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C:\Users\DELL\Downloads\"/>
    </mc:Choice>
  </mc:AlternateContent>
  <xr:revisionPtr revIDLastSave="0" documentId="13_ncr:1_{6B7BB63B-B003-45A9-AD24-9B73B8DF607D}" xr6:coauthVersionLast="47" xr6:coauthVersionMax="47" xr10:uidLastSave="{00000000-0000-0000-0000-000000000000}"/>
  <bookViews>
    <workbookView xWindow="-120" yWindow="-120" windowWidth="24240" windowHeight="13020" firstSheet="1" activeTab="1" xr2:uid="{00000000-000D-0000-FFFF-FFFF00000000}"/>
  </bookViews>
  <sheets>
    <sheet name="Monarch Research Format" sheetId="33" state="hidden" r:id="rId1"/>
    <sheet name="3 Statement and DCF Model" sheetId="26" r:id="rId2"/>
    <sheet name="Trading Comparables" sheetId="24" r:id="rId3"/>
    <sheet name="Stock Data" sheetId="31" r:id="rId4"/>
    <sheet name="Corporate Profile" sheetId="21" state="hidden" r:id="rId5"/>
    <sheet name="Income Statement (As Reported)" sheetId="1" state="hidden" r:id="rId6"/>
    <sheet name="Cash Flow (As Reported)" sheetId="4" state="hidden" r:id="rId7"/>
    <sheet name="Fixed Asset Workings" sheetId="29" state="hidden" r:id="rId8"/>
    <sheet name="Balance Sheet (As Reported)" sheetId="3" state="hidden" r:id="rId9"/>
    <sheet name="Stock Chart" sheetId="30" state="hidden" r:id="rId10"/>
    <sheet name="Consensus" sheetId="5" r:id="rId11"/>
    <sheet name="Comps1" sheetId="22" state="hidden" r:id="rId12"/>
    <sheet name="Comps2" sheetId="23" state="hidden" r:id="rId13"/>
    <sheet name="Screening Criteria" sheetId="25" state="hidden" r:id="rId14"/>
    <sheet name="Importance of Credit Models" sheetId="27" state="hidden" r:id="rId15"/>
    <sheet name="Default Rate to Implied Rating" sheetId="28" state="hidden" r:id="rId16"/>
    <sheet name="Sentiment Analysis" sheetId="6" state="hidden" r:id="rId17"/>
    <sheet name="Current Consensus Trend" sheetId="7" state="hidden" r:id="rId18"/>
    <sheet name="Mean Estimates and Actuals Summ" sheetId="8" state="hidden" r:id="rId19"/>
    <sheet name="Multiples" sheetId="9" state="hidden" r:id="rId20"/>
    <sheet name="Surprise Chart" sheetId="10" state="hidden" r:id="rId21"/>
    <sheet name="ESG Scores" sheetId="2" state="hidden" r:id="rId22"/>
    <sheet name="Summary" sheetId="11" state="hidden" r:id="rId23"/>
    <sheet name="Top Holders" sheetId="12" state="hidden" r:id="rId24"/>
    <sheet name="Top Mutual Fund Holders" sheetId="13" state="hidden" r:id="rId25"/>
    <sheet name="Inst. Owner Type" sheetId="14" state="hidden" r:id="rId26"/>
    <sheet name="Country" sheetId="15" state="hidden" r:id="rId27"/>
    <sheet name="Style" sheetId="16" state="hidden" r:id="rId28"/>
    <sheet name="Market Cap" sheetId="17" state="hidden" r:id="rId29"/>
    <sheet name="Turnover" sheetId="18" state="hidden" r:id="rId30"/>
    <sheet name="Top Buyers and Sellers" sheetId="19" state="hidden" r:id="rId31"/>
    <sheet name="Ownership Activity" sheetId="20" state="hidden" r:id="rId32"/>
  </sheets>
  <externalReferences>
    <externalReference r:id="rId33"/>
  </externalReferences>
  <definedNames>
    <definedName name="__xlchart.v5.0" hidden="1">'[1]3 Statement and DCF Model'!$K$360:$K$368</definedName>
    <definedName name="__xlchart.v5.1" hidden="1">'[1]3 Statement and DCF Model'!$L$360:$L$368</definedName>
    <definedName name="_xlchart.v5.0" hidden="1">'3 Statement and DCF Model'!$K$438:$K$446</definedName>
    <definedName name="_xlchart.v5.1" hidden="1">'3 Statement and DCF Model'!$L$438:$L$446</definedName>
    <definedName name="Cumulative_Default">_xlfn.LAMBDA(_xlpm.defaults,    1 - _xlfn.REDUCE(1, _xlpm.defaults, _xlfn.LAMBDA(_xlpm.acc,_xlpm.d, _xlpm.acc * (1 - _xlpm.d))) )</definedName>
    <definedName name="firstyear">'3 Statement and DCF Model'!$F$11</definedName>
    <definedName name="wacc">'3 Statement and DCF Model'!$H$185</definedName>
  </definedName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4" i="26" l="1"/>
  <c r="N34" i="26" s="1"/>
  <c r="O34" i="26" s="1"/>
  <c r="P34" i="26" s="1"/>
  <c r="Q34" i="26" s="1"/>
  <c r="R34" i="26" s="1"/>
  <c r="S34" i="26" s="1"/>
  <c r="T34" i="26" s="1"/>
  <c r="U34" i="26" s="1"/>
  <c r="C523" i="33"/>
  <c r="C511" i="33"/>
  <c r="C499" i="33"/>
  <c r="C487" i="33"/>
  <c r="C475" i="33"/>
  <c r="C533" i="33"/>
  <c r="C532" i="33"/>
  <c r="C531" i="33"/>
  <c r="C530" i="33"/>
  <c r="C529" i="33"/>
  <c r="C528" i="33"/>
  <c r="C527" i="33"/>
  <c r="C526" i="33"/>
  <c r="C525" i="33"/>
  <c r="C524" i="33"/>
  <c r="C521" i="33"/>
  <c r="C520" i="33"/>
  <c r="C519" i="33"/>
  <c r="C518" i="33"/>
  <c r="C517" i="33"/>
  <c r="C516" i="33"/>
  <c r="C515" i="33"/>
  <c r="C514" i="33"/>
  <c r="C513" i="33"/>
  <c r="C512" i="33"/>
  <c r="C509" i="33"/>
  <c r="C508" i="33"/>
  <c r="C507" i="33"/>
  <c r="C506" i="33"/>
  <c r="C505" i="33"/>
  <c r="C504" i="33"/>
  <c r="C503" i="33"/>
  <c r="C502" i="33"/>
  <c r="C501" i="33"/>
  <c r="C500" i="33"/>
  <c r="C497" i="33"/>
  <c r="C496" i="33"/>
  <c r="C495" i="33"/>
  <c r="C494" i="33"/>
  <c r="C493" i="33"/>
  <c r="C492" i="33"/>
  <c r="C491" i="33"/>
  <c r="C490" i="33"/>
  <c r="C489" i="33"/>
  <c r="C488" i="33"/>
  <c r="C485" i="33"/>
  <c r="C484" i="33"/>
  <c r="O469" i="33"/>
  <c r="M469" i="33"/>
  <c r="L469" i="33"/>
  <c r="K469" i="33"/>
  <c r="N469" i="33"/>
  <c r="I469" i="33"/>
  <c r="H469" i="33"/>
  <c r="F469" i="33"/>
  <c r="O468" i="33"/>
  <c r="M468" i="33"/>
  <c r="L468" i="33"/>
  <c r="K468" i="33"/>
  <c r="N468" i="33"/>
  <c r="J468" i="33"/>
  <c r="I468" i="33"/>
  <c r="H468" i="33"/>
  <c r="F468" i="33"/>
  <c r="O467" i="33"/>
  <c r="M467" i="33"/>
  <c r="L467" i="33"/>
  <c r="K467" i="33"/>
  <c r="N467" i="33"/>
  <c r="J467" i="33"/>
  <c r="I467" i="33"/>
  <c r="H467" i="33"/>
  <c r="F467" i="33"/>
  <c r="O466" i="33"/>
  <c r="M466" i="33"/>
  <c r="L466" i="33"/>
  <c r="K466" i="33"/>
  <c r="N466" i="33"/>
  <c r="J466" i="33"/>
  <c r="I466" i="33"/>
  <c r="H466" i="33"/>
  <c r="F466" i="33"/>
  <c r="O465" i="33"/>
  <c r="M465" i="33"/>
  <c r="L465" i="33"/>
  <c r="K465" i="33"/>
  <c r="N465" i="33"/>
  <c r="J465" i="33"/>
  <c r="I465" i="33"/>
  <c r="H465" i="33"/>
  <c r="F465" i="33"/>
  <c r="O464" i="33"/>
  <c r="M464" i="33"/>
  <c r="L464" i="33"/>
  <c r="K464" i="33"/>
  <c r="N464" i="33"/>
  <c r="J464" i="33"/>
  <c r="I464" i="33"/>
  <c r="H464" i="33"/>
  <c r="F464" i="33"/>
  <c r="O463" i="33"/>
  <c r="M463" i="33"/>
  <c r="L463" i="33"/>
  <c r="K463" i="33"/>
  <c r="N463" i="33"/>
  <c r="J463" i="33"/>
  <c r="I463" i="33"/>
  <c r="H463" i="33"/>
  <c r="F463" i="33"/>
  <c r="O462" i="33"/>
  <c r="M462" i="33"/>
  <c r="L462" i="33"/>
  <c r="K462" i="33"/>
  <c r="N462" i="33"/>
  <c r="J462" i="33"/>
  <c r="I462" i="33"/>
  <c r="H462" i="33"/>
  <c r="F462" i="33"/>
  <c r="O461" i="33"/>
  <c r="M461" i="33"/>
  <c r="L461" i="33"/>
  <c r="K461" i="33"/>
  <c r="N461" i="33"/>
  <c r="J461" i="33"/>
  <c r="I461" i="33"/>
  <c r="H461" i="33"/>
  <c r="F461" i="33"/>
  <c r="O460" i="33"/>
  <c r="M460" i="33"/>
  <c r="L460" i="33"/>
  <c r="K460" i="33"/>
  <c r="N460" i="33"/>
  <c r="J460" i="33"/>
  <c r="I460" i="33"/>
  <c r="H460" i="33"/>
  <c r="F460" i="33"/>
  <c r="O459" i="33"/>
  <c r="M459" i="33"/>
  <c r="L459" i="33"/>
  <c r="K459" i="33"/>
  <c r="N459" i="33"/>
  <c r="J459" i="33"/>
  <c r="I459" i="33"/>
  <c r="H459" i="33"/>
  <c r="F459" i="33"/>
  <c r="O458" i="33"/>
  <c r="M458" i="33"/>
  <c r="L458" i="33"/>
  <c r="K458" i="33"/>
  <c r="N458" i="33"/>
  <c r="J458" i="33"/>
  <c r="I458" i="33"/>
  <c r="H458" i="33"/>
  <c r="F458" i="33"/>
  <c r="O457" i="33"/>
  <c r="M457" i="33"/>
  <c r="L457" i="33"/>
  <c r="K457" i="33"/>
  <c r="N457" i="33"/>
  <c r="J457" i="33"/>
  <c r="I457" i="33"/>
  <c r="H457" i="33"/>
  <c r="F457" i="33"/>
  <c r="G469" i="33"/>
  <c r="G468" i="33"/>
  <c r="G467" i="33"/>
  <c r="G466" i="33"/>
  <c r="G465" i="33"/>
  <c r="G464" i="33"/>
  <c r="G463" i="33"/>
  <c r="G462" i="33"/>
  <c r="G461" i="33"/>
  <c r="G460" i="33"/>
  <c r="G459" i="33"/>
  <c r="G458" i="33"/>
  <c r="G457" i="33"/>
  <c r="C483" i="33"/>
  <c r="C482" i="33"/>
  <c r="C481" i="33"/>
  <c r="C480" i="33"/>
  <c r="C479" i="33"/>
  <c r="C478" i="33"/>
  <c r="C477" i="33"/>
  <c r="C476" i="33"/>
  <c r="C473" i="33"/>
  <c r="C472" i="33"/>
  <c r="C471" i="33"/>
  <c r="C470" i="33"/>
  <c r="C469" i="33"/>
  <c r="C468" i="33"/>
  <c r="C467" i="33"/>
  <c r="C466" i="33"/>
  <c r="C465" i="33"/>
  <c r="C464" i="33"/>
  <c r="C463" i="33"/>
  <c r="C462" i="33"/>
  <c r="C461" i="33"/>
  <c r="C460" i="33"/>
  <c r="C459" i="33"/>
  <c r="C458" i="33"/>
  <c r="C457" i="33"/>
  <c r="C455" i="33"/>
  <c r="C84" i="33"/>
  <c r="F80" i="33"/>
  <c r="G80" i="33" s="1"/>
  <c r="H80" i="33" s="1"/>
  <c r="I80" i="33" s="1"/>
  <c r="J80" i="33" s="1"/>
  <c r="K80" i="33" s="1"/>
  <c r="L80" i="33" s="1"/>
  <c r="M80" i="33" s="1"/>
  <c r="N80" i="33" s="1"/>
  <c r="O80" i="33" s="1"/>
  <c r="P80" i="33" s="1"/>
  <c r="Q80" i="33" s="1"/>
  <c r="R80" i="33" s="1"/>
  <c r="S80" i="33" s="1"/>
  <c r="T80" i="33" s="1"/>
  <c r="U80" i="33" s="1"/>
  <c r="G428" i="33"/>
  <c r="H428" i="33" s="1"/>
  <c r="I428" i="33" s="1"/>
  <c r="J428" i="33" s="1"/>
  <c r="K428" i="33" s="1"/>
  <c r="L428" i="33" s="1"/>
  <c r="M428" i="33" s="1"/>
  <c r="N428" i="33" s="1"/>
  <c r="O428" i="33" s="1"/>
  <c r="K209" i="33"/>
  <c r="K203" i="33"/>
  <c r="O208" i="33"/>
  <c r="G188" i="33"/>
  <c r="F188" i="33"/>
  <c r="J187" i="33"/>
  <c r="I187" i="33"/>
  <c r="H187" i="33"/>
  <c r="G187" i="33"/>
  <c r="F187" i="33"/>
  <c r="G186" i="33"/>
  <c r="F186" i="33"/>
  <c r="J183" i="33"/>
  <c r="I183" i="33"/>
  <c r="H183" i="33"/>
  <c r="G183" i="33"/>
  <c r="F183" i="33"/>
  <c r="J182" i="33"/>
  <c r="I182" i="33"/>
  <c r="H182" i="33"/>
  <c r="G182" i="33"/>
  <c r="F182" i="33"/>
  <c r="J181" i="33"/>
  <c r="I181" i="33"/>
  <c r="H181" i="33"/>
  <c r="G181" i="33"/>
  <c r="F181" i="33"/>
  <c r="J180" i="33"/>
  <c r="I180" i="33"/>
  <c r="H180" i="33"/>
  <c r="G180" i="33"/>
  <c r="F180" i="33"/>
  <c r="J179" i="33"/>
  <c r="I179" i="33"/>
  <c r="H179" i="33"/>
  <c r="G179" i="33"/>
  <c r="F179" i="33"/>
  <c r="J178" i="33"/>
  <c r="I178" i="33"/>
  <c r="H178" i="33"/>
  <c r="G178" i="33"/>
  <c r="F178" i="33"/>
  <c r="J177" i="33"/>
  <c r="I177" i="33"/>
  <c r="H177" i="33"/>
  <c r="G177" i="33"/>
  <c r="F177" i="33"/>
  <c r="J176" i="33"/>
  <c r="I176" i="33"/>
  <c r="H176" i="33"/>
  <c r="G176" i="33"/>
  <c r="F176" i="33"/>
  <c r="J175" i="33"/>
  <c r="I175" i="33"/>
  <c r="H175" i="33"/>
  <c r="G175" i="33"/>
  <c r="F175" i="33"/>
  <c r="J174" i="33"/>
  <c r="I174" i="33"/>
  <c r="H174" i="33"/>
  <c r="G174" i="33"/>
  <c r="F174" i="33"/>
  <c r="J173" i="33"/>
  <c r="I173" i="33"/>
  <c r="H173" i="33"/>
  <c r="G173" i="33"/>
  <c r="F173" i="33"/>
  <c r="J169" i="33"/>
  <c r="I169" i="33"/>
  <c r="H169" i="33"/>
  <c r="G169" i="33"/>
  <c r="F169" i="33"/>
  <c r="I168" i="33"/>
  <c r="F167" i="33"/>
  <c r="J163" i="33"/>
  <c r="I163" i="33"/>
  <c r="H163" i="33"/>
  <c r="G163" i="33"/>
  <c r="F163" i="33"/>
  <c r="J174" i="26"/>
  <c r="I174" i="26"/>
  <c r="H174" i="26"/>
  <c r="G174" i="26"/>
  <c r="J173" i="26"/>
  <c r="I173" i="26"/>
  <c r="H173" i="26"/>
  <c r="G173" i="26"/>
  <c r="J172" i="26"/>
  <c r="I172" i="26"/>
  <c r="H172" i="26"/>
  <c r="G172" i="26"/>
  <c r="J171" i="26"/>
  <c r="I171" i="26"/>
  <c r="H171" i="26"/>
  <c r="G171" i="26"/>
  <c r="J170" i="26"/>
  <c r="I170" i="26"/>
  <c r="H170" i="26"/>
  <c r="G170" i="26"/>
  <c r="J169" i="26"/>
  <c r="I169" i="26"/>
  <c r="H169" i="26"/>
  <c r="G169" i="26"/>
  <c r="J168" i="26"/>
  <c r="I168" i="26"/>
  <c r="H168" i="26"/>
  <c r="G168" i="26"/>
  <c r="J167" i="26"/>
  <c r="I167" i="26"/>
  <c r="H167" i="26"/>
  <c r="G167" i="26"/>
  <c r="J166" i="26"/>
  <c r="I166" i="26"/>
  <c r="H166" i="26"/>
  <c r="G166" i="26"/>
  <c r="J165" i="26"/>
  <c r="I165" i="26"/>
  <c r="H165" i="26"/>
  <c r="G165" i="26"/>
  <c r="J164" i="26"/>
  <c r="I164" i="26"/>
  <c r="H164" i="26"/>
  <c r="G164" i="26"/>
  <c r="K174" i="26"/>
  <c r="K173" i="26"/>
  <c r="K172" i="26"/>
  <c r="K171" i="26"/>
  <c r="K170" i="26"/>
  <c r="K169" i="26"/>
  <c r="K168" i="26"/>
  <c r="K167" i="26"/>
  <c r="K166" i="26"/>
  <c r="K165" i="26"/>
  <c r="K164" i="26"/>
  <c r="J161" i="26"/>
  <c r="I161" i="26"/>
  <c r="H168" i="33" s="1"/>
  <c r="H161" i="26"/>
  <c r="G168" i="33" s="1"/>
  <c r="G161" i="26"/>
  <c r="F168" i="33" s="1"/>
  <c r="J160" i="26"/>
  <c r="I167" i="33" s="1"/>
  <c r="I160" i="26"/>
  <c r="H167" i="33" s="1"/>
  <c r="H160" i="26"/>
  <c r="G167" i="33" s="1"/>
  <c r="G160" i="26"/>
  <c r="K161" i="26"/>
  <c r="J168" i="33" s="1"/>
  <c r="K160" i="26"/>
  <c r="J167" i="33" s="1"/>
  <c r="K162" i="26"/>
  <c r="J162" i="26"/>
  <c r="I162" i="26"/>
  <c r="H162" i="26"/>
  <c r="G162" i="26"/>
  <c r="J157" i="26"/>
  <c r="I164" i="33" s="1"/>
  <c r="H157" i="26"/>
  <c r="G164" i="33" s="1"/>
  <c r="K156" i="26"/>
  <c r="K157" i="26" s="1"/>
  <c r="K158" i="26" s="1"/>
  <c r="J165" i="33" s="1"/>
  <c r="J156" i="26"/>
  <c r="I156" i="26"/>
  <c r="H156" i="26"/>
  <c r="G156" i="26"/>
  <c r="G403" i="33"/>
  <c r="H403" i="33" s="1"/>
  <c r="I403" i="33" s="1"/>
  <c r="J403" i="33" s="1"/>
  <c r="K403" i="33" s="1"/>
  <c r="L403" i="33" s="1"/>
  <c r="M403" i="33" s="1"/>
  <c r="N403" i="33" s="1"/>
  <c r="G378" i="33"/>
  <c r="H378" i="33" s="1"/>
  <c r="I378" i="33" s="1"/>
  <c r="J378" i="33" s="1"/>
  <c r="K378" i="33" s="1"/>
  <c r="L378" i="33" s="1"/>
  <c r="M378" i="33" s="1"/>
  <c r="N378" i="33" s="1"/>
  <c r="F330" i="33"/>
  <c r="G330" i="33" s="1"/>
  <c r="H330" i="33" s="1"/>
  <c r="I330" i="33" s="1"/>
  <c r="J330" i="33" s="1"/>
  <c r="K330" i="33" s="1"/>
  <c r="L330" i="33" s="1"/>
  <c r="M330" i="33" s="1"/>
  <c r="N330" i="33" s="1"/>
  <c r="O330" i="33" s="1"/>
  <c r="P330" i="33" s="1"/>
  <c r="Q330" i="33" s="1"/>
  <c r="R330" i="33" s="1"/>
  <c r="S330" i="33" s="1"/>
  <c r="T330" i="33" s="1"/>
  <c r="U330" i="33" s="1"/>
  <c r="G301" i="33"/>
  <c r="H301" i="33" s="1"/>
  <c r="I301" i="33" s="1"/>
  <c r="J301" i="33" s="1"/>
  <c r="K301" i="33" s="1"/>
  <c r="L301" i="33" s="1"/>
  <c r="M301" i="33" s="1"/>
  <c r="N301" i="33" s="1"/>
  <c r="O301" i="33" s="1"/>
  <c r="G270" i="33"/>
  <c r="H270" i="33" s="1"/>
  <c r="I270" i="33" s="1"/>
  <c r="J270" i="33" s="1"/>
  <c r="K270" i="33" s="1"/>
  <c r="L270" i="33" s="1"/>
  <c r="M270" i="33" s="1"/>
  <c r="N270" i="33" s="1"/>
  <c r="O270" i="33" s="1"/>
  <c r="G245" i="33"/>
  <c r="H245" i="33" s="1"/>
  <c r="I245" i="33" s="1"/>
  <c r="J245" i="33" s="1"/>
  <c r="K245" i="33" s="1"/>
  <c r="L245" i="33" s="1"/>
  <c r="M245" i="33" s="1"/>
  <c r="N245" i="33" s="1"/>
  <c r="O245" i="33" s="1"/>
  <c r="G220" i="33"/>
  <c r="H220" i="33" s="1"/>
  <c r="I220" i="33" s="1"/>
  <c r="J220" i="33" s="1"/>
  <c r="K220" i="33" s="1"/>
  <c r="L220" i="33" s="1"/>
  <c r="M220" i="33" s="1"/>
  <c r="N220" i="33" s="1"/>
  <c r="O220" i="33" s="1"/>
  <c r="P220" i="33" s="1"/>
  <c r="G162" i="33"/>
  <c r="H162" i="33" s="1"/>
  <c r="I162" i="33" s="1"/>
  <c r="J162" i="33" s="1"/>
  <c r="K162" i="33" s="1"/>
  <c r="L162" i="33" s="1"/>
  <c r="M162" i="33" s="1"/>
  <c r="N162" i="33" s="1"/>
  <c r="O162" i="33" s="1"/>
  <c r="P162" i="33" s="1"/>
  <c r="Q162" i="33" s="1"/>
  <c r="R162" i="33" s="1"/>
  <c r="S162" i="33" s="1"/>
  <c r="T162" i="33" s="1"/>
  <c r="F126" i="33"/>
  <c r="G126" i="33" s="1"/>
  <c r="H126" i="33" s="1"/>
  <c r="I126" i="33" s="1"/>
  <c r="J126" i="33" s="1"/>
  <c r="K126" i="33" s="1"/>
  <c r="L126" i="33" s="1"/>
  <c r="M126" i="33" s="1"/>
  <c r="N126" i="33" s="1"/>
  <c r="O126" i="33" s="1"/>
  <c r="P126" i="33" s="1"/>
  <c r="Q126" i="33" s="1"/>
  <c r="R126" i="33" s="1"/>
  <c r="S126" i="33" s="1"/>
  <c r="T126" i="33" s="1"/>
  <c r="U126" i="33" s="1"/>
  <c r="G91" i="33"/>
  <c r="H91" i="33" s="1"/>
  <c r="I91" i="33" s="1"/>
  <c r="J91" i="33" s="1"/>
  <c r="K91" i="33" s="1"/>
  <c r="L91" i="33" s="1"/>
  <c r="M91" i="33" s="1"/>
  <c r="N91" i="33" s="1"/>
  <c r="O91" i="33" s="1"/>
  <c r="F452" i="26"/>
  <c r="E452" i="26" s="1"/>
  <c r="D452" i="26"/>
  <c r="F451" i="26"/>
  <c r="E451" i="26" s="1"/>
  <c r="D451" i="26"/>
  <c r="F450" i="26"/>
  <c r="D450" i="26"/>
  <c r="F451" i="33" s="1"/>
  <c r="H449" i="26"/>
  <c r="H450" i="26" s="1"/>
  <c r="H451" i="26" s="1"/>
  <c r="H452" i="26" s="1"/>
  <c r="F449" i="26"/>
  <c r="H450" i="33" s="1"/>
  <c r="D449" i="26"/>
  <c r="G448" i="26"/>
  <c r="K446" i="26"/>
  <c r="K445" i="26"/>
  <c r="K444" i="26"/>
  <c r="K443" i="26"/>
  <c r="K442" i="26"/>
  <c r="K441" i="26"/>
  <c r="K440" i="26"/>
  <c r="K439" i="26"/>
  <c r="K438" i="26"/>
  <c r="K436" i="26"/>
  <c r="K435" i="26"/>
  <c r="K434" i="26"/>
  <c r="K433" i="26"/>
  <c r="K431" i="26"/>
  <c r="K430" i="26"/>
  <c r="K429" i="26"/>
  <c r="K428" i="26"/>
  <c r="I426" i="26"/>
  <c r="J426" i="26" s="1"/>
  <c r="K426" i="26" s="1"/>
  <c r="L426" i="26" s="1"/>
  <c r="M426" i="26" s="1"/>
  <c r="N426" i="26" s="1"/>
  <c r="O426" i="26" s="1"/>
  <c r="P426" i="26" s="1"/>
  <c r="Q426" i="26" s="1"/>
  <c r="R426" i="26" s="1"/>
  <c r="S426" i="26" s="1"/>
  <c r="T426" i="26" s="1"/>
  <c r="U426" i="26" s="1"/>
  <c r="G426" i="26"/>
  <c r="H426" i="26" s="1"/>
  <c r="F425" i="26"/>
  <c r="G425" i="26" s="1"/>
  <c r="H425" i="26" s="1"/>
  <c r="I425" i="26" s="1"/>
  <c r="J425" i="26" s="1"/>
  <c r="K425" i="26" s="1"/>
  <c r="L425" i="26" s="1"/>
  <c r="C421" i="26"/>
  <c r="C407" i="26"/>
  <c r="F399" i="26"/>
  <c r="G399" i="26" s="1"/>
  <c r="H399" i="26" s="1"/>
  <c r="I399" i="26" s="1"/>
  <c r="J399" i="26" s="1"/>
  <c r="K399" i="26" s="1"/>
  <c r="L399" i="26" s="1"/>
  <c r="M399" i="26" s="1"/>
  <c r="N399" i="26" s="1"/>
  <c r="O399" i="26" s="1"/>
  <c r="P399" i="26" s="1"/>
  <c r="Q399" i="26" s="1"/>
  <c r="R399" i="26" s="1"/>
  <c r="S399" i="26" s="1"/>
  <c r="T399" i="26" s="1"/>
  <c r="C396" i="26"/>
  <c r="K395" i="26"/>
  <c r="C393" i="26"/>
  <c r="C419" i="26" s="1"/>
  <c r="C392" i="26"/>
  <c r="C418" i="26" s="1"/>
  <c r="C391" i="26"/>
  <c r="C417" i="26" s="1"/>
  <c r="C390" i="26"/>
  <c r="C416" i="26" s="1"/>
  <c r="C389" i="26"/>
  <c r="C415" i="26" s="1"/>
  <c r="C388" i="26"/>
  <c r="C414" i="26" s="1"/>
  <c r="C387" i="26"/>
  <c r="C413" i="26" s="1"/>
  <c r="C386" i="26"/>
  <c r="C412" i="26" s="1"/>
  <c r="C385" i="26"/>
  <c r="C411" i="26" s="1"/>
  <c r="C384" i="26"/>
  <c r="C410" i="26" s="1"/>
  <c r="C383" i="26"/>
  <c r="C409" i="26" s="1"/>
  <c r="C382" i="26"/>
  <c r="C408" i="26" s="1"/>
  <c r="C381" i="26"/>
  <c r="C380" i="26"/>
  <c r="C406" i="26" s="1"/>
  <c r="C378" i="26"/>
  <c r="C404" i="26" s="1"/>
  <c r="C376" i="26"/>
  <c r="C402" i="26" s="1"/>
  <c r="F373" i="26"/>
  <c r="G373" i="26" s="1"/>
  <c r="H373" i="26" s="1"/>
  <c r="I373" i="26" s="1"/>
  <c r="J373" i="26" s="1"/>
  <c r="K373" i="26" s="1"/>
  <c r="L373" i="26" s="1"/>
  <c r="M373" i="26" s="1"/>
  <c r="N373" i="26" s="1"/>
  <c r="O373" i="26" s="1"/>
  <c r="P373" i="26" s="1"/>
  <c r="Q373" i="26" s="1"/>
  <c r="R373" i="26" s="1"/>
  <c r="S373" i="26" s="1"/>
  <c r="T373" i="26" s="1"/>
  <c r="H325" i="26"/>
  <c r="I325" i="26" s="1"/>
  <c r="J325" i="26" s="1"/>
  <c r="K325" i="26" s="1"/>
  <c r="L325" i="26" s="1"/>
  <c r="M325" i="26" s="1"/>
  <c r="N325" i="26" s="1"/>
  <c r="O325" i="26" s="1"/>
  <c r="P325" i="26" s="1"/>
  <c r="Q325" i="26" s="1"/>
  <c r="R325" i="26" s="1"/>
  <c r="S325" i="26" s="1"/>
  <c r="T325" i="26" s="1"/>
  <c r="U325" i="26" s="1"/>
  <c r="G325" i="26"/>
  <c r="G324" i="26"/>
  <c r="H324" i="26" s="1"/>
  <c r="I324" i="26" s="1"/>
  <c r="J324" i="26" s="1"/>
  <c r="K324" i="26" s="1"/>
  <c r="L324" i="26" s="1"/>
  <c r="M324" i="26" s="1"/>
  <c r="N324" i="26" s="1"/>
  <c r="O324" i="26" s="1"/>
  <c r="P324" i="26" s="1"/>
  <c r="Q324" i="26" s="1"/>
  <c r="R324" i="26" s="1"/>
  <c r="S324" i="26" s="1"/>
  <c r="T324" i="26" s="1"/>
  <c r="U324" i="26" s="1"/>
  <c r="F324" i="26"/>
  <c r="M298" i="26"/>
  <c r="N298" i="26" s="1"/>
  <c r="O298" i="26" s="1"/>
  <c r="P298" i="26" s="1"/>
  <c r="Q298" i="26" s="1"/>
  <c r="R298" i="26" s="1"/>
  <c r="S298" i="26" s="1"/>
  <c r="T298" i="26" s="1"/>
  <c r="U298" i="26" s="1"/>
  <c r="L298" i="26"/>
  <c r="G295" i="26"/>
  <c r="H295" i="26" s="1"/>
  <c r="I295" i="26" s="1"/>
  <c r="J295" i="26" s="1"/>
  <c r="K295" i="26" s="1"/>
  <c r="L295" i="26" s="1"/>
  <c r="F294" i="26"/>
  <c r="G294" i="26" s="1"/>
  <c r="H294" i="26" s="1"/>
  <c r="I294" i="26" s="1"/>
  <c r="J294" i="26" s="1"/>
  <c r="K294" i="26" s="1"/>
  <c r="L294" i="26" s="1"/>
  <c r="M294" i="26" s="1"/>
  <c r="N294" i="26" s="1"/>
  <c r="O294" i="26" s="1"/>
  <c r="P294" i="26" s="1"/>
  <c r="Q294" i="26" s="1"/>
  <c r="R294" i="26" s="1"/>
  <c r="S294" i="26" s="1"/>
  <c r="T294" i="26" s="1"/>
  <c r="U294" i="26" s="1"/>
  <c r="G263" i="26"/>
  <c r="H263" i="26" s="1"/>
  <c r="I263" i="26" s="1"/>
  <c r="J263" i="26" s="1"/>
  <c r="K263" i="26" s="1"/>
  <c r="L263" i="26" s="1"/>
  <c r="M263" i="26" s="1"/>
  <c r="N263" i="26" s="1"/>
  <c r="O263" i="26" s="1"/>
  <c r="P263" i="26" s="1"/>
  <c r="Q263" i="26" s="1"/>
  <c r="R263" i="26" s="1"/>
  <c r="S263" i="26" s="1"/>
  <c r="T263" i="26" s="1"/>
  <c r="U263" i="26" s="1"/>
  <c r="F262" i="26"/>
  <c r="G262" i="26" s="1"/>
  <c r="H262" i="26" s="1"/>
  <c r="I262" i="26" s="1"/>
  <c r="J262" i="26" s="1"/>
  <c r="K262" i="26" s="1"/>
  <c r="L262" i="26" s="1"/>
  <c r="M262" i="26" s="1"/>
  <c r="N262" i="26" s="1"/>
  <c r="O262" i="26" s="1"/>
  <c r="P262" i="26" s="1"/>
  <c r="Q262" i="26" s="1"/>
  <c r="R262" i="26" s="1"/>
  <c r="S262" i="26" s="1"/>
  <c r="T262" i="26" s="1"/>
  <c r="U262" i="26" s="1"/>
  <c r="C243" i="26"/>
  <c r="C242" i="26"/>
  <c r="C241" i="26"/>
  <c r="G237" i="26"/>
  <c r="H237" i="26" s="1"/>
  <c r="I237" i="26" s="1"/>
  <c r="J237" i="26" s="1"/>
  <c r="K237" i="26" s="1"/>
  <c r="L237" i="26" s="1"/>
  <c r="M237" i="26" s="1"/>
  <c r="N237" i="26" s="1"/>
  <c r="O237" i="26" s="1"/>
  <c r="P237" i="26" s="1"/>
  <c r="Q237" i="26" s="1"/>
  <c r="R237" i="26" s="1"/>
  <c r="S237" i="26" s="1"/>
  <c r="T237" i="26" s="1"/>
  <c r="U237" i="26" s="1"/>
  <c r="F236" i="26"/>
  <c r="G236" i="26" s="1"/>
  <c r="H236" i="26" s="1"/>
  <c r="I236" i="26" s="1"/>
  <c r="J236" i="26" s="1"/>
  <c r="K236" i="26" s="1"/>
  <c r="L236" i="26" s="1"/>
  <c r="M236" i="26" s="1"/>
  <c r="N236" i="26" s="1"/>
  <c r="O236" i="26" s="1"/>
  <c r="P236" i="26" s="1"/>
  <c r="Q236" i="26" s="1"/>
  <c r="R236" i="26" s="1"/>
  <c r="S236" i="26" s="1"/>
  <c r="T236" i="26" s="1"/>
  <c r="U236" i="26" s="1"/>
  <c r="I232" i="26"/>
  <c r="L229" i="26"/>
  <c r="L312" i="26" s="1"/>
  <c r="C227" i="26"/>
  <c r="I218" i="26"/>
  <c r="M214" i="26"/>
  <c r="L214" i="26"/>
  <c r="N214" i="26" s="1"/>
  <c r="O214" i="26" s="1"/>
  <c r="P214" i="26" s="1"/>
  <c r="Q214" i="26" s="1"/>
  <c r="R214" i="26" s="1"/>
  <c r="S214" i="26" s="1"/>
  <c r="T214" i="26" s="1"/>
  <c r="U214" i="26" s="1"/>
  <c r="M213" i="26"/>
  <c r="L213" i="26"/>
  <c r="K213" i="26"/>
  <c r="G211" i="26"/>
  <c r="H211" i="26" s="1"/>
  <c r="I211" i="26" s="1"/>
  <c r="J211" i="26" s="1"/>
  <c r="K211" i="26" s="1"/>
  <c r="F210" i="26"/>
  <c r="G210" i="26" s="1"/>
  <c r="H210" i="26" s="1"/>
  <c r="I210" i="26" s="1"/>
  <c r="J210" i="26" s="1"/>
  <c r="K210" i="26" s="1"/>
  <c r="L210" i="26" s="1"/>
  <c r="M210" i="26" s="1"/>
  <c r="N210" i="26" s="1"/>
  <c r="O210" i="26" s="1"/>
  <c r="P210" i="26" s="1"/>
  <c r="Q210" i="26" s="1"/>
  <c r="R210" i="26" s="1"/>
  <c r="S210" i="26" s="1"/>
  <c r="T210" i="26" s="1"/>
  <c r="U210" i="26" s="1"/>
  <c r="P207" i="26"/>
  <c r="P206" i="26"/>
  <c r="P204" i="26"/>
  <c r="P203" i="26"/>
  <c r="T202" i="26"/>
  <c r="U202" i="26" s="1"/>
  <c r="R202" i="26"/>
  <c r="Q202" i="26" s="1"/>
  <c r="I198" i="26"/>
  <c r="M198" i="26" s="1"/>
  <c r="P195" i="26"/>
  <c r="P196" i="26" s="1"/>
  <c r="P193" i="26"/>
  <c r="P192" i="26" s="1"/>
  <c r="E193" i="26"/>
  <c r="T191" i="26"/>
  <c r="U191" i="26" s="1"/>
  <c r="R191" i="26"/>
  <c r="Q191" i="26" s="1"/>
  <c r="E190" i="26"/>
  <c r="K184" i="26"/>
  <c r="H182" i="26"/>
  <c r="I223" i="26" s="1"/>
  <c r="G154" i="26"/>
  <c r="H154" i="26" s="1"/>
  <c r="I154" i="26" s="1"/>
  <c r="J154" i="26" s="1"/>
  <c r="K154" i="26" s="1"/>
  <c r="L154" i="26" s="1"/>
  <c r="F153" i="26"/>
  <c r="G153" i="26" s="1"/>
  <c r="H153" i="26" s="1"/>
  <c r="I153" i="26" s="1"/>
  <c r="J153" i="26" s="1"/>
  <c r="K153" i="26" s="1"/>
  <c r="L153" i="26" s="1"/>
  <c r="M153" i="26" s="1"/>
  <c r="N153" i="26" s="1"/>
  <c r="O153" i="26" s="1"/>
  <c r="P153" i="26" s="1"/>
  <c r="Q153" i="26" s="1"/>
  <c r="R153" i="26" s="1"/>
  <c r="S153" i="26" s="1"/>
  <c r="T153" i="26" s="1"/>
  <c r="U153" i="26" s="1"/>
  <c r="J147" i="26"/>
  <c r="J148" i="26" s="1"/>
  <c r="R146" i="26"/>
  <c r="S146" i="26" s="1"/>
  <c r="T146" i="26" s="1"/>
  <c r="U146" i="26" s="1"/>
  <c r="L146" i="26"/>
  <c r="M146" i="26" s="1"/>
  <c r="N146" i="26" s="1"/>
  <c r="O146" i="26" s="1"/>
  <c r="P146" i="26" s="1"/>
  <c r="Q146" i="26" s="1"/>
  <c r="K146" i="26"/>
  <c r="J146" i="26"/>
  <c r="I146" i="26"/>
  <c r="H146" i="26"/>
  <c r="G146" i="26"/>
  <c r="F146" i="26"/>
  <c r="K145" i="26"/>
  <c r="J145" i="26"/>
  <c r="I145" i="26"/>
  <c r="H145" i="26"/>
  <c r="G145" i="26"/>
  <c r="F145" i="26"/>
  <c r="K144" i="26"/>
  <c r="J144" i="26"/>
  <c r="I144" i="26"/>
  <c r="H144" i="26"/>
  <c r="G144" i="26"/>
  <c r="F144" i="26"/>
  <c r="K143" i="26"/>
  <c r="K147" i="26" s="1"/>
  <c r="J143" i="26"/>
  <c r="I143" i="26"/>
  <c r="I147" i="26" s="1"/>
  <c r="H143" i="26"/>
  <c r="H147" i="26" s="1"/>
  <c r="G143" i="26"/>
  <c r="G147" i="26" s="1"/>
  <c r="G148" i="26" s="1"/>
  <c r="F143" i="26"/>
  <c r="F147" i="26" s="1"/>
  <c r="J142" i="26"/>
  <c r="K141" i="26"/>
  <c r="J141" i="26"/>
  <c r="I141" i="26"/>
  <c r="H141" i="26"/>
  <c r="G141" i="26"/>
  <c r="F141" i="26"/>
  <c r="F142" i="26" s="1"/>
  <c r="K140" i="26"/>
  <c r="J140" i="26"/>
  <c r="I140" i="26"/>
  <c r="H140" i="26"/>
  <c r="G140" i="26"/>
  <c r="F140" i="26"/>
  <c r="K139" i="26"/>
  <c r="L230" i="26" s="1"/>
  <c r="L313" i="26" s="1"/>
  <c r="J139" i="26"/>
  <c r="K230" i="26" s="1"/>
  <c r="I139" i="26"/>
  <c r="H139" i="26"/>
  <c r="G139" i="26"/>
  <c r="F139" i="26"/>
  <c r="K138" i="26"/>
  <c r="J138" i="26"/>
  <c r="I138" i="26"/>
  <c r="H138" i="26"/>
  <c r="G138" i="26"/>
  <c r="F138" i="26"/>
  <c r="K137" i="26"/>
  <c r="J137" i="26"/>
  <c r="K229" i="26" s="1"/>
  <c r="I137" i="26"/>
  <c r="H137" i="26"/>
  <c r="G137" i="26"/>
  <c r="F137" i="26"/>
  <c r="K136" i="26"/>
  <c r="L136" i="26" s="1"/>
  <c r="J136" i="26"/>
  <c r="I136" i="26"/>
  <c r="H136" i="26"/>
  <c r="G136" i="26"/>
  <c r="F136" i="26"/>
  <c r="K135" i="26"/>
  <c r="K142" i="26" s="1"/>
  <c r="J135" i="26"/>
  <c r="I135" i="26"/>
  <c r="H135" i="26"/>
  <c r="G135" i="26"/>
  <c r="G142" i="26" s="1"/>
  <c r="F135" i="26"/>
  <c r="K132" i="26"/>
  <c r="L132" i="26" s="1"/>
  <c r="J132" i="26"/>
  <c r="I132" i="26"/>
  <c r="H132" i="26"/>
  <c r="G132" i="26"/>
  <c r="F132" i="26"/>
  <c r="K131" i="26"/>
  <c r="J131" i="26"/>
  <c r="I131" i="26"/>
  <c r="H131" i="26"/>
  <c r="G131" i="26"/>
  <c r="F131" i="26"/>
  <c r="K130" i="26"/>
  <c r="J130" i="26"/>
  <c r="I130" i="26"/>
  <c r="J69" i="26" s="1"/>
  <c r="H130" i="26"/>
  <c r="G130" i="26"/>
  <c r="F130" i="26"/>
  <c r="K129" i="26"/>
  <c r="J129" i="26"/>
  <c r="I129" i="26"/>
  <c r="H129" i="26"/>
  <c r="G129" i="26"/>
  <c r="F129" i="26"/>
  <c r="K128" i="26"/>
  <c r="J128" i="26"/>
  <c r="I128" i="26"/>
  <c r="H128" i="26"/>
  <c r="G128" i="26"/>
  <c r="F128" i="26"/>
  <c r="K127" i="26"/>
  <c r="J127" i="26"/>
  <c r="I127" i="26"/>
  <c r="H127" i="26"/>
  <c r="G127" i="26"/>
  <c r="F127" i="26"/>
  <c r="K126" i="26"/>
  <c r="J126" i="26"/>
  <c r="I126" i="26"/>
  <c r="I133" i="26" s="1"/>
  <c r="H126" i="26"/>
  <c r="G126" i="26"/>
  <c r="F126" i="26"/>
  <c r="C126" i="26"/>
  <c r="K125" i="26"/>
  <c r="J125" i="26"/>
  <c r="I125" i="26"/>
  <c r="H125" i="26"/>
  <c r="G125" i="26"/>
  <c r="F125" i="26"/>
  <c r="F349" i="26" s="1"/>
  <c r="K124" i="26"/>
  <c r="J124" i="26"/>
  <c r="J129" i="33" s="1"/>
  <c r="I124" i="26"/>
  <c r="H124" i="26"/>
  <c r="G124" i="26"/>
  <c r="F124" i="26"/>
  <c r="K123" i="26"/>
  <c r="J123" i="26"/>
  <c r="I123" i="26"/>
  <c r="H123" i="26"/>
  <c r="G123" i="26"/>
  <c r="F123" i="26"/>
  <c r="F348" i="26" s="1"/>
  <c r="K122" i="26"/>
  <c r="J122" i="26"/>
  <c r="I122" i="26"/>
  <c r="H122" i="26"/>
  <c r="H133" i="26" s="1"/>
  <c r="G122" i="26"/>
  <c r="F122" i="26"/>
  <c r="H120" i="26"/>
  <c r="I120" i="26" s="1"/>
  <c r="J120" i="26" s="1"/>
  <c r="K120" i="26" s="1"/>
  <c r="L120" i="26" s="1"/>
  <c r="M120" i="26" s="1"/>
  <c r="N120" i="26" s="1"/>
  <c r="O120" i="26" s="1"/>
  <c r="P120" i="26" s="1"/>
  <c r="Q120" i="26" s="1"/>
  <c r="R120" i="26" s="1"/>
  <c r="S120" i="26" s="1"/>
  <c r="T120" i="26" s="1"/>
  <c r="U120" i="26" s="1"/>
  <c r="G120" i="26"/>
  <c r="G119" i="26"/>
  <c r="H119" i="26" s="1"/>
  <c r="I119" i="26" s="1"/>
  <c r="J119" i="26" s="1"/>
  <c r="K119" i="26" s="1"/>
  <c r="L119" i="26" s="1"/>
  <c r="M119" i="26" s="1"/>
  <c r="N119" i="26" s="1"/>
  <c r="O119" i="26" s="1"/>
  <c r="P119" i="26" s="1"/>
  <c r="Q119" i="26" s="1"/>
  <c r="R119" i="26" s="1"/>
  <c r="S119" i="26" s="1"/>
  <c r="T119" i="26" s="1"/>
  <c r="U119" i="26" s="1"/>
  <c r="F119" i="26"/>
  <c r="L114" i="26"/>
  <c r="C111" i="26"/>
  <c r="U108" i="26"/>
  <c r="T108" i="26"/>
  <c r="S108" i="26"/>
  <c r="R108" i="26"/>
  <c r="Q108" i="26"/>
  <c r="P108" i="26"/>
  <c r="O108" i="26"/>
  <c r="N108" i="26"/>
  <c r="M108" i="26"/>
  <c r="L108" i="26"/>
  <c r="C104" i="26"/>
  <c r="C177" i="26" s="1" a="1"/>
  <c r="C177" i="26" s="1"/>
  <c r="C99" i="26"/>
  <c r="C98" i="26"/>
  <c r="C97" i="26"/>
  <c r="C96" i="26"/>
  <c r="C95" i="26"/>
  <c r="C94" i="26"/>
  <c r="C93" i="26"/>
  <c r="C92" i="26"/>
  <c r="C91" i="26"/>
  <c r="C90" i="26"/>
  <c r="C89" i="26"/>
  <c r="C86" i="26"/>
  <c r="C161" i="26" s="1"/>
  <c r="C85" i="26"/>
  <c r="C160" i="26" s="1"/>
  <c r="H82" i="26"/>
  <c r="I82" i="26" s="1"/>
  <c r="J82" i="26" s="1"/>
  <c r="K82" i="26" s="1"/>
  <c r="L82" i="26" s="1"/>
  <c r="M82" i="26" s="1"/>
  <c r="N82" i="26" s="1"/>
  <c r="O82" i="26" s="1"/>
  <c r="P82" i="26" s="1"/>
  <c r="Q82" i="26" s="1"/>
  <c r="R82" i="26" s="1"/>
  <c r="S82" i="26" s="1"/>
  <c r="T82" i="26" s="1"/>
  <c r="U82" i="26" s="1"/>
  <c r="G82" i="26"/>
  <c r="F81" i="26"/>
  <c r="G81" i="26" s="1"/>
  <c r="H81" i="26" s="1"/>
  <c r="I81" i="26" s="1"/>
  <c r="J81" i="26" s="1"/>
  <c r="K81" i="26" s="1"/>
  <c r="L81" i="26" s="1"/>
  <c r="M81" i="26" s="1"/>
  <c r="N81" i="26" s="1"/>
  <c r="O81" i="26" s="1"/>
  <c r="P81" i="26" s="1"/>
  <c r="Q81" i="26" s="1"/>
  <c r="R81" i="26" s="1"/>
  <c r="S81" i="26" s="1"/>
  <c r="T81" i="26" s="1"/>
  <c r="U81" i="26" s="1"/>
  <c r="H78" i="26"/>
  <c r="I78" i="26" s="1"/>
  <c r="J78" i="26" s="1"/>
  <c r="K78" i="26" s="1"/>
  <c r="G76" i="26"/>
  <c r="G77" i="26" s="1"/>
  <c r="C75" i="26"/>
  <c r="C73" i="33" s="1"/>
  <c r="H74" i="26"/>
  <c r="H75" i="26" s="1"/>
  <c r="C73" i="26"/>
  <c r="K72" i="26"/>
  <c r="J72" i="26"/>
  <c r="I72" i="26"/>
  <c r="H72" i="26"/>
  <c r="G72" i="26"/>
  <c r="G74" i="26" s="1"/>
  <c r="G75" i="26" s="1"/>
  <c r="F72" i="26"/>
  <c r="F73" i="26" s="1"/>
  <c r="L71" i="26"/>
  <c r="M71" i="26" s="1"/>
  <c r="N71" i="26" s="1"/>
  <c r="K71" i="26"/>
  <c r="C71" i="26"/>
  <c r="C69" i="33" s="1"/>
  <c r="K70" i="26"/>
  <c r="J70" i="26"/>
  <c r="I70" i="26"/>
  <c r="I71" i="26" s="1"/>
  <c r="H70" i="26"/>
  <c r="G70" i="26"/>
  <c r="G71" i="26" s="1"/>
  <c r="F70" i="26"/>
  <c r="F71" i="26" s="1"/>
  <c r="K69" i="26"/>
  <c r="H69" i="26"/>
  <c r="G69" i="26"/>
  <c r="C69" i="26"/>
  <c r="C67" i="33" s="1"/>
  <c r="G68" i="26"/>
  <c r="C68" i="26"/>
  <c r="K67" i="26"/>
  <c r="J67" i="26"/>
  <c r="J68" i="26" s="1"/>
  <c r="H67" i="26"/>
  <c r="H68" i="26" s="1"/>
  <c r="G67" i="26"/>
  <c r="C67" i="26"/>
  <c r="C65" i="33" s="1"/>
  <c r="N65" i="26"/>
  <c r="M65" i="26"/>
  <c r="L65" i="26"/>
  <c r="K64" i="26"/>
  <c r="K68" i="26" s="1"/>
  <c r="L68" i="26" s="1"/>
  <c r="M68" i="26" s="1"/>
  <c r="N68" i="26" s="1"/>
  <c r="O68" i="26" s="1"/>
  <c r="P68" i="26" s="1"/>
  <c r="Q68" i="26" s="1"/>
  <c r="R68" i="26" s="1"/>
  <c r="S68" i="26" s="1"/>
  <c r="T68" i="26" s="1"/>
  <c r="U68" i="26" s="1"/>
  <c r="J64" i="26"/>
  <c r="I64" i="26"/>
  <c r="H64" i="26"/>
  <c r="G64" i="26"/>
  <c r="F64" i="26"/>
  <c r="K63" i="26"/>
  <c r="K65" i="26" s="1"/>
  <c r="K43" i="26" s="1"/>
  <c r="J63" i="26"/>
  <c r="I63" i="26"/>
  <c r="H63" i="26"/>
  <c r="G63" i="26"/>
  <c r="F63" i="26"/>
  <c r="I62" i="26"/>
  <c r="K59" i="26"/>
  <c r="K61" i="26" s="1"/>
  <c r="I59" i="26"/>
  <c r="I61" i="26" s="1"/>
  <c r="K57" i="26"/>
  <c r="J57" i="26"/>
  <c r="I57" i="26"/>
  <c r="H57" i="26"/>
  <c r="G57" i="26"/>
  <c r="F57" i="26"/>
  <c r="C57" i="26"/>
  <c r="C110" i="26" s="1"/>
  <c r="C118" i="33" s="1"/>
  <c r="F56" i="26"/>
  <c r="K55" i="26"/>
  <c r="K56" i="26" s="1"/>
  <c r="J55" i="26"/>
  <c r="I55" i="26"/>
  <c r="H55" i="26"/>
  <c r="G55" i="26"/>
  <c r="G56" i="26" s="1"/>
  <c r="F55" i="26"/>
  <c r="C54" i="26"/>
  <c r="C52" i="33" s="1"/>
  <c r="C52" i="26"/>
  <c r="H50" i="26"/>
  <c r="F50" i="26"/>
  <c r="K49" i="26"/>
  <c r="K50" i="26" s="1"/>
  <c r="L50" i="26" s="1"/>
  <c r="J49" i="26"/>
  <c r="I49" i="26"/>
  <c r="H49" i="26"/>
  <c r="G49" i="26"/>
  <c r="F49" i="26"/>
  <c r="K48" i="26"/>
  <c r="F48" i="26"/>
  <c r="C48" i="26"/>
  <c r="M47" i="26"/>
  <c r="L47" i="26"/>
  <c r="K47" i="26"/>
  <c r="J47" i="26"/>
  <c r="I47" i="26"/>
  <c r="H47" i="26"/>
  <c r="H48" i="26" s="1"/>
  <c r="G47" i="26"/>
  <c r="F47" i="26"/>
  <c r="G46" i="26"/>
  <c r="U45" i="26"/>
  <c r="E196" i="26" s="1"/>
  <c r="E205" i="33" s="1"/>
  <c r="M45" i="26"/>
  <c r="L45" i="26"/>
  <c r="J41" i="26"/>
  <c r="H41" i="26"/>
  <c r="J40" i="26"/>
  <c r="K39" i="26"/>
  <c r="F39" i="26"/>
  <c r="M38" i="26"/>
  <c r="L38" i="26"/>
  <c r="K38" i="26"/>
  <c r="J38" i="26"/>
  <c r="H38" i="26"/>
  <c r="F38" i="26"/>
  <c r="N36" i="26"/>
  <c r="O36" i="26" s="1"/>
  <c r="P36" i="26" s="1"/>
  <c r="Q36" i="26" s="1"/>
  <c r="R36" i="26" s="1"/>
  <c r="S36" i="26" s="1"/>
  <c r="T36" i="26" s="1"/>
  <c r="U36" i="26" s="1"/>
  <c r="M36" i="26"/>
  <c r="L36" i="26"/>
  <c r="K36" i="26"/>
  <c r="F36" i="26"/>
  <c r="N35" i="26"/>
  <c r="O35" i="26" s="1"/>
  <c r="P35" i="26" s="1"/>
  <c r="Q35" i="26" s="1"/>
  <c r="R35" i="26" s="1"/>
  <c r="S35" i="26" s="1"/>
  <c r="T35" i="26" s="1"/>
  <c r="U35" i="26" s="1"/>
  <c r="U33" i="33" s="1"/>
  <c r="M35" i="26"/>
  <c r="L35" i="26"/>
  <c r="H35" i="26"/>
  <c r="K31" i="26"/>
  <c r="K46" i="26" s="1"/>
  <c r="J31" i="26"/>
  <c r="I31" i="26"/>
  <c r="I46" i="26" s="1"/>
  <c r="H31" i="26"/>
  <c r="H30" i="33" s="1"/>
  <c r="G31" i="26"/>
  <c r="F31" i="26"/>
  <c r="F46" i="26" s="1"/>
  <c r="N29" i="26"/>
  <c r="N441" i="26" s="1"/>
  <c r="H442" i="33" s="1"/>
  <c r="L29" i="26"/>
  <c r="L441" i="26" s="1"/>
  <c r="K29" i="26"/>
  <c r="J29" i="26"/>
  <c r="I29" i="26"/>
  <c r="H29" i="26"/>
  <c r="G29" i="26"/>
  <c r="F29" i="26"/>
  <c r="K25" i="26"/>
  <c r="J25" i="26"/>
  <c r="I25" i="26"/>
  <c r="H25" i="26"/>
  <c r="G25" i="26"/>
  <c r="F25" i="26"/>
  <c r="K23" i="26"/>
  <c r="K44" i="26" s="1"/>
  <c r="J23" i="26"/>
  <c r="I23" i="26"/>
  <c r="H23" i="26"/>
  <c r="H44" i="26" s="1"/>
  <c r="G23" i="26"/>
  <c r="G44" i="26" s="1"/>
  <c r="F23" i="26"/>
  <c r="F44" i="26" s="1"/>
  <c r="K22" i="26"/>
  <c r="J22" i="26"/>
  <c r="J59" i="26" s="1"/>
  <c r="I22" i="26"/>
  <c r="H22" i="26"/>
  <c r="H59" i="26" s="1"/>
  <c r="G22" i="26"/>
  <c r="G59" i="26" s="1"/>
  <c r="F22" i="26"/>
  <c r="F59" i="26" s="1"/>
  <c r="K21" i="26"/>
  <c r="K62" i="26" s="1"/>
  <c r="J21" i="26"/>
  <c r="J62" i="26" s="1"/>
  <c r="L62" i="26" s="1"/>
  <c r="I21" i="26"/>
  <c r="H21" i="26"/>
  <c r="H62" i="26" s="1"/>
  <c r="H60" i="33" s="1"/>
  <c r="G21" i="26"/>
  <c r="G62" i="26" s="1"/>
  <c r="F21" i="26"/>
  <c r="F62" i="26" s="1"/>
  <c r="K19" i="26"/>
  <c r="K41" i="26" s="1"/>
  <c r="J19" i="26"/>
  <c r="I19" i="26"/>
  <c r="H19" i="26"/>
  <c r="G19" i="26"/>
  <c r="G41" i="26" s="1"/>
  <c r="F19" i="26"/>
  <c r="F41" i="26" s="1"/>
  <c r="C19" i="26"/>
  <c r="K18" i="26"/>
  <c r="K40" i="26" s="1"/>
  <c r="L40" i="26" s="1"/>
  <c r="J18" i="26"/>
  <c r="I18" i="26"/>
  <c r="H18" i="26"/>
  <c r="H40" i="26" s="1"/>
  <c r="G18" i="26"/>
  <c r="G40" i="26" s="1"/>
  <c r="F18" i="26"/>
  <c r="F40" i="26" s="1"/>
  <c r="C18" i="26"/>
  <c r="K17" i="26"/>
  <c r="J17" i="26"/>
  <c r="J39" i="26" s="1"/>
  <c r="I17" i="26"/>
  <c r="I38" i="26" s="1"/>
  <c r="H17" i="26"/>
  <c r="H39" i="26" s="1"/>
  <c r="G17" i="26"/>
  <c r="F17" i="26"/>
  <c r="H16" i="26"/>
  <c r="H328" i="26" s="1"/>
  <c r="H329" i="26" s="1"/>
  <c r="H380" i="26" s="1"/>
  <c r="K15" i="26"/>
  <c r="J15" i="26"/>
  <c r="I15" i="26"/>
  <c r="I36" i="26" s="1"/>
  <c r="H15" i="26"/>
  <c r="H36" i="26" s="1"/>
  <c r="G15" i="26"/>
  <c r="F15" i="26"/>
  <c r="L14" i="26"/>
  <c r="K14" i="26"/>
  <c r="J14" i="26"/>
  <c r="J56" i="26" s="1"/>
  <c r="I14" i="26"/>
  <c r="I56" i="26" s="1"/>
  <c r="H14" i="26"/>
  <c r="G14" i="26"/>
  <c r="G48" i="26" s="1"/>
  <c r="F14" i="26"/>
  <c r="H12" i="26"/>
  <c r="I12" i="26" s="1"/>
  <c r="J12" i="26" s="1"/>
  <c r="K12" i="26" s="1"/>
  <c r="L12" i="26" s="1"/>
  <c r="G12" i="26"/>
  <c r="G11" i="26"/>
  <c r="H11" i="26" s="1"/>
  <c r="I11" i="26" s="1"/>
  <c r="J11" i="26" s="1"/>
  <c r="K11" i="26" s="1"/>
  <c r="L11" i="26" s="1"/>
  <c r="M11" i="26" s="1"/>
  <c r="N11" i="26" s="1"/>
  <c r="O11" i="26" s="1"/>
  <c r="P11" i="26" s="1"/>
  <c r="Q11" i="26" s="1"/>
  <c r="R11" i="26" s="1"/>
  <c r="S11" i="26" s="1"/>
  <c r="T11" i="26" s="1"/>
  <c r="U11" i="26" s="1"/>
  <c r="E6" i="26"/>
  <c r="E6" i="33" s="1"/>
  <c r="Q5" i="26"/>
  <c r="N5" i="26"/>
  <c r="M5" i="26"/>
  <c r="I5" i="26"/>
  <c r="C3" i="26"/>
  <c r="C2" i="26"/>
  <c r="G60" i="33"/>
  <c r="F60" i="33"/>
  <c r="F38" i="33"/>
  <c r="J453" i="33"/>
  <c r="T211" i="33"/>
  <c r="J55" i="33"/>
  <c r="M45" i="33"/>
  <c r="G28" i="33"/>
  <c r="F28" i="33"/>
  <c r="C18" i="33"/>
  <c r="C17" i="33"/>
  <c r="G14" i="33"/>
  <c r="F14" i="33"/>
  <c r="G13" i="33"/>
  <c r="G81" i="33" s="1"/>
  <c r="M5" i="33"/>
  <c r="C102" i="33"/>
  <c r="I70" i="33"/>
  <c r="J67" i="33"/>
  <c r="C66" i="33"/>
  <c r="H53" i="33"/>
  <c r="K45" i="33"/>
  <c r="L34" i="33"/>
  <c r="K28" i="33"/>
  <c r="J60" i="33"/>
  <c r="I137" i="33"/>
  <c r="F132" i="33"/>
  <c r="H116" i="33"/>
  <c r="C168" i="33"/>
  <c r="J151" i="33"/>
  <c r="H150" i="33"/>
  <c r="C103" i="33"/>
  <c r="C3" i="33"/>
  <c r="F453" i="33"/>
  <c r="F452" i="33"/>
  <c r="F449" i="33"/>
  <c r="G453" i="33"/>
  <c r="G449" i="33"/>
  <c r="O379" i="33"/>
  <c r="O396" i="33" s="1"/>
  <c r="C451" i="33"/>
  <c r="C441" i="33"/>
  <c r="C431" i="33"/>
  <c r="C412" i="33"/>
  <c r="C411" i="33"/>
  <c r="C410" i="33"/>
  <c r="C409" i="33"/>
  <c r="C408" i="33"/>
  <c r="C406" i="33"/>
  <c r="C404" i="33"/>
  <c r="P393" i="33"/>
  <c r="C393" i="33"/>
  <c r="P383" i="33"/>
  <c r="C383" i="33"/>
  <c r="C374" i="33"/>
  <c r="C364" i="33"/>
  <c r="C354" i="33"/>
  <c r="C344" i="33"/>
  <c r="C334" i="33"/>
  <c r="C325" i="33"/>
  <c r="C315" i="33"/>
  <c r="C314" i="33"/>
  <c r="C313" i="33"/>
  <c r="C312" i="33"/>
  <c r="C311" i="33"/>
  <c r="C310" i="33"/>
  <c r="C309" i="33"/>
  <c r="C308" i="33"/>
  <c r="C307" i="33"/>
  <c r="F306" i="33"/>
  <c r="C306" i="33"/>
  <c r="C296" i="33"/>
  <c r="O286" i="33"/>
  <c r="N286" i="33"/>
  <c r="M286" i="33"/>
  <c r="L286" i="33"/>
  <c r="K286" i="33"/>
  <c r="J286" i="33"/>
  <c r="I286" i="33"/>
  <c r="H286" i="33"/>
  <c r="G286" i="33"/>
  <c r="F286" i="33"/>
  <c r="C276" i="33"/>
  <c r="T257" i="33"/>
  <c r="S257" i="33"/>
  <c r="Q257" i="33"/>
  <c r="C257" i="33"/>
  <c r="C247" i="33"/>
  <c r="F238" i="33"/>
  <c r="C238" i="33"/>
  <c r="C218" i="33"/>
  <c r="T216" i="33"/>
  <c r="S216" i="33"/>
  <c r="R216" i="33"/>
  <c r="Q216" i="33"/>
  <c r="P216" i="33"/>
  <c r="O216" i="33"/>
  <c r="K216" i="33"/>
  <c r="G216" i="33"/>
  <c r="T215" i="33"/>
  <c r="S215" i="33"/>
  <c r="R215" i="33"/>
  <c r="Q215" i="33"/>
  <c r="P215" i="33"/>
  <c r="O215" i="33"/>
  <c r="K212" i="33"/>
  <c r="G212" i="33"/>
  <c r="C215" i="33"/>
  <c r="T214" i="33"/>
  <c r="S214" i="33"/>
  <c r="R214" i="33"/>
  <c r="Q214" i="33"/>
  <c r="P214" i="33"/>
  <c r="O214" i="33"/>
  <c r="K211" i="33"/>
  <c r="G211" i="33"/>
  <c r="C214" i="33"/>
  <c r="T213" i="33"/>
  <c r="S213" i="33"/>
  <c r="R213" i="33"/>
  <c r="Q213" i="33"/>
  <c r="P213" i="33"/>
  <c r="O213" i="33"/>
  <c r="N213" i="33"/>
  <c r="K210" i="33"/>
  <c r="G210" i="33"/>
  <c r="C213" i="33"/>
  <c r="T212" i="33"/>
  <c r="S212" i="33"/>
  <c r="R212" i="33"/>
  <c r="Q212" i="33"/>
  <c r="P212" i="33"/>
  <c r="O212" i="33"/>
  <c r="C212" i="33"/>
  <c r="S211" i="33"/>
  <c r="R211" i="33"/>
  <c r="Q211" i="33"/>
  <c r="P211" i="33"/>
  <c r="R210" i="33"/>
  <c r="C210" i="33"/>
  <c r="K208" i="33"/>
  <c r="G208" i="33"/>
  <c r="C209" i="33"/>
  <c r="R199" i="33"/>
  <c r="K199" i="33"/>
  <c r="G199" i="33"/>
  <c r="E199" i="33"/>
  <c r="C199" i="33"/>
  <c r="C189" i="33"/>
  <c r="C179" i="33"/>
  <c r="C167" i="33"/>
  <c r="C158" i="33"/>
  <c r="U146" i="33"/>
  <c r="K146" i="33"/>
  <c r="J146" i="33"/>
  <c r="I146" i="33"/>
  <c r="H146" i="33"/>
  <c r="G146" i="33"/>
  <c r="F146" i="33"/>
  <c r="C146" i="33"/>
  <c r="K135" i="33"/>
  <c r="J135" i="33"/>
  <c r="I135" i="33"/>
  <c r="H135" i="33"/>
  <c r="G135" i="33"/>
  <c r="F135" i="33"/>
  <c r="C135" i="33"/>
  <c r="C117" i="33"/>
  <c r="O116" i="33"/>
  <c r="N116" i="33"/>
  <c r="M116" i="33"/>
  <c r="L116" i="33"/>
  <c r="K116" i="33"/>
  <c r="J116" i="33"/>
  <c r="I116" i="33"/>
  <c r="G116" i="33"/>
  <c r="F116" i="33"/>
  <c r="C116" i="33"/>
  <c r="C115" i="33"/>
  <c r="C113" i="33"/>
  <c r="C111" i="33"/>
  <c r="C110" i="33"/>
  <c r="C108" i="33"/>
  <c r="C98" i="33"/>
  <c r="C89" i="33"/>
  <c r="K68" i="33"/>
  <c r="I68" i="33"/>
  <c r="H68" i="33"/>
  <c r="G68" i="33"/>
  <c r="C68" i="33"/>
  <c r="C58" i="33"/>
  <c r="C48" i="33"/>
  <c r="C38" i="33"/>
  <c r="C29" i="33"/>
  <c r="C19" i="33"/>
  <c r="C85" i="33" s="1"/>
  <c r="C260" i="33"/>
  <c r="H453" i="33"/>
  <c r="C453" i="33"/>
  <c r="H452" i="33"/>
  <c r="C452" i="33"/>
  <c r="C450" i="33"/>
  <c r="J449" i="33"/>
  <c r="I449" i="33"/>
  <c r="H449" i="33"/>
  <c r="C449" i="33"/>
  <c r="C447" i="33"/>
  <c r="C446" i="33"/>
  <c r="C445" i="33"/>
  <c r="C444" i="33"/>
  <c r="C443" i="33"/>
  <c r="C442" i="33"/>
  <c r="C440" i="33"/>
  <c r="C439" i="33"/>
  <c r="C437" i="33"/>
  <c r="C436" i="33"/>
  <c r="C435" i="33"/>
  <c r="C434" i="33"/>
  <c r="C432" i="33"/>
  <c r="C430" i="33"/>
  <c r="C429" i="33"/>
  <c r="C426" i="33"/>
  <c r="C423" i="33"/>
  <c r="C421" i="33"/>
  <c r="C420" i="33"/>
  <c r="C419" i="33"/>
  <c r="C418" i="33"/>
  <c r="C417" i="33"/>
  <c r="C416" i="33"/>
  <c r="C415" i="33"/>
  <c r="C414" i="33"/>
  <c r="C413" i="33"/>
  <c r="C401" i="33"/>
  <c r="C399" i="33"/>
  <c r="C398" i="33"/>
  <c r="P396" i="33"/>
  <c r="C396" i="33"/>
  <c r="P395" i="33"/>
  <c r="C395" i="33"/>
  <c r="P394" i="33"/>
  <c r="C394" i="33"/>
  <c r="P392" i="33"/>
  <c r="C392" i="33"/>
  <c r="P391" i="33"/>
  <c r="C391" i="33"/>
  <c r="P390" i="33"/>
  <c r="C390" i="33"/>
  <c r="P389" i="33"/>
  <c r="C389" i="33"/>
  <c r="P388" i="33"/>
  <c r="C388" i="33"/>
  <c r="P387" i="33"/>
  <c r="C387" i="33"/>
  <c r="P386" i="33"/>
  <c r="C386" i="33"/>
  <c r="P385" i="33"/>
  <c r="C385" i="33"/>
  <c r="P384" i="33"/>
  <c r="C384" i="33"/>
  <c r="P381" i="33"/>
  <c r="C381" i="33"/>
  <c r="P379" i="33"/>
  <c r="C379" i="33"/>
  <c r="C376" i="33"/>
  <c r="C373" i="33"/>
  <c r="C372" i="33"/>
  <c r="C371" i="33"/>
  <c r="C370" i="33"/>
  <c r="C368" i="33"/>
  <c r="C367" i="33"/>
  <c r="C366" i="33"/>
  <c r="C365" i="33"/>
  <c r="C363" i="33"/>
  <c r="C362" i="33"/>
  <c r="C361" i="33"/>
  <c r="C360" i="33"/>
  <c r="C359" i="33"/>
  <c r="C358" i="33"/>
  <c r="C356" i="33"/>
  <c r="C355" i="33"/>
  <c r="C353" i="33"/>
  <c r="C352" i="33"/>
  <c r="C351" i="33"/>
  <c r="C349" i="33"/>
  <c r="C348" i="33"/>
  <c r="C347" i="33"/>
  <c r="C346" i="33"/>
  <c r="C345" i="33"/>
  <c r="C343" i="33"/>
  <c r="C341" i="33"/>
  <c r="C340" i="33"/>
  <c r="C339" i="33"/>
  <c r="C338" i="33"/>
  <c r="C337" i="33"/>
  <c r="C336" i="33"/>
  <c r="C335" i="33"/>
  <c r="C333" i="33"/>
  <c r="C332" i="33"/>
  <c r="C331" i="33"/>
  <c r="C328" i="33"/>
  <c r="C326" i="33"/>
  <c r="C324" i="33"/>
  <c r="C322" i="33"/>
  <c r="C321" i="33"/>
  <c r="C320" i="33"/>
  <c r="C319" i="33"/>
  <c r="C318" i="33"/>
  <c r="C317" i="33"/>
  <c r="C316" i="33"/>
  <c r="C304" i="33"/>
  <c r="O303" i="33"/>
  <c r="N303" i="33"/>
  <c r="M303" i="33"/>
  <c r="L303" i="33"/>
  <c r="K303" i="33"/>
  <c r="J303" i="33"/>
  <c r="I303" i="33"/>
  <c r="H303" i="33"/>
  <c r="G303" i="33"/>
  <c r="F303" i="33"/>
  <c r="C303" i="33"/>
  <c r="G300" i="33"/>
  <c r="F300" i="33"/>
  <c r="C299" i="33"/>
  <c r="C297" i="33"/>
  <c r="O289" i="33"/>
  <c r="N289" i="33"/>
  <c r="M289" i="33"/>
  <c r="L289" i="33"/>
  <c r="K289" i="33"/>
  <c r="J289" i="33"/>
  <c r="I289" i="33"/>
  <c r="H289" i="33"/>
  <c r="G289" i="33"/>
  <c r="F289" i="33"/>
  <c r="O288" i="33"/>
  <c r="N288" i="33"/>
  <c r="M288" i="33"/>
  <c r="L288" i="33"/>
  <c r="K288" i="33"/>
  <c r="J288" i="33"/>
  <c r="I288" i="33"/>
  <c r="H288" i="33"/>
  <c r="G288" i="33"/>
  <c r="F288" i="33"/>
  <c r="O287" i="33"/>
  <c r="N287" i="33"/>
  <c r="M287" i="33"/>
  <c r="L287" i="33"/>
  <c r="K287" i="33"/>
  <c r="J287" i="33"/>
  <c r="I287" i="33"/>
  <c r="H287" i="33"/>
  <c r="G287" i="33"/>
  <c r="F287" i="33"/>
  <c r="O285" i="33"/>
  <c r="N285" i="33"/>
  <c r="M285" i="33"/>
  <c r="L285" i="33"/>
  <c r="K285" i="33"/>
  <c r="J285" i="33"/>
  <c r="I285" i="33"/>
  <c r="H285" i="33"/>
  <c r="G285" i="33"/>
  <c r="F285" i="33"/>
  <c r="C283" i="33"/>
  <c r="C282" i="33"/>
  <c r="C281" i="33"/>
  <c r="C280" i="33"/>
  <c r="C279" i="33"/>
  <c r="C277" i="33"/>
  <c r="C275" i="33"/>
  <c r="C274" i="33"/>
  <c r="C273" i="33"/>
  <c r="C272" i="33"/>
  <c r="C271" i="33"/>
  <c r="C268" i="33"/>
  <c r="P266" i="33"/>
  <c r="C266" i="33"/>
  <c r="C265" i="33"/>
  <c r="C264" i="33"/>
  <c r="C262" i="33"/>
  <c r="C261" i="33"/>
  <c r="C258" i="33"/>
  <c r="U256" i="33"/>
  <c r="T256" i="33"/>
  <c r="S256" i="33"/>
  <c r="R256" i="33"/>
  <c r="T255" i="33"/>
  <c r="S255" i="33"/>
  <c r="C255" i="33"/>
  <c r="S254" i="33"/>
  <c r="C254" i="33"/>
  <c r="C253" i="33"/>
  <c r="C251" i="33"/>
  <c r="C250" i="33"/>
  <c r="C249" i="33"/>
  <c r="C248" i="33"/>
  <c r="C243" i="33"/>
  <c r="C241" i="33"/>
  <c r="C240" i="33"/>
  <c r="C239" i="33"/>
  <c r="C237" i="33"/>
  <c r="C236" i="33"/>
  <c r="C235" i="33"/>
  <c r="C234" i="33"/>
  <c r="C232" i="33"/>
  <c r="C231" i="33"/>
  <c r="C230" i="33"/>
  <c r="C229" i="33"/>
  <c r="C227" i="33"/>
  <c r="C226" i="33"/>
  <c r="C225" i="33"/>
  <c r="C224" i="33"/>
  <c r="C222" i="33"/>
  <c r="H221" i="33"/>
  <c r="G221" i="33"/>
  <c r="F221" i="33"/>
  <c r="C221" i="33"/>
  <c r="K207" i="33"/>
  <c r="G207" i="33"/>
  <c r="C208" i="33"/>
  <c r="K206" i="33"/>
  <c r="G206" i="33"/>
  <c r="K205" i="33"/>
  <c r="G205" i="33"/>
  <c r="C206" i="33"/>
  <c r="T205" i="33"/>
  <c r="S205" i="33"/>
  <c r="R205" i="33"/>
  <c r="Q205" i="33"/>
  <c r="P205" i="33"/>
  <c r="O205" i="33"/>
  <c r="K204" i="33"/>
  <c r="G204" i="33"/>
  <c r="C205" i="33"/>
  <c r="T204" i="33"/>
  <c r="S204" i="33"/>
  <c r="R204" i="33"/>
  <c r="Q204" i="33"/>
  <c r="P204" i="33"/>
  <c r="O204" i="33"/>
  <c r="C204" i="33"/>
  <c r="T203" i="33"/>
  <c r="S203" i="33"/>
  <c r="R203" i="33"/>
  <c r="Q203" i="33"/>
  <c r="P203" i="33"/>
  <c r="O203" i="33"/>
  <c r="T202" i="33"/>
  <c r="S202" i="33"/>
  <c r="R202" i="33"/>
  <c r="Q202" i="33"/>
  <c r="P202" i="33"/>
  <c r="O202" i="33"/>
  <c r="N202" i="33"/>
  <c r="K202" i="33"/>
  <c r="G202" i="33"/>
  <c r="E202" i="33"/>
  <c r="C202" i="33"/>
  <c r="T201" i="33"/>
  <c r="S201" i="33"/>
  <c r="R201" i="33"/>
  <c r="Q201" i="33"/>
  <c r="P201" i="33"/>
  <c r="O201" i="33"/>
  <c r="K201" i="33"/>
  <c r="G201" i="33"/>
  <c r="E201" i="33"/>
  <c r="C201" i="33"/>
  <c r="T200" i="33"/>
  <c r="S200" i="33"/>
  <c r="R200" i="33"/>
  <c r="Q200" i="33"/>
  <c r="P200" i="33"/>
  <c r="K200" i="33"/>
  <c r="G200" i="33"/>
  <c r="E200" i="33"/>
  <c r="C200" i="33"/>
  <c r="O197" i="33"/>
  <c r="K197" i="33"/>
  <c r="G197" i="33"/>
  <c r="C197" i="33"/>
  <c r="C195" i="33"/>
  <c r="G191" i="33"/>
  <c r="C194" i="33"/>
  <c r="H192" i="33"/>
  <c r="C192" i="33"/>
  <c r="I191" i="33"/>
  <c r="H191" i="33"/>
  <c r="C184" i="33"/>
  <c r="C183" i="33"/>
  <c r="C182" i="33"/>
  <c r="C181" i="33"/>
  <c r="C180" i="33"/>
  <c r="C178" i="33"/>
  <c r="C177" i="33"/>
  <c r="C176" i="33"/>
  <c r="C175" i="33"/>
  <c r="C174" i="33"/>
  <c r="C172" i="33"/>
  <c r="C169" i="33"/>
  <c r="C164" i="33"/>
  <c r="C163" i="33"/>
  <c r="C156" i="33"/>
  <c r="I154" i="33"/>
  <c r="C154" i="33"/>
  <c r="K152" i="33"/>
  <c r="J152" i="33"/>
  <c r="I152" i="33"/>
  <c r="H152" i="33"/>
  <c r="G152" i="33"/>
  <c r="F152" i="33"/>
  <c r="C152" i="33"/>
  <c r="K151" i="33"/>
  <c r="I151" i="33"/>
  <c r="H151" i="33"/>
  <c r="G151" i="33"/>
  <c r="F151" i="33"/>
  <c r="C151" i="33"/>
  <c r="K150" i="33"/>
  <c r="J150" i="33"/>
  <c r="I150" i="33"/>
  <c r="G150" i="33"/>
  <c r="F150" i="33"/>
  <c r="C150" i="33"/>
  <c r="K149" i="33"/>
  <c r="J149" i="33"/>
  <c r="I149" i="33"/>
  <c r="H149" i="33"/>
  <c r="G149" i="33"/>
  <c r="F149" i="33"/>
  <c r="C149" i="33"/>
  <c r="C148" i="33"/>
  <c r="K147" i="33"/>
  <c r="J147" i="33"/>
  <c r="I147" i="33"/>
  <c r="H147" i="33"/>
  <c r="G147" i="33"/>
  <c r="F147" i="33"/>
  <c r="C147" i="33"/>
  <c r="K145" i="33"/>
  <c r="J145" i="33"/>
  <c r="I145" i="33"/>
  <c r="H145" i="33"/>
  <c r="G145" i="33"/>
  <c r="C145" i="33"/>
  <c r="K144" i="33"/>
  <c r="J144" i="33"/>
  <c r="I144" i="33"/>
  <c r="H144" i="33"/>
  <c r="G144" i="33"/>
  <c r="F144" i="33"/>
  <c r="C144" i="33"/>
  <c r="K143" i="33"/>
  <c r="J143" i="33"/>
  <c r="I143" i="33"/>
  <c r="G143" i="33"/>
  <c r="F143" i="33"/>
  <c r="C143" i="33"/>
  <c r="K142" i="33"/>
  <c r="J142" i="33"/>
  <c r="I142" i="33"/>
  <c r="H142" i="33"/>
  <c r="G142" i="33"/>
  <c r="F142" i="33"/>
  <c r="C142" i="33"/>
  <c r="K141" i="33"/>
  <c r="J141" i="33"/>
  <c r="I141" i="33"/>
  <c r="H141" i="33"/>
  <c r="G141" i="33"/>
  <c r="F141" i="33"/>
  <c r="C141" i="33"/>
  <c r="C139" i="33"/>
  <c r="K137" i="33"/>
  <c r="J137" i="33"/>
  <c r="H137" i="33"/>
  <c r="G137" i="33"/>
  <c r="F137" i="33"/>
  <c r="C137" i="33"/>
  <c r="K136" i="33"/>
  <c r="J136" i="33"/>
  <c r="I136" i="33"/>
  <c r="H136" i="33"/>
  <c r="G136" i="33"/>
  <c r="F136" i="33"/>
  <c r="C136" i="33"/>
  <c r="K134" i="33"/>
  <c r="J134" i="33"/>
  <c r="I134" i="33"/>
  <c r="H134" i="33"/>
  <c r="G134" i="33"/>
  <c r="F134" i="33"/>
  <c r="C134" i="33"/>
  <c r="K133" i="33"/>
  <c r="J133" i="33"/>
  <c r="I133" i="33"/>
  <c r="H133" i="33"/>
  <c r="G133" i="33"/>
  <c r="F133" i="33"/>
  <c r="C133" i="33"/>
  <c r="K132" i="33"/>
  <c r="J132" i="33"/>
  <c r="I132" i="33"/>
  <c r="H132" i="33"/>
  <c r="G132" i="33"/>
  <c r="C132" i="33"/>
  <c r="K131" i="33"/>
  <c r="J131" i="33"/>
  <c r="I131" i="33"/>
  <c r="H131" i="33"/>
  <c r="G131" i="33"/>
  <c r="F131" i="33"/>
  <c r="C131" i="33"/>
  <c r="K130" i="33"/>
  <c r="J130" i="33"/>
  <c r="H130" i="33"/>
  <c r="G130" i="33"/>
  <c r="F130" i="33"/>
  <c r="C130" i="33"/>
  <c r="K129" i="33"/>
  <c r="I129" i="33"/>
  <c r="H129" i="33"/>
  <c r="G129" i="33"/>
  <c r="F129" i="33"/>
  <c r="C129" i="33"/>
  <c r="K128" i="33"/>
  <c r="J128" i="33"/>
  <c r="I128" i="33"/>
  <c r="H128" i="33"/>
  <c r="G128" i="33"/>
  <c r="F128" i="33"/>
  <c r="C128" i="33"/>
  <c r="K127" i="33"/>
  <c r="J127" i="33"/>
  <c r="I127" i="33"/>
  <c r="H127" i="33"/>
  <c r="G127" i="33"/>
  <c r="F127" i="33"/>
  <c r="C127" i="33"/>
  <c r="C124" i="33"/>
  <c r="C122" i="33"/>
  <c r="C120" i="33"/>
  <c r="C107" i="33"/>
  <c r="C106" i="33"/>
  <c r="C105" i="33"/>
  <c r="C104" i="33"/>
  <c r="C101" i="33"/>
  <c r="C100" i="33"/>
  <c r="C99" i="33"/>
  <c r="C96" i="33"/>
  <c r="C95" i="33"/>
  <c r="C94" i="33"/>
  <c r="C93" i="33"/>
  <c r="C92" i="33"/>
  <c r="G76" i="33"/>
  <c r="C76" i="33"/>
  <c r="C75" i="33"/>
  <c r="C74" i="33"/>
  <c r="C72" i="33"/>
  <c r="J70" i="33"/>
  <c r="H70" i="33"/>
  <c r="G70" i="33"/>
  <c r="F70" i="33"/>
  <c r="C70" i="33"/>
  <c r="K67" i="33"/>
  <c r="I67" i="33"/>
  <c r="H67" i="33"/>
  <c r="G67" i="33"/>
  <c r="I66" i="33"/>
  <c r="K65" i="33"/>
  <c r="I65" i="33"/>
  <c r="C64" i="33"/>
  <c r="N63" i="33"/>
  <c r="M63" i="33"/>
  <c r="L63" i="33"/>
  <c r="C63" i="33"/>
  <c r="J62" i="33"/>
  <c r="I62" i="33"/>
  <c r="H62" i="33"/>
  <c r="F62" i="33"/>
  <c r="C62" i="33"/>
  <c r="J61" i="33"/>
  <c r="I61" i="33"/>
  <c r="F61" i="33"/>
  <c r="C61" i="33"/>
  <c r="C60" i="33"/>
  <c r="C59" i="33"/>
  <c r="C57" i="33"/>
  <c r="C56" i="33"/>
  <c r="I55" i="33"/>
  <c r="H55" i="33"/>
  <c r="F55" i="33"/>
  <c r="C55" i="33"/>
  <c r="C54" i="33"/>
  <c r="J53" i="33"/>
  <c r="I53" i="33"/>
  <c r="G53" i="33"/>
  <c r="F53" i="33"/>
  <c r="C53" i="33"/>
  <c r="H52" i="33"/>
  <c r="G52" i="33"/>
  <c r="F52" i="33"/>
  <c r="C51" i="33"/>
  <c r="C49" i="33"/>
  <c r="K47" i="33"/>
  <c r="I47" i="33"/>
  <c r="H47" i="33"/>
  <c r="G47" i="33"/>
  <c r="F47" i="33"/>
  <c r="C47" i="33"/>
  <c r="C46" i="33"/>
  <c r="J45" i="33"/>
  <c r="I45" i="33"/>
  <c r="H45" i="33"/>
  <c r="G45" i="33"/>
  <c r="F45" i="33"/>
  <c r="C45" i="33"/>
  <c r="C44" i="33"/>
  <c r="L43" i="33"/>
  <c r="C43" i="33"/>
  <c r="C42" i="33"/>
  <c r="C41" i="33"/>
  <c r="C40" i="33"/>
  <c r="C39" i="33"/>
  <c r="C37" i="33"/>
  <c r="M36" i="33"/>
  <c r="L36" i="33"/>
  <c r="C36" i="33"/>
  <c r="C35" i="33"/>
  <c r="M34" i="33"/>
  <c r="C34" i="33"/>
  <c r="M33" i="33"/>
  <c r="C33" i="33"/>
  <c r="C31" i="33"/>
  <c r="C83" i="33" s="1"/>
  <c r="J30" i="33"/>
  <c r="I30" i="33"/>
  <c r="G30" i="33"/>
  <c r="F30" i="33"/>
  <c r="C30" i="33"/>
  <c r="J28" i="33"/>
  <c r="I28" i="33"/>
  <c r="H28" i="33"/>
  <c r="C28" i="33"/>
  <c r="C27" i="33"/>
  <c r="C25" i="33"/>
  <c r="C87" i="33" s="1"/>
  <c r="J24" i="33"/>
  <c r="H24" i="33"/>
  <c r="C24" i="33"/>
  <c r="C23" i="33"/>
  <c r="C86" i="33" s="1"/>
  <c r="U22" i="33"/>
  <c r="T22" i="33"/>
  <c r="S22" i="33"/>
  <c r="R22" i="33"/>
  <c r="Q22" i="33"/>
  <c r="P22" i="33"/>
  <c r="O22" i="33"/>
  <c r="N22" i="33"/>
  <c r="M22" i="33"/>
  <c r="L22" i="33"/>
  <c r="J22" i="33"/>
  <c r="H22" i="33"/>
  <c r="G22" i="33"/>
  <c r="F22" i="33"/>
  <c r="C22" i="33"/>
  <c r="J21" i="33"/>
  <c r="H21" i="33"/>
  <c r="G21" i="33"/>
  <c r="F21" i="33"/>
  <c r="C21" i="33"/>
  <c r="J20" i="33"/>
  <c r="H20" i="33"/>
  <c r="G20" i="33"/>
  <c r="F20" i="33"/>
  <c r="C20" i="33"/>
  <c r="K18" i="33"/>
  <c r="J18" i="33"/>
  <c r="H18" i="33"/>
  <c r="G18" i="33"/>
  <c r="K17" i="33"/>
  <c r="J17" i="33"/>
  <c r="I17" i="33"/>
  <c r="H17" i="33"/>
  <c r="G17" i="33"/>
  <c r="J16" i="33"/>
  <c r="I16" i="33"/>
  <c r="H16" i="33"/>
  <c r="G16" i="33"/>
  <c r="F16" i="33"/>
  <c r="C16" i="33"/>
  <c r="C15" i="33"/>
  <c r="C82" i="33" s="1"/>
  <c r="J14" i="33"/>
  <c r="I14" i="33"/>
  <c r="H14" i="33"/>
  <c r="C14" i="33"/>
  <c r="J13" i="33"/>
  <c r="J81" i="33" s="1"/>
  <c r="I13" i="33"/>
  <c r="I81" i="33" s="1"/>
  <c r="H13" i="33"/>
  <c r="H81" i="33" s="1"/>
  <c r="C13" i="33"/>
  <c r="C81" i="33" s="1"/>
  <c r="G12" i="33"/>
  <c r="F12" i="33"/>
  <c r="U9" i="33"/>
  <c r="O9" i="33"/>
  <c r="K9" i="33"/>
  <c r="G9" i="33"/>
  <c r="U8" i="33"/>
  <c r="O8" i="33"/>
  <c r="K8" i="33"/>
  <c r="G8" i="33"/>
  <c r="C8" i="33"/>
  <c r="U7" i="33"/>
  <c r="O7" i="33"/>
  <c r="K7" i="33"/>
  <c r="G7" i="33"/>
  <c r="E7" i="33"/>
  <c r="C7" i="33"/>
  <c r="U6" i="33"/>
  <c r="O6" i="33"/>
  <c r="K6" i="33"/>
  <c r="G6" i="33"/>
  <c r="C6" i="33"/>
  <c r="U5" i="33"/>
  <c r="Q5" i="33"/>
  <c r="O5" i="33"/>
  <c r="N5" i="33"/>
  <c r="K5" i="33"/>
  <c r="G5" i="33"/>
  <c r="U4" i="33"/>
  <c r="C4" i="33"/>
  <c r="C2" i="33"/>
  <c r="J2" i="31"/>
  <c r="C119" i="33"/>
  <c r="C71" i="33"/>
  <c r="C50" i="33"/>
  <c r="S5" i="31" a="1"/>
  <c r="A6" i="31"/>
  <c r="A7" i="31" s="1"/>
  <c r="A8" i="31" s="1"/>
  <c r="A9" i="31" s="1"/>
  <c r="A10" i="31" s="1"/>
  <c r="A11" i="31" s="1"/>
  <c r="A12" i="31" s="1"/>
  <c r="A13" i="31" s="1"/>
  <c r="A14" i="31" s="1"/>
  <c r="A15" i="31" s="1"/>
  <c r="A16" i="31" s="1"/>
  <c r="A17" i="31" s="1"/>
  <c r="A18" i="31" s="1"/>
  <c r="A19" i="31" s="1"/>
  <c r="A20" i="31" s="1"/>
  <c r="A21" i="31" s="1"/>
  <c r="A22" i="31" s="1"/>
  <c r="A23" i="31" s="1"/>
  <c r="A24" i="31" s="1"/>
  <c r="A25" i="31" s="1"/>
  <c r="A26" i="31" s="1"/>
  <c r="A27" i="31" s="1"/>
  <c r="A28" i="31" s="1"/>
  <c r="A29" i="31" s="1"/>
  <c r="A30" i="31" s="1"/>
  <c r="A31" i="31" s="1"/>
  <c r="A32" i="31" s="1"/>
  <c r="A33" i="31" s="1"/>
  <c r="A34" i="31" s="1"/>
  <c r="A35" i="31" s="1"/>
  <c r="A36" i="31" s="1"/>
  <c r="A37" i="31" s="1"/>
  <c r="A38" i="31" s="1"/>
  <c r="A39" i="31" s="1"/>
  <c r="A40" i="31" s="1"/>
  <c r="A41" i="31" s="1"/>
  <c r="A42" i="31" s="1"/>
  <c r="A43" i="31" s="1"/>
  <c r="A44" i="31" s="1"/>
  <c r="A45" i="31" s="1"/>
  <c r="A46" i="31" s="1"/>
  <c r="A47" i="31" s="1"/>
  <c r="A48" i="31" s="1"/>
  <c r="A49" i="31" s="1"/>
  <c r="A50" i="31" s="1"/>
  <c r="A51" i="31" s="1"/>
  <c r="A52" i="31" s="1"/>
  <c r="A53" i="31" s="1"/>
  <c r="A54" i="31" s="1"/>
  <c r="A55" i="31" s="1"/>
  <c r="A56" i="31" s="1"/>
  <c r="A57" i="31" s="1"/>
  <c r="A58" i="31" s="1"/>
  <c r="A59" i="31" s="1"/>
  <c r="A60" i="31" s="1"/>
  <c r="A61" i="31" s="1"/>
  <c r="A62" i="31" s="1"/>
  <c r="A63" i="31" s="1"/>
  <c r="A64" i="31" s="1"/>
  <c r="A65" i="31" s="1"/>
  <c r="A66" i="31" s="1"/>
  <c r="A67" i="31" s="1"/>
  <c r="A68" i="31" s="1"/>
  <c r="A69" i="31" s="1"/>
  <c r="A70" i="31" s="1"/>
  <c r="A71" i="31" s="1"/>
  <c r="A72" i="31" s="1"/>
  <c r="A73" i="31" s="1"/>
  <c r="A74" i="31" s="1"/>
  <c r="A75" i="31" s="1"/>
  <c r="A76" i="31" s="1"/>
  <c r="A77" i="31" s="1"/>
  <c r="A78" i="31" s="1"/>
  <c r="A79" i="31" s="1"/>
  <c r="A80" i="31" s="1"/>
  <c r="A81" i="31" s="1"/>
  <c r="A82" i="31" s="1"/>
  <c r="A83" i="31" s="1"/>
  <c r="A84" i="31" s="1"/>
  <c r="A85" i="31" s="1"/>
  <c r="A86" i="31" s="1"/>
  <c r="A87" i="31" s="1"/>
  <c r="A88" i="31" s="1"/>
  <c r="A89" i="31" s="1"/>
  <c r="A90" i="31" s="1"/>
  <c r="A91" i="31" s="1"/>
  <c r="A92" i="31" s="1"/>
  <c r="A93" i="31" s="1"/>
  <c r="A94" i="31" s="1"/>
  <c r="A95" i="31" s="1"/>
  <c r="A96" i="31" s="1"/>
  <c r="A97" i="31" s="1"/>
  <c r="A98" i="31" s="1"/>
  <c r="A99" i="31" s="1"/>
  <c r="A100" i="31" s="1"/>
  <c r="A101" i="31" s="1"/>
  <c r="A102" i="31" s="1"/>
  <c r="A103" i="31" s="1"/>
  <c r="A104" i="31" s="1"/>
  <c r="A105" i="31" s="1"/>
  <c r="A106" i="31" s="1"/>
  <c r="A107" i="31" s="1"/>
  <c r="A108" i="31" s="1"/>
  <c r="A109" i="31" s="1"/>
  <c r="A110" i="31" s="1"/>
  <c r="A111" i="31" s="1"/>
  <c r="A112" i="31" s="1"/>
  <c r="A113" i="31" s="1"/>
  <c r="A114" i="31" s="1"/>
  <c r="A115" i="31" s="1"/>
  <c r="A116" i="31" s="1"/>
  <c r="A117" i="31" s="1"/>
  <c r="A118" i="31" s="1"/>
  <c r="A119" i="31" s="1"/>
  <c r="A120" i="31" s="1"/>
  <c r="A121" i="31" s="1"/>
  <c r="A122" i="31" s="1"/>
  <c r="A123" i="31" s="1"/>
  <c r="A124" i="31" s="1"/>
  <c r="A125" i="31" s="1"/>
  <c r="A126" i="31" s="1"/>
  <c r="A127" i="31" s="1"/>
  <c r="A128" i="31" s="1"/>
  <c r="A129" i="31" s="1"/>
  <c r="A130" i="31" s="1"/>
  <c r="A131" i="31" s="1"/>
  <c r="A132" i="31" s="1"/>
  <c r="A133" i="31" s="1"/>
  <c r="A134" i="31" s="1"/>
  <c r="A135" i="31" s="1"/>
  <c r="A136" i="31" s="1"/>
  <c r="A137" i="31" s="1"/>
  <c r="A138" i="31" s="1"/>
  <c r="A139" i="31" s="1"/>
  <c r="A140" i="31" s="1"/>
  <c r="A141" i="31" s="1"/>
  <c r="A142" i="31" s="1"/>
  <c r="A143" i="31" s="1"/>
  <c r="A144" i="31" s="1"/>
  <c r="A145" i="31" s="1"/>
  <c r="A146" i="31" s="1"/>
  <c r="A147" i="31" s="1"/>
  <c r="A148" i="31" s="1"/>
  <c r="A149" i="31" s="1"/>
  <c r="A150" i="31" s="1"/>
  <c r="A151" i="31" s="1"/>
  <c r="A152" i="31" s="1"/>
  <c r="A153" i="31" s="1"/>
  <c r="A154" i="31" s="1"/>
  <c r="A155" i="31" s="1"/>
  <c r="A156" i="31" s="1"/>
  <c r="A157" i="31" s="1"/>
  <c r="A158" i="31" s="1"/>
  <c r="A159" i="31" s="1"/>
  <c r="A160" i="31" s="1"/>
  <c r="A161" i="31" s="1"/>
  <c r="A162" i="31" s="1"/>
  <c r="A163" i="31" s="1"/>
  <c r="A164" i="31" s="1"/>
  <c r="A165" i="31" s="1"/>
  <c r="A166" i="31" s="1"/>
  <c r="A167" i="31" s="1"/>
  <c r="A168" i="31" s="1"/>
  <c r="A169" i="31" s="1"/>
  <c r="A170" i="31" s="1"/>
  <c r="A171" i="31" s="1"/>
  <c r="A172" i="31" s="1"/>
  <c r="A173" i="31" s="1"/>
  <c r="A174" i="31" s="1"/>
  <c r="A175" i="31" s="1"/>
  <c r="A176" i="31" s="1"/>
  <c r="A177" i="31" s="1"/>
  <c r="A178" i="31" s="1"/>
  <c r="A179" i="31" s="1"/>
  <c r="A180" i="31" s="1"/>
  <c r="A181" i="31" s="1"/>
  <c r="A182" i="31" s="1"/>
  <c r="A183" i="31" s="1"/>
  <c r="A184" i="31" s="1"/>
  <c r="A185" i="31" s="1"/>
  <c r="A186" i="31" s="1"/>
  <c r="A187" i="31" s="1"/>
  <c r="A188" i="31" s="1"/>
  <c r="A189" i="31" s="1"/>
  <c r="A190" i="31" s="1"/>
  <c r="A191" i="31" s="1"/>
  <c r="A192" i="31" s="1"/>
  <c r="A193" i="31" s="1"/>
  <c r="A194" i="31" s="1"/>
  <c r="A195" i="31" s="1"/>
  <c r="A196" i="31" s="1"/>
  <c r="A197" i="31" s="1"/>
  <c r="A198" i="31" s="1"/>
  <c r="A199" i="31" s="1"/>
  <c r="A200" i="31" s="1"/>
  <c r="A201" i="31" s="1"/>
  <c r="A202" i="31" s="1"/>
  <c r="A203" i="31" s="1"/>
  <c r="A204" i="31" s="1"/>
  <c r="A205" i="31" s="1"/>
  <c r="A206" i="31" s="1"/>
  <c r="A207" i="31" s="1"/>
  <c r="A208" i="31" s="1"/>
  <c r="A209" i="31" s="1"/>
  <c r="A210" i="31" s="1"/>
  <c r="A211" i="31" s="1"/>
  <c r="A212" i="31" s="1"/>
  <c r="A213" i="31" s="1"/>
  <c r="A214" i="31" s="1"/>
  <c r="A215" i="31" s="1"/>
  <c r="A216" i="31" s="1"/>
  <c r="A217" i="31" s="1"/>
  <c r="A218" i="31" s="1"/>
  <c r="A219" i="31" s="1"/>
  <c r="A220" i="31" s="1"/>
  <c r="A221" i="31" s="1"/>
  <c r="A222" i="31" s="1"/>
  <c r="A223" i="31" s="1"/>
  <c r="A224" i="31" s="1"/>
  <c r="A225" i="31" s="1"/>
  <c r="A226" i="31" s="1"/>
  <c r="A227" i="31" s="1"/>
  <c r="A228" i="31" s="1"/>
  <c r="A229" i="31" s="1"/>
  <c r="A230" i="31" s="1"/>
  <c r="A231" i="31" s="1"/>
  <c r="A232" i="31" s="1"/>
  <c r="A233" i="31" s="1"/>
  <c r="A234" i="31" s="1"/>
  <c r="A235" i="31" s="1"/>
  <c r="A236" i="31" s="1"/>
  <c r="A237" i="31" s="1"/>
  <c r="A238" i="31" s="1"/>
  <c r="A239" i="31" s="1"/>
  <c r="A240" i="31" s="1"/>
  <c r="A241" i="31" s="1"/>
  <c r="A242" i="31" s="1"/>
  <c r="A243" i="31" s="1"/>
  <c r="A244" i="31" s="1"/>
  <c r="A245" i="31" s="1"/>
  <c r="A246" i="31" s="1"/>
  <c r="A247" i="31" s="1"/>
  <c r="A248" i="31" s="1"/>
  <c r="A249" i="31" s="1"/>
  <c r="A250" i="31" s="1"/>
  <c r="A251" i="31" s="1"/>
  <c r="A252" i="31" s="1"/>
  <c r="A253" i="31" s="1"/>
  <c r="A254" i="31" s="1"/>
  <c r="A255" i="31" s="1"/>
  <c r="A256" i="31" s="1"/>
  <c r="A257" i="31" s="1"/>
  <c r="A258" i="31" s="1"/>
  <c r="A259" i="31" s="1"/>
  <c r="A260" i="31" s="1"/>
  <c r="A261" i="31" s="1"/>
  <c r="A262" i="31" s="1"/>
  <c r="A263" i="31" s="1"/>
  <c r="A264" i="31" s="1"/>
  <c r="A265" i="31" s="1"/>
  <c r="A266" i="31" s="1"/>
  <c r="A267" i="31" s="1"/>
  <c r="A268" i="31" s="1"/>
  <c r="A269" i="31" s="1"/>
  <c r="A270" i="31" s="1"/>
  <c r="A271" i="31" s="1"/>
  <c r="A272" i="31" s="1"/>
  <c r="A273" i="31" s="1"/>
  <c r="A274" i="31" s="1"/>
  <c r="A275" i="31" s="1"/>
  <c r="A276" i="31" s="1"/>
  <c r="A277" i="31" s="1"/>
  <c r="A278" i="31" s="1"/>
  <c r="A279" i="31" s="1"/>
  <c r="A280" i="31" s="1"/>
  <c r="A281" i="31" s="1"/>
  <c r="A282" i="31" s="1"/>
  <c r="A283" i="31" s="1"/>
  <c r="A284" i="31" s="1"/>
  <c r="A285" i="31" s="1"/>
  <c r="A286" i="31" s="1"/>
  <c r="A287" i="31" s="1"/>
  <c r="A288" i="31" s="1"/>
  <c r="A289" i="31" s="1"/>
  <c r="A290" i="31" s="1"/>
  <c r="A291" i="31" s="1"/>
  <c r="A292" i="31" s="1"/>
  <c r="A293" i="31" s="1"/>
  <c r="A294" i="31" s="1"/>
  <c r="A295" i="31" s="1"/>
  <c r="A296" i="31" s="1"/>
  <c r="A297" i="31" s="1"/>
  <c r="A298" i="31" s="1"/>
  <c r="A299" i="31" s="1"/>
  <c r="A300" i="31" s="1"/>
  <c r="A301" i="31" s="1"/>
  <c r="A302" i="31" s="1"/>
  <c r="A303" i="31" s="1"/>
  <c r="A304" i="31" s="1"/>
  <c r="A305" i="31" s="1"/>
  <c r="A306" i="31" s="1"/>
  <c r="A307" i="31" s="1"/>
  <c r="A308" i="31" s="1"/>
  <c r="A309" i="31" s="1"/>
  <c r="A310" i="31" s="1"/>
  <c r="A311" i="31" s="1"/>
  <c r="A312" i="31" s="1"/>
  <c r="A313" i="31" s="1"/>
  <c r="A314" i="31" s="1"/>
  <c r="A315" i="31" s="1"/>
  <c r="A316" i="31" s="1"/>
  <c r="A317" i="31" s="1"/>
  <c r="A318" i="31" s="1"/>
  <c r="A319" i="31" s="1"/>
  <c r="A320" i="31" s="1"/>
  <c r="A321" i="31" s="1"/>
  <c r="A322" i="31" s="1"/>
  <c r="A323" i="31" s="1"/>
  <c r="A324" i="31" s="1"/>
  <c r="A325" i="31" s="1"/>
  <c r="A326" i="31" s="1"/>
  <c r="A327" i="31" s="1"/>
  <c r="A328" i="31" s="1"/>
  <c r="A329" i="31" s="1"/>
  <c r="A330" i="31" s="1"/>
  <c r="A331" i="31" s="1"/>
  <c r="A332" i="31" s="1"/>
  <c r="A333" i="31" s="1"/>
  <c r="A334" i="31" s="1"/>
  <c r="A335" i="31" s="1"/>
  <c r="A336" i="31" s="1"/>
  <c r="A337" i="31" s="1"/>
  <c r="A338" i="31" s="1"/>
  <c r="A339" i="31" s="1"/>
  <c r="A340" i="31" s="1"/>
  <c r="A341" i="31" s="1"/>
  <c r="A342" i="31" s="1"/>
  <c r="A343" i="31" s="1"/>
  <c r="A344" i="31" s="1"/>
  <c r="A345" i="31" s="1"/>
  <c r="A346" i="31" s="1"/>
  <c r="A347" i="31" s="1"/>
  <c r="A348" i="31" s="1"/>
  <c r="A349" i="31" s="1"/>
  <c r="A350" i="31" s="1"/>
  <c r="A351" i="31" s="1"/>
  <c r="A352" i="31" s="1"/>
  <c r="A353" i="31" s="1"/>
  <c r="A354" i="31" s="1"/>
  <c r="A355" i="31" s="1"/>
  <c r="A356" i="31" s="1"/>
  <c r="A357" i="31" s="1"/>
  <c r="A358" i="31" s="1"/>
  <c r="A359" i="31" s="1"/>
  <c r="A360" i="31" s="1"/>
  <c r="A361" i="31" s="1"/>
  <c r="A362" i="31" s="1"/>
  <c r="A363" i="31" s="1"/>
  <c r="A364" i="31" s="1"/>
  <c r="A365" i="31" s="1"/>
  <c r="A366" i="31" s="1"/>
  <c r="A367" i="31" s="1"/>
  <c r="A368" i="31" s="1"/>
  <c r="A369" i="31" s="1"/>
  <c r="A370" i="31" s="1"/>
  <c r="A371" i="31" s="1"/>
  <c r="A372" i="31" s="1"/>
  <c r="A373" i="31" s="1"/>
  <c r="A374" i="31" s="1"/>
  <c r="A375" i="31" s="1"/>
  <c r="A376" i="31" s="1"/>
  <c r="A377" i="31" s="1"/>
  <c r="A378" i="31" s="1"/>
  <c r="A379" i="31" s="1"/>
  <c r="A380" i="31" s="1"/>
  <c r="A381" i="31" s="1"/>
  <c r="A382" i="31" s="1"/>
  <c r="A383" i="31" s="1"/>
  <c r="A384" i="31" s="1"/>
  <c r="A385" i="31" s="1"/>
  <c r="A386" i="31" s="1"/>
  <c r="A387" i="31" s="1"/>
  <c r="A388" i="31" s="1"/>
  <c r="A389" i="31" s="1"/>
  <c r="A390" i="31" s="1"/>
  <c r="A391" i="31" s="1"/>
  <c r="A392" i="31" s="1"/>
  <c r="A393" i="31" s="1"/>
  <c r="A394" i="31" s="1"/>
  <c r="A395" i="31" s="1"/>
  <c r="A396" i="31" s="1"/>
  <c r="A397" i="31" s="1"/>
  <c r="A398" i="31" s="1"/>
  <c r="A399" i="31" s="1"/>
  <c r="A400" i="31" s="1"/>
  <c r="A401" i="31" s="1"/>
  <c r="A402" i="31" s="1"/>
  <c r="A403" i="31" s="1"/>
  <c r="A404" i="31" s="1"/>
  <c r="A405" i="31" s="1"/>
  <c r="A406" i="31" s="1"/>
  <c r="A407" i="31" s="1"/>
  <c r="A408" i="31" s="1"/>
  <c r="A409" i="31" s="1"/>
  <c r="A410" i="31" s="1"/>
  <c r="A411" i="31" s="1"/>
  <c r="A412" i="31" s="1"/>
  <c r="A413" i="31" s="1"/>
  <c r="A414" i="31" s="1"/>
  <c r="A415" i="31" s="1"/>
  <c r="A416" i="31" s="1"/>
  <c r="A417" i="31" s="1"/>
  <c r="A418" i="31" s="1"/>
  <c r="A419" i="31" s="1"/>
  <c r="A420" i="31" s="1"/>
  <c r="A421" i="31" s="1"/>
  <c r="A422" i="31" s="1"/>
  <c r="A423" i="31" s="1"/>
  <c r="A424" i="31" s="1"/>
  <c r="A425" i="31" s="1"/>
  <c r="A426" i="31" s="1"/>
  <c r="A427" i="31" s="1"/>
  <c r="A428" i="31" s="1"/>
  <c r="A429" i="31" s="1"/>
  <c r="A430" i="31" s="1"/>
  <c r="A431" i="31" s="1"/>
  <c r="A432" i="31" s="1"/>
  <c r="A433" i="31" s="1"/>
  <c r="A434" i="31" s="1"/>
  <c r="A435" i="31" s="1"/>
  <c r="A436" i="31" s="1"/>
  <c r="A437" i="31" s="1"/>
  <c r="A438" i="31" s="1"/>
  <c r="A439" i="31" s="1"/>
  <c r="A440" i="31" s="1"/>
  <c r="A441" i="31" s="1"/>
  <c r="A442" i="31" s="1"/>
  <c r="A443" i="31" s="1"/>
  <c r="A444" i="31" s="1"/>
  <c r="A445" i="31" s="1"/>
  <c r="A446" i="31" s="1"/>
  <c r="A447" i="31" s="1"/>
  <c r="A448" i="31" s="1"/>
  <c r="A449" i="31" s="1"/>
  <c r="A450" i="31" s="1"/>
  <c r="A451" i="31" s="1"/>
  <c r="A452" i="31" s="1"/>
  <c r="A453" i="31" s="1"/>
  <c r="A454" i="31" s="1"/>
  <c r="A455" i="31" s="1"/>
  <c r="A456" i="31" s="1"/>
  <c r="A457" i="31" s="1"/>
  <c r="A458" i="31" s="1"/>
  <c r="A459" i="31" s="1"/>
  <c r="A460" i="31" s="1"/>
  <c r="A461" i="31" s="1"/>
  <c r="A462" i="31" s="1"/>
  <c r="A463" i="31" s="1"/>
  <c r="A464" i="31" s="1"/>
  <c r="A465" i="31" s="1"/>
  <c r="A466" i="31" s="1"/>
  <c r="A467" i="31" s="1"/>
  <c r="A468" i="31" s="1"/>
  <c r="A469" i="31" s="1"/>
  <c r="A470" i="31" s="1"/>
  <c r="A471" i="31" s="1"/>
  <c r="A472" i="31" s="1"/>
  <c r="A473" i="31" s="1"/>
  <c r="A474" i="31" s="1"/>
  <c r="A475" i="31" s="1"/>
  <c r="A476" i="31" s="1"/>
  <c r="A477" i="31" s="1"/>
  <c r="A478" i="31" s="1"/>
  <c r="A479" i="31" s="1"/>
  <c r="A480" i="31" s="1"/>
  <c r="A481" i="31" s="1"/>
  <c r="A482" i="31" s="1"/>
  <c r="A483" i="31" s="1"/>
  <c r="A484" i="31" s="1"/>
  <c r="A485" i="31" s="1"/>
  <c r="A486" i="31" s="1"/>
  <c r="A487" i="31" s="1"/>
  <c r="A488" i="31" s="1"/>
  <c r="A489" i="31" s="1"/>
  <c r="A490" i="31" s="1"/>
  <c r="A491" i="31" s="1"/>
  <c r="A492" i="31" s="1"/>
  <c r="A493" i="31" s="1"/>
  <c r="A494" i="31" s="1"/>
  <c r="A495" i="31" s="1"/>
  <c r="A496" i="31" s="1"/>
  <c r="A497" i="31" s="1"/>
  <c r="A498" i="31" s="1"/>
  <c r="A499" i="31" s="1"/>
  <c r="A500" i="31" s="1"/>
  <c r="A501" i="31" s="1"/>
  <c r="A502" i="31" s="1"/>
  <c r="A503" i="31" s="1"/>
  <c r="A504" i="31" s="1"/>
  <c r="A505" i="31" s="1"/>
  <c r="A506" i="31" s="1"/>
  <c r="A507" i="31" s="1"/>
  <c r="A508" i="31" s="1"/>
  <c r="A509" i="31" s="1"/>
  <c r="A510" i="31" s="1"/>
  <c r="A511" i="31" s="1"/>
  <c r="A512" i="31" s="1"/>
  <c r="A513" i="31" s="1"/>
  <c r="A514" i="31" s="1"/>
  <c r="A515" i="31" s="1"/>
  <c r="A516" i="31" s="1"/>
  <c r="A517" i="31" s="1"/>
  <c r="A518" i="31" s="1"/>
  <c r="A519" i="31" s="1"/>
  <c r="A520" i="31" s="1"/>
  <c r="A521" i="31" s="1"/>
  <c r="A522" i="31" s="1"/>
  <c r="A523" i="31" s="1"/>
  <c r="A524" i="31" s="1"/>
  <c r="A525" i="31" s="1"/>
  <c r="A526" i="31" s="1"/>
  <c r="A527" i="31" s="1"/>
  <c r="A528" i="31" s="1"/>
  <c r="A529" i="31" s="1"/>
  <c r="A530" i="31" s="1"/>
  <c r="A531" i="31" s="1"/>
  <c r="A532" i="31" s="1"/>
  <c r="A533" i="31" s="1"/>
  <c r="A534" i="31" s="1"/>
  <c r="A535" i="31" s="1"/>
  <c r="A536" i="31" s="1"/>
  <c r="A537" i="31" s="1"/>
  <c r="A538" i="31" s="1"/>
  <c r="A539" i="31" s="1"/>
  <c r="A540" i="31" s="1"/>
  <c r="A541" i="31" s="1"/>
  <c r="A542" i="31" s="1"/>
  <c r="A543" i="31" s="1"/>
  <c r="A544" i="31" s="1"/>
  <c r="A545" i="31" s="1"/>
  <c r="A546" i="31" s="1"/>
  <c r="A547" i="31" s="1"/>
  <c r="A548" i="31" s="1"/>
  <c r="A549" i="31" s="1"/>
  <c r="A550" i="31" s="1"/>
  <c r="A551" i="31" s="1"/>
  <c r="A552" i="31" s="1"/>
  <c r="A553" i="31" s="1"/>
  <c r="A554" i="31" s="1"/>
  <c r="A555" i="31" s="1"/>
  <c r="A556" i="31" s="1"/>
  <c r="A557" i="31" s="1"/>
  <c r="A558" i="31" s="1"/>
  <c r="A559" i="31" s="1"/>
  <c r="A560" i="31" s="1"/>
  <c r="A561" i="31" s="1"/>
  <c r="A562" i="31" s="1"/>
  <c r="A563" i="31" s="1"/>
  <c r="A564" i="31" s="1"/>
  <c r="A565" i="31" s="1"/>
  <c r="A566" i="31" s="1"/>
  <c r="A567" i="31" s="1"/>
  <c r="A568" i="31" s="1"/>
  <c r="A569" i="31" s="1"/>
  <c r="A570" i="31" s="1"/>
  <c r="A571" i="31" s="1"/>
  <c r="A572" i="31" s="1"/>
  <c r="A573" i="31" s="1"/>
  <c r="A574" i="31" s="1"/>
  <c r="A575" i="31" s="1"/>
  <c r="A576" i="31" s="1"/>
  <c r="A577" i="31" s="1"/>
  <c r="A578" i="31" s="1"/>
  <c r="A579" i="31" s="1"/>
  <c r="A580" i="31" s="1"/>
  <c r="A581" i="31" s="1"/>
  <c r="A582" i="31" s="1"/>
  <c r="A583" i="31" s="1"/>
  <c r="A584" i="31" s="1"/>
  <c r="A585" i="31" s="1"/>
  <c r="A586" i="31" s="1"/>
  <c r="A587" i="31" s="1"/>
  <c r="A588" i="31" s="1"/>
  <c r="A589" i="31" s="1"/>
  <c r="A590" i="31" s="1"/>
  <c r="A591" i="31" s="1"/>
  <c r="A592" i="31" s="1"/>
  <c r="A593" i="31" s="1"/>
  <c r="A594" i="31" s="1"/>
  <c r="A595" i="31" s="1"/>
  <c r="A596" i="31" s="1"/>
  <c r="A597" i="31" s="1"/>
  <c r="A598" i="31" s="1"/>
  <c r="A599" i="31" s="1"/>
  <c r="A600" i="31" s="1"/>
  <c r="A601" i="31" s="1"/>
  <c r="A602" i="31" s="1"/>
  <c r="A603" i="31" s="1"/>
  <c r="A604" i="31" s="1"/>
  <c r="A605" i="31" s="1"/>
  <c r="A606" i="31" s="1"/>
  <c r="A607" i="31" s="1"/>
  <c r="A608" i="31" s="1"/>
  <c r="A609" i="31" s="1"/>
  <c r="A610" i="31" s="1"/>
  <c r="A611" i="31" s="1"/>
  <c r="A612" i="31" s="1"/>
  <c r="A613" i="31" s="1"/>
  <c r="A614" i="31" s="1"/>
  <c r="A615" i="31" s="1"/>
  <c r="A616" i="31" s="1"/>
  <c r="A617" i="31" s="1"/>
  <c r="A618" i="31" s="1"/>
  <c r="A619" i="31" s="1"/>
  <c r="A620" i="31" s="1"/>
  <c r="A621" i="31" s="1"/>
  <c r="A622" i="31" s="1"/>
  <c r="A623" i="31" s="1"/>
  <c r="A624" i="31" s="1"/>
  <c r="A625" i="31" s="1"/>
  <c r="A626" i="31" s="1"/>
  <c r="A627" i="31" s="1"/>
  <c r="A628" i="31" s="1"/>
  <c r="A629" i="31" s="1"/>
  <c r="A630" i="31" s="1"/>
  <c r="A631" i="31" s="1"/>
  <c r="A632" i="31" s="1"/>
  <c r="A633" i="31" s="1"/>
  <c r="A634" i="31" s="1"/>
  <c r="A635" i="31" s="1"/>
  <c r="A636" i="31" s="1"/>
  <c r="A637" i="31" s="1"/>
  <c r="A638" i="31" s="1"/>
  <c r="A639" i="31" s="1"/>
  <c r="A640" i="31" s="1"/>
  <c r="A641" i="31" s="1"/>
  <c r="A642" i="31" s="1"/>
  <c r="A643" i="31" s="1"/>
  <c r="A644" i="31" s="1"/>
  <c r="A645" i="31" s="1"/>
  <c r="A646" i="31" s="1"/>
  <c r="A647" i="31" s="1"/>
  <c r="A648" i="31" s="1"/>
  <c r="A649" i="31" s="1"/>
  <c r="A650" i="31" s="1"/>
  <c r="A651" i="31" s="1"/>
  <c r="A652" i="31" s="1"/>
  <c r="A653" i="31" s="1"/>
  <c r="A654" i="31" s="1"/>
  <c r="A655" i="31" s="1"/>
  <c r="A656" i="31" s="1"/>
  <c r="A657" i="31" s="1"/>
  <c r="A658" i="31" s="1"/>
  <c r="A659" i="31" s="1"/>
  <c r="A660" i="31" s="1"/>
  <c r="A661" i="31" s="1"/>
  <c r="A662" i="31" s="1"/>
  <c r="A663" i="31" s="1"/>
  <c r="A664" i="31" s="1"/>
  <c r="A665" i="31" s="1"/>
  <c r="A666" i="31" s="1"/>
  <c r="A667" i="31" s="1"/>
  <c r="A668" i="31" s="1"/>
  <c r="A669" i="31" s="1"/>
  <c r="A670" i="31" s="1"/>
  <c r="A671" i="31" s="1"/>
  <c r="A672" i="31" s="1"/>
  <c r="A673" i="31" s="1"/>
  <c r="A674" i="31" s="1"/>
  <c r="A675" i="31" s="1"/>
  <c r="A676" i="31" s="1"/>
  <c r="A677" i="31" s="1"/>
  <c r="A678" i="31" s="1"/>
  <c r="A679" i="31" s="1"/>
  <c r="A680" i="31" s="1"/>
  <c r="A681" i="31" s="1"/>
  <c r="A682" i="31" s="1"/>
  <c r="A683" i="31" s="1"/>
  <c r="A684" i="31" s="1"/>
  <c r="A685" i="31" s="1"/>
  <c r="A686" i="31" s="1"/>
  <c r="A687" i="31" s="1"/>
  <c r="A688" i="31" s="1"/>
  <c r="A689" i="31" s="1"/>
  <c r="A690" i="31" s="1"/>
  <c r="A691" i="31" s="1"/>
  <c r="A692" i="31" s="1"/>
  <c r="A693" i="31" s="1"/>
  <c r="A694" i="31" s="1"/>
  <c r="A695" i="31" s="1"/>
  <c r="A696" i="31" s="1"/>
  <c r="A697" i="31" s="1"/>
  <c r="A698" i="31" s="1"/>
  <c r="A699" i="31" s="1"/>
  <c r="A700" i="31" s="1"/>
  <c r="A701" i="31" s="1"/>
  <c r="A702" i="31" s="1"/>
  <c r="A703" i="31" s="1"/>
  <c r="A704" i="31" s="1"/>
  <c r="A705" i="31" s="1"/>
  <c r="A706" i="31" s="1"/>
  <c r="A707" i="31" s="1"/>
  <c r="A708" i="31" s="1"/>
  <c r="A709" i="31" s="1"/>
  <c r="A710" i="31" s="1"/>
  <c r="A711" i="31" s="1"/>
  <c r="A712" i="31" s="1"/>
  <c r="A713" i="31" s="1"/>
  <c r="A714" i="31" s="1"/>
  <c r="A715" i="31" s="1"/>
  <c r="A716" i="31" s="1"/>
  <c r="A717" i="31" s="1"/>
  <c r="A718" i="31" s="1"/>
  <c r="A719" i="31" s="1"/>
  <c r="A720" i="31" s="1"/>
  <c r="A721" i="31" s="1"/>
  <c r="A722" i="31" s="1"/>
  <c r="A723" i="31" s="1"/>
  <c r="A724" i="31" s="1"/>
  <c r="A725" i="31" s="1"/>
  <c r="A726" i="31" s="1"/>
  <c r="A727" i="31" s="1"/>
  <c r="A728" i="31" s="1"/>
  <c r="A729" i="31" s="1"/>
  <c r="A730" i="31" s="1"/>
  <c r="A731" i="31" s="1"/>
  <c r="A732" i="31" s="1"/>
  <c r="A733" i="31" s="1"/>
  <c r="A734" i="31" s="1"/>
  <c r="A735" i="31" s="1"/>
  <c r="A736" i="31" s="1"/>
  <c r="A737" i="31" s="1"/>
  <c r="A738" i="31" s="1"/>
  <c r="A739" i="31" s="1"/>
  <c r="A740" i="31" s="1"/>
  <c r="A741" i="31" s="1"/>
  <c r="A742" i="31" s="1"/>
  <c r="A743" i="31" s="1"/>
  <c r="A744" i="31" s="1"/>
  <c r="A745" i="31" s="1"/>
  <c r="A746" i="31" s="1"/>
  <c r="A747" i="31" s="1"/>
  <c r="A748" i="31" s="1"/>
  <c r="A749" i="31" s="1"/>
  <c r="A750" i="31" s="1"/>
  <c r="A751" i="31" s="1"/>
  <c r="A752" i="31" s="1"/>
  <c r="A753" i="31" s="1"/>
  <c r="A754" i="31" s="1"/>
  <c r="A755" i="31" s="1"/>
  <c r="A756" i="31" s="1"/>
  <c r="A757" i="31" s="1"/>
  <c r="A758" i="31" s="1"/>
  <c r="A759" i="31" s="1"/>
  <c r="A760" i="31" s="1"/>
  <c r="A761" i="31" s="1"/>
  <c r="A762" i="31" s="1"/>
  <c r="A763" i="31" s="1"/>
  <c r="A764" i="31" s="1"/>
  <c r="A765" i="31" s="1"/>
  <c r="A766" i="31" s="1"/>
  <c r="A767" i="31" s="1"/>
  <c r="A768" i="31" s="1"/>
  <c r="A769" i="31" s="1"/>
  <c r="A770" i="31" s="1"/>
  <c r="A771" i="31" s="1"/>
  <c r="A772" i="31" s="1"/>
  <c r="A773" i="31" s="1"/>
  <c r="A774" i="31" s="1"/>
  <c r="A775" i="31" s="1"/>
  <c r="A776" i="31" s="1"/>
  <c r="A777" i="31" s="1"/>
  <c r="A778" i="31" s="1"/>
  <c r="A779" i="31" s="1"/>
  <c r="A780" i="31" s="1"/>
  <c r="A781" i="31" s="1"/>
  <c r="A782" i="31" s="1"/>
  <c r="A783" i="31" s="1"/>
  <c r="A784" i="31" s="1"/>
  <c r="A785" i="31" s="1"/>
  <c r="A786" i="31" s="1"/>
  <c r="A787" i="31" s="1"/>
  <c r="A788" i="31" s="1"/>
  <c r="A789" i="31" s="1"/>
  <c r="A790" i="31" s="1"/>
  <c r="A791" i="31" s="1"/>
  <c r="A792" i="31" s="1"/>
  <c r="A793" i="31" s="1"/>
  <c r="A794" i="31" s="1"/>
  <c r="A795" i="31" s="1"/>
  <c r="A796" i="31" s="1"/>
  <c r="A797" i="31" s="1"/>
  <c r="A798" i="31" s="1"/>
  <c r="A799" i="31" s="1"/>
  <c r="A800" i="31" s="1"/>
  <c r="A801" i="31" s="1"/>
  <c r="A802" i="31" s="1"/>
  <c r="A803" i="31" s="1"/>
  <c r="A804" i="31" s="1"/>
  <c r="A805" i="31" s="1"/>
  <c r="A806" i="31" s="1"/>
  <c r="A807" i="31" s="1"/>
  <c r="A808" i="31" s="1"/>
  <c r="A809" i="31" s="1"/>
  <c r="A810" i="31" s="1"/>
  <c r="A811" i="31" s="1"/>
  <c r="A812" i="31" s="1"/>
  <c r="A813" i="31" s="1"/>
  <c r="A814" i="31" s="1"/>
  <c r="A815" i="31" s="1"/>
  <c r="A816" i="31" s="1"/>
  <c r="A817" i="31" s="1"/>
  <c r="A818" i="31" s="1"/>
  <c r="A819" i="31" s="1"/>
  <c r="A820" i="31" s="1"/>
  <c r="A821" i="31" s="1"/>
  <c r="A822" i="31" s="1"/>
  <c r="A823" i="31" s="1"/>
  <c r="A824" i="31" s="1"/>
  <c r="A825" i="31" s="1"/>
  <c r="A826" i="31" s="1"/>
  <c r="A827" i="31" s="1"/>
  <c r="A828" i="31" s="1"/>
  <c r="A829" i="31" s="1"/>
  <c r="A830" i="31" s="1"/>
  <c r="A831" i="31" s="1"/>
  <c r="A832" i="31" s="1"/>
  <c r="A833" i="31" s="1"/>
  <c r="A834" i="31" s="1"/>
  <c r="A835" i="31" s="1"/>
  <c r="A836" i="31" s="1"/>
  <c r="A837" i="31" s="1"/>
  <c r="A838" i="31" s="1"/>
  <c r="A839" i="31" s="1"/>
  <c r="A840" i="31" s="1"/>
  <c r="A841" i="31" s="1"/>
  <c r="A842" i="31" s="1"/>
  <c r="A843" i="31" s="1"/>
  <c r="A844" i="31" s="1"/>
  <c r="A845" i="31" s="1"/>
  <c r="A846" i="31" s="1"/>
  <c r="A847" i="31" s="1"/>
  <c r="A848" i="31" s="1"/>
  <c r="A849" i="31" s="1"/>
  <c r="A850" i="31" s="1"/>
  <c r="A851" i="31" s="1"/>
  <c r="A852" i="31" s="1"/>
  <c r="A853" i="31" s="1"/>
  <c r="A854" i="31" s="1"/>
  <c r="A855" i="31" s="1"/>
  <c r="A856" i="31" s="1"/>
  <c r="A857" i="31" s="1"/>
  <c r="A858" i="31" s="1"/>
  <c r="A859" i="31" s="1"/>
  <c r="A860" i="31" s="1"/>
  <c r="A861" i="31" s="1"/>
  <c r="A862" i="31" s="1"/>
  <c r="A863" i="31" s="1"/>
  <c r="A864" i="31" s="1"/>
  <c r="A865" i="31" s="1"/>
  <c r="A866" i="31" s="1"/>
  <c r="A867" i="31" s="1"/>
  <c r="A868" i="31" s="1"/>
  <c r="A869" i="31" s="1"/>
  <c r="A870" i="31" s="1"/>
  <c r="A871" i="31" s="1"/>
  <c r="A872" i="31" s="1"/>
  <c r="A873" i="31" s="1"/>
  <c r="A874" i="31" s="1"/>
  <c r="A875" i="31" s="1"/>
  <c r="A876" i="31" s="1"/>
  <c r="A877" i="31" s="1"/>
  <c r="A878" i="31" s="1"/>
  <c r="A879" i="31" s="1"/>
  <c r="A880" i="31" s="1"/>
  <c r="A881" i="31" s="1"/>
  <c r="A882" i="31" s="1"/>
  <c r="A883" i="31" s="1"/>
  <c r="A884" i="31" s="1"/>
  <c r="A885" i="31" s="1"/>
  <c r="A886" i="31" s="1"/>
  <c r="A887" i="31" s="1"/>
  <c r="A888" i="31" s="1"/>
  <c r="A889" i="31" s="1"/>
  <c r="A890" i="31" s="1"/>
  <c r="A891" i="31" s="1"/>
  <c r="A892" i="31" s="1"/>
  <c r="A893" i="31" s="1"/>
  <c r="A894" i="31" s="1"/>
  <c r="A895" i="31" s="1"/>
  <c r="A896" i="31" s="1"/>
  <c r="A897" i="31" s="1"/>
  <c r="A898" i="31" s="1"/>
  <c r="A899" i="31" s="1"/>
  <c r="A900" i="31" s="1"/>
  <c r="A901" i="31" s="1"/>
  <c r="A902" i="31" s="1"/>
  <c r="A903" i="31" s="1"/>
  <c r="A904" i="31" s="1"/>
  <c r="A905" i="31" s="1"/>
  <c r="A906" i="31" s="1"/>
  <c r="A907" i="31" s="1"/>
  <c r="A908" i="31" s="1"/>
  <c r="A909" i="31" s="1"/>
  <c r="A910" i="31" s="1"/>
  <c r="A911" i="31" s="1"/>
  <c r="A912" i="31" s="1"/>
  <c r="A913" i="31" s="1"/>
  <c r="A914" i="31" s="1"/>
  <c r="A915" i="31" s="1"/>
  <c r="A916" i="31" s="1"/>
  <c r="A917" i="31" s="1"/>
  <c r="A918" i="31" s="1"/>
  <c r="A919" i="31" s="1"/>
  <c r="A920" i="31" s="1"/>
  <c r="A921" i="31" s="1"/>
  <c r="A922" i="31" s="1"/>
  <c r="A923" i="31" s="1"/>
  <c r="A924" i="31" s="1"/>
  <c r="A925" i="31" s="1"/>
  <c r="A926" i="31" s="1"/>
  <c r="A927" i="31" s="1"/>
  <c r="A928" i="31" s="1"/>
  <c r="A929" i="31" s="1"/>
  <c r="A930" i="31" s="1"/>
  <c r="A931" i="31" s="1"/>
  <c r="A932" i="31" s="1"/>
  <c r="A933" i="31" s="1"/>
  <c r="A934" i="31" s="1"/>
  <c r="A935" i="31" s="1"/>
  <c r="A936" i="31" s="1"/>
  <c r="A937" i="31" s="1"/>
  <c r="A938" i="31" s="1"/>
  <c r="A939" i="31" s="1"/>
  <c r="A940" i="31" s="1"/>
  <c r="A941" i="31" s="1"/>
  <c r="A942" i="31" s="1"/>
  <c r="A943" i="31" s="1"/>
  <c r="A944" i="31" s="1"/>
  <c r="A945" i="31" s="1"/>
  <c r="A946" i="31" s="1"/>
  <c r="A947" i="31" s="1"/>
  <c r="A948" i="31" s="1"/>
  <c r="A949" i="31" s="1"/>
  <c r="A950" i="31" s="1"/>
  <c r="A951" i="31" s="1"/>
  <c r="A952" i="31" s="1"/>
  <c r="A953" i="31" s="1"/>
  <c r="A954" i="31" s="1"/>
  <c r="A955" i="31" s="1"/>
  <c r="A956" i="31" s="1"/>
  <c r="A957" i="31" s="1"/>
  <c r="A958" i="31" s="1"/>
  <c r="A959" i="31" s="1"/>
  <c r="A960" i="31" s="1"/>
  <c r="A961" i="31" s="1"/>
  <c r="A962" i="31" s="1"/>
  <c r="A963" i="31" s="1"/>
  <c r="A964" i="31" s="1"/>
  <c r="A965" i="31" s="1"/>
  <c r="A966" i="31" s="1"/>
  <c r="A967" i="31" s="1"/>
  <c r="A968" i="31" s="1"/>
  <c r="A969" i="31" s="1"/>
  <c r="A970" i="31" s="1"/>
  <c r="A971" i="31" s="1"/>
  <c r="A972" i="31" s="1"/>
  <c r="A973" i="31" s="1"/>
  <c r="A974" i="31" s="1"/>
  <c r="A975" i="31" s="1"/>
  <c r="A976" i="31" s="1"/>
  <c r="A977" i="31" s="1"/>
  <c r="A978" i="31" s="1"/>
  <c r="A979" i="31" s="1"/>
  <c r="A980" i="31" s="1"/>
  <c r="A981" i="31" s="1"/>
  <c r="A982" i="31" s="1"/>
  <c r="A983" i="31" s="1"/>
  <c r="A984" i="31" s="1"/>
  <c r="A985" i="31" s="1"/>
  <c r="A986" i="31" s="1"/>
  <c r="A987" i="31" s="1"/>
  <c r="A988" i="31" s="1"/>
  <c r="A989" i="31" s="1"/>
  <c r="A990" i="31" s="1"/>
  <c r="A991" i="31" s="1"/>
  <c r="A992" i="31" s="1"/>
  <c r="A993" i="31" s="1"/>
  <c r="A994" i="31" s="1"/>
  <c r="A995" i="31" s="1"/>
  <c r="A996" i="31" s="1"/>
  <c r="A997" i="31" s="1"/>
  <c r="A998" i="31" s="1"/>
  <c r="A999" i="31" s="1"/>
  <c r="A1000" i="31" s="1"/>
  <c r="A1001" i="31" s="1"/>
  <c r="A1002" i="31" s="1"/>
  <c r="A1003" i="31" s="1"/>
  <c r="A1004" i="31" s="1"/>
  <c r="A1005" i="31" s="1"/>
  <c r="A1006" i="31" s="1"/>
  <c r="A1007" i="31" s="1"/>
  <c r="A1008" i="31" s="1"/>
  <c r="A1009" i="31" s="1"/>
  <c r="A1010" i="31" s="1"/>
  <c r="A1011" i="31" s="1"/>
  <c r="A1012" i="31" s="1"/>
  <c r="A1013" i="31" s="1"/>
  <c r="A1014" i="31" s="1"/>
  <c r="A1015" i="31" s="1"/>
  <c r="A1016" i="31" s="1"/>
  <c r="A1017" i="31" s="1"/>
  <c r="A1018" i="31" s="1"/>
  <c r="A1019" i="31" s="1"/>
  <c r="A1020" i="31" s="1"/>
  <c r="A1021" i="31" s="1"/>
  <c r="A1022" i="31" s="1"/>
  <c r="A1023" i="31" s="1"/>
  <c r="A1024" i="31" s="1"/>
  <c r="A1025" i="31" s="1"/>
  <c r="A1026" i="31" s="1"/>
  <c r="A1027" i="31" s="1"/>
  <c r="A1028" i="31" s="1"/>
  <c r="A1029" i="31" s="1"/>
  <c r="A1030" i="31" s="1"/>
  <c r="A1031" i="31" s="1"/>
  <c r="A1032" i="31" s="1"/>
  <c r="A1033" i="31" s="1"/>
  <c r="A1034" i="31" s="1"/>
  <c r="A1035" i="31" s="1"/>
  <c r="A1036" i="31" s="1"/>
  <c r="A1037" i="31" s="1"/>
  <c r="A1038" i="31" s="1"/>
  <c r="A1039" i="31" s="1"/>
  <c r="A1040" i="31" s="1"/>
  <c r="A1041" i="31" s="1"/>
  <c r="A1042" i="31" s="1"/>
  <c r="A1043" i="31" s="1"/>
  <c r="A1044" i="31" s="1"/>
  <c r="A1045" i="31" s="1"/>
  <c r="A1046" i="31" s="1"/>
  <c r="A1047" i="31" s="1"/>
  <c r="A1048" i="31" s="1"/>
  <c r="A1049" i="31" s="1"/>
  <c r="A1050" i="31" s="1"/>
  <c r="A1051" i="31" s="1"/>
  <c r="A1052" i="31" s="1"/>
  <c r="A1053" i="31" s="1"/>
  <c r="A1054" i="31" s="1"/>
  <c r="A1055" i="31" s="1"/>
  <c r="A1056" i="31" s="1"/>
  <c r="A1057" i="31" s="1"/>
  <c r="A1058" i="31" s="1"/>
  <c r="A1059" i="31" s="1"/>
  <c r="A1060" i="31" s="1"/>
  <c r="A1061" i="31" s="1"/>
  <c r="A1062" i="31" s="1"/>
  <c r="A1063" i="31" s="1"/>
  <c r="A1064" i="31" s="1"/>
  <c r="A1065" i="31" s="1"/>
  <c r="A1066" i="31" s="1"/>
  <c r="A1067" i="31" s="1"/>
  <c r="A1068" i="31" s="1"/>
  <c r="A1069" i="31" s="1"/>
  <c r="A1070" i="31" s="1"/>
  <c r="A1071" i="31" s="1"/>
  <c r="A1072" i="31" s="1"/>
  <c r="A1073" i="31" s="1"/>
  <c r="A1074" i="31" s="1"/>
  <c r="A1075" i="31" s="1"/>
  <c r="A1076" i="31" s="1"/>
  <c r="A1077" i="31" s="1"/>
  <c r="A1078" i="31" s="1"/>
  <c r="A1079" i="31" s="1"/>
  <c r="A1080" i="31" s="1"/>
  <c r="A1081" i="31" s="1"/>
  <c r="A1082" i="31" s="1"/>
  <c r="A1083" i="31" s="1"/>
  <c r="A1084" i="31" s="1"/>
  <c r="A1085" i="31" s="1"/>
  <c r="A1086" i="31" s="1"/>
  <c r="A1087" i="31" s="1"/>
  <c r="A1088" i="31" s="1"/>
  <c r="A1089" i="31" s="1"/>
  <c r="A1090" i="31" s="1"/>
  <c r="A1091" i="31" s="1"/>
  <c r="A1092" i="31" s="1"/>
  <c r="A1093" i="31" s="1"/>
  <c r="A1094" i="31" s="1"/>
  <c r="A1095" i="31" s="1"/>
  <c r="A1096" i="31" s="1"/>
  <c r="A1097" i="31" s="1"/>
  <c r="A1098" i="31" s="1"/>
  <c r="A1099" i="31" s="1"/>
  <c r="A1100" i="31" s="1"/>
  <c r="A1101" i="31" s="1"/>
  <c r="A1102" i="31" s="1"/>
  <c r="A1103" i="31" s="1"/>
  <c r="A1104" i="31" s="1"/>
  <c r="A1105" i="31" s="1"/>
  <c r="A1106" i="31" s="1"/>
  <c r="A1107" i="31" s="1"/>
  <c r="A1108" i="31" s="1"/>
  <c r="A1109" i="31" s="1"/>
  <c r="A1110" i="31" s="1"/>
  <c r="A1111" i="31" s="1"/>
  <c r="A1112" i="31" s="1"/>
  <c r="A1113" i="31" s="1"/>
  <c r="A1114" i="31" s="1"/>
  <c r="A1115" i="31" s="1"/>
  <c r="A1116" i="31" s="1"/>
  <c r="A1117" i="31" s="1"/>
  <c r="A1118" i="31" s="1"/>
  <c r="A1119" i="31" s="1"/>
  <c r="A1120" i="31" s="1"/>
  <c r="A1121" i="31" s="1"/>
  <c r="A1122" i="31" s="1"/>
  <c r="A1123" i="31" s="1"/>
  <c r="A1124" i="31" s="1"/>
  <c r="A1125" i="31" s="1"/>
  <c r="A1126" i="31" s="1"/>
  <c r="A1127" i="31" s="1"/>
  <c r="A1128" i="31" s="1"/>
  <c r="A1129" i="31" s="1"/>
  <c r="A1130" i="31" s="1"/>
  <c r="A1131" i="31" s="1"/>
  <c r="A1132" i="31" s="1"/>
  <c r="A1133" i="31" s="1"/>
  <c r="A1134" i="31" s="1"/>
  <c r="A1135" i="31" s="1"/>
  <c r="A1136" i="31" s="1"/>
  <c r="A1137" i="31" s="1"/>
  <c r="A1138" i="31" s="1"/>
  <c r="A1139" i="31" s="1"/>
  <c r="A1140" i="31" s="1"/>
  <c r="A1141" i="31" s="1"/>
  <c r="A1142" i="31" s="1"/>
  <c r="A1143" i="31" s="1"/>
  <c r="A1144" i="31" s="1"/>
  <c r="A1145" i="31" s="1"/>
  <c r="A1146" i="31" s="1"/>
  <c r="A1147" i="31" s="1"/>
  <c r="A1148" i="31" s="1"/>
  <c r="A1149" i="31" s="1"/>
  <c r="A1150" i="31" s="1"/>
  <c r="A1151" i="31" s="1"/>
  <c r="A1152" i="31" s="1"/>
  <c r="A1153" i="31" s="1"/>
  <c r="A1154" i="31" s="1"/>
  <c r="A1155" i="31" s="1"/>
  <c r="A1156" i="31" s="1"/>
  <c r="A1157" i="31" s="1"/>
  <c r="A1158" i="31" s="1"/>
  <c r="A1159" i="31" s="1"/>
  <c r="A1160" i="31" s="1"/>
  <c r="A1161" i="31" s="1"/>
  <c r="A1162" i="31" s="1"/>
  <c r="A1163" i="31" s="1"/>
  <c r="A1164" i="31" s="1"/>
  <c r="A1165" i="31" s="1"/>
  <c r="A1166" i="31" s="1"/>
  <c r="A1167" i="31" s="1"/>
  <c r="A1168" i="31" s="1"/>
  <c r="A1169" i="31" s="1"/>
  <c r="A1170" i="31" s="1"/>
  <c r="A1171" i="31" s="1"/>
  <c r="A1172" i="31" s="1"/>
  <c r="A1173" i="31" s="1"/>
  <c r="A1174" i="31" s="1"/>
  <c r="A1175" i="31" s="1"/>
  <c r="A1176" i="31" s="1"/>
  <c r="A1177" i="31" s="1"/>
  <c r="A1178" i="31" s="1"/>
  <c r="A1179" i="31" s="1"/>
  <c r="A1180" i="31" s="1"/>
  <c r="A1181" i="31" s="1"/>
  <c r="A1182" i="31" s="1"/>
  <c r="A1183" i="31" s="1"/>
  <c r="A1184" i="31" s="1"/>
  <c r="A1185" i="31" s="1"/>
  <c r="A1186" i="31" s="1"/>
  <c r="A1187" i="31" s="1"/>
  <c r="A1188" i="31" s="1"/>
  <c r="A1189" i="31" s="1"/>
  <c r="A1190" i="31" s="1"/>
  <c r="A1191" i="31" s="1"/>
  <c r="A1192" i="31" s="1"/>
  <c r="A1193" i="31" s="1"/>
  <c r="A1194" i="31" s="1"/>
  <c r="A1195" i="31" s="1"/>
  <c r="A1196" i="31" s="1"/>
  <c r="A1197" i="31" s="1"/>
  <c r="A1198" i="31" s="1"/>
  <c r="A1199" i="31" s="1"/>
  <c r="A1200" i="31" s="1"/>
  <c r="A1201" i="31" s="1"/>
  <c r="A1202" i="31" s="1"/>
  <c r="A1203" i="31" s="1"/>
  <c r="A1204" i="31" s="1"/>
  <c r="A1205" i="31" s="1"/>
  <c r="A1206" i="31" s="1"/>
  <c r="A1207" i="31" s="1"/>
  <c r="A1208" i="31" s="1"/>
  <c r="A1209" i="31" s="1"/>
  <c r="A1210" i="31" s="1"/>
  <c r="A1211" i="31" s="1"/>
  <c r="A1212" i="31" s="1"/>
  <c r="A1213" i="31" s="1"/>
  <c r="A1214" i="31" s="1"/>
  <c r="A1215" i="31" s="1"/>
  <c r="A1216" i="31" s="1"/>
  <c r="A1217" i="31" s="1"/>
  <c r="A1218" i="31" s="1"/>
  <c r="A1219" i="31" s="1"/>
  <c r="A1220" i="31" s="1"/>
  <c r="A1221" i="31" s="1"/>
  <c r="A1222" i="31" s="1"/>
  <c r="A1223" i="31" s="1"/>
  <c r="A1224" i="31" s="1"/>
  <c r="A1225" i="31" s="1"/>
  <c r="A1226" i="31" s="1"/>
  <c r="A1227" i="31" s="1"/>
  <c r="A1228" i="31" s="1"/>
  <c r="A1229" i="31" s="1"/>
  <c r="A1230" i="31" s="1"/>
  <c r="A1231" i="31" s="1"/>
  <c r="A1232" i="31" s="1"/>
  <c r="A1233" i="31" s="1"/>
  <c r="A1234" i="31" s="1"/>
  <c r="A1235" i="31" s="1"/>
  <c r="A1236" i="31" s="1"/>
  <c r="A1237" i="31" s="1"/>
  <c r="A1238" i="31" s="1"/>
  <c r="A1239" i="31" s="1"/>
  <c r="A1240" i="31" s="1"/>
  <c r="A1241" i="31" s="1"/>
  <c r="A1242" i="31" s="1"/>
  <c r="A1243" i="31" s="1"/>
  <c r="A1244" i="31" s="1"/>
  <c r="A1245" i="31" s="1"/>
  <c r="A1246" i="31" s="1"/>
  <c r="A1247" i="31" s="1"/>
  <c r="A1248" i="31" s="1"/>
  <c r="A1249" i="31" s="1"/>
  <c r="A1250" i="31" s="1"/>
  <c r="A1251" i="31" s="1"/>
  <c r="A1252" i="31" s="1"/>
  <c r="A1253" i="31" s="1"/>
  <c r="A1254" i="31" s="1"/>
  <c r="A1255" i="31" s="1"/>
  <c r="A1256" i="31" s="1"/>
  <c r="A1257" i="31" s="1"/>
  <c r="A1258" i="31" s="1"/>
  <c r="A1259" i="31" s="1"/>
  <c r="A1260" i="31" s="1"/>
  <c r="A1261" i="31" s="1"/>
  <c r="A1262" i="31" s="1"/>
  <c r="A1263" i="31" s="1"/>
  <c r="A1264" i="31" s="1"/>
  <c r="A1265" i="31" s="1"/>
  <c r="A1266" i="31" s="1"/>
  <c r="A1267" i="31" s="1"/>
  <c r="A1268" i="31" s="1"/>
  <c r="A1269" i="31" s="1"/>
  <c r="A1270" i="31" s="1"/>
  <c r="A1271" i="31" s="1"/>
  <c r="A1272" i="31" s="1"/>
  <c r="A1273" i="31" s="1"/>
  <c r="A1274" i="31" s="1"/>
  <c r="A1275" i="31" s="1"/>
  <c r="A1276" i="31" s="1"/>
  <c r="A1277" i="31" s="1"/>
  <c r="A1278" i="31" s="1"/>
  <c r="A1279" i="31" s="1"/>
  <c r="A1280" i="31" s="1"/>
  <c r="A1281" i="31" s="1"/>
  <c r="A1282" i="31" s="1"/>
  <c r="A1283" i="31" s="1"/>
  <c r="A1284" i="31" s="1"/>
  <c r="A1285" i="31" s="1"/>
  <c r="A1286" i="31" s="1"/>
  <c r="A1287" i="31" s="1"/>
  <c r="A1288" i="31" s="1"/>
  <c r="A1289" i="31" s="1"/>
  <c r="A1290" i="31" s="1"/>
  <c r="A1291" i="31" s="1"/>
  <c r="A1292" i="31" s="1"/>
  <c r="A1293" i="31" s="1"/>
  <c r="A1294" i="31" s="1"/>
  <c r="A1295" i="31" s="1"/>
  <c r="A1296" i="31" s="1"/>
  <c r="A1297" i="31" s="1"/>
  <c r="A1298" i="31" s="1"/>
  <c r="A1299" i="31" s="1"/>
  <c r="A1300" i="31" s="1"/>
  <c r="A1301" i="31" s="1"/>
  <c r="A1302" i="31" s="1"/>
  <c r="A1303" i="31" s="1"/>
  <c r="A1304" i="31" s="1"/>
  <c r="A1305" i="31" s="1"/>
  <c r="A1306" i="31" s="1"/>
  <c r="A1307" i="31" s="1"/>
  <c r="A1308" i="31" s="1"/>
  <c r="A1309" i="31" s="1"/>
  <c r="A1310" i="31" s="1"/>
  <c r="A1311" i="31" s="1"/>
  <c r="A1312" i="31" s="1"/>
  <c r="A1313" i="31" s="1"/>
  <c r="A1314" i="31" s="1"/>
  <c r="A1315" i="31" s="1"/>
  <c r="A1316" i="31" s="1"/>
  <c r="A1317" i="31" s="1"/>
  <c r="A1318" i="31" s="1"/>
  <c r="A1319" i="31" s="1"/>
  <c r="A1320" i="31" s="1"/>
  <c r="A1321" i="31" s="1"/>
  <c r="A1322" i="31" s="1"/>
  <c r="A1323" i="31" s="1"/>
  <c r="A1324" i="31" s="1"/>
  <c r="A1325" i="31" s="1"/>
  <c r="A1326" i="31" s="1"/>
  <c r="A1327" i="31" s="1"/>
  <c r="A1328" i="31" s="1"/>
  <c r="A1329" i="31" s="1"/>
  <c r="A1330" i="31" s="1"/>
  <c r="A1331" i="31" s="1"/>
  <c r="A1332" i="31" s="1"/>
  <c r="A1333" i="31" s="1"/>
  <c r="A1334" i="31" s="1"/>
  <c r="A1335" i="31" s="1"/>
  <c r="A1336" i="31" s="1"/>
  <c r="A1337" i="31" s="1"/>
  <c r="A1338" i="31" s="1"/>
  <c r="A1339" i="31" s="1"/>
  <c r="A1340" i="31" s="1"/>
  <c r="A1341" i="31" s="1"/>
  <c r="A1342" i="31" s="1"/>
  <c r="A1343" i="31" s="1"/>
  <c r="A1344" i="31" s="1"/>
  <c r="A1345" i="31" s="1"/>
  <c r="A1346" i="31" s="1"/>
  <c r="A1347" i="31" s="1"/>
  <c r="A1348" i="31" s="1"/>
  <c r="A1349" i="31" s="1"/>
  <c r="A1350" i="31" s="1"/>
  <c r="A1351" i="31" s="1"/>
  <c r="A1352" i="31" s="1"/>
  <c r="A1353" i="31" s="1"/>
  <c r="A1354" i="31" s="1"/>
  <c r="A1355" i="31" s="1"/>
  <c r="A1356" i="31" s="1"/>
  <c r="A1357" i="31" s="1"/>
  <c r="A1358" i="31" s="1"/>
  <c r="A1359" i="31" s="1"/>
  <c r="A1360" i="31" s="1"/>
  <c r="A1361" i="31" s="1"/>
  <c r="A1362" i="31" s="1"/>
  <c r="A1363" i="31" s="1"/>
  <c r="A1364" i="31" s="1"/>
  <c r="A1365" i="31" s="1"/>
  <c r="A1366" i="31" s="1"/>
  <c r="A1367" i="31" s="1"/>
  <c r="A1368" i="31" s="1"/>
  <c r="A1369" i="31" s="1"/>
  <c r="A1370" i="31" s="1"/>
  <c r="A1371" i="31" s="1"/>
  <c r="A1372" i="31" s="1"/>
  <c r="A1373" i="31" s="1"/>
  <c r="A1374" i="31" s="1"/>
  <c r="A1375" i="31" s="1"/>
  <c r="A1376" i="31" s="1"/>
  <c r="A1377" i="31" s="1"/>
  <c r="A1378" i="31" s="1"/>
  <c r="A1379" i="31" s="1"/>
  <c r="A1380" i="31" s="1"/>
  <c r="A1381" i="31" s="1"/>
  <c r="A1382" i="31" s="1"/>
  <c r="A1383" i="31" s="1"/>
  <c r="A1384" i="31" s="1"/>
  <c r="A1385" i="31" s="1"/>
  <c r="A1386" i="31" s="1"/>
  <c r="A1387" i="31" s="1"/>
  <c r="A1388" i="31" s="1"/>
  <c r="A1389" i="31" s="1"/>
  <c r="A1390" i="31" s="1"/>
  <c r="A1391" i="31" s="1"/>
  <c r="A1392" i="31" s="1"/>
  <c r="A1393" i="31" s="1"/>
  <c r="A1394" i="31" s="1"/>
  <c r="A1395" i="31" s="1"/>
  <c r="A1396" i="31" s="1"/>
  <c r="A1397" i="31" s="1"/>
  <c r="A1398" i="31" s="1"/>
  <c r="A1399" i="31" s="1"/>
  <c r="A1400" i="31" s="1"/>
  <c r="A1401" i="31" s="1"/>
  <c r="A1402" i="31" s="1"/>
  <c r="A1403" i="31" s="1"/>
  <c r="A1404" i="31" s="1"/>
  <c r="A1405" i="31" s="1"/>
  <c r="A1406" i="31" s="1"/>
  <c r="A1407" i="31" s="1"/>
  <c r="A1408" i="31" s="1"/>
  <c r="A1409" i="31" s="1"/>
  <c r="A1410" i="31" s="1"/>
  <c r="A1411" i="31" s="1"/>
  <c r="A1412" i="31" s="1"/>
  <c r="A1413" i="31" s="1"/>
  <c r="A1414" i="31" s="1"/>
  <c r="A1415" i="31" s="1"/>
  <c r="A1416" i="31" s="1"/>
  <c r="A1417" i="31" s="1"/>
  <c r="A1418" i="31" s="1"/>
  <c r="A1419" i="31" s="1"/>
  <c r="A1420" i="31" s="1"/>
  <c r="A1421" i="31" s="1"/>
  <c r="A1422" i="31" s="1"/>
  <c r="A1423" i="31" s="1"/>
  <c r="A1424" i="31" s="1"/>
  <c r="A1425" i="31" s="1"/>
  <c r="A1426" i="31" s="1"/>
  <c r="A1427" i="31" s="1"/>
  <c r="A1428" i="31" s="1"/>
  <c r="A1429" i="31" s="1"/>
  <c r="A1430" i="31" s="1"/>
  <c r="A1431" i="31" s="1"/>
  <c r="A1432" i="31" s="1"/>
  <c r="A1433" i="31" s="1"/>
  <c r="A1434" i="31" s="1"/>
  <c r="A1435" i="31" s="1"/>
  <c r="A1436" i="31" s="1"/>
  <c r="A1437" i="31" s="1"/>
  <c r="A1438" i="31" s="1"/>
  <c r="A1439" i="31" s="1"/>
  <c r="A1440" i="31" s="1"/>
  <c r="A1441" i="31" s="1"/>
  <c r="A1442" i="31" s="1"/>
  <c r="A1443" i="31" s="1"/>
  <c r="A1444" i="31" s="1"/>
  <c r="A1445" i="31" s="1"/>
  <c r="A1446" i="31" s="1"/>
  <c r="A1447" i="31" s="1"/>
  <c r="A1448" i="31" s="1"/>
  <c r="A1449" i="31" s="1"/>
  <c r="A1450" i="31" s="1"/>
  <c r="A1451" i="31" s="1"/>
  <c r="A1452" i="31" s="1"/>
  <c r="A1453" i="31" s="1"/>
  <c r="A1454" i="31" s="1"/>
  <c r="A1455" i="31" s="1"/>
  <c r="A1456" i="31" s="1"/>
  <c r="A1457" i="31" s="1"/>
  <c r="A1458" i="31" s="1"/>
  <c r="A1459" i="31" s="1"/>
  <c r="A1460" i="31" s="1"/>
  <c r="A1461" i="31" s="1"/>
  <c r="A1462" i="31" s="1"/>
  <c r="A1463" i="31" s="1"/>
  <c r="A1464" i="31" s="1"/>
  <c r="A1465" i="31" s="1"/>
  <c r="A1466" i="31" s="1"/>
  <c r="A1467" i="31" s="1"/>
  <c r="A1468" i="31" s="1"/>
  <c r="A1469" i="31" s="1"/>
  <c r="A1470" i="31" s="1"/>
  <c r="A1471" i="31" s="1"/>
  <c r="A1472" i="31" s="1"/>
  <c r="A1473" i="31" s="1"/>
  <c r="A1474" i="31" s="1"/>
  <c r="A1475" i="31" s="1"/>
  <c r="A1476" i="31" s="1"/>
  <c r="A1477" i="31" s="1"/>
  <c r="A1478" i="31" s="1"/>
  <c r="A1479" i="31" s="1"/>
  <c r="A1480" i="31" s="1"/>
  <c r="A1481" i="31" s="1"/>
  <c r="A1482" i="31" s="1"/>
  <c r="A1483" i="31" s="1"/>
  <c r="A1484" i="31" s="1"/>
  <c r="A1485" i="31" s="1"/>
  <c r="A1486" i="31" s="1"/>
  <c r="A1487" i="31" s="1"/>
  <c r="A1488" i="31" s="1"/>
  <c r="A1489" i="31" s="1"/>
  <c r="A1490" i="31" s="1"/>
  <c r="A1491" i="31" s="1"/>
  <c r="A1492" i="31" s="1"/>
  <c r="A1493" i="31" s="1"/>
  <c r="A1494" i="31" s="1"/>
  <c r="A1495" i="31" s="1"/>
  <c r="A1496" i="31" s="1"/>
  <c r="A1497" i="31" s="1"/>
  <c r="A1498" i="31" s="1"/>
  <c r="A1499" i="31" s="1"/>
  <c r="A1500" i="31" s="1"/>
  <c r="A1501" i="31" s="1"/>
  <c r="A1502" i="31" s="1"/>
  <c r="A1503" i="31" s="1"/>
  <c r="A1504" i="31" s="1"/>
  <c r="A1505" i="31" s="1"/>
  <c r="A1506" i="31" s="1"/>
  <c r="A1507" i="31" s="1"/>
  <c r="A1508" i="31" s="1"/>
  <c r="A1509" i="31" s="1"/>
  <c r="A1510" i="31" s="1"/>
  <c r="A1511" i="31" s="1"/>
  <c r="A1512" i="31" s="1"/>
  <c r="A1513" i="31" s="1"/>
  <c r="A1514" i="31" s="1"/>
  <c r="A1515" i="31" s="1"/>
  <c r="A1516" i="31" s="1"/>
  <c r="A1517" i="31" s="1"/>
  <c r="A1518" i="31" s="1"/>
  <c r="A1519" i="31" s="1"/>
  <c r="A1520" i="31" s="1"/>
  <c r="A1521" i="31" s="1"/>
  <c r="A1522" i="31" s="1"/>
  <c r="A1523" i="31" s="1"/>
  <c r="A1524" i="31" s="1"/>
  <c r="A1525" i="31" s="1"/>
  <c r="A1526" i="31" s="1"/>
  <c r="A1527" i="31" s="1"/>
  <c r="A1528" i="31" s="1"/>
  <c r="A1529" i="31" s="1"/>
  <c r="A1530" i="31" s="1"/>
  <c r="A1531" i="31" s="1"/>
  <c r="A1532" i="31" s="1"/>
  <c r="A1533" i="31" s="1"/>
  <c r="A1534" i="31" s="1"/>
  <c r="A1535" i="31" s="1"/>
  <c r="A1536" i="31" s="1"/>
  <c r="A1537" i="31" s="1"/>
  <c r="A1538" i="31" s="1"/>
  <c r="A1539" i="31" s="1"/>
  <c r="A1540" i="31" s="1"/>
  <c r="A1541" i="31" s="1"/>
  <c r="A1542" i="31" s="1"/>
  <c r="A1543" i="31" s="1"/>
  <c r="A1544" i="31" s="1"/>
  <c r="A1545" i="31" s="1"/>
  <c r="A1546" i="31" s="1"/>
  <c r="A1547" i="31" s="1"/>
  <c r="A1548" i="31" s="1"/>
  <c r="A1549" i="31" s="1"/>
  <c r="A1550" i="31" s="1"/>
  <c r="A1551" i="31" s="1"/>
  <c r="A1552" i="31" s="1"/>
  <c r="A1553" i="31" s="1"/>
  <c r="A1554" i="31" s="1"/>
  <c r="A1555" i="31" s="1"/>
  <c r="A1556" i="31" s="1"/>
  <c r="A1557" i="31" s="1"/>
  <c r="A1558" i="31" s="1"/>
  <c r="A1559" i="31" s="1"/>
  <c r="A1560" i="31" s="1"/>
  <c r="A1561" i="31" s="1"/>
  <c r="A1562" i="31" s="1"/>
  <c r="A1563" i="31" s="1"/>
  <c r="A1564" i="31" s="1"/>
  <c r="A1565" i="31" s="1"/>
  <c r="A1566" i="31" s="1"/>
  <c r="A1567" i="31" s="1"/>
  <c r="A1568" i="31" s="1"/>
  <c r="A1569" i="31" s="1"/>
  <c r="A1570" i="31" s="1"/>
  <c r="A1571" i="31" s="1"/>
  <c r="A1572" i="31" s="1"/>
  <c r="A1573" i="31" s="1"/>
  <c r="A1574" i="31" s="1"/>
  <c r="A1575" i="31" s="1"/>
  <c r="A1576" i="31" s="1"/>
  <c r="A1577" i="31" s="1"/>
  <c r="A1578" i="31" s="1"/>
  <c r="A1579" i="31" s="1"/>
  <c r="A1580" i="31" s="1"/>
  <c r="A1581" i="31" s="1"/>
  <c r="A1582" i="31" s="1"/>
  <c r="A1583" i="31" s="1"/>
  <c r="A1584" i="31" s="1"/>
  <c r="A1585" i="31" s="1"/>
  <c r="A1586" i="31" s="1"/>
  <c r="A1587" i="31" s="1"/>
  <c r="A1588" i="31" s="1"/>
  <c r="A1589" i="31" s="1"/>
  <c r="A1590" i="31" s="1"/>
  <c r="A1591" i="31" s="1"/>
  <c r="A1592" i="31" s="1"/>
  <c r="A1593" i="31" s="1"/>
  <c r="A1594" i="31" s="1"/>
  <c r="A1595" i="31" s="1"/>
  <c r="A1596" i="31" s="1"/>
  <c r="A1597" i="31" s="1"/>
  <c r="A1598" i="31" s="1"/>
  <c r="A1599" i="31" s="1"/>
  <c r="A1600" i="31" s="1"/>
  <c r="A1601" i="31" s="1"/>
  <c r="A1602" i="31" s="1"/>
  <c r="A1603" i="31" s="1"/>
  <c r="A1604" i="31" s="1"/>
  <c r="A1605" i="31" s="1"/>
  <c r="A1606" i="31" s="1"/>
  <c r="A1607" i="31" s="1"/>
  <c r="A1608" i="31" s="1"/>
  <c r="A1609" i="31" s="1"/>
  <c r="A1610" i="31" s="1"/>
  <c r="A1611" i="31" s="1"/>
  <c r="A1612" i="31" s="1"/>
  <c r="A1613" i="31" s="1"/>
  <c r="A1614" i="31" s="1"/>
  <c r="A1615" i="31" s="1"/>
  <c r="A1616" i="31" s="1"/>
  <c r="A1617" i="31" s="1"/>
  <c r="A1618" i="31" s="1"/>
  <c r="A1619" i="31" s="1"/>
  <c r="A1620" i="31" s="1"/>
  <c r="A1621" i="31" s="1"/>
  <c r="A1622" i="31" s="1"/>
  <c r="A1623" i="31" s="1"/>
  <c r="A1624" i="31" s="1"/>
  <c r="A1625" i="31" s="1"/>
  <c r="A1626" i="31" s="1"/>
  <c r="A1627" i="31" s="1"/>
  <c r="A1628" i="31" s="1"/>
  <c r="A1629" i="31" s="1"/>
  <c r="A1630" i="31" s="1"/>
  <c r="A1631" i="31" s="1"/>
  <c r="A1632" i="31" s="1"/>
  <c r="A1633" i="31" s="1"/>
  <c r="A1634" i="31" s="1"/>
  <c r="A1635" i="31" s="1"/>
  <c r="A1636" i="31" s="1"/>
  <c r="A1637" i="31" s="1"/>
  <c r="A1638" i="31" s="1"/>
  <c r="A1639" i="31" s="1"/>
  <c r="A1640" i="31" s="1"/>
  <c r="A1641" i="31" s="1"/>
  <c r="A1642" i="31" s="1"/>
  <c r="A1643" i="31" s="1"/>
  <c r="A1644" i="31" s="1"/>
  <c r="A1645" i="31" s="1"/>
  <c r="A1646" i="31" s="1"/>
  <c r="A1647" i="31" s="1"/>
  <c r="A1648" i="31" s="1"/>
  <c r="A1649" i="31" s="1"/>
  <c r="A1650" i="31" s="1"/>
  <c r="A1651" i="31" s="1"/>
  <c r="A1652" i="31" s="1"/>
  <c r="A1653" i="31" s="1"/>
  <c r="A1654" i="31" s="1"/>
  <c r="A1655" i="31" s="1"/>
  <c r="A1656" i="31" s="1"/>
  <c r="A1657" i="31" s="1"/>
  <c r="A1658" i="31" s="1"/>
  <c r="A1659" i="31" s="1"/>
  <c r="A1660" i="31" s="1"/>
  <c r="A1661" i="31" s="1"/>
  <c r="A1662" i="31" s="1"/>
  <c r="A1663" i="31" s="1"/>
  <c r="A1664" i="31" s="1"/>
  <c r="A1665" i="31" s="1"/>
  <c r="A1666" i="31" s="1"/>
  <c r="A1667" i="31" s="1"/>
  <c r="A1668" i="31" s="1"/>
  <c r="A1669" i="31" s="1"/>
  <c r="A1670" i="31" s="1"/>
  <c r="A1671" i="31" s="1"/>
  <c r="A1672" i="31" s="1"/>
  <c r="A1673" i="31" s="1"/>
  <c r="A1674" i="31" s="1"/>
  <c r="A1675" i="31" s="1"/>
  <c r="A1676" i="31" s="1"/>
  <c r="A1677" i="31" s="1"/>
  <c r="A1678" i="31" s="1"/>
  <c r="A1679" i="31" s="1"/>
  <c r="A1680" i="31" s="1"/>
  <c r="A1681" i="31" s="1"/>
  <c r="A1682" i="31" s="1"/>
  <c r="A1683" i="31" s="1"/>
  <c r="A1684" i="31" s="1"/>
  <c r="A1685" i="31" s="1"/>
  <c r="A1686" i="31" s="1"/>
  <c r="A1687" i="31" s="1"/>
  <c r="A1688" i="31" s="1"/>
  <c r="A1689" i="31" s="1"/>
  <c r="A1690" i="31" s="1"/>
  <c r="A1691" i="31" s="1"/>
  <c r="A1692" i="31" s="1"/>
  <c r="A1693" i="31" s="1"/>
  <c r="A1694" i="31" s="1"/>
  <c r="A1695" i="31" s="1"/>
  <c r="A1696" i="31" s="1"/>
  <c r="A1697" i="31" s="1"/>
  <c r="A1698" i="31" s="1"/>
  <c r="A1699" i="31" s="1"/>
  <c r="A1700" i="31" s="1"/>
  <c r="A1701" i="31" s="1"/>
  <c r="A1702" i="31" s="1"/>
  <c r="A1703" i="31" s="1"/>
  <c r="A1704" i="31" s="1"/>
  <c r="A1705" i="31" s="1"/>
  <c r="A1706" i="31" s="1"/>
  <c r="A1707" i="31" s="1"/>
  <c r="A1708" i="31" s="1"/>
  <c r="A1709" i="31" s="1"/>
  <c r="A1710" i="31" s="1"/>
  <c r="A1711" i="31" s="1"/>
  <c r="A1712" i="31" s="1"/>
  <c r="A1713" i="31" s="1"/>
  <c r="A1714" i="31" s="1"/>
  <c r="A1715" i="31" s="1"/>
  <c r="A1716" i="31" s="1"/>
  <c r="A1717" i="31" s="1"/>
  <c r="A1718" i="31" s="1"/>
  <c r="A1719" i="31" s="1"/>
  <c r="A1720" i="31" s="1"/>
  <c r="A1721" i="31" s="1"/>
  <c r="A1722" i="31" s="1"/>
  <c r="A1723" i="31" s="1"/>
  <c r="A1724" i="31" s="1"/>
  <c r="A1725" i="31" s="1"/>
  <c r="A1726" i="31" s="1"/>
  <c r="A1727" i="31" s="1"/>
  <c r="A1728" i="31" s="1"/>
  <c r="A1729" i="31" s="1"/>
  <c r="A1730" i="31" s="1"/>
  <c r="A1731" i="31" s="1"/>
  <c r="A1732" i="31" s="1"/>
  <c r="A1733" i="31" s="1"/>
  <c r="A1734" i="31" s="1"/>
  <c r="A1735" i="31" s="1"/>
  <c r="A1736" i="31" s="1"/>
  <c r="A1737" i="31" s="1"/>
  <c r="A1738" i="31" s="1"/>
  <c r="A1739" i="31" s="1"/>
  <c r="A1740" i="31" s="1"/>
  <c r="A1741" i="31" s="1"/>
  <c r="A1742" i="31" s="1"/>
  <c r="A1743" i="31" s="1"/>
  <c r="A1744" i="31" s="1"/>
  <c r="A1745" i="31" s="1"/>
  <c r="A1746" i="31" s="1"/>
  <c r="A1747" i="31" s="1"/>
  <c r="A1748" i="31" s="1"/>
  <c r="A1749" i="31" s="1"/>
  <c r="A1750" i="31" s="1"/>
  <c r="A1751" i="31" s="1"/>
  <c r="A1752" i="31" s="1"/>
  <c r="A1753" i="31" s="1"/>
  <c r="A1754" i="31" s="1"/>
  <c r="A1755" i="31" s="1"/>
  <c r="A1756" i="31" s="1"/>
  <c r="A1757" i="31" s="1"/>
  <c r="A1758" i="31" s="1"/>
  <c r="A1759" i="31" s="1"/>
  <c r="A1760" i="31" s="1"/>
  <c r="A1761" i="31" s="1"/>
  <c r="A1762" i="31" s="1"/>
  <c r="A1763" i="31" s="1"/>
  <c r="A1764" i="31" s="1"/>
  <c r="A1765" i="31" s="1"/>
  <c r="A1766" i="31" s="1"/>
  <c r="A1767" i="31" s="1"/>
  <c r="A1768" i="31" s="1"/>
  <c r="A1769" i="31" s="1"/>
  <c r="A1770" i="31" s="1"/>
  <c r="A1771" i="31" s="1"/>
  <c r="A1772" i="31" s="1"/>
  <c r="A1773" i="31" s="1"/>
  <c r="A1774" i="31" s="1"/>
  <c r="A1775" i="31" s="1"/>
  <c r="A1776" i="31" s="1"/>
  <c r="A1777" i="31" s="1"/>
  <c r="A1778" i="31" s="1"/>
  <c r="A1779" i="31" s="1"/>
  <c r="A1780" i="31" s="1"/>
  <c r="A1781" i="31" s="1"/>
  <c r="A1782" i="31" s="1"/>
  <c r="A1783" i="31" s="1"/>
  <c r="A1784" i="31" s="1"/>
  <c r="A1785" i="31" s="1"/>
  <c r="A1786" i="31" s="1"/>
  <c r="A1787" i="31" s="1"/>
  <c r="A1788" i="31" s="1"/>
  <c r="A1789" i="31" s="1"/>
  <c r="A1790" i="31" s="1"/>
  <c r="A1791" i="31" s="1"/>
  <c r="A1792" i="31" s="1"/>
  <c r="A1793" i="31" s="1"/>
  <c r="A1794" i="31" s="1"/>
  <c r="A1795" i="31" s="1"/>
  <c r="A1796" i="31" s="1"/>
  <c r="A1797" i="31" s="1"/>
  <c r="A1798" i="31" s="1"/>
  <c r="A1799" i="31" s="1"/>
  <c r="A1800" i="31" s="1"/>
  <c r="A1801" i="31" s="1"/>
  <c r="A1802" i="31" s="1"/>
  <c r="A1803" i="31" s="1"/>
  <c r="A1804" i="31" s="1"/>
  <c r="A1805" i="31" s="1"/>
  <c r="A1806" i="31" s="1"/>
  <c r="A1807" i="31" s="1"/>
  <c r="A1808" i="31" s="1"/>
  <c r="A1809" i="31" s="1"/>
  <c r="A1810" i="31" s="1"/>
  <c r="A1811" i="31" s="1"/>
  <c r="A1812" i="31" s="1"/>
  <c r="A1813" i="31" s="1"/>
  <c r="A1814" i="31" s="1"/>
  <c r="A1815" i="31" s="1"/>
  <c r="A1816" i="31" s="1"/>
  <c r="A1817" i="31" s="1"/>
  <c r="A1818" i="31" s="1"/>
  <c r="A1819" i="31" s="1"/>
  <c r="A1820" i="31" s="1"/>
  <c r="A1821" i="31" s="1"/>
  <c r="A1822" i="31" s="1"/>
  <c r="A1823" i="31" s="1"/>
  <c r="A1824" i="31" s="1"/>
  <c r="A1825" i="31" s="1"/>
  <c r="A1826" i="31" s="1"/>
  <c r="A1827" i="31" s="1"/>
  <c r="A1828" i="31" s="1"/>
  <c r="A1829" i="31" s="1"/>
  <c r="A1830" i="31" s="1"/>
  <c r="A1831" i="31" s="1"/>
  <c r="A1832" i="31" s="1"/>
  <c r="A1833" i="31" s="1"/>
  <c r="A1834" i="31" s="1"/>
  <c r="A1835" i="31" s="1"/>
  <c r="A1836" i="31" s="1"/>
  <c r="A1837" i="31" s="1"/>
  <c r="A1838" i="31" s="1"/>
  <c r="A1839" i="31" s="1"/>
  <c r="A1840" i="31" s="1"/>
  <c r="A1841" i="31" s="1"/>
  <c r="A1842" i="31" s="1"/>
  <c r="A1843" i="31" s="1"/>
  <c r="A1844" i="31" s="1"/>
  <c r="A1845" i="31" s="1"/>
  <c r="A1846" i="31" s="1"/>
  <c r="A1847" i="31" s="1"/>
  <c r="A1848" i="31" s="1"/>
  <c r="A1849" i="31" s="1"/>
  <c r="A1850" i="31" s="1"/>
  <c r="A1851" i="31" s="1"/>
  <c r="A1852" i="31" s="1"/>
  <c r="A1853" i="31" s="1"/>
  <c r="A1854" i="31" s="1"/>
  <c r="A1855" i="31" s="1"/>
  <c r="A1856" i="31" s="1"/>
  <c r="A1857" i="31" s="1"/>
  <c r="A1858" i="31" s="1"/>
  <c r="A1859" i="31" s="1"/>
  <c r="A1860" i="31" s="1"/>
  <c r="A1861" i="31" s="1"/>
  <c r="A1862" i="31" s="1"/>
  <c r="A1863" i="31" s="1"/>
  <c r="A1864" i="31" s="1"/>
  <c r="A1865" i="31" s="1"/>
  <c r="A1866" i="31" s="1"/>
  <c r="A1867" i="31" s="1"/>
  <c r="A1868" i="31" s="1"/>
  <c r="A1869" i="31" s="1"/>
  <c r="A1870" i="31" s="1"/>
  <c r="A1871" i="31" s="1"/>
  <c r="A1872" i="31" s="1"/>
  <c r="A1873" i="31" s="1"/>
  <c r="A1874" i="31" s="1"/>
  <c r="A1875" i="31" s="1"/>
  <c r="A1876" i="31" s="1"/>
  <c r="A1877" i="31" s="1"/>
  <c r="A1878" i="31" s="1"/>
  <c r="A1879" i="31" s="1"/>
  <c r="A1880" i="31" s="1"/>
  <c r="A1881" i="31" s="1"/>
  <c r="A1882" i="31" s="1"/>
  <c r="A1883" i="31" s="1"/>
  <c r="A1884" i="31" s="1"/>
  <c r="A1885" i="31" s="1"/>
  <c r="A1886" i="31" s="1"/>
  <c r="A1887" i="31" s="1"/>
  <c r="A1888" i="31" s="1"/>
  <c r="A1889" i="31" s="1"/>
  <c r="A1890" i="31" s="1"/>
  <c r="A1891" i="31" s="1"/>
  <c r="A1892" i="31" s="1"/>
  <c r="A1893" i="31" s="1"/>
  <c r="A1894" i="31" s="1"/>
  <c r="A1895" i="31" s="1"/>
  <c r="A1896" i="31" s="1"/>
  <c r="A1897" i="31" s="1"/>
  <c r="A1898" i="31" s="1"/>
  <c r="A1899" i="31" s="1"/>
  <c r="A1900" i="31" s="1"/>
  <c r="A1901" i="31" s="1"/>
  <c r="A1902" i="31" s="1"/>
  <c r="A1903" i="31" s="1"/>
  <c r="A1904" i="31" s="1"/>
  <c r="A1905" i="31" s="1"/>
  <c r="A1906" i="31" s="1"/>
  <c r="A1907" i="31" s="1"/>
  <c r="A1908" i="31" s="1"/>
  <c r="A1909" i="31" s="1"/>
  <c r="A1910" i="31" s="1"/>
  <c r="A1911" i="31" s="1"/>
  <c r="A1912" i="31" s="1"/>
  <c r="A1913" i="31" s="1"/>
  <c r="A1914" i="31" s="1"/>
  <c r="A1915" i="31" s="1"/>
  <c r="A1916" i="31" s="1"/>
  <c r="A1917" i="31" s="1"/>
  <c r="A1918" i="31" s="1"/>
  <c r="A1919" i="31" s="1"/>
  <c r="A1920" i="31" s="1"/>
  <c r="A1921" i="31" s="1"/>
  <c r="A1922" i="31" s="1"/>
  <c r="A1923" i="31" s="1"/>
  <c r="A1924" i="31" s="1"/>
  <c r="A1925" i="31" s="1"/>
  <c r="A1926" i="31" s="1"/>
  <c r="A1927" i="31" s="1"/>
  <c r="A1928" i="31" s="1"/>
  <c r="A1929" i="31" s="1"/>
  <c r="A1930" i="31" s="1"/>
  <c r="A1931" i="31" s="1"/>
  <c r="A1932" i="31" s="1"/>
  <c r="A1933" i="31" s="1"/>
  <c r="A1934" i="31" s="1"/>
  <c r="A1935" i="31" s="1"/>
  <c r="A1936" i="31" s="1"/>
  <c r="A1937" i="31" s="1"/>
  <c r="A1938" i="31" s="1"/>
  <c r="A1939" i="31" s="1"/>
  <c r="A1940" i="31" s="1"/>
  <c r="A1941" i="31" s="1"/>
  <c r="A1942" i="31" s="1"/>
  <c r="A1943" i="31" s="1"/>
  <c r="A1944" i="31" s="1"/>
  <c r="A1945" i="31" s="1"/>
  <c r="A1946" i="31" s="1"/>
  <c r="A1947" i="31" s="1"/>
  <c r="A1948" i="31" s="1"/>
  <c r="A1949" i="31" s="1"/>
  <c r="A1950" i="31" s="1"/>
  <c r="A1951" i="31" s="1"/>
  <c r="A1952" i="31" s="1"/>
  <c r="A1953" i="31" s="1"/>
  <c r="A1954" i="31" s="1"/>
  <c r="A1955" i="31" s="1"/>
  <c r="A1956" i="31" s="1"/>
  <c r="A1957" i="31" s="1"/>
  <c r="A1958" i="31" s="1"/>
  <c r="A1959" i="31" s="1"/>
  <c r="A1960" i="31" s="1"/>
  <c r="A1961" i="31" s="1"/>
  <c r="A1962" i="31" s="1"/>
  <c r="A1963" i="31" s="1"/>
  <c r="A1964" i="31" s="1"/>
  <c r="A1965" i="31" s="1"/>
  <c r="A1966" i="31" s="1"/>
  <c r="A1967" i="31" s="1"/>
  <c r="A1968" i="31" s="1"/>
  <c r="A1969" i="31" s="1"/>
  <c r="A1970" i="31" s="1"/>
  <c r="A1971" i="31" s="1"/>
  <c r="A1972" i="31" s="1"/>
  <c r="A1973" i="31" s="1"/>
  <c r="A1974" i="31" s="1"/>
  <c r="A1975" i="31" s="1"/>
  <c r="A1976" i="31" s="1"/>
  <c r="A1977" i="31" s="1"/>
  <c r="A1978" i="31" s="1"/>
  <c r="A1979" i="31" s="1"/>
  <c r="A1980" i="31" s="1"/>
  <c r="A1981" i="31" s="1"/>
  <c r="A1982" i="31" s="1"/>
  <c r="A1983" i="31" s="1"/>
  <c r="A1984" i="31" s="1"/>
  <c r="A1985" i="31" s="1"/>
  <c r="A1986" i="31" s="1"/>
  <c r="A1987" i="31" s="1"/>
  <c r="A1988" i="31" s="1"/>
  <c r="A1989" i="31" s="1"/>
  <c r="A1990" i="31" s="1"/>
  <c r="A1991" i="31" s="1"/>
  <c r="A1992" i="31" s="1"/>
  <c r="A1993" i="31" s="1"/>
  <c r="A1994" i="31" s="1"/>
  <c r="A1995" i="31" s="1"/>
  <c r="A1996" i="31" s="1"/>
  <c r="A1997" i="31" s="1"/>
  <c r="A1998" i="31" s="1"/>
  <c r="A1999" i="31" s="1"/>
  <c r="A2000" i="31" s="1"/>
  <c r="A2001" i="31" s="1"/>
  <c r="A2002" i="31" s="1"/>
  <c r="A2003" i="31" s="1"/>
  <c r="A2004" i="31" s="1"/>
  <c r="A2005" i="31" s="1"/>
  <c r="A2006" i="31" s="1"/>
  <c r="A2007" i="31" s="1"/>
  <c r="A2008" i="31" s="1"/>
  <c r="A2009" i="31" s="1"/>
  <c r="A2010" i="31" s="1"/>
  <c r="A2011" i="31" s="1"/>
  <c r="A2012" i="31" s="1"/>
  <c r="A2013" i="31" s="1"/>
  <c r="A2014" i="31" s="1"/>
  <c r="A2015" i="31" s="1"/>
  <c r="A2016" i="31" s="1"/>
  <c r="A2017" i="31" s="1"/>
  <c r="A2018" i="31" s="1"/>
  <c r="A2019" i="31" s="1"/>
  <c r="A2020" i="31" s="1"/>
  <c r="A2021" i="31" s="1"/>
  <c r="A2022" i="31" s="1"/>
  <c r="A2023" i="31" s="1"/>
  <c r="A2024" i="31" s="1"/>
  <c r="A2025" i="31" s="1"/>
  <c r="A2026" i="31" s="1"/>
  <c r="A2027" i="31" s="1"/>
  <c r="A2028" i="31" s="1"/>
  <c r="A2029" i="31" s="1"/>
  <c r="A2030" i="31" s="1"/>
  <c r="A2031" i="31" s="1"/>
  <c r="A2032" i="31" s="1"/>
  <c r="A2033" i="31" s="1"/>
  <c r="A2034" i="31" s="1"/>
  <c r="A2035" i="31" s="1"/>
  <c r="A2036" i="31" s="1"/>
  <c r="A2037" i="31" s="1"/>
  <c r="A2038" i="31" s="1"/>
  <c r="A2039" i="31" s="1"/>
  <c r="A2040" i="31" s="1"/>
  <c r="A2041" i="31" s="1"/>
  <c r="A2042" i="31" s="1"/>
  <c r="A2043" i="31" s="1"/>
  <c r="A2044" i="31" s="1"/>
  <c r="A2045" i="31" s="1"/>
  <c r="A2046" i="31" s="1"/>
  <c r="A2047" i="31" s="1"/>
  <c r="A2048" i="31" s="1"/>
  <c r="A2049" i="31" s="1"/>
  <c r="A2050" i="31" s="1"/>
  <c r="A2051" i="31" s="1"/>
  <c r="A2052" i="31" s="1"/>
  <c r="A2053" i="31" s="1"/>
  <c r="A2054" i="31" s="1"/>
  <c r="A2055" i="31" s="1"/>
  <c r="A2056" i="31" s="1"/>
  <c r="A2057" i="31" s="1"/>
  <c r="A2058" i="31" s="1"/>
  <c r="A2059" i="31" s="1"/>
  <c r="A2060" i="31" s="1"/>
  <c r="A2061" i="31" s="1"/>
  <c r="A2062" i="31" s="1"/>
  <c r="A2063" i="31" s="1"/>
  <c r="A2064" i="31" s="1"/>
  <c r="A2065" i="31" s="1"/>
  <c r="A2066" i="31" s="1"/>
  <c r="A2067" i="31" s="1"/>
  <c r="A2068" i="31" s="1"/>
  <c r="A2069" i="31" s="1"/>
  <c r="A2070" i="31" s="1"/>
  <c r="A2071" i="31" s="1"/>
  <c r="A2072" i="31" s="1"/>
  <c r="A2073" i="31" s="1"/>
  <c r="A2074" i="31" s="1"/>
  <c r="A2075" i="31" s="1"/>
  <c r="A2076" i="31" s="1"/>
  <c r="A2077" i="31" s="1"/>
  <c r="A2078" i="31" s="1"/>
  <c r="A2079" i="31" s="1"/>
  <c r="A2080" i="31" s="1"/>
  <c r="A2081" i="31" s="1"/>
  <c r="A2082" i="31" s="1"/>
  <c r="A2083" i="31" s="1"/>
  <c r="A2084" i="31" s="1"/>
  <c r="A2085" i="31" s="1"/>
  <c r="A2086" i="31" s="1"/>
  <c r="A2087" i="31" s="1"/>
  <c r="A2088" i="31" s="1"/>
  <c r="A2089" i="31" s="1"/>
  <c r="A2090" i="31" s="1"/>
  <c r="A2091" i="31" s="1"/>
  <c r="A2092" i="31" s="1"/>
  <c r="A2093" i="31" s="1"/>
  <c r="A2094" i="31" s="1"/>
  <c r="A2095" i="31" s="1"/>
  <c r="A2096" i="31" s="1"/>
  <c r="A2097" i="31" s="1"/>
  <c r="A2098" i="31" s="1"/>
  <c r="A2099" i="31" s="1"/>
  <c r="A2100" i="31" s="1"/>
  <c r="A2101" i="31" s="1"/>
  <c r="A2102" i="31" s="1"/>
  <c r="A2103" i="31" s="1"/>
  <c r="A2104" i="31" s="1"/>
  <c r="A2105" i="31" s="1"/>
  <c r="A2106" i="31" s="1"/>
  <c r="A2107" i="31" s="1"/>
  <c r="A2108" i="31" s="1"/>
  <c r="A2109" i="31" s="1"/>
  <c r="A2110" i="31" s="1"/>
  <c r="A2111" i="31" s="1"/>
  <c r="A2112" i="31" s="1"/>
  <c r="A2113" i="31" s="1"/>
  <c r="A2114" i="31" s="1"/>
  <c r="A2115" i="31" s="1"/>
  <c r="A2116" i="31" s="1"/>
  <c r="A2117" i="31" s="1"/>
  <c r="A2118" i="31" s="1"/>
  <c r="A2119" i="31" s="1"/>
  <c r="A2120" i="31" s="1"/>
  <c r="A2121" i="31" s="1"/>
  <c r="A2122" i="31" s="1"/>
  <c r="A2123" i="31" s="1"/>
  <c r="A2124" i="31" s="1"/>
  <c r="A2125" i="31" s="1"/>
  <c r="A2126" i="31" s="1"/>
  <c r="A2127" i="31" s="1"/>
  <c r="A2128" i="31" s="1"/>
  <c r="A2129" i="31" s="1"/>
  <c r="A2130" i="31" s="1"/>
  <c r="A2131" i="31" s="1"/>
  <c r="A2132" i="31" s="1"/>
  <c r="A2133" i="31" s="1"/>
  <c r="A2134" i="31" s="1"/>
  <c r="A2135" i="31" s="1"/>
  <c r="A2136" i="31" s="1"/>
  <c r="A2137" i="31" s="1"/>
  <c r="A2138" i="31" s="1"/>
  <c r="A2139" i="31" s="1"/>
  <c r="A2140" i="31" s="1"/>
  <c r="A2141" i="31" s="1"/>
  <c r="A2142" i="31" s="1"/>
  <c r="A2143" i="31" s="1"/>
  <c r="A2144" i="31" s="1"/>
  <c r="A2145" i="31" s="1"/>
  <c r="A2146" i="31" s="1"/>
  <c r="A2147" i="31" s="1"/>
  <c r="A2148" i="31" s="1"/>
  <c r="A2149" i="31" s="1"/>
  <c r="A2150" i="31" s="1"/>
  <c r="A2151" i="31" s="1"/>
  <c r="A2152" i="31" s="1"/>
  <c r="A2153" i="31" s="1"/>
  <c r="A2154" i="31" s="1"/>
  <c r="A2155" i="31" s="1"/>
  <c r="A2156" i="31" s="1"/>
  <c r="A2157" i="31" s="1"/>
  <c r="A2158" i="31" s="1"/>
  <c r="A2159" i="31" s="1"/>
  <c r="A2160" i="31" s="1"/>
  <c r="A2161" i="31" s="1"/>
  <c r="A2162" i="31" s="1"/>
  <c r="A2163" i="31" s="1"/>
  <c r="A2164" i="31" s="1"/>
  <c r="A2165" i="31" s="1"/>
  <c r="A2166" i="31" s="1"/>
  <c r="A2167" i="31" s="1"/>
  <c r="A2168" i="31" s="1"/>
  <c r="A2169" i="31" s="1"/>
  <c r="A2170" i="31" s="1"/>
  <c r="A2171" i="31" s="1"/>
  <c r="A2172" i="31" s="1"/>
  <c r="A2173" i="31" s="1"/>
  <c r="A2174" i="31" s="1"/>
  <c r="A2175" i="31" s="1"/>
  <c r="A2176" i="31" s="1"/>
  <c r="A2177" i="31" s="1"/>
  <c r="A2178" i="31" s="1"/>
  <c r="A2179" i="31" s="1"/>
  <c r="A2180" i="31" s="1"/>
  <c r="A2181" i="31" s="1"/>
  <c r="A2182" i="31" s="1"/>
  <c r="A2183" i="31" s="1"/>
  <c r="A2184" i="31" s="1"/>
  <c r="A2185" i="31" s="1"/>
  <c r="A2186" i="31" s="1"/>
  <c r="A2187" i="31" s="1"/>
  <c r="A2188" i="31" s="1"/>
  <c r="A2189" i="31" s="1"/>
  <c r="A2190" i="31" s="1"/>
  <c r="A2191" i="31" s="1"/>
  <c r="A2192" i="31" s="1"/>
  <c r="A2193" i="31" s="1"/>
  <c r="A2194" i="31" s="1"/>
  <c r="A2195" i="31" s="1"/>
  <c r="A2196" i="31" s="1"/>
  <c r="A2197" i="31" s="1"/>
  <c r="A2198" i="31" s="1"/>
  <c r="A2199" i="31" s="1"/>
  <c r="A2200" i="31" s="1"/>
  <c r="A2201" i="31" s="1"/>
  <c r="A2202" i="31" s="1"/>
  <c r="A2203" i="31" s="1"/>
  <c r="A2204" i="31" s="1"/>
  <c r="A2205" i="31" s="1"/>
  <c r="A2206" i="31" s="1"/>
  <c r="A2207" i="31" s="1"/>
  <c r="A2208" i="31" s="1"/>
  <c r="A2209" i="31" s="1"/>
  <c r="A2210" i="31" s="1"/>
  <c r="A2211" i="31" s="1"/>
  <c r="A2212" i="31" s="1"/>
  <c r="A2213" i="31" s="1"/>
  <c r="A2214" i="31" s="1"/>
  <c r="A2215" i="31" s="1"/>
  <c r="A2216" i="31" s="1"/>
  <c r="A2217" i="31" s="1"/>
  <c r="A2218" i="31" s="1"/>
  <c r="A2219" i="31" s="1"/>
  <c r="A2220" i="31" s="1"/>
  <c r="A2221" i="31" s="1"/>
  <c r="A2222" i="31" s="1"/>
  <c r="A2223" i="31" s="1"/>
  <c r="A2224" i="31" s="1"/>
  <c r="A2225" i="31" s="1"/>
  <c r="A2226" i="31" s="1"/>
  <c r="A2227" i="31" s="1"/>
  <c r="A2228" i="31" s="1"/>
  <c r="A2229" i="31" s="1"/>
  <c r="A2230" i="31" s="1"/>
  <c r="A2231" i="31" s="1"/>
  <c r="A2232" i="31" s="1"/>
  <c r="A2233" i="31" s="1"/>
  <c r="A2234" i="31" s="1"/>
  <c r="A2235" i="31" s="1"/>
  <c r="A2236" i="31" s="1"/>
  <c r="A2237" i="31" s="1"/>
  <c r="A2238" i="31" s="1"/>
  <c r="A2239" i="31" s="1"/>
  <c r="A2240" i="31" s="1"/>
  <c r="A2241" i="31" s="1"/>
  <c r="A2242" i="31" s="1"/>
  <c r="A2243" i="31" s="1"/>
  <c r="A2244" i="31" s="1"/>
  <c r="A2245" i="31" s="1"/>
  <c r="A2246" i="31" s="1"/>
  <c r="A2247" i="31" s="1"/>
  <c r="A2248" i="31" s="1"/>
  <c r="A2249" i="31" s="1"/>
  <c r="A2250" i="31" s="1"/>
  <c r="A2251" i="31" s="1"/>
  <c r="A2252" i="31" s="1"/>
  <c r="A2253" i="31" s="1"/>
  <c r="A2254" i="31" s="1"/>
  <c r="A2255" i="31" s="1"/>
  <c r="A2256" i="31" s="1"/>
  <c r="A2257" i="31" s="1"/>
  <c r="A2258" i="31" s="1"/>
  <c r="A2259" i="31" s="1"/>
  <c r="A2260" i="31" s="1"/>
  <c r="A2261" i="31" s="1"/>
  <c r="A2262" i="31" s="1"/>
  <c r="A2263" i="31" s="1"/>
  <c r="A2264" i="31" s="1"/>
  <c r="A2265" i="31" s="1"/>
  <c r="A2266" i="31" s="1"/>
  <c r="A2267" i="31" s="1"/>
  <c r="A2268" i="31" s="1"/>
  <c r="A2269" i="31" s="1"/>
  <c r="A2270" i="31" s="1"/>
  <c r="A2271" i="31" s="1"/>
  <c r="A2272" i="31" s="1"/>
  <c r="A2273" i="31" s="1"/>
  <c r="A2274" i="31" s="1"/>
  <c r="A2275" i="31" s="1"/>
  <c r="A2276" i="31" s="1"/>
  <c r="A2277" i="31" s="1"/>
  <c r="A2278" i="31" s="1"/>
  <c r="A2279" i="31" s="1"/>
  <c r="A2280" i="31" s="1"/>
  <c r="A2281" i="31" s="1"/>
  <c r="A2282" i="31" s="1"/>
  <c r="A2283" i="31" s="1"/>
  <c r="A2284" i="31" s="1"/>
  <c r="A2285" i="31" s="1"/>
  <c r="A2286" i="31" s="1"/>
  <c r="A2287" i="31" s="1"/>
  <c r="A2288" i="31" s="1"/>
  <c r="A2289" i="31" s="1"/>
  <c r="A2290" i="31" s="1"/>
  <c r="A2291" i="31" s="1"/>
  <c r="A2292" i="31" s="1"/>
  <c r="A2293" i="31" s="1"/>
  <c r="A2294" i="31" s="1"/>
  <c r="A2295" i="31" s="1"/>
  <c r="A2296" i="31" s="1"/>
  <c r="A2297" i="31" s="1"/>
  <c r="A2298" i="31" s="1"/>
  <c r="A2299" i="31" s="1"/>
  <c r="A2300" i="31" s="1"/>
  <c r="A2301" i="31" s="1"/>
  <c r="A2302" i="31" s="1"/>
  <c r="A2303" i="31" s="1"/>
  <c r="A2304" i="31" s="1"/>
  <c r="A2305" i="31" s="1"/>
  <c r="A2306" i="31" s="1"/>
  <c r="A2307" i="31" s="1"/>
  <c r="A2308" i="31" s="1"/>
  <c r="A2309" i="31" s="1"/>
  <c r="A2310" i="31" s="1"/>
  <c r="A2311" i="31" s="1"/>
  <c r="A2312" i="31" s="1"/>
  <c r="A2313" i="31" s="1"/>
  <c r="A2314" i="31" s="1"/>
  <c r="A2315" i="31" s="1"/>
  <c r="A2316" i="31" s="1"/>
  <c r="A2317" i="31" s="1"/>
  <c r="A2318" i="31" s="1"/>
  <c r="A2319" i="31" s="1"/>
  <c r="A2320" i="31" s="1"/>
  <c r="A2321" i="31" s="1"/>
  <c r="A2322" i="31" s="1"/>
  <c r="A2323" i="31" s="1"/>
  <c r="A2324" i="31" s="1"/>
  <c r="A2325" i="31" s="1"/>
  <c r="A2326" i="31" s="1"/>
  <c r="A2327" i="31" s="1"/>
  <c r="A2328" i="31" s="1"/>
  <c r="A2329" i="31" s="1"/>
  <c r="A2330" i="31" s="1"/>
  <c r="A2331" i="31" s="1"/>
  <c r="A2332" i="31" s="1"/>
  <c r="A2333" i="31" s="1"/>
  <c r="A2334" i="31" s="1"/>
  <c r="A2335" i="31" s="1"/>
  <c r="A2336" i="31" s="1"/>
  <c r="A2337" i="31" s="1"/>
  <c r="A2338" i="31" s="1"/>
  <c r="A2339" i="31" s="1"/>
  <c r="A2340" i="31" s="1"/>
  <c r="A2341" i="31" s="1"/>
  <c r="A2342" i="31" s="1"/>
  <c r="A2343" i="31" s="1"/>
  <c r="A2344" i="31" s="1"/>
  <c r="A2345" i="31" s="1"/>
  <c r="A2346" i="31" s="1"/>
  <c r="A2347" i="31" s="1"/>
  <c r="A2348" i="31" s="1"/>
  <c r="A2349" i="31" s="1"/>
  <c r="A2350" i="31" s="1"/>
  <c r="A2351" i="31" s="1"/>
  <c r="A2352" i="31" s="1"/>
  <c r="A2353" i="31" s="1"/>
  <c r="A2354" i="31" s="1"/>
  <c r="A2355" i="31" s="1"/>
  <c r="A2356" i="31" s="1"/>
  <c r="A2357" i="31" s="1"/>
  <c r="A2358" i="31" s="1"/>
  <c r="A2359" i="31" s="1"/>
  <c r="A2360" i="31" s="1"/>
  <c r="A2361" i="31" s="1"/>
  <c r="A2362" i="31" s="1"/>
  <c r="A2363" i="31" s="1"/>
  <c r="A2364" i="31" s="1"/>
  <c r="A2365" i="31" s="1"/>
  <c r="A2366" i="31" s="1"/>
  <c r="A2367" i="31" s="1"/>
  <c r="A2368" i="31" s="1"/>
  <c r="A2369" i="31" s="1"/>
  <c r="A2370" i="31" s="1"/>
  <c r="A2371" i="31" s="1"/>
  <c r="A2372" i="31" s="1"/>
  <c r="A2373" i="31" s="1"/>
  <c r="A2374" i="31" s="1"/>
  <c r="A2375" i="31" s="1"/>
  <c r="A2376" i="31" s="1"/>
  <c r="A2377" i="31" s="1"/>
  <c r="A2378" i="31" s="1"/>
  <c r="A2379" i="31" s="1"/>
  <c r="A2380" i="31" s="1"/>
  <c r="A2381" i="31" s="1"/>
  <c r="A2382" i="31" s="1"/>
  <c r="A2383" i="31" s="1"/>
  <c r="A2384" i="31" s="1"/>
  <c r="A2385" i="31" s="1"/>
  <c r="A2386" i="31" s="1"/>
  <c r="A2387" i="31" s="1"/>
  <c r="A2388" i="31" s="1"/>
  <c r="A2389" i="31" s="1"/>
  <c r="A2390" i="31" s="1"/>
  <c r="A2391" i="31" s="1"/>
  <c r="A2392" i="31" s="1"/>
  <c r="A2393" i="31" s="1"/>
  <c r="A2394" i="31" s="1"/>
  <c r="A2395" i="31" s="1"/>
  <c r="A2396" i="31" s="1"/>
  <c r="A2397" i="31" s="1"/>
  <c r="A2398" i="31" s="1"/>
  <c r="A2399" i="31" s="1"/>
  <c r="A2400" i="31" s="1"/>
  <c r="A2401" i="31" s="1"/>
  <c r="A2402" i="31" s="1"/>
  <c r="A2403" i="31" s="1"/>
  <c r="A2404" i="31" s="1"/>
  <c r="A2405" i="31" s="1"/>
  <c r="A2406" i="31" s="1"/>
  <c r="A2407" i="31" s="1"/>
  <c r="A2408" i="31" s="1"/>
  <c r="A2409" i="31" s="1"/>
  <c r="A2410" i="31" s="1"/>
  <c r="A2411" i="31" s="1"/>
  <c r="A2412" i="31" s="1"/>
  <c r="A2413" i="31" s="1"/>
  <c r="A2414" i="31" s="1"/>
  <c r="A2415" i="31" s="1"/>
  <c r="A2416" i="31" s="1"/>
  <c r="A2417" i="31" s="1"/>
  <c r="A2418" i="31" s="1"/>
  <c r="A2419" i="31" s="1"/>
  <c r="A2420" i="31" s="1"/>
  <c r="A2421" i="31" s="1"/>
  <c r="A2422" i="31" s="1"/>
  <c r="A2423" i="31" s="1"/>
  <c r="A2424" i="31" s="1"/>
  <c r="A2425" i="31" s="1"/>
  <c r="A2426" i="31" s="1"/>
  <c r="A2427" i="31" s="1"/>
  <c r="A2428" i="31" s="1"/>
  <c r="A2429" i="31" s="1"/>
  <c r="A2430" i="31" s="1"/>
  <c r="A2431" i="31" s="1"/>
  <c r="A2432" i="31" s="1"/>
  <c r="A2433" i="31" s="1"/>
  <c r="A2434" i="31" s="1"/>
  <c r="A2435" i="31" s="1"/>
  <c r="A2436" i="31" s="1"/>
  <c r="A2437" i="31" s="1"/>
  <c r="A2438" i="31" s="1"/>
  <c r="A2439" i="31" s="1"/>
  <c r="A2440" i="31" s="1"/>
  <c r="A2441" i="31" s="1"/>
  <c r="A2442" i="31" s="1"/>
  <c r="A2443" i="31" s="1"/>
  <c r="A2444" i="31" s="1"/>
  <c r="A2445" i="31" s="1"/>
  <c r="A2446" i="31" s="1"/>
  <c r="A2447" i="31" s="1"/>
  <c r="A2448" i="31" s="1"/>
  <c r="A2449" i="31" s="1"/>
  <c r="A2450" i="31" s="1"/>
  <c r="A2451" i="31" s="1"/>
  <c r="A2452" i="31" s="1"/>
  <c r="A2453" i="31" s="1"/>
  <c r="A2454" i="31" s="1"/>
  <c r="A2455" i="31" s="1"/>
  <c r="A2456" i="31" s="1"/>
  <c r="A2457" i="31" s="1"/>
  <c r="A2458" i="31" s="1"/>
  <c r="A2459" i="31" s="1"/>
  <c r="A2460" i="31" s="1"/>
  <c r="A2461" i="31" s="1"/>
  <c r="A2462" i="31" s="1"/>
  <c r="A2463" i="31" s="1"/>
  <c r="A2464" i="31" s="1"/>
  <c r="A2465" i="31" s="1"/>
  <c r="A2466" i="31" s="1"/>
  <c r="A2467" i="31" s="1"/>
  <c r="A2468" i="31" s="1"/>
  <c r="A2469" i="31" s="1"/>
  <c r="A2470" i="31" s="1"/>
  <c r="A2471" i="31" s="1"/>
  <c r="A2472" i="31" s="1"/>
  <c r="A2473" i="31" s="1"/>
  <c r="A2474" i="31" s="1"/>
  <c r="A2475" i="31" s="1"/>
  <c r="A2476" i="31" s="1"/>
  <c r="A2477" i="31" s="1"/>
  <c r="A2478" i="31" s="1"/>
  <c r="A2479" i="31" s="1"/>
  <c r="A2480" i="31" s="1"/>
  <c r="A2481" i="31" s="1"/>
  <c r="A2482" i="31" s="1"/>
  <c r="A2483" i="31" s="1"/>
  <c r="A2484" i="31" s="1"/>
  <c r="A2485" i="31" s="1"/>
  <c r="A2486" i="31" s="1"/>
  <c r="A2487" i="31" s="1"/>
  <c r="A2488" i="31" s="1"/>
  <c r="A2489" i="31" s="1"/>
  <c r="A2490" i="31" s="1"/>
  <c r="A2491" i="31" s="1"/>
  <c r="A2492" i="31" s="1"/>
  <c r="A2493" i="31" s="1"/>
  <c r="A2494" i="31" s="1"/>
  <c r="A2495" i="31" s="1"/>
  <c r="A2496" i="31" s="1"/>
  <c r="A2497" i="31" s="1"/>
  <c r="A2498" i="31" s="1"/>
  <c r="A2499" i="31" s="1"/>
  <c r="A2500" i="31" s="1"/>
  <c r="A2501" i="31" s="1"/>
  <c r="A2502" i="31" s="1"/>
  <c r="A2503" i="31" s="1"/>
  <c r="A2504" i="31" s="1"/>
  <c r="A2505" i="31" s="1"/>
  <c r="A2506" i="31" s="1"/>
  <c r="A2507" i="31" s="1"/>
  <c r="A2508" i="31" s="1"/>
  <c r="A2509" i="31" s="1"/>
  <c r="A2510" i="31" s="1"/>
  <c r="A2511" i="31" s="1"/>
  <c r="A2512" i="31" s="1"/>
  <c r="A2513" i="31" s="1"/>
  <c r="B4" i="31" a="1"/>
  <c r="N28" i="33" l="1"/>
  <c r="J158" i="26"/>
  <c r="I165" i="33" s="1"/>
  <c r="I170" i="33" s="1"/>
  <c r="I184" i="33" s="1"/>
  <c r="J164" i="33"/>
  <c r="O381" i="33"/>
  <c r="O390" i="33"/>
  <c r="O389" i="33"/>
  <c r="O383" i="33"/>
  <c r="O391" i="33"/>
  <c r="O384" i="33"/>
  <c r="O392" i="33"/>
  <c r="O385" i="33"/>
  <c r="O393" i="33"/>
  <c r="O386" i="33"/>
  <c r="O394" i="33"/>
  <c r="O387" i="33"/>
  <c r="O395" i="33"/>
  <c r="O388" i="33"/>
  <c r="J170" i="33"/>
  <c r="J184" i="33" s="1"/>
  <c r="J175" i="26"/>
  <c r="K175" i="26"/>
  <c r="L48" i="26"/>
  <c r="H158" i="26"/>
  <c r="G157" i="26"/>
  <c r="I157" i="26"/>
  <c r="E449" i="26"/>
  <c r="G450" i="33" s="1"/>
  <c r="E450" i="26"/>
  <c r="G451" i="33" s="1"/>
  <c r="F450" i="33"/>
  <c r="M62" i="26"/>
  <c r="L78" i="26"/>
  <c r="M78" i="26" s="1"/>
  <c r="N78" i="26" s="1"/>
  <c r="O78" i="26" s="1"/>
  <c r="P78" i="26" s="1"/>
  <c r="Q78" i="26" s="1"/>
  <c r="R78" i="26" s="1"/>
  <c r="S78" i="26" s="1"/>
  <c r="T78" i="26" s="1"/>
  <c r="U78" i="26" s="1"/>
  <c r="K76" i="26"/>
  <c r="K51" i="26" s="1"/>
  <c r="K177" i="26" s="1"/>
  <c r="J186" i="33" s="1"/>
  <c r="L374" i="26"/>
  <c r="M374" i="26" s="1"/>
  <c r="N374" i="26" s="1"/>
  <c r="O374" i="26" s="1"/>
  <c r="P374" i="26" s="1"/>
  <c r="Q374" i="26" s="1"/>
  <c r="R374" i="26" s="1"/>
  <c r="S374" i="26" s="1"/>
  <c r="T374" i="26" s="1"/>
  <c r="L400" i="26"/>
  <c r="M400" i="26" s="1"/>
  <c r="N400" i="26" s="1"/>
  <c r="O400" i="26" s="1"/>
  <c r="P400" i="26" s="1"/>
  <c r="Q400" i="26" s="1"/>
  <c r="R400" i="26" s="1"/>
  <c r="S400" i="26" s="1"/>
  <c r="T400" i="26" s="1"/>
  <c r="M12" i="26"/>
  <c r="N12" i="26" s="1"/>
  <c r="O12" i="26" s="1"/>
  <c r="P12" i="26" s="1"/>
  <c r="Q12" i="26" s="1"/>
  <c r="R12" i="26" s="1"/>
  <c r="S12" i="26" s="1"/>
  <c r="T12" i="26" s="1"/>
  <c r="U12" i="26" s="1"/>
  <c r="I369" i="26"/>
  <c r="M50" i="26"/>
  <c r="L49" i="26"/>
  <c r="L103" i="26" s="1"/>
  <c r="M40" i="26"/>
  <c r="L18" i="26"/>
  <c r="H61" i="26"/>
  <c r="H59" i="33" s="1"/>
  <c r="H60" i="26"/>
  <c r="L41" i="26"/>
  <c r="L45" i="33"/>
  <c r="L269" i="26"/>
  <c r="I16" i="26"/>
  <c r="I35" i="26"/>
  <c r="L43" i="26"/>
  <c r="H46" i="26"/>
  <c r="L46" i="26" s="1"/>
  <c r="H56" i="26"/>
  <c r="H54" i="33" s="1"/>
  <c r="L59" i="26"/>
  <c r="I60" i="26"/>
  <c r="I76" i="26"/>
  <c r="I51" i="26" s="1"/>
  <c r="I65" i="26"/>
  <c r="O71" i="26"/>
  <c r="J348" i="26"/>
  <c r="K359" i="26"/>
  <c r="K360" i="26" s="1"/>
  <c r="K391" i="26" s="1"/>
  <c r="J74" i="26"/>
  <c r="J75" i="26" s="1"/>
  <c r="I74" i="26"/>
  <c r="I75" i="26" s="1"/>
  <c r="L140" i="26"/>
  <c r="H65" i="26"/>
  <c r="H43" i="26" s="1"/>
  <c r="H369" i="26"/>
  <c r="L94" i="26"/>
  <c r="M132" i="26"/>
  <c r="K221" i="26"/>
  <c r="K222" i="26" s="1"/>
  <c r="K148" i="26"/>
  <c r="J65" i="33"/>
  <c r="M14" i="26"/>
  <c r="M43" i="26" s="1"/>
  <c r="G36" i="26"/>
  <c r="G34" i="33" s="1"/>
  <c r="J16" i="26"/>
  <c r="J61" i="26"/>
  <c r="J60" i="26"/>
  <c r="M29" i="26"/>
  <c r="J46" i="26"/>
  <c r="J35" i="26"/>
  <c r="H37" i="26"/>
  <c r="L39" i="26"/>
  <c r="L17" i="26" s="1"/>
  <c r="N45" i="26"/>
  <c r="O45" i="26" s="1"/>
  <c r="P45" i="26" s="1"/>
  <c r="Q45" i="26" s="1"/>
  <c r="R45" i="26" s="1"/>
  <c r="S45" i="26" s="1"/>
  <c r="T45" i="26" s="1"/>
  <c r="K60" i="26"/>
  <c r="K73" i="26"/>
  <c r="K71" i="33" s="1"/>
  <c r="K74" i="26"/>
  <c r="K75" i="26" s="1"/>
  <c r="J342" i="26"/>
  <c r="J343" i="26" s="1"/>
  <c r="J340" i="26"/>
  <c r="J341" i="26" s="1"/>
  <c r="J344" i="26"/>
  <c r="J345" i="26" s="1"/>
  <c r="K231" i="26"/>
  <c r="J133" i="26"/>
  <c r="J355" i="26" s="1"/>
  <c r="J356" i="26" s="1"/>
  <c r="J359" i="26"/>
  <c r="J360" i="26" s="1"/>
  <c r="F18" i="33"/>
  <c r="H61" i="33"/>
  <c r="K35" i="26"/>
  <c r="K33" i="33" s="1"/>
  <c r="I40" i="26"/>
  <c r="I38" i="33" s="1"/>
  <c r="I44" i="26"/>
  <c r="I42" i="33" s="1"/>
  <c r="H66" i="26"/>
  <c r="L70" i="26"/>
  <c r="L107" i="26" s="1"/>
  <c r="L137" i="26" s="1"/>
  <c r="I73" i="26"/>
  <c r="I71" i="33" s="1"/>
  <c r="M94" i="26"/>
  <c r="I24" i="33"/>
  <c r="G449" i="26"/>
  <c r="G450" i="26" s="1"/>
  <c r="G451" i="26" s="1"/>
  <c r="G452" i="26" s="1"/>
  <c r="L317" i="26"/>
  <c r="L433" i="26" s="1"/>
  <c r="I205" i="26"/>
  <c r="E199" i="26"/>
  <c r="M205" i="26"/>
  <c r="G35" i="26"/>
  <c r="G39" i="26"/>
  <c r="G38" i="26"/>
  <c r="J44" i="26"/>
  <c r="J71" i="26"/>
  <c r="J73" i="26"/>
  <c r="J71" i="33" s="1"/>
  <c r="I357" i="26"/>
  <c r="I358" i="26" s="1"/>
  <c r="I390" i="26" s="1"/>
  <c r="K55" i="33"/>
  <c r="H368" i="26"/>
  <c r="L44" i="26"/>
  <c r="I48" i="26"/>
  <c r="I50" i="26"/>
  <c r="I48" i="33" s="1"/>
  <c r="K66" i="26"/>
  <c r="L66" i="26" s="1"/>
  <c r="H76" i="26"/>
  <c r="H74" i="33" s="1"/>
  <c r="F351" i="26"/>
  <c r="F352" i="26" s="1"/>
  <c r="F388" i="26" s="1"/>
  <c r="G359" i="26"/>
  <c r="G360" i="26" s="1"/>
  <c r="G391" i="26" s="1"/>
  <c r="I368" i="26"/>
  <c r="F61" i="26"/>
  <c r="F59" i="33" s="1"/>
  <c r="F60" i="26"/>
  <c r="I39" i="26"/>
  <c r="J48" i="26"/>
  <c r="J46" i="33" s="1"/>
  <c r="J50" i="26"/>
  <c r="J48" i="33" s="1"/>
  <c r="G73" i="26"/>
  <c r="G71" i="33" s="1"/>
  <c r="F344" i="26"/>
  <c r="F345" i="26" s="1"/>
  <c r="F387" i="26" s="1"/>
  <c r="F340" i="26"/>
  <c r="F341" i="26" s="1"/>
  <c r="F385" i="26" s="1"/>
  <c r="F342" i="26"/>
  <c r="F343" i="26" s="1"/>
  <c r="F386" i="26" s="1"/>
  <c r="F133" i="26"/>
  <c r="F368" i="26" s="1"/>
  <c r="L211" i="26"/>
  <c r="M211" i="26" s="1"/>
  <c r="N211" i="26" s="1"/>
  <c r="O211" i="26" s="1"/>
  <c r="P211" i="26" s="1"/>
  <c r="Q211" i="26" s="1"/>
  <c r="R211" i="26" s="1"/>
  <c r="S211" i="26" s="1"/>
  <c r="T211" i="26" s="1"/>
  <c r="U211" i="26" s="1"/>
  <c r="L15" i="26"/>
  <c r="L125" i="26" s="1"/>
  <c r="G16" i="26"/>
  <c r="H20" i="26"/>
  <c r="G61" i="26"/>
  <c r="G60" i="26"/>
  <c r="G58" i="33" s="1"/>
  <c r="J36" i="26"/>
  <c r="I41" i="26"/>
  <c r="I39" i="33" s="1"/>
  <c r="G50" i="26"/>
  <c r="G48" i="33" s="1"/>
  <c r="H71" i="26"/>
  <c r="H69" i="33" s="1"/>
  <c r="H73" i="26"/>
  <c r="J349" i="26"/>
  <c r="L242" i="26"/>
  <c r="M136" i="26"/>
  <c r="L96" i="26"/>
  <c r="J182" i="26"/>
  <c r="M154" i="26"/>
  <c r="F65" i="26"/>
  <c r="F43" i="26" s="1"/>
  <c r="C164" i="26" a="1"/>
  <c r="C164" i="26" s="1"/>
  <c r="C173" i="33" s="1"/>
  <c r="L138" i="26"/>
  <c r="F359" i="26"/>
  <c r="F360" i="26" s="1"/>
  <c r="F391" i="26" s="1"/>
  <c r="K368" i="26"/>
  <c r="K16" i="26"/>
  <c r="L141" i="26"/>
  <c r="L124" i="26"/>
  <c r="L123" i="26"/>
  <c r="L128" i="33" s="1"/>
  <c r="G65" i="26"/>
  <c r="G43" i="26" s="1"/>
  <c r="L126" i="26"/>
  <c r="L131" i="33" s="1"/>
  <c r="I350" i="26"/>
  <c r="I354" i="33" s="1"/>
  <c r="I142" i="26"/>
  <c r="F148" i="26"/>
  <c r="L184" i="26"/>
  <c r="K194" i="33" s="1"/>
  <c r="F16" i="26"/>
  <c r="J76" i="26"/>
  <c r="J65" i="26"/>
  <c r="J43" i="26" s="1"/>
  <c r="L129" i="26"/>
  <c r="L134" i="33" s="1"/>
  <c r="I344" i="26"/>
  <c r="I345" i="26" s="1"/>
  <c r="I387" i="26" s="1"/>
  <c r="I342" i="26"/>
  <c r="I343" i="26" s="1"/>
  <c r="I386" i="26" s="1"/>
  <c r="I340" i="26"/>
  <c r="I341" i="26" s="1"/>
  <c r="I385" i="26" s="1"/>
  <c r="I348" i="26"/>
  <c r="I351" i="26" s="1"/>
  <c r="I352" i="26" s="1"/>
  <c r="I388" i="26" s="1"/>
  <c r="I349" i="26"/>
  <c r="H350" i="26"/>
  <c r="H354" i="33" s="1"/>
  <c r="H357" i="26"/>
  <c r="H358" i="26" s="1"/>
  <c r="H390" i="26" s="1"/>
  <c r="K342" i="26"/>
  <c r="K343" i="26" s="1"/>
  <c r="K386" i="26" s="1"/>
  <c r="K344" i="26"/>
  <c r="K345" i="26" s="1"/>
  <c r="K387" i="26" s="1"/>
  <c r="K340" i="26"/>
  <c r="K341" i="26" s="1"/>
  <c r="K385" i="26" s="1"/>
  <c r="L231" i="26"/>
  <c r="L314" i="26" s="1"/>
  <c r="I199" i="26"/>
  <c r="M199" i="26" s="1"/>
  <c r="K348" i="26"/>
  <c r="K349" i="26"/>
  <c r="J350" i="26"/>
  <c r="J357" i="26"/>
  <c r="J358" i="26" s="1"/>
  <c r="K133" i="26"/>
  <c r="K350" i="26"/>
  <c r="K354" i="33" s="1"/>
  <c r="K357" i="26"/>
  <c r="K358" i="26" s="1"/>
  <c r="K390" i="26" s="1"/>
  <c r="I197" i="26"/>
  <c r="N213" i="26"/>
  <c r="G344" i="26"/>
  <c r="G345" i="26" s="1"/>
  <c r="G387" i="26" s="1"/>
  <c r="G342" i="26"/>
  <c r="G343" i="26" s="1"/>
  <c r="G386" i="26" s="1"/>
  <c r="G340" i="26"/>
  <c r="G341" i="26" s="1"/>
  <c r="G385" i="26" s="1"/>
  <c r="G348" i="26"/>
  <c r="G349" i="26"/>
  <c r="F350" i="26"/>
  <c r="F357" i="26"/>
  <c r="F358" i="26" s="1"/>
  <c r="F390" i="26" s="1"/>
  <c r="K303" i="26"/>
  <c r="K304" i="26" s="1"/>
  <c r="K305" i="26" s="1"/>
  <c r="K306" i="26" s="1"/>
  <c r="K307" i="26" s="1"/>
  <c r="K308" i="26" s="1"/>
  <c r="K309" i="26" s="1"/>
  <c r="K310" i="26" s="1"/>
  <c r="K311" i="26" s="1"/>
  <c r="L299" i="26"/>
  <c r="M295" i="26"/>
  <c r="H340" i="26"/>
  <c r="H341" i="26" s="1"/>
  <c r="H385" i="26" s="1"/>
  <c r="H342" i="26"/>
  <c r="H343" i="26" s="1"/>
  <c r="H386" i="26" s="1"/>
  <c r="H344" i="26"/>
  <c r="H345" i="26" s="1"/>
  <c r="H387" i="26" s="1"/>
  <c r="H348" i="26"/>
  <c r="H349" i="26"/>
  <c r="G133" i="26"/>
  <c r="G368" i="26" s="1"/>
  <c r="G372" i="33" s="1"/>
  <c r="G350" i="26"/>
  <c r="G357" i="26"/>
  <c r="G358" i="26" s="1"/>
  <c r="G390" i="26" s="1"/>
  <c r="H142" i="26"/>
  <c r="H148" i="26" s="1"/>
  <c r="H150" i="26" s="1"/>
  <c r="L316" i="26"/>
  <c r="M316" i="26"/>
  <c r="K396" i="26"/>
  <c r="C422" i="26"/>
  <c r="C424" i="33" s="1"/>
  <c r="L427" i="26"/>
  <c r="M425" i="26"/>
  <c r="L432" i="26"/>
  <c r="H451" i="33"/>
  <c r="K13" i="33"/>
  <c r="K81" i="33" s="1"/>
  <c r="K39" i="33"/>
  <c r="I20" i="33"/>
  <c r="J59" i="33"/>
  <c r="K24" i="33"/>
  <c r="J33" i="33"/>
  <c r="J34" i="33"/>
  <c r="I69" i="33"/>
  <c r="L142" i="33"/>
  <c r="E240" i="33"/>
  <c r="F304" i="33"/>
  <c r="G452" i="33"/>
  <c r="F34" i="33"/>
  <c r="J37" i="33"/>
  <c r="I54" i="33"/>
  <c r="I211" i="33"/>
  <c r="I21" i="33"/>
  <c r="H34" i="33"/>
  <c r="H37" i="33"/>
  <c r="F46" i="33"/>
  <c r="M43" i="33"/>
  <c r="F13" i="33"/>
  <c r="F81" i="33" s="1"/>
  <c r="H65" i="33"/>
  <c r="K70" i="33"/>
  <c r="J450" i="33"/>
  <c r="I34" i="33"/>
  <c r="I5" i="33"/>
  <c r="J451" i="33"/>
  <c r="H39" i="33"/>
  <c r="H42" i="33"/>
  <c r="K69" i="33"/>
  <c r="F24" i="33"/>
  <c r="K46" i="33"/>
  <c r="K34" i="33"/>
  <c r="K37" i="33"/>
  <c r="F37" i="33"/>
  <c r="F17" i="33"/>
  <c r="G24" i="33"/>
  <c r="J452" i="33"/>
  <c r="F69" i="33"/>
  <c r="G69" i="33"/>
  <c r="I22" i="33"/>
  <c r="G55" i="33"/>
  <c r="G62" i="33"/>
  <c r="J68" i="33"/>
  <c r="K14" i="33"/>
  <c r="K16" i="33"/>
  <c r="F36" i="33"/>
  <c r="K30" i="33"/>
  <c r="G61" i="33"/>
  <c r="G65" i="33"/>
  <c r="M211" i="33"/>
  <c r="G36" i="33"/>
  <c r="C97" i="33"/>
  <c r="G46" i="33"/>
  <c r="I18" i="33"/>
  <c r="L33" i="33"/>
  <c r="I44" i="33"/>
  <c r="K36" i="33"/>
  <c r="F237" i="33"/>
  <c r="J354" i="33"/>
  <c r="H353" i="33"/>
  <c r="G321" i="33"/>
  <c r="E226" i="33"/>
  <c r="E231" i="33"/>
  <c r="F354" i="33"/>
  <c r="I353" i="33"/>
  <c r="F68" i="33"/>
  <c r="I130" i="33"/>
  <c r="H143" i="33"/>
  <c r="G33" i="33"/>
  <c r="G37" i="33"/>
  <c r="K61" i="33"/>
  <c r="H33" i="33"/>
  <c r="F145" i="33"/>
  <c r="J57" i="33"/>
  <c r="G57" i="33"/>
  <c r="H57" i="33"/>
  <c r="I57" i="33"/>
  <c r="G38" i="33"/>
  <c r="I36" i="33"/>
  <c r="K44" i="33"/>
  <c r="G353" i="33"/>
  <c r="F42" i="33"/>
  <c r="K353" i="33"/>
  <c r="H12" i="33"/>
  <c r="K42" i="33"/>
  <c r="K22" i="33"/>
  <c r="F44" i="33"/>
  <c r="K21" i="33"/>
  <c r="K20" i="33"/>
  <c r="K60" i="33"/>
  <c r="N69" i="33"/>
  <c r="K54" i="33"/>
  <c r="K53" i="33"/>
  <c r="K62" i="33"/>
  <c r="J47" i="33"/>
  <c r="F57" i="33"/>
  <c r="N34" i="33"/>
  <c r="H36" i="33"/>
  <c r="G39" i="33"/>
  <c r="G42" i="33"/>
  <c r="H44" i="33"/>
  <c r="F71" i="33"/>
  <c r="I33" i="33"/>
  <c r="H38" i="33"/>
  <c r="J36" i="33"/>
  <c r="J44" i="33"/>
  <c r="J38" i="33"/>
  <c r="J39" i="33"/>
  <c r="J42" i="33"/>
  <c r="J69" i="33"/>
  <c r="F239" i="33"/>
  <c r="J353" i="33"/>
  <c r="F353" i="33"/>
  <c r="H222" i="33"/>
  <c r="G354" i="33"/>
  <c r="U43" i="33"/>
  <c r="N33" i="33"/>
  <c r="O34" i="33"/>
  <c r="F442" i="33"/>
  <c r="L28" i="33"/>
  <c r="O33" i="33"/>
  <c r="P33" i="33"/>
  <c r="Q33" i="33"/>
  <c r="C112" i="33"/>
  <c r="R33" i="33"/>
  <c r="S33" i="33"/>
  <c r="L69" i="33"/>
  <c r="H76" i="33"/>
  <c r="T33" i="33"/>
  <c r="M69" i="33"/>
  <c r="J66" i="33"/>
  <c r="H66" i="33"/>
  <c r="G66" i="33"/>
  <c r="F48" i="33"/>
  <c r="L137" i="33"/>
  <c r="G54" i="33"/>
  <c r="H46" i="33"/>
  <c r="J54" i="33"/>
  <c r="H48" i="33"/>
  <c r="K4" i="31"/>
  <c r="I5" i="31" a="1"/>
  <c r="O4" i="31"/>
  <c r="M4" i="31"/>
  <c r="L4" i="31"/>
  <c r="N4" i="31"/>
  <c r="S5" i="31"/>
  <c r="B4" i="31"/>
  <c r="J4" i="31" s="1"/>
  <c r="L20" i="24"/>
  <c r="O473" i="33" s="1"/>
  <c r="K20" i="24"/>
  <c r="M473" i="33" s="1"/>
  <c r="J20" i="24"/>
  <c r="L473" i="33" s="1"/>
  <c r="I20" i="24"/>
  <c r="K473" i="33" s="1"/>
  <c r="L19" i="24"/>
  <c r="O472" i="33" s="1"/>
  <c r="K19" i="24"/>
  <c r="M472" i="33" s="1"/>
  <c r="J19" i="24"/>
  <c r="L472" i="33" s="1"/>
  <c r="I19" i="24"/>
  <c r="K472" i="33" s="1"/>
  <c r="L18" i="24"/>
  <c r="O471" i="33" s="1"/>
  <c r="K18" i="24"/>
  <c r="J18" i="24"/>
  <c r="L471" i="33" s="1"/>
  <c r="I18" i="24"/>
  <c r="K471" i="33" s="1"/>
  <c r="L17" i="24"/>
  <c r="K17" i="24"/>
  <c r="M470" i="33" s="1"/>
  <c r="J17" i="24"/>
  <c r="L470" i="33" s="1"/>
  <c r="I17" i="24"/>
  <c r="C41" i="24" a="1"/>
  <c r="H20" i="24"/>
  <c r="N473" i="33" s="1"/>
  <c r="H19" i="24"/>
  <c r="H18" i="24"/>
  <c r="N471" i="33" s="1"/>
  <c r="H17" i="24"/>
  <c r="N470" i="33" s="1"/>
  <c r="G20" i="24"/>
  <c r="J473" i="33" s="1"/>
  <c r="G19" i="24"/>
  <c r="J472" i="33" s="1"/>
  <c r="G18" i="24"/>
  <c r="J471" i="33" s="1"/>
  <c r="G17" i="24"/>
  <c r="F20" i="24"/>
  <c r="F19" i="24"/>
  <c r="I472" i="33" s="1"/>
  <c r="F18" i="24"/>
  <c r="I471" i="33" s="1"/>
  <c r="F17" i="24"/>
  <c r="I470" i="33" s="1"/>
  <c r="E20" i="24"/>
  <c r="H473" i="33" s="1"/>
  <c r="E19" i="24"/>
  <c r="E18" i="24"/>
  <c r="H471" i="33" s="1"/>
  <c r="E17" i="24"/>
  <c r="H470" i="33" s="1"/>
  <c r="C20" i="24"/>
  <c r="G473" i="33" s="1"/>
  <c r="C19" i="24"/>
  <c r="G472" i="33" s="1"/>
  <c r="C18" i="24"/>
  <c r="G471" i="33" s="1"/>
  <c r="C17" i="24"/>
  <c r="G470" i="33" s="1"/>
  <c r="D20" i="24"/>
  <c r="F473" i="33" s="1"/>
  <c r="D19" i="24"/>
  <c r="D18" i="24"/>
  <c r="F471" i="33" s="1"/>
  <c r="D17" i="24"/>
  <c r="F470" i="33" s="1"/>
  <c r="C81" i="24"/>
  <c r="E533" i="33" s="1"/>
  <c r="C69" i="24"/>
  <c r="E521" i="33" s="1"/>
  <c r="C64" i="24"/>
  <c r="E516" i="33" s="1"/>
  <c r="C57" i="24"/>
  <c r="E509" i="33" s="1"/>
  <c r="C52" i="24"/>
  <c r="E504" i="33" s="1"/>
  <c r="C33" i="24"/>
  <c r="E485" i="33" s="1"/>
  <c r="C28" i="24"/>
  <c r="E480" i="33" s="1"/>
  <c r="C45" i="24"/>
  <c r="E497" i="33" s="1"/>
  <c r="C40" i="24"/>
  <c r="E492" i="33" s="1"/>
  <c r="G56" i="3"/>
  <c r="F56" i="3"/>
  <c r="E56" i="3"/>
  <c r="D56" i="3"/>
  <c r="C56" i="3"/>
  <c r="B56" i="3"/>
  <c r="C29" i="24" l="1" a="1"/>
  <c r="K470" i="33"/>
  <c r="C24" i="24" a="1"/>
  <c r="F472" i="33"/>
  <c r="C48" i="24" a="1"/>
  <c r="H472" i="33"/>
  <c r="C77" i="24" a="1"/>
  <c r="O470" i="33"/>
  <c r="C41" i="24"/>
  <c r="E493" i="33" s="1"/>
  <c r="E494" i="33"/>
  <c r="E496" i="33"/>
  <c r="E495" i="33"/>
  <c r="C72" i="24" a="1"/>
  <c r="J470" i="33"/>
  <c r="C65" i="24" a="1"/>
  <c r="N472" i="33"/>
  <c r="C60" i="24" a="1"/>
  <c r="I473" i="33"/>
  <c r="C53" i="24" a="1"/>
  <c r="M471" i="33"/>
  <c r="L56" i="26"/>
  <c r="M28" i="33"/>
  <c r="M441" i="26"/>
  <c r="G442" i="33" s="1"/>
  <c r="I158" i="26"/>
  <c r="H164" i="33"/>
  <c r="G158" i="26"/>
  <c r="F164" i="33"/>
  <c r="H175" i="26"/>
  <c r="H180" i="26" s="1"/>
  <c r="G189" i="33" s="1"/>
  <c r="G165" i="33"/>
  <c r="G170" i="33" s="1"/>
  <c r="G184" i="33" s="1"/>
  <c r="J66" i="26"/>
  <c r="I52" i="26"/>
  <c r="I177" i="26"/>
  <c r="H186" i="33" s="1"/>
  <c r="L75" i="26"/>
  <c r="M70" i="26"/>
  <c r="M107" i="26" s="1"/>
  <c r="M137" i="26" s="1"/>
  <c r="H77" i="26"/>
  <c r="H75" i="33" s="1"/>
  <c r="G66" i="26"/>
  <c r="G64" i="33" s="1"/>
  <c r="F66" i="26"/>
  <c r="K77" i="26"/>
  <c r="M46" i="26"/>
  <c r="L31" i="26"/>
  <c r="M75" i="26"/>
  <c r="L74" i="26"/>
  <c r="I359" i="26"/>
  <c r="I360" i="26" s="1"/>
  <c r="I391" i="26" s="1"/>
  <c r="I355" i="26"/>
  <c r="I356" i="26" s="1"/>
  <c r="I389" i="26" s="1"/>
  <c r="K369" i="26"/>
  <c r="K150" i="26"/>
  <c r="H351" i="26"/>
  <c r="H352" i="26" s="1"/>
  <c r="H388" i="26" s="1"/>
  <c r="M229" i="26"/>
  <c r="M312" i="26" s="1"/>
  <c r="J51" i="26"/>
  <c r="J177" i="26" s="1"/>
  <c r="I186" i="33" s="1"/>
  <c r="J77" i="26"/>
  <c r="L92" i="26"/>
  <c r="F100" i="33" s="1"/>
  <c r="M126" i="26"/>
  <c r="M92" i="26" s="1"/>
  <c r="F355" i="26"/>
  <c r="F356" i="26" s="1"/>
  <c r="F389" i="26" s="1"/>
  <c r="M242" i="26"/>
  <c r="N136" i="26"/>
  <c r="M96" i="26"/>
  <c r="J368" i="26"/>
  <c r="J372" i="33" s="1"/>
  <c r="L16" i="26"/>
  <c r="J328" i="26"/>
  <c r="J329" i="26" s="1"/>
  <c r="J37" i="26"/>
  <c r="J20" i="26"/>
  <c r="G369" i="26"/>
  <c r="G373" i="33" s="1"/>
  <c r="G150" i="26"/>
  <c r="I328" i="26"/>
  <c r="I329" i="26" s="1"/>
  <c r="I380" i="26" s="1"/>
  <c r="I20" i="26"/>
  <c r="I37" i="26"/>
  <c r="L135" i="26"/>
  <c r="F328" i="26"/>
  <c r="F329" i="26" s="1"/>
  <c r="F380" i="26" s="1"/>
  <c r="F20" i="26"/>
  <c r="F37" i="26"/>
  <c r="L243" i="26"/>
  <c r="F250" i="33" s="1"/>
  <c r="L97" i="26"/>
  <c r="F105" i="33" s="1"/>
  <c r="M138" i="26"/>
  <c r="M144" i="33" s="1"/>
  <c r="L60" i="26"/>
  <c r="M59" i="26"/>
  <c r="K355" i="26"/>
  <c r="K356" i="26" s="1"/>
  <c r="K389" i="26" s="1"/>
  <c r="F319" i="33"/>
  <c r="H355" i="26"/>
  <c r="H356" i="26" s="1"/>
  <c r="H389" i="26" s="1"/>
  <c r="H359" i="26"/>
  <c r="H360" i="26" s="1"/>
  <c r="H391" i="26" s="1"/>
  <c r="N316" i="26"/>
  <c r="O213" i="26"/>
  <c r="I148" i="26"/>
  <c r="L348" i="26"/>
  <c r="M123" i="26"/>
  <c r="M89" i="26" s="1"/>
  <c r="L89" i="26"/>
  <c r="G355" i="26"/>
  <c r="G356" i="26" s="1"/>
  <c r="G389" i="26" s="1"/>
  <c r="I53" i="26"/>
  <c r="M269" i="26"/>
  <c r="N14" i="26"/>
  <c r="M44" i="26"/>
  <c r="M15" i="26"/>
  <c r="M16" i="26" s="1"/>
  <c r="M39" i="26"/>
  <c r="N40" i="26"/>
  <c r="M18" i="26"/>
  <c r="M427" i="26"/>
  <c r="N425" i="26"/>
  <c r="M432" i="26"/>
  <c r="L349" i="26"/>
  <c r="L91" i="26"/>
  <c r="G351" i="26"/>
  <c r="G352" i="26" s="1"/>
  <c r="G388" i="26" s="1"/>
  <c r="M197" i="26"/>
  <c r="E203" i="26"/>
  <c r="L93" i="26"/>
  <c r="F101" i="33" s="1"/>
  <c r="M129" i="26"/>
  <c r="M93" i="26" s="1"/>
  <c r="M124" i="26"/>
  <c r="M90" i="26" s="1"/>
  <c r="L90" i="26"/>
  <c r="F98" i="33" s="1"/>
  <c r="L73" i="26"/>
  <c r="E200" i="26"/>
  <c r="I202" i="26" s="1"/>
  <c r="M202" i="26" s="1"/>
  <c r="J351" i="26"/>
  <c r="J352" i="26" s="1"/>
  <c r="M48" i="26"/>
  <c r="N48" i="26" s="1"/>
  <c r="K52" i="26"/>
  <c r="K53" i="26"/>
  <c r="M299" i="26"/>
  <c r="N295" i="26"/>
  <c r="M141" i="26"/>
  <c r="L99" i="26"/>
  <c r="F107" i="33" s="1"/>
  <c r="N184" i="26"/>
  <c r="N154" i="26"/>
  <c r="F369" i="26"/>
  <c r="F373" i="33" s="1"/>
  <c r="F150" i="26"/>
  <c r="M140" i="26"/>
  <c r="L98" i="26"/>
  <c r="P71" i="26"/>
  <c r="L19" i="26"/>
  <c r="M41" i="26"/>
  <c r="M49" i="26"/>
  <c r="M103" i="26" s="1"/>
  <c r="N50" i="26"/>
  <c r="K351" i="26"/>
  <c r="K352" i="26" s="1"/>
  <c r="K388" i="26" s="1"/>
  <c r="K328" i="26"/>
  <c r="K329" i="26" s="1"/>
  <c r="K380" i="26" s="1"/>
  <c r="K37" i="26"/>
  <c r="K35" i="33" s="1"/>
  <c r="K20" i="26"/>
  <c r="M184" i="26"/>
  <c r="H28" i="26"/>
  <c r="H42" i="26"/>
  <c r="H24" i="26"/>
  <c r="I43" i="26"/>
  <c r="I66" i="26"/>
  <c r="N62" i="26"/>
  <c r="G328" i="26"/>
  <c r="G329" i="26" s="1"/>
  <c r="G380" i="26" s="1"/>
  <c r="G37" i="26"/>
  <c r="G20" i="26"/>
  <c r="M66" i="26"/>
  <c r="L63" i="26"/>
  <c r="J369" i="26"/>
  <c r="J150" i="26"/>
  <c r="N132" i="26"/>
  <c r="N94" i="26" s="1"/>
  <c r="I77" i="26"/>
  <c r="I75" i="33" s="1"/>
  <c r="L55" i="26"/>
  <c r="L109" i="26" s="1"/>
  <c r="L145" i="26" s="1"/>
  <c r="M56" i="26"/>
  <c r="F102" i="33"/>
  <c r="L144" i="33"/>
  <c r="F249" i="33"/>
  <c r="F104" i="33"/>
  <c r="F35" i="33"/>
  <c r="F275" i="33"/>
  <c r="L42" i="33"/>
  <c r="F158" i="33"/>
  <c r="I372" i="33"/>
  <c r="G75" i="33"/>
  <c r="I76" i="33"/>
  <c r="F54" i="33"/>
  <c r="G44" i="33"/>
  <c r="L71" i="33"/>
  <c r="J158" i="33"/>
  <c r="L41" i="33"/>
  <c r="G74" i="33"/>
  <c r="L17" i="33"/>
  <c r="J64" i="33"/>
  <c r="J35" i="33"/>
  <c r="I37" i="33"/>
  <c r="M206" i="33"/>
  <c r="I206" i="33"/>
  <c r="F154" i="33"/>
  <c r="H35" i="33"/>
  <c r="H64" i="33"/>
  <c r="F321" i="33"/>
  <c r="G239" i="33"/>
  <c r="J373" i="33"/>
  <c r="I59" i="33"/>
  <c r="I58" i="33"/>
  <c r="I60" i="33"/>
  <c r="G222" i="33"/>
  <c r="I46" i="33"/>
  <c r="G158" i="33"/>
  <c r="L194" i="33"/>
  <c r="L147" i="33"/>
  <c r="F64" i="33"/>
  <c r="M205" i="33"/>
  <c r="I205" i="33"/>
  <c r="K38" i="33"/>
  <c r="F156" i="33"/>
  <c r="H71" i="33"/>
  <c r="F39" i="33"/>
  <c r="I373" i="33"/>
  <c r="G156" i="33"/>
  <c r="G154" i="33"/>
  <c r="F372" i="33"/>
  <c r="L152" i="33"/>
  <c r="H361" i="33"/>
  <c r="H348" i="33"/>
  <c r="J345" i="33"/>
  <c r="J344" i="33"/>
  <c r="G346" i="33"/>
  <c r="F346" i="33"/>
  <c r="I344" i="33"/>
  <c r="J347" i="33"/>
  <c r="J346" i="33"/>
  <c r="I15" i="33"/>
  <c r="I82" i="33" s="1"/>
  <c r="I35" i="33"/>
  <c r="E208" i="33"/>
  <c r="K57" i="33"/>
  <c r="K58" i="33"/>
  <c r="H148" i="33"/>
  <c r="G148" i="33"/>
  <c r="J349" i="33"/>
  <c r="J348" i="33"/>
  <c r="K15" i="33"/>
  <c r="K82" i="33" s="1"/>
  <c r="J15" i="33"/>
  <c r="J82" i="33" s="1"/>
  <c r="I12" i="33"/>
  <c r="K361" i="33"/>
  <c r="J362" i="33"/>
  <c r="J361" i="33"/>
  <c r="G348" i="33"/>
  <c r="G361" i="33"/>
  <c r="J154" i="33"/>
  <c r="G139" i="33"/>
  <c r="F148" i="33"/>
  <c r="F344" i="33"/>
  <c r="I139" i="33"/>
  <c r="K148" i="33"/>
  <c r="F434" i="33"/>
  <c r="F322" i="33"/>
  <c r="G237" i="33"/>
  <c r="H346" i="33"/>
  <c r="F352" i="33"/>
  <c r="K348" i="33"/>
  <c r="I348" i="33"/>
  <c r="F348" i="33"/>
  <c r="K156" i="33"/>
  <c r="K154" i="33"/>
  <c r="K352" i="33"/>
  <c r="K373" i="33"/>
  <c r="K139" i="33"/>
  <c r="I148" i="33"/>
  <c r="K372" i="33"/>
  <c r="H15" i="33"/>
  <c r="H82" i="33" s="1"/>
  <c r="I450" i="33"/>
  <c r="G344" i="33"/>
  <c r="H352" i="33"/>
  <c r="F139" i="33"/>
  <c r="I361" i="33"/>
  <c r="F318" i="33"/>
  <c r="G238" i="33"/>
  <c r="M207" i="33"/>
  <c r="I207" i="33"/>
  <c r="F15" i="33"/>
  <c r="F82" i="33" s="1"/>
  <c r="G304" i="33"/>
  <c r="J148" i="33"/>
  <c r="H344" i="33"/>
  <c r="K344" i="33"/>
  <c r="I192" i="33"/>
  <c r="H373" i="33"/>
  <c r="H158" i="33"/>
  <c r="H139" i="33"/>
  <c r="I352" i="33"/>
  <c r="J139" i="33"/>
  <c r="H372" i="33"/>
  <c r="G15" i="33"/>
  <c r="G82" i="33" s="1"/>
  <c r="G35" i="33"/>
  <c r="G352" i="33"/>
  <c r="F361" i="33"/>
  <c r="K346" i="33"/>
  <c r="J352" i="33"/>
  <c r="I346" i="33"/>
  <c r="H156" i="33"/>
  <c r="H154" i="33"/>
  <c r="J41" i="33"/>
  <c r="J63" i="33"/>
  <c r="K66" i="33"/>
  <c r="C186" i="33"/>
  <c r="C188" i="33"/>
  <c r="C187" i="33"/>
  <c r="K41" i="33"/>
  <c r="K63" i="33"/>
  <c r="L129" i="33"/>
  <c r="G41" i="33"/>
  <c r="G63" i="33"/>
  <c r="H41" i="33"/>
  <c r="H63" i="33"/>
  <c r="F41" i="33"/>
  <c r="F63" i="33"/>
  <c r="J76" i="33"/>
  <c r="I74" i="33"/>
  <c r="J73" i="33"/>
  <c r="J72" i="33"/>
  <c r="G73" i="33"/>
  <c r="G72" i="33"/>
  <c r="I73" i="33"/>
  <c r="I72" i="33"/>
  <c r="I41" i="33"/>
  <c r="I63" i="33"/>
  <c r="K73" i="33"/>
  <c r="K72" i="33"/>
  <c r="L48" i="33"/>
  <c r="K48" i="33"/>
  <c r="L38" i="33"/>
  <c r="L13" i="33"/>
  <c r="L81" i="33" s="1"/>
  <c r="H73" i="33"/>
  <c r="H72" i="33"/>
  <c r="P34" i="33"/>
  <c r="J58" i="33"/>
  <c r="H58" i="33"/>
  <c r="F58" i="33"/>
  <c r="G59" i="33"/>
  <c r="K59" i="33"/>
  <c r="I64" i="33"/>
  <c r="I5" i="31"/>
  <c r="Q2510" i="31"/>
  <c r="Q2502" i="31"/>
  <c r="Q2494" i="31"/>
  <c r="Q2486" i="31"/>
  <c r="Q2478" i="31"/>
  <c r="Q2470" i="31"/>
  <c r="Q2462" i="31"/>
  <c r="Q2454" i="31"/>
  <c r="Q2446" i="31"/>
  <c r="Q2438" i="31"/>
  <c r="Q2430" i="31"/>
  <c r="Q2422" i="31"/>
  <c r="Q2414" i="31"/>
  <c r="Q2406" i="31"/>
  <c r="Q2398" i="31"/>
  <c r="Q2390" i="31"/>
  <c r="Q2382" i="31"/>
  <c r="Q2374" i="31"/>
  <c r="Q2366" i="31"/>
  <c r="Q2358" i="31"/>
  <c r="Q2350" i="31"/>
  <c r="Q2342" i="31"/>
  <c r="Q2334" i="31"/>
  <c r="Q2326" i="31"/>
  <c r="Q2318" i="31"/>
  <c r="Q2310" i="31"/>
  <c r="Q2302" i="31"/>
  <c r="Q2294" i="31"/>
  <c r="Q2286" i="31"/>
  <c r="Q2278" i="31"/>
  <c r="Q2270" i="31"/>
  <c r="Q2262" i="31"/>
  <c r="Q2254" i="31"/>
  <c r="Q2246" i="31"/>
  <c r="Q2238" i="31"/>
  <c r="Q2230" i="31"/>
  <c r="Q2222" i="31"/>
  <c r="Q2214" i="31"/>
  <c r="Q2206" i="31"/>
  <c r="Q2198" i="31"/>
  <c r="Q2190" i="31"/>
  <c r="Q2182" i="31"/>
  <c r="Q2174" i="31"/>
  <c r="Q2166" i="31"/>
  <c r="Q2158" i="31"/>
  <c r="Q2150" i="31"/>
  <c r="Q2142" i="31"/>
  <c r="Q2134" i="31"/>
  <c r="Q2126" i="31"/>
  <c r="Q2118" i="31"/>
  <c r="Q2110" i="31"/>
  <c r="Q2102" i="31"/>
  <c r="Q2094" i="31"/>
  <c r="Q2086" i="31"/>
  <c r="Q2078" i="31"/>
  <c r="Q2070" i="31"/>
  <c r="Q2062" i="31"/>
  <c r="Q2054" i="31"/>
  <c r="Q2046" i="31"/>
  <c r="Q2038" i="31"/>
  <c r="Q2030" i="31"/>
  <c r="Q2022" i="31"/>
  <c r="Q2014" i="31"/>
  <c r="Q2006" i="31"/>
  <c r="Q1998" i="31"/>
  <c r="Q1990" i="31"/>
  <c r="Q1982" i="31"/>
  <c r="Q1974" i="31"/>
  <c r="Q1966" i="31"/>
  <c r="Q1958" i="31"/>
  <c r="Q1950" i="31"/>
  <c r="Q1942" i="31"/>
  <c r="Q1934" i="31"/>
  <c r="Q1926" i="31"/>
  <c r="Q1918" i="31"/>
  <c r="Q1910" i="31"/>
  <c r="Q1902" i="31"/>
  <c r="Q1894" i="31"/>
  <c r="Q1886" i="31"/>
  <c r="Q1878" i="31"/>
  <c r="Q1870" i="31"/>
  <c r="Q1862" i="31"/>
  <c r="Q1854" i="31"/>
  <c r="Q1846" i="31"/>
  <c r="Q2509" i="31"/>
  <c r="Q2501" i="31"/>
  <c r="Q2493" i="31"/>
  <c r="Q2485" i="31"/>
  <c r="Q2477" i="31"/>
  <c r="Q2469" i="31"/>
  <c r="Q2461" i="31"/>
  <c r="Q2453" i="31"/>
  <c r="Q2445" i="31"/>
  <c r="Q2437" i="31"/>
  <c r="Q2429" i="31"/>
  <c r="Q2421" i="31"/>
  <c r="Q2413" i="31"/>
  <c r="Q2405" i="31"/>
  <c r="Q2397" i="31"/>
  <c r="Q2389" i="31"/>
  <c r="Q2381" i="31"/>
  <c r="Q2373" i="31"/>
  <c r="Q2365" i="31"/>
  <c r="Q2357" i="31"/>
  <c r="Q2349" i="31"/>
  <c r="Q2341" i="31"/>
  <c r="Q2333" i="31"/>
  <c r="Q2325" i="31"/>
  <c r="Q2317" i="31"/>
  <c r="Q2309" i="31"/>
  <c r="Q2301" i="31"/>
  <c r="Q2293" i="31"/>
  <c r="Q2285" i="31"/>
  <c r="Q2277" i="31"/>
  <c r="Q2269" i="31"/>
  <c r="Q2261" i="31"/>
  <c r="Q2253" i="31"/>
  <c r="Q2245" i="31"/>
  <c r="Q2237" i="31"/>
  <c r="Q2229" i="31"/>
  <c r="Q2221" i="31"/>
  <c r="Q2213" i="31"/>
  <c r="Q2205" i="31"/>
  <c r="Q2197" i="31"/>
  <c r="Q2189" i="31"/>
  <c r="Q2181" i="31"/>
  <c r="Q2173" i="31"/>
  <c r="Q2165" i="31"/>
  <c r="Q2157" i="31"/>
  <c r="Q2149" i="31"/>
  <c r="Q2141" i="31"/>
  <c r="Q2133" i="31"/>
  <c r="Q2125" i="31"/>
  <c r="Q2117" i="31"/>
  <c r="Q2109" i="31"/>
  <c r="Q2101" i="31"/>
  <c r="Q2093" i="31"/>
  <c r="Q2085" i="31"/>
  <c r="Q2077" i="31"/>
  <c r="Q2069" i="31"/>
  <c r="Q2061" i="31"/>
  <c r="Q2053" i="31"/>
  <c r="Q2045" i="31"/>
  <c r="Q2037" i="31"/>
  <c r="Q2029" i="31"/>
  <c r="Q2021" i="31"/>
  <c r="Q2013" i="31"/>
  <c r="Q2005" i="31"/>
  <c r="Q1997" i="31"/>
  <c r="Q1989" i="31"/>
  <c r="Q1981" i="31"/>
  <c r="Q1973" i="31"/>
  <c r="Q1965" i="31"/>
  <c r="Q1957" i="31"/>
  <c r="Q1949" i="31"/>
  <c r="Q1941" i="31"/>
  <c r="Q1933" i="31"/>
  <c r="Q1925" i="31"/>
  <c r="Q1917" i="31"/>
  <c r="Q1909" i="31"/>
  <c r="Q1901" i="31"/>
  <c r="Q1893" i="31"/>
  <c r="Q1885" i="31"/>
  <c r="Q1877" i="31"/>
  <c r="Q1869" i="31"/>
  <c r="Q1861" i="31"/>
  <c r="Q1853" i="31"/>
  <c r="Q2508" i="31"/>
  <c r="Q2500" i="31"/>
  <c r="Q2492" i="31"/>
  <c r="Q2484" i="31"/>
  <c r="Q2476" i="31"/>
  <c r="Q2468" i="31"/>
  <c r="Q2460" i="31"/>
  <c r="Q2452" i="31"/>
  <c r="Q2444" i="31"/>
  <c r="Q2436" i="31"/>
  <c r="Q2428" i="31"/>
  <c r="Q2420" i="31"/>
  <c r="Q2412" i="31"/>
  <c r="Q2404" i="31"/>
  <c r="Q2396" i="31"/>
  <c r="Q2388" i="31"/>
  <c r="Q2380" i="31"/>
  <c r="Q2372" i="31"/>
  <c r="Q2364" i="31"/>
  <c r="Q2356" i="31"/>
  <c r="Q2348" i="31"/>
  <c r="Q2340" i="31"/>
  <c r="Q2332" i="31"/>
  <c r="Q2324" i="31"/>
  <c r="Q2316" i="31"/>
  <c r="Q2308" i="31"/>
  <c r="Q2300" i="31"/>
  <c r="Q2292" i="31"/>
  <c r="Q2284" i="31"/>
  <c r="Q2276" i="31"/>
  <c r="Q2268" i="31"/>
  <c r="Q2260" i="31"/>
  <c r="Q2252" i="31"/>
  <c r="Q2244" i="31"/>
  <c r="Q2236" i="31"/>
  <c r="Q2228" i="31"/>
  <c r="Q2220" i="31"/>
  <c r="Q2212" i="31"/>
  <c r="Q2204" i="31"/>
  <c r="Q2196" i="31"/>
  <c r="Q2188" i="31"/>
  <c r="Q2180" i="31"/>
  <c r="Q2172" i="31"/>
  <c r="Q2164" i="31"/>
  <c r="Q2156" i="31"/>
  <c r="Q2148" i="31"/>
  <c r="Q2140" i="31"/>
  <c r="Q2132" i="31"/>
  <c r="Q2124" i="31"/>
  <c r="Q2116" i="31"/>
  <c r="Q2108" i="31"/>
  <c r="Q2100" i="31"/>
  <c r="Q2092" i="31"/>
  <c r="Q2084" i="31"/>
  <c r="Q2076" i="31"/>
  <c r="Q2068" i="31"/>
  <c r="Q2060" i="31"/>
  <c r="Q2052" i="31"/>
  <c r="Q2044" i="31"/>
  <c r="Q2036" i="31"/>
  <c r="Q2028" i="31"/>
  <c r="Q2020" i="31"/>
  <c r="Q2012" i="31"/>
  <c r="Q2004" i="31"/>
  <c r="Q1996" i="31"/>
  <c r="Q1988" i="31"/>
  <c r="Q1980" i="31"/>
  <c r="Q1972" i="31"/>
  <c r="Q1964" i="31"/>
  <c r="Q1956" i="31"/>
  <c r="Q1948" i="31"/>
  <c r="Q1940" i="31"/>
  <c r="Q1932" i="31"/>
  <c r="Q1924" i="31"/>
  <c r="Q1916" i="31"/>
  <c r="Q1908" i="31"/>
  <c r="Q1900" i="31"/>
  <c r="Q1892" i="31"/>
  <c r="Q1884" i="31"/>
  <c r="Q1876" i="31"/>
  <c r="Q1868" i="31"/>
  <c r="Q1860" i="31"/>
  <c r="Q1852" i="31"/>
  <c r="Q1844" i="31"/>
  <c r="Q2507" i="31"/>
  <c r="Q2499" i="31"/>
  <c r="Q2491" i="31"/>
  <c r="Q2483" i="31"/>
  <c r="Q2475" i="31"/>
  <c r="Q2467" i="31"/>
  <c r="Q2459" i="31"/>
  <c r="Q2451" i="31"/>
  <c r="Q2443" i="31"/>
  <c r="Q2435" i="31"/>
  <c r="Q2427" i="31"/>
  <c r="Q2419" i="31"/>
  <c r="Q2411" i="31"/>
  <c r="Q2403" i="31"/>
  <c r="Q2395" i="31"/>
  <c r="Q2387" i="31"/>
  <c r="Q2379" i="31"/>
  <c r="Q2371" i="31"/>
  <c r="Q2363" i="31"/>
  <c r="Q2355" i="31"/>
  <c r="Q2347" i="31"/>
  <c r="Q2339" i="31"/>
  <c r="Q2331" i="31"/>
  <c r="Q2323" i="31"/>
  <c r="Q2315" i="31"/>
  <c r="Q2307" i="31"/>
  <c r="Q2299" i="31"/>
  <c r="Q2291" i="31"/>
  <c r="Q2283" i="31"/>
  <c r="Q2275" i="31"/>
  <c r="Q2267" i="31"/>
  <c r="Q2259" i="31"/>
  <c r="Q2251" i="31"/>
  <c r="Q2243" i="31"/>
  <c r="Q2235" i="31"/>
  <c r="Q2227" i="31"/>
  <c r="Q2219" i="31"/>
  <c r="Q2211" i="31"/>
  <c r="Q2203" i="31"/>
  <c r="Q2195" i="31"/>
  <c r="Q2187" i="31"/>
  <c r="Q2179" i="31"/>
  <c r="Q2171" i="31"/>
  <c r="Q2163" i="31"/>
  <c r="Q2155" i="31"/>
  <c r="Q2147" i="31"/>
  <c r="Q2139" i="31"/>
  <c r="Q2131" i="31"/>
  <c r="Q2123" i="31"/>
  <c r="Q2115" i="31"/>
  <c r="Q2107" i="31"/>
  <c r="Q2099" i="31"/>
  <c r="Q2091" i="31"/>
  <c r="Q2083" i="31"/>
  <c r="Q2075" i="31"/>
  <c r="Q2067" i="31"/>
  <c r="Q2059" i="31"/>
  <c r="Q2051" i="31"/>
  <c r="Q2043" i="31"/>
  <c r="Q2035" i="31"/>
  <c r="Q2027" i="31"/>
  <c r="Q2019" i="31"/>
  <c r="Q2011" i="31"/>
  <c r="Q2003" i="31"/>
  <c r="Q1995" i="31"/>
  <c r="Q1987" i="31"/>
  <c r="Q1979" i="31"/>
  <c r="Q1971" i="31"/>
  <c r="Q1963" i="31"/>
  <c r="Q1955" i="31"/>
  <c r="Q1947" i="31"/>
  <c r="Q1939" i="31"/>
  <c r="Q1931" i="31"/>
  <c r="Q1923" i="31"/>
  <c r="Q1915" i="31"/>
  <c r="Q1907" i="31"/>
  <c r="Q1899" i="31"/>
  <c r="Q1891" i="31"/>
  <c r="Q1883" i="31"/>
  <c r="Q1875" i="31"/>
  <c r="Q1867" i="31"/>
  <c r="Q1859" i="31"/>
  <c r="Q1851" i="31"/>
  <c r="Q1843" i="31"/>
  <c r="Q2506" i="31"/>
  <c r="Q2498" i="31"/>
  <c r="Q2490" i="31"/>
  <c r="Q2482" i="31"/>
  <c r="Q2474" i="31"/>
  <c r="Q2466" i="31"/>
  <c r="Q2458" i="31"/>
  <c r="Q2450" i="31"/>
  <c r="Q2442" i="31"/>
  <c r="Q2434" i="31"/>
  <c r="Q2426" i="31"/>
  <c r="Q2418" i="31"/>
  <c r="Q2410" i="31"/>
  <c r="Q2402" i="31"/>
  <c r="Q2394" i="31"/>
  <c r="Q2386" i="31"/>
  <c r="Q2378" i="31"/>
  <c r="Q2370" i="31"/>
  <c r="Q2362" i="31"/>
  <c r="Q2354" i="31"/>
  <c r="Q2346" i="31"/>
  <c r="Q2338" i="31"/>
  <c r="Q2330" i="31"/>
  <c r="Q2322" i="31"/>
  <c r="Q2314" i="31"/>
  <c r="Q2306" i="31"/>
  <c r="Q2298" i="31"/>
  <c r="Q2290" i="31"/>
  <c r="Q2282" i="31"/>
  <c r="Q2274" i="31"/>
  <c r="Q2266" i="31"/>
  <c r="Q2258" i="31"/>
  <c r="Q2250" i="31"/>
  <c r="Q2242" i="31"/>
  <c r="Q2234" i="31"/>
  <c r="Q2226" i="31"/>
  <c r="Q2218" i="31"/>
  <c r="Q2210" i="31"/>
  <c r="Q2202" i="31"/>
  <c r="Q2194" i="31"/>
  <c r="Q2186" i="31"/>
  <c r="Q2178" i="31"/>
  <c r="Q2170" i="31"/>
  <c r="Q2162" i="31"/>
  <c r="Q2154" i="31"/>
  <c r="Q2146" i="31"/>
  <c r="Q2138" i="31"/>
  <c r="Q2130" i="31"/>
  <c r="Q2122" i="31"/>
  <c r="Q2114" i="31"/>
  <c r="Q2106" i="31"/>
  <c r="Q2098" i="31"/>
  <c r="Q2090" i="31"/>
  <c r="Q2082" i="31"/>
  <c r="Q2074" i="31"/>
  <c r="Q2066" i="31"/>
  <c r="Q2058" i="31"/>
  <c r="Q2050" i="31"/>
  <c r="Q2042" i="31"/>
  <c r="Q2034" i="31"/>
  <c r="Q2026" i="31"/>
  <c r="Q2018" i="31"/>
  <c r="Q2010" i="31"/>
  <c r="Q2002" i="31"/>
  <c r="Q1994" i="31"/>
  <c r="Q1986" i="31"/>
  <c r="Q1978" i="31"/>
  <c r="Q1970" i="31"/>
  <c r="Q1962" i="31"/>
  <c r="Q1954" i="31"/>
  <c r="Q1946" i="31"/>
  <c r="Q1938" i="31"/>
  <c r="Q1930" i="31"/>
  <c r="Q1922" i="31"/>
  <c r="Q1914" i="31"/>
  <c r="Q1906" i="31"/>
  <c r="Q1898" i="31"/>
  <c r="Q1890" i="31"/>
  <c r="Q1882" i="31"/>
  <c r="Q1874" i="31"/>
  <c r="Q1866" i="31"/>
  <c r="Q1858" i="31"/>
  <c r="Q1850" i="31"/>
  <c r="Q1842" i="31"/>
  <c r="Q2512" i="31"/>
  <c r="Q2504" i="31"/>
  <c r="Q2496" i="31"/>
  <c r="Q2488" i="31"/>
  <c r="Q2480" i="31"/>
  <c r="Q2472" i="31"/>
  <c r="Q2464" i="31"/>
  <c r="Q2456" i="31"/>
  <c r="Q2448" i="31"/>
  <c r="Q2440" i="31"/>
  <c r="Q2432" i="31"/>
  <c r="Q2424" i="31"/>
  <c r="Q2416" i="31"/>
  <c r="Q2408" i="31"/>
  <c r="Q2400" i="31"/>
  <c r="Q2392" i="31"/>
  <c r="Q2384" i="31"/>
  <c r="Q2376" i="31"/>
  <c r="Q2368" i="31"/>
  <c r="Q2360" i="31"/>
  <c r="Q2352" i="31"/>
  <c r="Q2344" i="31"/>
  <c r="Q2336" i="31"/>
  <c r="Q2328" i="31"/>
  <c r="Q2320" i="31"/>
  <c r="Q2312" i="31"/>
  <c r="Q2304" i="31"/>
  <c r="Q2296" i="31"/>
  <c r="Q2288" i="31"/>
  <c r="Q2280" i="31"/>
  <c r="Q2272" i="31"/>
  <c r="Q2264" i="31"/>
  <c r="Q2256" i="31"/>
  <c r="Q2248" i="31"/>
  <c r="Q2240" i="31"/>
  <c r="Q2232" i="31"/>
  <c r="Q2224" i="31"/>
  <c r="Q2216" i="31"/>
  <c r="Q2208" i="31"/>
  <c r="Q2200" i="31"/>
  <c r="Q2192" i="31"/>
  <c r="Q2184" i="31"/>
  <c r="Q2176" i="31"/>
  <c r="Q2168" i="31"/>
  <c r="Q2160" i="31"/>
  <c r="Q2152" i="31"/>
  <c r="Q2144" i="31"/>
  <c r="Q2136" i="31"/>
  <c r="Q2128" i="31"/>
  <c r="Q2120" i="31"/>
  <c r="Q2112" i="31"/>
  <c r="Q2104" i="31"/>
  <c r="Q2096" i="31"/>
  <c r="Q2088" i="31"/>
  <c r="Q2080" i="31"/>
  <c r="Q2072" i="31"/>
  <c r="Q2064" i="31"/>
  <c r="Q2056" i="31"/>
  <c r="Q2048" i="31"/>
  <c r="Q2040" i="31"/>
  <c r="Q2032" i="31"/>
  <c r="Q2024" i="31"/>
  <c r="Q2016" i="31"/>
  <c r="Q2008" i="31"/>
  <c r="Q2000" i="31"/>
  <c r="Q1992" i="31"/>
  <c r="Q1984" i="31"/>
  <c r="Q1976" i="31"/>
  <c r="Q1968" i="31"/>
  <c r="Q1960" i="31"/>
  <c r="Q1952" i="31"/>
  <c r="Q1944" i="31"/>
  <c r="Q1936" i="31"/>
  <c r="Q1928" i="31"/>
  <c r="Q1920" i="31"/>
  <c r="Q1912" i="31"/>
  <c r="Q1904" i="31"/>
  <c r="Q1896" i="31"/>
  <c r="Q1888" i="31"/>
  <c r="Q1880" i="31"/>
  <c r="Q2511" i="31"/>
  <c r="Q2503" i="31"/>
  <c r="Q2495" i="31"/>
  <c r="Q2487" i="31"/>
  <c r="Q2479" i="31"/>
  <c r="Q2471" i="31"/>
  <c r="Q2463" i="31"/>
  <c r="Q2455" i="31"/>
  <c r="Q2447" i="31"/>
  <c r="Q2439" i="31"/>
  <c r="Q2431" i="31"/>
  <c r="Q2423" i="31"/>
  <c r="Q2415" i="31"/>
  <c r="Q2407" i="31"/>
  <c r="Q2399" i="31"/>
  <c r="Q2391" i="31"/>
  <c r="Q2383" i="31"/>
  <c r="Q2375" i="31"/>
  <c r="Q2367" i="31"/>
  <c r="Q2359" i="31"/>
  <c r="Q2351" i="31"/>
  <c r="Q2343" i="31"/>
  <c r="Q2335" i="31"/>
  <c r="Q2327" i="31"/>
  <c r="Q2319" i="31"/>
  <c r="Q2311" i="31"/>
  <c r="Q2303" i="31"/>
  <c r="Q2295" i="31"/>
  <c r="Q2287" i="31"/>
  <c r="Q2279" i="31"/>
  <c r="Q2271" i="31"/>
  <c r="Q2263" i="31"/>
  <c r="Q2255" i="31"/>
  <c r="Q2247" i="31"/>
  <c r="Q2239" i="31"/>
  <c r="Q2231" i="31"/>
  <c r="Q2223" i="31"/>
  <c r="Q2215" i="31"/>
  <c r="Q2207" i="31"/>
  <c r="Q2199" i="31"/>
  <c r="Q2191" i="31"/>
  <c r="Q2183" i="31"/>
  <c r="Q2175" i="31"/>
  <c r="Q2167" i="31"/>
  <c r="Q2159" i="31"/>
  <c r="Q2151" i="31"/>
  <c r="Q2143" i="31"/>
  <c r="Q2135" i="31"/>
  <c r="Q2127" i="31"/>
  <c r="Q2119" i="31"/>
  <c r="Q2111" i="31"/>
  <c r="Q2103" i="31"/>
  <c r="Q2095" i="31"/>
  <c r="Q2087" i="31"/>
  <c r="Q2079" i="31"/>
  <c r="Q2071" i="31"/>
  <c r="Q2063" i="31"/>
  <c r="Q2055" i="31"/>
  <c r="Q2047" i="31"/>
  <c r="Q2039" i="31"/>
  <c r="Q2031" i="31"/>
  <c r="Q2023" i="31"/>
  <c r="Q2015" i="31"/>
  <c r="Q2007" i="31"/>
  <c r="Q1999" i="31"/>
  <c r="Q1991" i="31"/>
  <c r="Q1983" i="31"/>
  <c r="Q1975" i="31"/>
  <c r="Q1967" i="31"/>
  <c r="Q1959" i="31"/>
  <c r="Q1951" i="31"/>
  <c r="Q1943" i="31"/>
  <c r="Q1935" i="31"/>
  <c r="Q1927" i="31"/>
  <c r="Q1919" i="31"/>
  <c r="Q1911" i="31"/>
  <c r="Q1903" i="31"/>
  <c r="Q1895" i="31"/>
  <c r="Q1887" i="31"/>
  <c r="Q1879" i="31"/>
  <c r="Q1871" i="31"/>
  <c r="Q1863" i="31"/>
  <c r="Q2449" i="31"/>
  <c r="Q2385" i="31"/>
  <c r="Q2321" i="31"/>
  <c r="Q2257" i="31"/>
  <c r="Q2193" i="31"/>
  <c r="Q2129" i="31"/>
  <c r="Q2065" i="31"/>
  <c r="Q2001" i="31"/>
  <c r="Q1937" i="31"/>
  <c r="Q1873" i="31"/>
  <c r="Q1848" i="31"/>
  <c r="Q1836" i="31"/>
  <c r="Q1828" i="31"/>
  <c r="Q1820" i="31"/>
  <c r="Q1812" i="31"/>
  <c r="Q1804" i="31"/>
  <c r="Q1796" i="31"/>
  <c r="Q1788" i="31"/>
  <c r="Q1780" i="31"/>
  <c r="Q1772" i="31"/>
  <c r="Q1764" i="31"/>
  <c r="Q1756" i="31"/>
  <c r="Q1748" i="31"/>
  <c r="Q1740" i="31"/>
  <c r="Q1732" i="31"/>
  <c r="Q1724" i="31"/>
  <c r="Q1716" i="31"/>
  <c r="Q1708" i="31"/>
  <c r="Q1700" i="31"/>
  <c r="Q1692" i="31"/>
  <c r="Q1684" i="31"/>
  <c r="Q1676" i="31"/>
  <c r="Q1668" i="31"/>
  <c r="Q1660" i="31"/>
  <c r="Q1652" i="31"/>
  <c r="Q1644" i="31"/>
  <c r="Q1636" i="31"/>
  <c r="Q1628" i="31"/>
  <c r="Q1620" i="31"/>
  <c r="Q1612" i="31"/>
  <c r="Q1604" i="31"/>
  <c r="Q1596" i="31"/>
  <c r="Q1588" i="31"/>
  <c r="Q1580" i="31"/>
  <c r="Q1572" i="31"/>
  <c r="Q1564" i="31"/>
  <c r="Q1556" i="31"/>
  <c r="Q1548" i="31"/>
  <c r="Q1540" i="31"/>
  <c r="Q1532" i="31"/>
  <c r="Q1524" i="31"/>
  <c r="Q1516" i="31"/>
  <c r="Q1508" i="31"/>
  <c r="Q1500" i="31"/>
  <c r="Q1492" i="31"/>
  <c r="Q1484" i="31"/>
  <c r="Q1476" i="31"/>
  <c r="Q1468" i="31"/>
  <c r="Q1460" i="31"/>
  <c r="Q1452" i="31"/>
  <c r="Q1444" i="31"/>
  <c r="Q1436" i="31"/>
  <c r="Q1428" i="31"/>
  <c r="Q1420" i="31"/>
  <c r="Q1412" i="31"/>
  <c r="Q1404" i="31"/>
  <c r="Q1396" i="31"/>
  <c r="Q1388" i="31"/>
  <c r="Q1380" i="31"/>
  <c r="Q1372" i="31"/>
  <c r="Q1364" i="31"/>
  <c r="Q1356" i="31"/>
  <c r="Q1348" i="31"/>
  <c r="Q1340" i="31"/>
  <c r="Q1332" i="31"/>
  <c r="Q1324" i="31"/>
  <c r="Q1316" i="31"/>
  <c r="Q1308" i="31"/>
  <c r="Q1300" i="31"/>
  <c r="Q1292" i="31"/>
  <c r="Q1284" i="31"/>
  <c r="Q1276" i="31"/>
  <c r="Q2505" i="31"/>
  <c r="Q2441" i="31"/>
  <c r="Q2377" i="31"/>
  <c r="Q2313" i="31"/>
  <c r="Q2249" i="31"/>
  <c r="Q2185" i="31"/>
  <c r="Q2121" i="31"/>
  <c r="Q2057" i="31"/>
  <c r="Q1993" i="31"/>
  <c r="Q1929" i="31"/>
  <c r="Q1872" i="31"/>
  <c r="Q1847" i="31"/>
  <c r="Q1835" i="31"/>
  <c r="Q1827" i="31"/>
  <c r="Q1819" i="31"/>
  <c r="Q1811" i="31"/>
  <c r="Q1803" i="31"/>
  <c r="Q1795" i="31"/>
  <c r="Q1787" i="31"/>
  <c r="Q1779" i="31"/>
  <c r="Q1771" i="31"/>
  <c r="Q1763" i="31"/>
  <c r="Q1755" i="31"/>
  <c r="Q1747" i="31"/>
  <c r="Q1739" i="31"/>
  <c r="Q1731" i="31"/>
  <c r="Q1723" i="31"/>
  <c r="Q1715" i="31"/>
  <c r="Q1707" i="31"/>
  <c r="Q1699" i="31"/>
  <c r="Q1691" i="31"/>
  <c r="Q1683" i="31"/>
  <c r="Q1675" i="31"/>
  <c r="Q1667" i="31"/>
  <c r="Q1659" i="31"/>
  <c r="Q1651" i="31"/>
  <c r="Q1643" i="31"/>
  <c r="Q1635" i="31"/>
  <c r="Q1627" i="31"/>
  <c r="Q1619" i="31"/>
  <c r="Q1611" i="31"/>
  <c r="Q1603" i="31"/>
  <c r="Q1595" i="31"/>
  <c r="Q1587" i="31"/>
  <c r="Q1579" i="31"/>
  <c r="Q1571" i="31"/>
  <c r="Q1563" i="31"/>
  <c r="Q1555" i="31"/>
  <c r="Q1547" i="31"/>
  <c r="Q1539" i="31"/>
  <c r="Q1531" i="31"/>
  <c r="Q1523" i="31"/>
  <c r="Q1515" i="31"/>
  <c r="Q1507" i="31"/>
  <c r="Q1499" i="31"/>
  <c r="Q1491" i="31"/>
  <c r="Q1483" i="31"/>
  <c r="Q1475" i="31"/>
  <c r="Q1467" i="31"/>
  <c r="Q1459" i="31"/>
  <c r="Q1451" i="31"/>
  <c r="Q1443" i="31"/>
  <c r="Q1435" i="31"/>
  <c r="Q1427" i="31"/>
  <c r="Q1419" i="31"/>
  <c r="Q1411" i="31"/>
  <c r="Q1403" i="31"/>
  <c r="Q1395" i="31"/>
  <c r="Q1387" i="31"/>
  <c r="Q1379" i="31"/>
  <c r="Q1371" i="31"/>
  <c r="Q1363" i="31"/>
  <c r="Q1355" i="31"/>
  <c r="Q1347" i="31"/>
  <c r="Q1339" i="31"/>
  <c r="Q1331" i="31"/>
  <c r="Q1323" i="31"/>
  <c r="Q1315" i="31"/>
  <c r="Q1307" i="31"/>
  <c r="Q1299" i="31"/>
  <c r="Q1291" i="31"/>
  <c r="Q1283" i="31"/>
  <c r="Q1275" i="31"/>
  <c r="Q1267" i="31"/>
  <c r="Q2497" i="31"/>
  <c r="Q2433" i="31"/>
  <c r="Q2369" i="31"/>
  <c r="Q2305" i="31"/>
  <c r="Q2241" i="31"/>
  <c r="Q2177" i="31"/>
  <c r="Q2113" i="31"/>
  <c r="Q2049" i="31"/>
  <c r="Q1985" i="31"/>
  <c r="Q1921" i="31"/>
  <c r="Q1865" i="31"/>
  <c r="Q1845" i="31"/>
  <c r="Q1834" i="31"/>
  <c r="Q1826" i="31"/>
  <c r="Q1818" i="31"/>
  <c r="Q1810" i="31"/>
  <c r="Q1802" i="31"/>
  <c r="Q1794" i="31"/>
  <c r="Q1786" i="31"/>
  <c r="Q1778" i="31"/>
  <c r="Q1770" i="31"/>
  <c r="Q1762" i="31"/>
  <c r="Q1754" i="31"/>
  <c r="Q1746" i="31"/>
  <c r="Q1738" i="31"/>
  <c r="Q1730" i="31"/>
  <c r="Q1722" i="31"/>
  <c r="Q1714" i="31"/>
  <c r="Q1706" i="31"/>
  <c r="Q1698" i="31"/>
  <c r="Q1690" i="31"/>
  <c r="Q1682" i="31"/>
  <c r="Q1674" i="31"/>
  <c r="Q1666" i="31"/>
  <c r="Q1658" i="31"/>
  <c r="Q1650" i="31"/>
  <c r="Q1642" i="31"/>
  <c r="Q1634" i="31"/>
  <c r="Q1626" i="31"/>
  <c r="Q1618" i="31"/>
  <c r="Q1610" i="31"/>
  <c r="Q1602" i="31"/>
  <c r="Q1594" i="31"/>
  <c r="Q1586" i="31"/>
  <c r="Q1578" i="31"/>
  <c r="Q1570" i="31"/>
  <c r="Q1562" i="31"/>
  <c r="Q1554" i="31"/>
  <c r="Q1546" i="31"/>
  <c r="Q1538" i="31"/>
  <c r="Q1530" i="31"/>
  <c r="Q1522" i="31"/>
  <c r="Q1514" i="31"/>
  <c r="Q1506" i="31"/>
  <c r="Q1498" i="31"/>
  <c r="Q1490" i="31"/>
  <c r="Q1482" i="31"/>
  <c r="Q1474" i="31"/>
  <c r="Q1466" i="31"/>
  <c r="Q1458" i="31"/>
  <c r="Q1450" i="31"/>
  <c r="Q1442" i="31"/>
  <c r="Q1434" i="31"/>
  <c r="Q1426" i="31"/>
  <c r="Q1418" i="31"/>
  <c r="Q1410" i="31"/>
  <c r="Q1402" i="31"/>
  <c r="Q1394" i="31"/>
  <c r="Q1386" i="31"/>
  <c r="Q1378" i="31"/>
  <c r="Q1370" i="31"/>
  <c r="Q1362" i="31"/>
  <c r="Q1354" i="31"/>
  <c r="Q1346" i="31"/>
  <c r="Q1338" i="31"/>
  <c r="Q1330" i="31"/>
  <c r="Q1322" i="31"/>
  <c r="Q1314" i="31"/>
  <c r="Q1306" i="31"/>
  <c r="Q1298" i="31"/>
  <c r="Q1290" i="31"/>
  <c r="Q1282" i="31"/>
  <c r="Q1274" i="31"/>
  <c r="Q1266" i="31"/>
  <c r="Q1258" i="31"/>
  <c r="Q2489" i="31"/>
  <c r="Q2425" i="31"/>
  <c r="Q2361" i="31"/>
  <c r="Q2297" i="31"/>
  <c r="Q2233" i="31"/>
  <c r="Q2169" i="31"/>
  <c r="Q2105" i="31"/>
  <c r="Q2041" i="31"/>
  <c r="Q1977" i="31"/>
  <c r="Q1913" i="31"/>
  <c r="Q1864" i="31"/>
  <c r="Q1841" i="31"/>
  <c r="Q1833" i="31"/>
  <c r="Q1825" i="31"/>
  <c r="Q1817" i="31"/>
  <c r="Q1809" i="31"/>
  <c r="Q1801" i="31"/>
  <c r="Q1793" i="31"/>
  <c r="Q1785" i="31"/>
  <c r="Q1777" i="31"/>
  <c r="Q1769" i="31"/>
  <c r="Q1761" i="31"/>
  <c r="Q1753" i="31"/>
  <c r="Q1745" i="31"/>
  <c r="Q1737" i="31"/>
  <c r="Q1729" i="31"/>
  <c r="Q1721" i="31"/>
  <c r="Q1713" i="31"/>
  <c r="Q1705" i="31"/>
  <c r="Q1697" i="31"/>
  <c r="Q1689" i="31"/>
  <c r="Q1681" i="31"/>
  <c r="Q1673" i="31"/>
  <c r="Q1665" i="31"/>
  <c r="Q1657" i="31"/>
  <c r="Q1649" i="31"/>
  <c r="Q1641" i="31"/>
  <c r="Q1633" i="31"/>
  <c r="Q1625" i="31"/>
  <c r="Q1617" i="31"/>
  <c r="Q1609" i="31"/>
  <c r="Q1601" i="31"/>
  <c r="Q1593" i="31"/>
  <c r="Q1585" i="31"/>
  <c r="Q1577" i="31"/>
  <c r="Q1569" i="31"/>
  <c r="Q1561" i="31"/>
  <c r="Q1553" i="31"/>
  <c r="Q1545" i="31"/>
  <c r="Q1537" i="31"/>
  <c r="Q1529" i="31"/>
  <c r="Q1521" i="31"/>
  <c r="Q1513" i="31"/>
  <c r="Q1505" i="31"/>
  <c r="Q1497" i="31"/>
  <c r="Q1489" i="31"/>
  <c r="Q1481" i="31"/>
  <c r="Q1473" i="31"/>
  <c r="Q1465" i="31"/>
  <c r="Q1457" i="31"/>
  <c r="Q1449" i="31"/>
  <c r="Q1441" i="31"/>
  <c r="Q1433" i="31"/>
  <c r="Q1425" i="31"/>
  <c r="Q1417" i="31"/>
  <c r="Q1409" i="31"/>
  <c r="Q1401" i="31"/>
  <c r="Q1393" i="31"/>
  <c r="Q1385" i="31"/>
  <c r="Q1377" i="31"/>
  <c r="Q1369" i="31"/>
  <c r="Q1361" i="31"/>
  <c r="Q1353" i="31"/>
  <c r="Q1345" i="31"/>
  <c r="Q1337" i="31"/>
  <c r="Q1329" i="31"/>
  <c r="Q1321" i="31"/>
  <c r="Q1313" i="31"/>
  <c r="Q1305" i="31"/>
  <c r="Q1297" i="31"/>
  <c r="Q1289" i="31"/>
  <c r="Q1281" i="31"/>
  <c r="Q1273" i="31"/>
  <c r="Q1265" i="31"/>
  <c r="Q1257" i="31"/>
  <c r="Q2481" i="31"/>
  <c r="Q2417" i="31"/>
  <c r="Q2353" i="31"/>
  <c r="Q2289" i="31"/>
  <c r="Q2225" i="31"/>
  <c r="Q2161" i="31"/>
  <c r="Q2097" i="31"/>
  <c r="Q2033" i="31"/>
  <c r="Q1969" i="31"/>
  <c r="Q1905" i="31"/>
  <c r="Q1857" i="31"/>
  <c r="Q1840" i="31"/>
  <c r="Q1832" i="31"/>
  <c r="Q1824" i="31"/>
  <c r="Q1816" i="31"/>
  <c r="Q1808" i="31"/>
  <c r="Q1800" i="31"/>
  <c r="Q1792" i="31"/>
  <c r="Q1784" i="31"/>
  <c r="Q1776" i="31"/>
  <c r="Q1768" i="31"/>
  <c r="Q1760" i="31"/>
  <c r="Q1752" i="31"/>
  <c r="Q1744" i="31"/>
  <c r="Q1736" i="31"/>
  <c r="Q1728" i="31"/>
  <c r="Q1720" i="31"/>
  <c r="Q1712" i="31"/>
  <c r="Q1704" i="31"/>
  <c r="Q1696" i="31"/>
  <c r="Q1688" i="31"/>
  <c r="Q1680" i="31"/>
  <c r="Q1672" i="31"/>
  <c r="Q1664" i="31"/>
  <c r="Q1656" i="31"/>
  <c r="Q1648" i="31"/>
  <c r="Q1640" i="31"/>
  <c r="Q1632" i="31"/>
  <c r="Q1624" i="31"/>
  <c r="Q1616" i="31"/>
  <c r="Q1608" i="31"/>
  <c r="Q1600" i="31"/>
  <c r="Q1592" i="31"/>
  <c r="Q1584" i="31"/>
  <c r="Q1576" i="31"/>
  <c r="Q1568" i="31"/>
  <c r="Q1560" i="31"/>
  <c r="Q1552" i="31"/>
  <c r="Q1544" i="31"/>
  <c r="Q1536" i="31"/>
  <c r="Q1528" i="31"/>
  <c r="Q1520" i="31"/>
  <c r="Q1512" i="31"/>
  <c r="Q1504" i="31"/>
  <c r="Q1496" i="31"/>
  <c r="Q1488" i="31"/>
  <c r="Q1480" i="31"/>
  <c r="Q1472" i="31"/>
  <c r="Q1464" i="31"/>
  <c r="Q1456" i="31"/>
  <c r="Q1448" i="31"/>
  <c r="Q1440" i="31"/>
  <c r="Q1432" i="31"/>
  <c r="Q1424" i="31"/>
  <c r="Q1416" i="31"/>
  <c r="Q1408" i="31"/>
  <c r="Q1400" i="31"/>
  <c r="Q1392" i="31"/>
  <c r="Q1384" i="31"/>
  <c r="Q1376" i="31"/>
  <c r="Q1368" i="31"/>
  <c r="Q1360" i="31"/>
  <c r="Q1352" i="31"/>
  <c r="Q1344" i="31"/>
  <c r="Q1336" i="31"/>
  <c r="Q1328" i="31"/>
  <c r="Q1320" i="31"/>
  <c r="Q1312" i="31"/>
  <c r="Q1304" i="31"/>
  <c r="Q1296" i="31"/>
  <c r="Q1288" i="31"/>
  <c r="Q1280" i="31"/>
  <c r="Q1272" i="31"/>
  <c r="Q1264" i="31"/>
  <c r="Q1256" i="31"/>
  <c r="Q2465" i="31"/>
  <c r="Q2401" i="31"/>
  <c r="Q2337" i="31"/>
  <c r="Q2273" i="31"/>
  <c r="Q2209" i="31"/>
  <c r="Q2145" i="31"/>
  <c r="Q2081" i="31"/>
  <c r="Q2017" i="31"/>
  <c r="Q1953" i="31"/>
  <c r="Q1889" i="31"/>
  <c r="Q1855" i="31"/>
  <c r="Q1838" i="31"/>
  <c r="Q1830" i="31"/>
  <c r="Q1822" i="31"/>
  <c r="Q1814" i="31"/>
  <c r="Q1806" i="31"/>
  <c r="Q1798" i="31"/>
  <c r="Q1790" i="31"/>
  <c r="Q1782" i="31"/>
  <c r="Q1774" i="31"/>
  <c r="Q1766" i="31"/>
  <c r="Q1758" i="31"/>
  <c r="Q1750" i="31"/>
  <c r="Q1742" i="31"/>
  <c r="Q1734" i="31"/>
  <c r="Q1726" i="31"/>
  <c r="Q1718" i="31"/>
  <c r="Q1710" i="31"/>
  <c r="Q1702" i="31"/>
  <c r="Q1694" i="31"/>
  <c r="Q1686" i="31"/>
  <c r="Q1678" i="31"/>
  <c r="Q1670" i="31"/>
  <c r="Q1662" i="31"/>
  <c r="Q1654" i="31"/>
  <c r="Q1646" i="31"/>
  <c r="Q1638" i="31"/>
  <c r="Q1630" i="31"/>
  <c r="Q1622" i="31"/>
  <c r="Q1614" i="31"/>
  <c r="Q1606" i="31"/>
  <c r="Q1598" i="31"/>
  <c r="Q1590" i="31"/>
  <c r="Q1582" i="31"/>
  <c r="Q1574" i="31"/>
  <c r="Q1566" i="31"/>
  <c r="Q1558" i="31"/>
  <c r="Q1550" i="31"/>
  <c r="Q1542" i="31"/>
  <c r="Q1534" i="31"/>
  <c r="Q1526" i="31"/>
  <c r="Q1518" i="31"/>
  <c r="Q1510" i="31"/>
  <c r="Q1502" i="31"/>
  <c r="Q1494" i="31"/>
  <c r="Q1486" i="31"/>
  <c r="Q1478" i="31"/>
  <c r="Q1470" i="31"/>
  <c r="Q1462" i="31"/>
  <c r="Q1454" i="31"/>
  <c r="Q1446" i="31"/>
  <c r="Q1438" i="31"/>
  <c r="Q1430" i="31"/>
  <c r="Q1422" i="31"/>
  <c r="Q1414" i="31"/>
  <c r="Q1406" i="31"/>
  <c r="Q1398" i="31"/>
  <c r="Q1390" i="31"/>
  <c r="Q1382" i="31"/>
  <c r="Q1374" i="31"/>
  <c r="Q1366" i="31"/>
  <c r="Q1358" i="31"/>
  <c r="Q1350" i="31"/>
  <c r="Q1342" i="31"/>
  <c r="Q2457" i="31"/>
  <c r="Q2393" i="31"/>
  <c r="Q2329" i="31"/>
  <c r="Q2265" i="31"/>
  <c r="Q2201" i="31"/>
  <c r="Q2137" i="31"/>
  <c r="Q2073" i="31"/>
  <c r="Q2009" i="31"/>
  <c r="Q1945" i="31"/>
  <c r="Q1881" i="31"/>
  <c r="Q1849" i="31"/>
  <c r="Q1837" i="31"/>
  <c r="Q1829" i="31"/>
  <c r="Q1821" i="31"/>
  <c r="Q1813" i="31"/>
  <c r="Q1805" i="31"/>
  <c r="Q1797" i="31"/>
  <c r="Q1789" i="31"/>
  <c r="Q1781" i="31"/>
  <c r="Q1773" i="31"/>
  <c r="Q1765" i="31"/>
  <c r="Q1757" i="31"/>
  <c r="Q1749" i="31"/>
  <c r="Q1741" i="31"/>
  <c r="Q1733" i="31"/>
  <c r="Q1725" i="31"/>
  <c r="Q1717" i="31"/>
  <c r="Q1709" i="31"/>
  <c r="Q1701" i="31"/>
  <c r="Q1693" i="31"/>
  <c r="Q1685" i="31"/>
  <c r="Q1677" i="31"/>
  <c r="Q1669" i="31"/>
  <c r="Q1661" i="31"/>
  <c r="Q1653" i="31"/>
  <c r="Q1645" i="31"/>
  <c r="Q1637" i="31"/>
  <c r="Q1629" i="31"/>
  <c r="Q1621" i="31"/>
  <c r="Q1613" i="31"/>
  <c r="Q1605" i="31"/>
  <c r="Q1597" i="31"/>
  <c r="Q1589" i="31"/>
  <c r="Q1581" i="31"/>
  <c r="Q1573" i="31"/>
  <c r="Q1565" i="31"/>
  <c r="Q1557" i="31"/>
  <c r="Q1549" i="31"/>
  <c r="Q1541" i="31"/>
  <c r="Q1533" i="31"/>
  <c r="Q1525" i="31"/>
  <c r="Q1517" i="31"/>
  <c r="Q1509" i="31"/>
  <c r="Q1501" i="31"/>
  <c r="Q1493" i="31"/>
  <c r="Q1485" i="31"/>
  <c r="Q1477" i="31"/>
  <c r="Q1469" i="31"/>
  <c r="Q1461" i="31"/>
  <c r="Q1453" i="31"/>
  <c r="Q1445" i="31"/>
  <c r="Q1437" i="31"/>
  <c r="Q1429" i="31"/>
  <c r="Q1421" i="31"/>
  <c r="Q1413" i="31"/>
  <c r="Q1405" i="31"/>
  <c r="Q1397" i="31"/>
  <c r="Q1389" i="31"/>
  <c r="Q1381" i="31"/>
  <c r="Q1373" i="31"/>
  <c r="Q1365" i="31"/>
  <c r="Q1357" i="31"/>
  <c r="Q1349" i="31"/>
  <c r="Q1341" i="31"/>
  <c r="Q1333" i="31"/>
  <c r="Q1325" i="31"/>
  <c r="Q2025" i="31"/>
  <c r="Q1807" i="31"/>
  <c r="Q1743" i="31"/>
  <c r="Q1679" i="31"/>
  <c r="Q1615" i="31"/>
  <c r="Q1551" i="31"/>
  <c r="Q1487" i="31"/>
  <c r="Q1423" i="31"/>
  <c r="Q1359" i="31"/>
  <c r="Q1318" i="31"/>
  <c r="Q1295" i="31"/>
  <c r="Q1277" i="31"/>
  <c r="Q1260" i="31"/>
  <c r="Q1249" i="31"/>
  <c r="Q1241" i="31"/>
  <c r="Q1233" i="31"/>
  <c r="Q1225" i="31"/>
  <c r="Q1217" i="31"/>
  <c r="Q1209" i="31"/>
  <c r="Q1201" i="31"/>
  <c r="Q1193" i="31"/>
  <c r="Q1185" i="31"/>
  <c r="Q1177" i="31"/>
  <c r="Q1169" i="31"/>
  <c r="Q1161" i="31"/>
  <c r="Q1153" i="31"/>
  <c r="Q1145" i="31"/>
  <c r="Q1137" i="31"/>
  <c r="Q1129" i="31"/>
  <c r="Q1121" i="31"/>
  <c r="Q1113" i="31"/>
  <c r="Q1105" i="31"/>
  <c r="Q1097" i="31"/>
  <c r="Q1089" i="31"/>
  <c r="Q1081" i="31"/>
  <c r="Q1073" i="31"/>
  <c r="Q1065" i="31"/>
  <c r="Q1057" i="31"/>
  <c r="Q1049" i="31"/>
  <c r="Q1041" i="31"/>
  <c r="Q1033" i="31"/>
  <c r="Q1025" i="31"/>
  <c r="Q1017" i="31"/>
  <c r="Q1009" i="31"/>
  <c r="Q1001" i="31"/>
  <c r="Q993" i="31"/>
  <c r="Q985" i="31"/>
  <c r="Q977" i="31"/>
  <c r="Q969" i="31"/>
  <c r="Q961" i="31"/>
  <c r="Q953" i="31"/>
  <c r="Q945" i="31"/>
  <c r="Q937" i="31"/>
  <c r="Q929" i="31"/>
  <c r="Q921" i="31"/>
  <c r="Q913" i="31"/>
  <c r="Q905" i="31"/>
  <c r="Q897" i="31"/>
  <c r="Q889" i="31"/>
  <c r="Q881" i="31"/>
  <c r="Q873" i="31"/>
  <c r="Q865" i="31"/>
  <c r="Q857" i="31"/>
  <c r="Q849" i="31"/>
  <c r="Q841" i="31"/>
  <c r="Q833" i="31"/>
  <c r="Q825" i="31"/>
  <c r="Q817" i="31"/>
  <c r="Q809" i="31"/>
  <c r="Q801" i="31"/>
  <c r="Q793" i="31"/>
  <c r="Q785" i="31"/>
  <c r="Q777" i="31"/>
  <c r="Q769" i="31"/>
  <c r="Q761" i="31"/>
  <c r="Q753" i="31"/>
  <c r="Q745" i="31"/>
  <c r="Q737" i="31"/>
  <c r="Q729" i="31"/>
  <c r="Q721" i="31"/>
  <c r="Q713" i="31"/>
  <c r="Q705" i="31"/>
  <c r="Q697" i="31"/>
  <c r="Q689" i="31"/>
  <c r="Q681" i="31"/>
  <c r="Q2473" i="31"/>
  <c r="Q1961" i="31"/>
  <c r="Q1799" i="31"/>
  <c r="Q1735" i="31"/>
  <c r="Q1671" i="31"/>
  <c r="Q1607" i="31"/>
  <c r="Q1543" i="31"/>
  <c r="Q1479" i="31"/>
  <c r="Q1415" i="31"/>
  <c r="Q1351" i="31"/>
  <c r="Q1317" i="31"/>
  <c r="Q1294" i="31"/>
  <c r="Q1271" i="31"/>
  <c r="Q1259" i="31"/>
  <c r="Q1248" i="31"/>
  <c r="Q1240" i="31"/>
  <c r="Q1232" i="31"/>
  <c r="Q1224" i="31"/>
  <c r="Q1216" i="31"/>
  <c r="Q1208" i="31"/>
  <c r="Q1200" i="31"/>
  <c r="Q1192" i="31"/>
  <c r="Q1184" i="31"/>
  <c r="Q1176" i="31"/>
  <c r="Q1168" i="31"/>
  <c r="Q1160" i="31"/>
  <c r="Q1152" i="31"/>
  <c r="Q1144" i="31"/>
  <c r="Q1136" i="31"/>
  <c r="Q1128" i="31"/>
  <c r="Q1120" i="31"/>
  <c r="Q1112" i="31"/>
  <c r="Q1104" i="31"/>
  <c r="Q1096" i="31"/>
  <c r="Q1088" i="31"/>
  <c r="Q1080" i="31"/>
  <c r="Q1072" i="31"/>
  <c r="Q1064" i="31"/>
  <c r="Q1056" i="31"/>
  <c r="Q1048" i="31"/>
  <c r="Q1040" i="31"/>
  <c r="Q1032" i="31"/>
  <c r="Q1024" i="31"/>
  <c r="Q1016" i="31"/>
  <c r="Q1008" i="31"/>
  <c r="Q1000" i="31"/>
  <c r="Q992" i="31"/>
  <c r="Q984" i="31"/>
  <c r="Q976" i="31"/>
  <c r="Q968" i="31"/>
  <c r="Q960" i="31"/>
  <c r="Q952" i="31"/>
  <c r="Q944" i="31"/>
  <c r="Q936" i="31"/>
  <c r="Q928" i="31"/>
  <c r="Q920" i="31"/>
  <c r="Q912" i="31"/>
  <c r="Q904" i="31"/>
  <c r="Q896" i="31"/>
  <c r="Q888" i="31"/>
  <c r="Q880" i="31"/>
  <c r="Q872" i="31"/>
  <c r="Q864" i="31"/>
  <c r="Q856" i="31"/>
  <c r="Q848" i="31"/>
  <c r="Q840" i="31"/>
  <c r="Q832" i="31"/>
  <c r="Q824" i="31"/>
  <c r="Q816" i="31"/>
  <c r="Q808" i="31"/>
  <c r="Q800" i="31"/>
  <c r="Q792" i="31"/>
  <c r="Q784" i="31"/>
  <c r="Q776" i="31"/>
  <c r="Q768" i="31"/>
  <c r="Q760" i="31"/>
  <c r="Q752" i="31"/>
  <c r="Q744" i="31"/>
  <c r="Q736" i="31"/>
  <c r="Q728" i="31"/>
  <c r="Q720" i="31"/>
  <c r="Q712" i="31"/>
  <c r="Q704" i="31"/>
  <c r="Q696" i="31"/>
  <c r="Q688" i="31"/>
  <c r="Q2409" i="31"/>
  <c r="Q1897" i="31"/>
  <c r="Q1791" i="31"/>
  <c r="Q1727" i="31"/>
  <c r="Q1663" i="31"/>
  <c r="Q1599" i="31"/>
  <c r="Q1535" i="31"/>
  <c r="Q1471" i="31"/>
  <c r="Q1407" i="31"/>
  <c r="Q1343" i="31"/>
  <c r="Q1311" i="31"/>
  <c r="Q1293" i="31"/>
  <c r="Q1270" i="31"/>
  <c r="Q1255" i="31"/>
  <c r="Q1247" i="31"/>
  <c r="Q1239" i="31"/>
  <c r="Q1231" i="31"/>
  <c r="Q1223" i="31"/>
  <c r="Q1215" i="31"/>
  <c r="Q1207" i="31"/>
  <c r="Q1199" i="31"/>
  <c r="Q1191" i="31"/>
  <c r="Q1183" i="31"/>
  <c r="Q1175" i="31"/>
  <c r="Q1167" i="31"/>
  <c r="Q1159" i="31"/>
  <c r="Q1151" i="31"/>
  <c r="Q1143" i="31"/>
  <c r="Q1135" i="31"/>
  <c r="Q1127" i="31"/>
  <c r="Q1119" i="31"/>
  <c r="Q1111" i="31"/>
  <c r="Q1103" i="31"/>
  <c r="Q1095" i="31"/>
  <c r="Q1087" i="31"/>
  <c r="Q1079" i="31"/>
  <c r="Q1071" i="31"/>
  <c r="Q1063" i="31"/>
  <c r="Q1055" i="31"/>
  <c r="Q1047" i="31"/>
  <c r="Q1039" i="31"/>
  <c r="Q1031" i="31"/>
  <c r="Q1023" i="31"/>
  <c r="Q1015" i="31"/>
  <c r="Q1007" i="31"/>
  <c r="Q999" i="31"/>
  <c r="Q991" i="31"/>
  <c r="Q983" i="31"/>
  <c r="Q975" i="31"/>
  <c r="Q967" i="31"/>
  <c r="Q959" i="31"/>
  <c r="Q951" i="31"/>
  <c r="Q943" i="31"/>
  <c r="Q935" i="31"/>
  <c r="Q927" i="31"/>
  <c r="Q919" i="31"/>
  <c r="Q911" i="31"/>
  <c r="Q903" i="31"/>
  <c r="Q895" i="31"/>
  <c r="Q887" i="31"/>
  <c r="Q879" i="31"/>
  <c r="Q871" i="31"/>
  <c r="Q863" i="31"/>
  <c r="Q855" i="31"/>
  <c r="Q847" i="31"/>
  <c r="Q839" i="31"/>
  <c r="Q831" i="31"/>
  <c r="Q823" i="31"/>
  <c r="Q815" i="31"/>
  <c r="Q807" i="31"/>
  <c r="Q799" i="31"/>
  <c r="Q791" i="31"/>
  <c r="Q783" i="31"/>
  <c r="Q775" i="31"/>
  <c r="Q767" i="31"/>
  <c r="Q759" i="31"/>
  <c r="Q751" i="31"/>
  <c r="Q743" i="31"/>
  <c r="Q735" i="31"/>
  <c r="Q727" i="31"/>
  <c r="Q719" i="31"/>
  <c r="Q711" i="31"/>
  <c r="Q703" i="31"/>
  <c r="Q695" i="31"/>
  <c r="Q687" i="31"/>
  <c r="Q2345" i="31"/>
  <c r="Q1856" i="31"/>
  <c r="Q1783" i="31"/>
  <c r="Q1719" i="31"/>
  <c r="Q1655" i="31"/>
  <c r="Q1591" i="31"/>
  <c r="Q1527" i="31"/>
  <c r="Q1463" i="31"/>
  <c r="Q1399" i="31"/>
  <c r="Q1335" i="31"/>
  <c r="Q1310" i="31"/>
  <c r="Q1287" i="31"/>
  <c r="Q1269" i="31"/>
  <c r="Q1254" i="31"/>
  <c r="Q1246" i="31"/>
  <c r="Q1238" i="31"/>
  <c r="Q1230" i="31"/>
  <c r="Q1222" i="31"/>
  <c r="Q1214" i="31"/>
  <c r="Q1206" i="31"/>
  <c r="Q1198" i="31"/>
  <c r="Q1190" i="31"/>
  <c r="Q1182" i="31"/>
  <c r="Q1174" i="31"/>
  <c r="Q1166" i="31"/>
  <c r="Q1158" i="31"/>
  <c r="Q1150" i="31"/>
  <c r="Q1142" i="31"/>
  <c r="Q1134" i="31"/>
  <c r="Q1126" i="31"/>
  <c r="Q1118" i="31"/>
  <c r="Q1110" i="31"/>
  <c r="Q1102" i="31"/>
  <c r="Q1094" i="31"/>
  <c r="Q1086" i="31"/>
  <c r="Q1078" i="31"/>
  <c r="Q1070" i="31"/>
  <c r="Q1062" i="31"/>
  <c r="Q1054" i="31"/>
  <c r="Q1046" i="31"/>
  <c r="Q1038" i="31"/>
  <c r="Q1030" i="31"/>
  <c r="Q1022" i="31"/>
  <c r="Q1014" i="31"/>
  <c r="Q1006" i="31"/>
  <c r="Q998" i="31"/>
  <c r="Q990" i="31"/>
  <c r="Q982" i="31"/>
  <c r="Q974" i="31"/>
  <c r="Q966" i="31"/>
  <c r="Q958" i="31"/>
  <c r="Q950" i="31"/>
  <c r="Q942" i="31"/>
  <c r="Q934" i="31"/>
  <c r="Q926" i="31"/>
  <c r="Q918" i="31"/>
  <c r="Q910" i="31"/>
  <c r="Q902" i="31"/>
  <c r="Q894" i="31"/>
  <c r="Q886" i="31"/>
  <c r="Q878" i="31"/>
  <c r="Q870" i="31"/>
  <c r="Q862" i="31"/>
  <c r="Q854" i="31"/>
  <c r="Q846" i="31"/>
  <c r="Q2281" i="31"/>
  <c r="Q1839" i="31"/>
  <c r="Q1775" i="31"/>
  <c r="Q1711" i="31"/>
  <c r="Q1647" i="31"/>
  <c r="Q1583" i="31"/>
  <c r="Q1519" i="31"/>
  <c r="Q1455" i="31"/>
  <c r="Q1391" i="31"/>
  <c r="Q1334" i="31"/>
  <c r="Q1309" i="31"/>
  <c r="Q1286" i="31"/>
  <c r="Q1268" i="31"/>
  <c r="Q1253" i="31"/>
  <c r="Q1245" i="31"/>
  <c r="Q1237" i="31"/>
  <c r="Q1229" i="31"/>
  <c r="Q1221" i="31"/>
  <c r="Q1213" i="31"/>
  <c r="Q1205" i="31"/>
  <c r="Q1197" i="31"/>
  <c r="Q1189" i="31"/>
  <c r="Q1181" i="31"/>
  <c r="Q1173" i="31"/>
  <c r="Q1165" i="31"/>
  <c r="Q1157" i="31"/>
  <c r="Q1149" i="31"/>
  <c r="Q1141" i="31"/>
  <c r="Q1133" i="31"/>
  <c r="Q1125" i="31"/>
  <c r="Q1117" i="31"/>
  <c r="Q1109" i="31"/>
  <c r="Q1101" i="31"/>
  <c r="Q1093" i="31"/>
  <c r="Q1085" i="31"/>
  <c r="Q1077" i="31"/>
  <c r="Q1069" i="31"/>
  <c r="Q1061" i="31"/>
  <c r="Q1053" i="31"/>
  <c r="Q1045" i="31"/>
  <c r="Q1037" i="31"/>
  <c r="Q1029" i="31"/>
  <c r="Q1021" i="31"/>
  <c r="Q1013" i="31"/>
  <c r="Q1005" i="31"/>
  <c r="Q997" i="31"/>
  <c r="Q989" i="31"/>
  <c r="Q981" i="31"/>
  <c r="Q973" i="31"/>
  <c r="Q965" i="31"/>
  <c r="Q957" i="31"/>
  <c r="Q949" i="31"/>
  <c r="Q941" i="31"/>
  <c r="Q933" i="31"/>
  <c r="Q925" i="31"/>
  <c r="Q917" i="31"/>
  <c r="Q909" i="31"/>
  <c r="Q901" i="31"/>
  <c r="Q893" i="31"/>
  <c r="Q885" i="31"/>
  <c r="Q877" i="31"/>
  <c r="Q869" i="31"/>
  <c r="Q861" i="31"/>
  <c r="Q853" i="31"/>
  <c r="Q845" i="31"/>
  <c r="Q837" i="31"/>
  <c r="Q829" i="31"/>
  <c r="Q821" i="31"/>
  <c r="Q813" i="31"/>
  <c r="Q805" i="31"/>
  <c r="Q797" i="31"/>
  <c r="Q789" i="31"/>
  <c r="Q781" i="31"/>
  <c r="Q773" i="31"/>
  <c r="Q765" i="31"/>
  <c r="Q757" i="31"/>
  <c r="Q749" i="31"/>
  <c r="Q741" i="31"/>
  <c r="Q733" i="31"/>
  <c r="Q725" i="31"/>
  <c r="Q717" i="31"/>
  <c r="Q709" i="31"/>
  <c r="Q701" i="31"/>
  <c r="Q693" i="31"/>
  <c r="Q685" i="31"/>
  <c r="Q2153" i="31"/>
  <c r="Q1823" i="31"/>
  <c r="Q1759" i="31"/>
  <c r="Q1695" i="31"/>
  <c r="Q1631" i="31"/>
  <c r="Q1567" i="31"/>
  <c r="Q1503" i="31"/>
  <c r="Q1439" i="31"/>
  <c r="Q1375" i="31"/>
  <c r="Q1326" i="31"/>
  <c r="Q1302" i="31"/>
  <c r="Q1279" i="31"/>
  <c r="Q1262" i="31"/>
  <c r="Q1251" i="31"/>
  <c r="Q1243" i="31"/>
  <c r="Q1235" i="31"/>
  <c r="Q1227" i="31"/>
  <c r="Q1219" i="31"/>
  <c r="Q1211" i="31"/>
  <c r="Q1203" i="31"/>
  <c r="Q1195" i="31"/>
  <c r="Q1187" i="31"/>
  <c r="Q1179" i="31"/>
  <c r="Q1171" i="31"/>
  <c r="Q1163" i="31"/>
  <c r="Q1155" i="31"/>
  <c r="Q1147" i="31"/>
  <c r="Q1139" i="31"/>
  <c r="Q1131" i="31"/>
  <c r="Q1123" i="31"/>
  <c r="Q1115" i="31"/>
  <c r="Q1107" i="31"/>
  <c r="Q1099" i="31"/>
  <c r="Q1091" i="31"/>
  <c r="Q1083" i="31"/>
  <c r="Q1075" i="31"/>
  <c r="Q1067" i="31"/>
  <c r="Q1059" i="31"/>
  <c r="Q1051" i="31"/>
  <c r="Q1043" i="31"/>
  <c r="Q1035" i="31"/>
  <c r="Q1027" i="31"/>
  <c r="Q1019" i="31"/>
  <c r="Q1011" i="31"/>
  <c r="Q1003" i="31"/>
  <c r="Q995" i="31"/>
  <c r="Q987" i="31"/>
  <c r="Q979" i="31"/>
  <c r="Q971" i="31"/>
  <c r="Q963" i="31"/>
  <c r="Q955" i="31"/>
  <c r="Q947" i="31"/>
  <c r="Q939" i="31"/>
  <c r="Q931" i="31"/>
  <c r="Q923" i="31"/>
  <c r="Q915" i="31"/>
  <c r="Q907" i="31"/>
  <c r="Q899" i="31"/>
  <c r="Q891" i="31"/>
  <c r="Q883" i="31"/>
  <c r="Q875" i="31"/>
  <c r="Q867" i="31"/>
  <c r="Q859" i="31"/>
  <c r="Q851" i="31"/>
  <c r="Q843" i="31"/>
  <c r="Q835" i="31"/>
  <c r="Q827" i="31"/>
  <c r="Q819" i="31"/>
  <c r="Q811" i="31"/>
  <c r="Q803" i="31"/>
  <c r="Q795" i="31"/>
  <c r="Q787" i="31"/>
  <c r="Q779" i="31"/>
  <c r="Q2089" i="31"/>
  <c r="Q1815" i="31"/>
  <c r="Q1751" i="31"/>
  <c r="Q1687" i="31"/>
  <c r="Q1623" i="31"/>
  <c r="Q1559" i="31"/>
  <c r="Q1495" i="31"/>
  <c r="Q1431" i="31"/>
  <c r="Q1367" i="31"/>
  <c r="Q1319" i="31"/>
  <c r="Q1301" i="31"/>
  <c r="Q1278" i="31"/>
  <c r="Q1261" i="31"/>
  <c r="Q1250" i="31"/>
  <c r="Q1242" i="31"/>
  <c r="Q1234" i="31"/>
  <c r="Q1226" i="31"/>
  <c r="Q1218" i="31"/>
  <c r="Q1210" i="31"/>
  <c r="Q1202" i="31"/>
  <c r="Q1194" i="31"/>
  <c r="Q1186" i="31"/>
  <c r="Q1178" i="31"/>
  <c r="Q1170" i="31"/>
  <c r="Q1162" i="31"/>
  <c r="Q1154" i="31"/>
  <c r="Q1146" i="31"/>
  <c r="Q1138" i="31"/>
  <c r="Q1130" i="31"/>
  <c r="Q1122" i="31"/>
  <c r="Q1114" i="31"/>
  <c r="Q1106" i="31"/>
  <c r="Q1098" i="31"/>
  <c r="Q1090" i="31"/>
  <c r="Q1082" i="31"/>
  <c r="Q1074" i="31"/>
  <c r="Q1066" i="31"/>
  <c r="Q1058" i="31"/>
  <c r="Q1050" i="31"/>
  <c r="Q1042" i="31"/>
  <c r="Q1034" i="31"/>
  <c r="Q1026" i="31"/>
  <c r="Q1018" i="31"/>
  <c r="Q1010" i="31"/>
  <c r="Q1002" i="31"/>
  <c r="Q994" i="31"/>
  <c r="Q986" i="31"/>
  <c r="Q978" i="31"/>
  <c r="Q970" i="31"/>
  <c r="Q962" i="31"/>
  <c r="Q954" i="31"/>
  <c r="Q946" i="31"/>
  <c r="Q938" i="31"/>
  <c r="Q930" i="31"/>
  <c r="Q922" i="31"/>
  <c r="Q914" i="31"/>
  <c r="Q906" i="31"/>
  <c r="Q898" i="31"/>
  <c r="Q890" i="31"/>
  <c r="Q882" i="31"/>
  <c r="Q874" i="31"/>
  <c r="Q866" i="31"/>
  <c r="Q858" i="31"/>
  <c r="Q850" i="31"/>
  <c r="Q842" i="31"/>
  <c r="Q834" i="31"/>
  <c r="Q826" i="31"/>
  <c r="Q818" i="31"/>
  <c r="Q810" i="31"/>
  <c r="Q802" i="31"/>
  <c r="Q794" i="31"/>
  <c r="Q1447" i="31"/>
  <c r="Q1236" i="31"/>
  <c r="Q1172" i="31"/>
  <c r="Q1108" i="31"/>
  <c r="Q1044" i="31"/>
  <c r="Q980" i="31"/>
  <c r="Q916" i="31"/>
  <c r="Q852" i="31"/>
  <c r="Q814" i="31"/>
  <c r="Q786" i="31"/>
  <c r="Q766" i="31"/>
  <c r="Q750" i="31"/>
  <c r="Q734" i="31"/>
  <c r="Q718" i="31"/>
  <c r="Q702" i="31"/>
  <c r="Q686" i="31"/>
  <c r="Q676" i="31"/>
  <c r="Q668" i="31"/>
  <c r="Q660" i="31"/>
  <c r="Q652" i="31"/>
  <c r="Q644" i="31"/>
  <c r="Q636" i="31"/>
  <c r="Q628" i="31"/>
  <c r="Q620" i="31"/>
  <c r="Q612" i="31"/>
  <c r="Q604" i="31"/>
  <c r="Q596" i="31"/>
  <c r="Q588" i="31"/>
  <c r="Q580" i="31"/>
  <c r="Q572" i="31"/>
  <c r="Q564" i="31"/>
  <c r="Q556" i="31"/>
  <c r="Q548" i="31"/>
  <c r="Q540" i="31"/>
  <c r="Q532" i="31"/>
  <c r="Q524" i="31"/>
  <c r="Q516" i="31"/>
  <c r="Q508" i="31"/>
  <c r="Q500" i="31"/>
  <c r="Q492" i="31"/>
  <c r="Q484" i="31"/>
  <c r="Q476" i="31"/>
  <c r="Q468" i="31"/>
  <c r="Q460" i="31"/>
  <c r="Q452" i="31"/>
  <c r="Q444" i="31"/>
  <c r="Q436" i="31"/>
  <c r="Q428" i="31"/>
  <c r="Q420" i="31"/>
  <c r="Q412" i="31"/>
  <c r="Q404" i="31"/>
  <c r="Q396" i="31"/>
  <c r="Q388" i="31"/>
  <c r="Q380" i="31"/>
  <c r="Q372" i="31"/>
  <c r="Q364" i="31"/>
  <c r="Q356" i="31"/>
  <c r="Q348" i="31"/>
  <c r="Q340" i="31"/>
  <c r="Q332" i="31"/>
  <c r="Q324" i="31"/>
  <c r="Q316" i="31"/>
  <c r="Q308" i="31"/>
  <c r="Q300" i="31"/>
  <c r="Q292" i="31"/>
  <c r="Q284" i="31"/>
  <c r="Q276" i="31"/>
  <c r="Q268" i="31"/>
  <c r="Q260" i="31"/>
  <c r="Q252" i="31"/>
  <c r="Q244" i="31"/>
  <c r="Q236" i="31"/>
  <c r="Q228" i="31"/>
  <c r="Q220" i="31"/>
  <c r="Q212" i="31"/>
  <c r="Q204" i="31"/>
  <c r="Q196" i="31"/>
  <c r="Q188" i="31"/>
  <c r="Q180" i="31"/>
  <c r="Q172" i="31"/>
  <c r="Q164" i="31"/>
  <c r="Q156" i="31"/>
  <c r="Q148" i="31"/>
  <c r="Q140" i="31"/>
  <c r="Q132" i="31"/>
  <c r="Q124" i="31"/>
  <c r="Q116" i="31"/>
  <c r="Q2217" i="31"/>
  <c r="Q1383" i="31"/>
  <c r="Q1228" i="31"/>
  <c r="Q1164" i="31"/>
  <c r="Q1100" i="31"/>
  <c r="Q1036" i="31"/>
  <c r="Q972" i="31"/>
  <c r="Q908" i="31"/>
  <c r="Q844" i="31"/>
  <c r="Q812" i="31"/>
  <c r="Q782" i="31"/>
  <c r="Q764" i="31"/>
  <c r="Q748" i="31"/>
  <c r="Q732" i="31"/>
  <c r="Q716" i="31"/>
  <c r="Q700" i="31"/>
  <c r="Q684" i="31"/>
  <c r="Q675" i="31"/>
  <c r="Q667" i="31"/>
  <c r="Q659" i="31"/>
  <c r="Q651" i="31"/>
  <c r="Q643" i="31"/>
  <c r="Q635" i="31"/>
  <c r="Q627" i="31"/>
  <c r="Q619" i="31"/>
  <c r="Q611" i="31"/>
  <c r="Q603" i="31"/>
  <c r="Q595" i="31"/>
  <c r="Q587" i="31"/>
  <c r="Q579" i="31"/>
  <c r="Q571" i="31"/>
  <c r="Q563" i="31"/>
  <c r="Q555" i="31"/>
  <c r="Q547" i="31"/>
  <c r="Q539" i="31"/>
  <c r="Q531" i="31"/>
  <c r="Q523" i="31"/>
  <c r="Q515" i="31"/>
  <c r="Q507" i="31"/>
  <c r="Q499" i="31"/>
  <c r="Q491" i="31"/>
  <c r="Q483" i="31"/>
  <c r="Q475" i="31"/>
  <c r="Q467" i="31"/>
  <c r="Q459" i="31"/>
  <c r="Q451" i="31"/>
  <c r="Q443" i="31"/>
  <c r="Q435" i="31"/>
  <c r="Q427" i="31"/>
  <c r="Q419" i="31"/>
  <c r="Q411" i="31"/>
  <c r="Q403" i="31"/>
  <c r="Q395" i="31"/>
  <c r="Q387" i="31"/>
  <c r="Q379" i="31"/>
  <c r="Q371" i="31"/>
  <c r="Q363" i="31"/>
  <c r="Q355" i="31"/>
  <c r="Q347" i="31"/>
  <c r="Q339" i="31"/>
  <c r="Q331" i="31"/>
  <c r="Q323" i="31"/>
  <c r="Q315" i="31"/>
  <c r="Q307" i="31"/>
  <c r="Q299" i="31"/>
  <c r="Q291" i="31"/>
  <c r="Q283" i="31"/>
  <c r="Q275" i="31"/>
  <c r="Q267" i="31"/>
  <c r="Q259" i="31"/>
  <c r="Q251" i="31"/>
  <c r="Q243" i="31"/>
  <c r="Q235" i="31"/>
  <c r="Q227" i="31"/>
  <c r="Q219" i="31"/>
  <c r="Q211" i="31"/>
  <c r="Q203" i="31"/>
  <c r="Q195" i="31"/>
  <c r="Q187" i="31"/>
  <c r="Q179" i="31"/>
  <c r="Q171" i="31"/>
  <c r="Q163" i="31"/>
  <c r="Q155" i="31"/>
  <c r="Q147" i="31"/>
  <c r="Q139" i="31"/>
  <c r="Q131" i="31"/>
  <c r="Q1831" i="31"/>
  <c r="Q1327" i="31"/>
  <c r="Q1220" i="31"/>
  <c r="Q1156" i="31"/>
  <c r="Q1092" i="31"/>
  <c r="Q1028" i="31"/>
  <c r="Q964" i="31"/>
  <c r="Q900" i="31"/>
  <c r="Q838" i="31"/>
  <c r="Q806" i="31"/>
  <c r="Q780" i="31"/>
  <c r="Q763" i="31"/>
  <c r="Q747" i="31"/>
  <c r="Q731" i="31"/>
  <c r="Q715" i="31"/>
  <c r="Q699" i="31"/>
  <c r="Q683" i="31"/>
  <c r="Q674" i="31"/>
  <c r="Q666" i="31"/>
  <c r="Q658" i="31"/>
  <c r="Q650" i="31"/>
  <c r="Q642" i="31"/>
  <c r="Q634" i="31"/>
  <c r="Q626" i="31"/>
  <c r="Q618" i="31"/>
  <c r="Q610" i="31"/>
  <c r="Q602" i="31"/>
  <c r="Q594" i="31"/>
  <c r="Q586" i="31"/>
  <c r="Q578" i="31"/>
  <c r="Q570" i="31"/>
  <c r="Q562" i="31"/>
  <c r="Q554" i="31"/>
  <c r="Q546" i="31"/>
  <c r="Q538" i="31"/>
  <c r="Q530" i="31"/>
  <c r="Q522" i="31"/>
  <c r="Q514" i="31"/>
  <c r="Q506" i="31"/>
  <c r="Q498" i="31"/>
  <c r="Q490" i="31"/>
  <c r="Q482" i="31"/>
  <c r="Q474" i="31"/>
  <c r="Q466" i="31"/>
  <c r="Q458" i="31"/>
  <c r="Q450" i="31"/>
  <c r="Q442" i="31"/>
  <c r="Q434" i="31"/>
  <c r="Q426" i="31"/>
  <c r="Q418" i="31"/>
  <c r="Q410" i="31"/>
  <c r="Q402" i="31"/>
  <c r="Q394" i="31"/>
  <c r="Q386" i="31"/>
  <c r="Q378" i="31"/>
  <c r="Q370" i="31"/>
  <c r="Q362" i="31"/>
  <c r="Q354" i="31"/>
  <c r="Q346" i="31"/>
  <c r="Q338" i="31"/>
  <c r="Q330" i="31"/>
  <c r="Q322" i="31"/>
  <c r="Q314" i="31"/>
  <c r="Q306" i="31"/>
  <c r="Q298" i="31"/>
  <c r="Q290" i="31"/>
  <c r="Q282" i="31"/>
  <c r="Q274" i="31"/>
  <c r="Q266" i="31"/>
  <c r="Q258" i="31"/>
  <c r="Q250" i="31"/>
  <c r="Q242" i="31"/>
  <c r="Q234" i="31"/>
  <c r="Q226" i="31"/>
  <c r="Q218" i="31"/>
  <c r="Q210" i="31"/>
  <c r="Q202" i="31"/>
  <c r="Q194" i="31"/>
  <c r="Q186" i="31"/>
  <c r="Q178" i="31"/>
  <c r="Q170" i="31"/>
  <c r="Q162" i="31"/>
  <c r="Q154" i="31"/>
  <c r="Q146" i="31"/>
  <c r="Q138" i="31"/>
  <c r="Q130" i="31"/>
  <c r="Q1767" i="31"/>
  <c r="Q1303" i="31"/>
  <c r="Q1212" i="31"/>
  <c r="Q1148" i="31"/>
  <c r="Q1084" i="31"/>
  <c r="Q1020" i="31"/>
  <c r="Q956" i="31"/>
  <c r="Q892" i="31"/>
  <c r="Q836" i="31"/>
  <c r="Q804" i="31"/>
  <c r="Q778" i="31"/>
  <c r="Q762" i="31"/>
  <c r="Q746" i="31"/>
  <c r="Q730" i="31"/>
  <c r="Q714" i="31"/>
  <c r="Q698" i="31"/>
  <c r="Q682" i="31"/>
  <c r="Q673" i="31"/>
  <c r="Q665" i="31"/>
  <c r="Q657" i="31"/>
  <c r="Q649" i="31"/>
  <c r="Q641" i="31"/>
  <c r="Q633" i="31"/>
  <c r="Q625" i="31"/>
  <c r="Q617" i="31"/>
  <c r="Q609" i="31"/>
  <c r="Q601" i="31"/>
  <c r="Q593" i="31"/>
  <c r="Q585" i="31"/>
  <c r="Q577" i="31"/>
  <c r="Q569" i="31"/>
  <c r="Q561" i="31"/>
  <c r="Q553" i="31"/>
  <c r="Q545" i="31"/>
  <c r="Q537" i="31"/>
  <c r="Q529" i="31"/>
  <c r="Q521" i="31"/>
  <c r="Q513" i="31"/>
  <c r="Q505" i="31"/>
  <c r="Q497" i="31"/>
  <c r="Q489" i="31"/>
  <c r="Q481" i="31"/>
  <c r="Q473" i="31"/>
  <c r="Q465" i="31"/>
  <c r="Q457" i="31"/>
  <c r="Q449" i="31"/>
  <c r="Q441" i="31"/>
  <c r="Q433" i="31"/>
  <c r="Q425" i="31"/>
  <c r="Q417" i="31"/>
  <c r="Q409" i="31"/>
  <c r="Q401" i="31"/>
  <c r="Q393" i="31"/>
  <c r="Q385" i="31"/>
  <c r="Q377" i="31"/>
  <c r="Q369" i="31"/>
  <c r="Q361" i="31"/>
  <c r="Q353" i="31"/>
  <c r="Q345" i="31"/>
  <c r="Q337" i="31"/>
  <c r="Q329" i="31"/>
  <c r="Q321" i="31"/>
  <c r="Q313" i="31"/>
  <c r="Q305" i="31"/>
  <c r="Q297" i="31"/>
  <c r="Q289" i="31"/>
  <c r="Q281" i="31"/>
  <c r="Q273" i="31"/>
  <c r="Q265" i="31"/>
  <c r="Q257" i="31"/>
  <c r="Q249" i="31"/>
  <c r="Q241" i="31"/>
  <c r="Q233" i="31"/>
  <c r="Q225" i="31"/>
  <c r="Q217" i="31"/>
  <c r="Q209" i="31"/>
  <c r="Q201" i="31"/>
  <c r="Q193" i="31"/>
  <c r="Q185" i="31"/>
  <c r="Q177" i="31"/>
  <c r="Q169" i="31"/>
  <c r="Q161" i="31"/>
  <c r="Q153" i="31"/>
  <c r="Q145" i="31"/>
  <c r="Q137" i="31"/>
  <c r="Q1703" i="31"/>
  <c r="Q1285" i="31"/>
  <c r="Q1204" i="31"/>
  <c r="Q1140" i="31"/>
  <c r="Q1076" i="31"/>
  <c r="Q1012" i="31"/>
  <c r="Q948" i="31"/>
  <c r="Q884" i="31"/>
  <c r="Q830" i="31"/>
  <c r="Q798" i="31"/>
  <c r="Q774" i="31"/>
  <c r="Q758" i="31"/>
  <c r="Q742" i="31"/>
  <c r="Q726" i="31"/>
  <c r="Q710" i="31"/>
  <c r="Q694" i="31"/>
  <c r="Q680" i="31"/>
  <c r="Q672" i="31"/>
  <c r="Q664" i="31"/>
  <c r="Q656" i="31"/>
  <c r="Q648" i="31"/>
  <c r="Q640" i="31"/>
  <c r="Q632" i="31"/>
  <c r="Q624" i="31"/>
  <c r="Q616" i="31"/>
  <c r="Q608" i="31"/>
  <c r="Q600" i="31"/>
  <c r="Q592" i="31"/>
  <c r="Q584" i="31"/>
  <c r="Q576" i="31"/>
  <c r="Q568" i="31"/>
  <c r="Q560" i="31"/>
  <c r="Q552" i="31"/>
  <c r="Q544" i="31"/>
  <c r="Q536" i="31"/>
  <c r="Q528" i="31"/>
  <c r="Q520" i="31"/>
  <c r="Q512" i="31"/>
  <c r="Q504" i="31"/>
  <c r="Q496" i="31"/>
  <c r="Q488" i="31"/>
  <c r="Q480" i="31"/>
  <c r="Q472" i="31"/>
  <c r="Q464" i="31"/>
  <c r="Q456" i="31"/>
  <c r="Q448" i="31"/>
  <c r="Q440" i="31"/>
  <c r="Q432" i="31"/>
  <c r="Q424" i="31"/>
  <c r="Q416" i="31"/>
  <c r="Q408" i="31"/>
  <c r="Q400" i="31"/>
  <c r="Q392" i="31"/>
  <c r="Q384" i="31"/>
  <c r="Q376" i="31"/>
  <c r="Q368" i="31"/>
  <c r="Q360" i="31"/>
  <c r="Q352" i="31"/>
  <c r="Q344" i="31"/>
  <c r="Q336" i="31"/>
  <c r="Q328" i="31"/>
  <c r="Q320" i="31"/>
  <c r="Q312" i="31"/>
  <c r="Q304" i="31"/>
  <c r="Q296" i="31"/>
  <c r="Q288" i="31"/>
  <c r="Q280" i="31"/>
  <c r="Q272" i="31"/>
  <c r="Q264" i="31"/>
  <c r="Q256" i="31"/>
  <c r="Q248" i="31"/>
  <c r="Q240" i="31"/>
  <c r="Q232" i="31"/>
  <c r="Q224" i="31"/>
  <c r="Q216" i="31"/>
  <c r="Q208" i="31"/>
  <c r="Q200" i="31"/>
  <c r="Q192" i="31"/>
  <c r="Q184" i="31"/>
  <c r="Q176" i="31"/>
  <c r="Q168" i="31"/>
  <c r="Q160" i="31"/>
  <c r="Q152" i="31"/>
  <c r="Q144" i="31"/>
  <c r="Q136" i="31"/>
  <c r="Q128" i="31"/>
  <c r="Q120" i="31"/>
  <c r="Q1575" i="31"/>
  <c r="Q1252" i="31"/>
  <c r="Q1188" i="31"/>
  <c r="Q1124" i="31"/>
  <c r="Q1060" i="31"/>
  <c r="Q996" i="31"/>
  <c r="Q932" i="31"/>
  <c r="Q868" i="31"/>
  <c r="Q822" i="31"/>
  <c r="Q790" i="31"/>
  <c r="Q771" i="31"/>
  <c r="Q755" i="31"/>
  <c r="Q739" i="31"/>
  <c r="Q723" i="31"/>
  <c r="Q707" i="31"/>
  <c r="Q691" i="31"/>
  <c r="Q678" i="31"/>
  <c r="Q670" i="31"/>
  <c r="Q662" i="31"/>
  <c r="Q654" i="31"/>
  <c r="Q646" i="31"/>
  <c r="Q638" i="31"/>
  <c r="Q630" i="31"/>
  <c r="Q622" i="31"/>
  <c r="Q614" i="31"/>
  <c r="Q606" i="31"/>
  <c r="Q598" i="31"/>
  <c r="Q590" i="31"/>
  <c r="Q582" i="31"/>
  <c r="Q574" i="31"/>
  <c r="Q566" i="31"/>
  <c r="Q558" i="31"/>
  <c r="Q550" i="31"/>
  <c r="Q542" i="31"/>
  <c r="Q534" i="31"/>
  <c r="Q526" i="31"/>
  <c r="Q518" i="31"/>
  <c r="Q510" i="31"/>
  <c r="Q502" i="31"/>
  <c r="Q494" i="31"/>
  <c r="Q486" i="31"/>
  <c r="Q478" i="31"/>
  <c r="Q470" i="31"/>
  <c r="Q462" i="31"/>
  <c r="Q454" i="31"/>
  <c r="Q446" i="31"/>
  <c r="Q438" i="31"/>
  <c r="Q430" i="31"/>
  <c r="Q422" i="31"/>
  <c r="Q414" i="31"/>
  <c r="Q406" i="31"/>
  <c r="Q398" i="31"/>
  <c r="Q390" i="31"/>
  <c r="Q382" i="31"/>
  <c r="Q374" i="31"/>
  <c r="Q366" i="31"/>
  <c r="Q358" i="31"/>
  <c r="Q350" i="31"/>
  <c r="Q342" i="31"/>
  <c r="Q334" i="31"/>
  <c r="Q326" i="31"/>
  <c r="Q318" i="31"/>
  <c r="Q310" i="31"/>
  <c r="Q302" i="31"/>
  <c r="Q294" i="31"/>
  <c r="Q286" i="31"/>
  <c r="Q278" i="31"/>
  <c r="Q270" i="31"/>
  <c r="Q262" i="31"/>
  <c r="Q254" i="31"/>
  <c r="Q246" i="31"/>
  <c r="Q238" i="31"/>
  <c r="Q230" i="31"/>
  <c r="Q1511" i="31"/>
  <c r="Q1244" i="31"/>
  <c r="Q1180" i="31"/>
  <c r="Q1116" i="31"/>
  <c r="Q1052" i="31"/>
  <c r="Q988" i="31"/>
  <c r="Q924" i="31"/>
  <c r="Q860" i="31"/>
  <c r="Q820" i="31"/>
  <c r="Q788" i="31"/>
  <c r="Q770" i="31"/>
  <c r="Q754" i="31"/>
  <c r="Q738" i="31"/>
  <c r="Q722" i="31"/>
  <c r="Q706" i="31"/>
  <c r="Q690" i="31"/>
  <c r="Q677" i="31"/>
  <c r="Q669" i="31"/>
  <c r="Q661" i="31"/>
  <c r="Q653" i="31"/>
  <c r="Q645" i="31"/>
  <c r="Q637" i="31"/>
  <c r="Q629" i="31"/>
  <c r="Q621" i="31"/>
  <c r="Q613" i="31"/>
  <c r="Q605" i="31"/>
  <c r="Q597" i="31"/>
  <c r="Q589" i="31"/>
  <c r="Q581" i="31"/>
  <c r="Q573" i="31"/>
  <c r="Q565" i="31"/>
  <c r="Q557" i="31"/>
  <c r="Q549" i="31"/>
  <c r="Q541" i="31"/>
  <c r="Q533" i="31"/>
  <c r="Q525" i="31"/>
  <c r="Q517" i="31"/>
  <c r="Q509" i="31"/>
  <c r="Q501" i="31"/>
  <c r="Q493" i="31"/>
  <c r="Q485" i="31"/>
  <c r="Q477" i="31"/>
  <c r="Q469" i="31"/>
  <c r="Q461" i="31"/>
  <c r="Q453" i="31"/>
  <c r="Q445" i="31"/>
  <c r="Q437" i="31"/>
  <c r="Q429" i="31"/>
  <c r="Q421" i="31"/>
  <c r="Q413" i="31"/>
  <c r="Q405" i="31"/>
  <c r="Q397" i="31"/>
  <c r="Q389" i="31"/>
  <c r="Q381" i="31"/>
  <c r="Q373" i="31"/>
  <c r="Q365" i="31"/>
  <c r="Q357" i="31"/>
  <c r="Q349" i="31"/>
  <c r="Q341" i="31"/>
  <c r="Q333" i="31"/>
  <c r="Q325" i="31"/>
  <c r="Q317" i="31"/>
  <c r="Q309" i="31"/>
  <c r="Q301" i="31"/>
  <c r="Q293" i="31"/>
  <c r="Q285" i="31"/>
  <c r="Q277" i="31"/>
  <c r="Q269" i="31"/>
  <c r="Q261" i="31"/>
  <c r="Q253" i="31"/>
  <c r="Q245" i="31"/>
  <c r="Q237" i="31"/>
  <c r="Q229" i="31"/>
  <c r="Q221" i="31"/>
  <c r="Q213" i="31"/>
  <c r="Q205" i="31"/>
  <c r="Q876" i="31"/>
  <c r="Q692" i="31"/>
  <c r="Q623" i="31"/>
  <c r="Q559" i="31"/>
  <c r="Q495" i="31"/>
  <c r="Q431" i="31"/>
  <c r="Q367" i="31"/>
  <c r="Q303" i="31"/>
  <c r="Q239" i="31"/>
  <c r="Q199" i="31"/>
  <c r="Q181" i="31"/>
  <c r="Q158" i="31"/>
  <c r="Q135" i="31"/>
  <c r="Q122" i="31"/>
  <c r="Q112" i="31"/>
  <c r="Q104" i="31"/>
  <c r="Q96" i="31"/>
  <c r="Q88" i="31"/>
  <c r="Q80" i="31"/>
  <c r="Q72" i="31"/>
  <c r="Q64" i="31"/>
  <c r="Q56" i="31"/>
  <c r="Q48" i="31"/>
  <c r="Q40" i="31"/>
  <c r="Q32" i="31"/>
  <c r="Q24" i="31"/>
  <c r="Q16" i="31"/>
  <c r="Q8" i="31"/>
  <c r="Q23" i="31"/>
  <c r="Q7" i="31"/>
  <c r="Q54" i="31"/>
  <c r="Q38" i="31"/>
  <c r="Q14" i="31"/>
  <c r="Q1639" i="31"/>
  <c r="Q828" i="31"/>
  <c r="Q679" i="31"/>
  <c r="Q615" i="31"/>
  <c r="Q551" i="31"/>
  <c r="Q487" i="31"/>
  <c r="Q423" i="31"/>
  <c r="Q359" i="31"/>
  <c r="Q295" i="31"/>
  <c r="Q231" i="31"/>
  <c r="Q198" i="31"/>
  <c r="Q175" i="31"/>
  <c r="Q157" i="31"/>
  <c r="Q134" i="31"/>
  <c r="Q121" i="31"/>
  <c r="Q111" i="31"/>
  <c r="Q103" i="31"/>
  <c r="Q95" i="31"/>
  <c r="Q87" i="31"/>
  <c r="Q79" i="31"/>
  <c r="Q71" i="31"/>
  <c r="Q63" i="31"/>
  <c r="Q55" i="31"/>
  <c r="Q47" i="31"/>
  <c r="Q39" i="31"/>
  <c r="Q31" i="31"/>
  <c r="Q15" i="31"/>
  <c r="Q22" i="31"/>
  <c r="Q37" i="31"/>
  <c r="Q1263" i="31"/>
  <c r="Q796" i="31"/>
  <c r="Q671" i="31"/>
  <c r="Q607" i="31"/>
  <c r="Q543" i="31"/>
  <c r="Q479" i="31"/>
  <c r="Q415" i="31"/>
  <c r="Q351" i="31"/>
  <c r="Q287" i="31"/>
  <c r="Q223" i="31"/>
  <c r="Q197" i="31"/>
  <c r="Q174" i="31"/>
  <c r="Q151" i="31"/>
  <c r="Q133" i="31"/>
  <c r="Q119" i="31"/>
  <c r="Q110" i="31"/>
  <c r="Q102" i="31"/>
  <c r="Q94" i="31"/>
  <c r="Q86" i="31"/>
  <c r="Q78" i="31"/>
  <c r="Q70" i="31"/>
  <c r="Q62" i="31"/>
  <c r="Q46" i="31"/>
  <c r="Q30" i="31"/>
  <c r="Q6" i="31"/>
  <c r="Q21" i="31"/>
  <c r="Q5" i="31"/>
  <c r="Q740" i="31"/>
  <c r="Q391" i="31"/>
  <c r="Q189" i="31"/>
  <c r="Q115" i="31"/>
  <c r="Q83" i="31"/>
  <c r="Q51" i="31"/>
  <c r="Q11" i="31"/>
  <c r="Q1196" i="31"/>
  <c r="Q772" i="31"/>
  <c r="Q663" i="31"/>
  <c r="Q599" i="31"/>
  <c r="Q535" i="31"/>
  <c r="Q471" i="31"/>
  <c r="Q407" i="31"/>
  <c r="Q343" i="31"/>
  <c r="Q279" i="31"/>
  <c r="Q222" i="31"/>
  <c r="Q191" i="31"/>
  <c r="Q173" i="31"/>
  <c r="Q150" i="31"/>
  <c r="Q129" i="31"/>
  <c r="Q118" i="31"/>
  <c r="Q109" i="31"/>
  <c r="Q101" i="31"/>
  <c r="Q93" i="31"/>
  <c r="Q85" i="31"/>
  <c r="Q77" i="31"/>
  <c r="Q69" i="31"/>
  <c r="Q61" i="31"/>
  <c r="Q53" i="31"/>
  <c r="Q45" i="31"/>
  <c r="Q29" i="31"/>
  <c r="Q13" i="31"/>
  <c r="Q647" i="31"/>
  <c r="Q263" i="31"/>
  <c r="Q126" i="31"/>
  <c r="Q91" i="31"/>
  <c r="Q59" i="31"/>
  <c r="Q19" i="31"/>
  <c r="Q1132" i="31"/>
  <c r="Q756" i="31"/>
  <c r="Q655" i="31"/>
  <c r="Q591" i="31"/>
  <c r="Q527" i="31"/>
  <c r="Q463" i="31"/>
  <c r="Q399" i="31"/>
  <c r="Q335" i="31"/>
  <c r="Q271" i="31"/>
  <c r="Q215" i="31"/>
  <c r="Q190" i="31"/>
  <c r="Q167" i="31"/>
  <c r="Q149" i="31"/>
  <c r="Q127" i="31"/>
  <c r="Q117" i="31"/>
  <c r="Q108" i="31"/>
  <c r="Q100" i="31"/>
  <c r="Q92" i="31"/>
  <c r="Q84" i="31"/>
  <c r="Q76" i="31"/>
  <c r="Q68" i="31"/>
  <c r="Q60" i="31"/>
  <c r="Q52" i="31"/>
  <c r="Q44" i="31"/>
  <c r="Q36" i="31"/>
  <c r="Q28" i="31"/>
  <c r="Q20" i="31"/>
  <c r="Q12" i="31"/>
  <c r="Q1068" i="31"/>
  <c r="Q455" i="31"/>
  <c r="Q327" i="31"/>
  <c r="Q214" i="31"/>
  <c r="Q107" i="31"/>
  <c r="Q67" i="31"/>
  <c r="Q27" i="31"/>
  <c r="Q1004" i="31"/>
  <c r="Q724" i="31"/>
  <c r="Q639" i="31"/>
  <c r="Q575" i="31"/>
  <c r="Q511" i="31"/>
  <c r="Q447" i="31"/>
  <c r="Q383" i="31"/>
  <c r="Q319" i="31"/>
  <c r="Q255" i="31"/>
  <c r="Q207" i="31"/>
  <c r="Q183" i="31"/>
  <c r="Q165" i="31"/>
  <c r="Q142" i="31"/>
  <c r="Q125" i="31"/>
  <c r="Q114" i="31"/>
  <c r="Q106" i="31"/>
  <c r="Q98" i="31"/>
  <c r="Q90" i="31"/>
  <c r="Q82" i="31"/>
  <c r="Q74" i="31"/>
  <c r="Q66" i="31"/>
  <c r="Q58" i="31"/>
  <c r="Q50" i="31"/>
  <c r="Q42" i="31"/>
  <c r="Q34" i="31"/>
  <c r="Q26" i="31"/>
  <c r="Q18" i="31"/>
  <c r="Q10" i="31"/>
  <c r="Q17" i="31"/>
  <c r="Q583" i="31"/>
  <c r="Q166" i="31"/>
  <c r="Q99" i="31"/>
  <c r="Q35" i="31"/>
  <c r="Q940" i="31"/>
  <c r="Q708" i="31"/>
  <c r="Q631" i="31"/>
  <c r="Q567" i="31"/>
  <c r="Q503" i="31"/>
  <c r="Q439" i="31"/>
  <c r="Q375" i="31"/>
  <c r="Q311" i="31"/>
  <c r="Q247" i="31"/>
  <c r="Q206" i="31"/>
  <c r="Q182" i="31"/>
  <c r="Q159" i="31"/>
  <c r="Q141" i="31"/>
  <c r="Q123" i="31"/>
  <c r="Q113" i="31"/>
  <c r="Q105" i="31"/>
  <c r="Q97" i="31"/>
  <c r="Q89" i="31"/>
  <c r="Q81" i="31"/>
  <c r="Q73" i="31"/>
  <c r="Q65" i="31"/>
  <c r="Q57" i="31"/>
  <c r="Q49" i="31"/>
  <c r="Q41" i="31"/>
  <c r="Q33" i="31"/>
  <c r="Q25" i="31"/>
  <c r="Q9" i="31"/>
  <c r="Q519" i="31"/>
  <c r="Q143" i="31"/>
  <c r="Q75" i="31"/>
  <c r="Q43" i="31"/>
  <c r="C36" i="24" a="1"/>
  <c r="C36" i="1"/>
  <c r="F94" i="28"/>
  <c r="F93" i="28"/>
  <c r="F92" i="28"/>
  <c r="F91" i="28"/>
  <c r="F90" i="28"/>
  <c r="F88" i="28"/>
  <c r="F87" i="28"/>
  <c r="F86" i="28"/>
  <c r="F85" i="28"/>
  <c r="F84" i="28"/>
  <c r="F82" i="28"/>
  <c r="F81" i="28"/>
  <c r="F80" i="28"/>
  <c r="F79" i="28"/>
  <c r="F78" i="28"/>
  <c r="M70" i="28"/>
  <c r="I70" i="28"/>
  <c r="E70" i="28"/>
  <c r="A70" i="28"/>
  <c r="U69" i="28"/>
  <c r="Q69" i="28"/>
  <c r="M69" i="28"/>
  <c r="I69" i="28"/>
  <c r="E69" i="28"/>
  <c r="A69" i="28"/>
  <c r="U68" i="28"/>
  <c r="Q68" i="28"/>
  <c r="M68" i="28"/>
  <c r="I68" i="28"/>
  <c r="E68" i="28"/>
  <c r="A68" i="28"/>
  <c r="U67" i="28"/>
  <c r="Q67" i="28"/>
  <c r="M67" i="28"/>
  <c r="I67" i="28"/>
  <c r="E67" i="28"/>
  <c r="A67" i="28"/>
  <c r="Y66" i="28"/>
  <c r="Y67" i="28" s="1"/>
  <c r="Y68" i="28" s="1"/>
  <c r="Y69" i="28" s="1"/>
  <c r="U66" i="28"/>
  <c r="Q66" i="28"/>
  <c r="M66" i="28"/>
  <c r="I66" i="28"/>
  <c r="E66" i="28"/>
  <c r="A66" i="28"/>
  <c r="U65" i="28"/>
  <c r="Q65" i="28"/>
  <c r="M65" i="28"/>
  <c r="I65" i="28"/>
  <c r="E65" i="28"/>
  <c r="A65" i="28"/>
  <c r="AH16" i="28"/>
  <c r="AG16" i="28"/>
  <c r="AF16" i="28"/>
  <c r="AE16" i="28"/>
  <c r="AD16" i="28"/>
  <c r="AC16" i="28"/>
  <c r="AB16" i="28"/>
  <c r="AA16" i="28"/>
  <c r="Z16" i="28"/>
  <c r="Y16" i="28"/>
  <c r="X16" i="28"/>
  <c r="W16" i="28"/>
  <c r="V16" i="28"/>
  <c r="U16" i="28"/>
  <c r="T16" i="28"/>
  <c r="S16" i="28"/>
  <c r="AH15" i="28"/>
  <c r="AG15" i="28"/>
  <c r="AF15" i="28"/>
  <c r="AE15" i="28"/>
  <c r="AD15" i="28"/>
  <c r="AC15" i="28"/>
  <c r="AB15" i="28"/>
  <c r="AA15" i="28"/>
  <c r="Z15" i="28"/>
  <c r="Y15" i="28"/>
  <c r="X15" i="28"/>
  <c r="W15" i="28"/>
  <c r="V15" i="28"/>
  <c r="U15" i="28"/>
  <c r="T15" i="28"/>
  <c r="S15" i="28"/>
  <c r="AH14" i="28"/>
  <c r="AG14" i="28"/>
  <c r="AF14" i="28"/>
  <c r="AE14" i="28"/>
  <c r="AD14" i="28"/>
  <c r="AC14" i="28"/>
  <c r="AB14" i="28"/>
  <c r="AA14" i="28"/>
  <c r="Z14" i="28"/>
  <c r="Y14" i="28"/>
  <c r="X14" i="28"/>
  <c r="W14" i="28"/>
  <c r="V14" i="28"/>
  <c r="U14" i="28"/>
  <c r="T14" i="28"/>
  <c r="S14" i="28"/>
  <c r="AH13" i="28"/>
  <c r="AG13" i="28"/>
  <c r="AF13" i="28"/>
  <c r="AE13" i="28"/>
  <c r="AD13" i="28"/>
  <c r="AC13" i="28"/>
  <c r="AB13" i="28"/>
  <c r="AA13" i="28"/>
  <c r="Z13" i="28"/>
  <c r="Y13" i="28"/>
  <c r="X13" i="28"/>
  <c r="W13" i="28"/>
  <c r="V13" i="28"/>
  <c r="U13" i="28"/>
  <c r="T13" i="28"/>
  <c r="S13" i="28"/>
  <c r="AH12" i="28"/>
  <c r="AG12" i="28"/>
  <c r="AF12" i="28"/>
  <c r="AE12" i="28"/>
  <c r="AD12" i="28"/>
  <c r="AC12" i="28"/>
  <c r="AB12" i="28"/>
  <c r="AA12" i="28"/>
  <c r="Z12" i="28"/>
  <c r="Y12" i="28"/>
  <c r="X12" i="28"/>
  <c r="W12" i="28"/>
  <c r="V12" i="28"/>
  <c r="U12" i="28"/>
  <c r="T12" i="28"/>
  <c r="S12" i="28"/>
  <c r="AH11" i="28"/>
  <c r="AG11" i="28"/>
  <c r="AF11" i="28"/>
  <c r="AE11" i="28"/>
  <c r="AD11" i="28"/>
  <c r="AC11" i="28"/>
  <c r="AB11" i="28"/>
  <c r="AA11" i="28"/>
  <c r="Z11" i="28"/>
  <c r="Y11" i="28"/>
  <c r="X11" i="28"/>
  <c r="W11" i="28"/>
  <c r="V11" i="28"/>
  <c r="U11" i="28"/>
  <c r="T11" i="28"/>
  <c r="S11" i="28"/>
  <c r="AH10" i="28"/>
  <c r="AG10" i="28"/>
  <c r="AF10" i="28"/>
  <c r="AE10" i="28"/>
  <c r="AD10" i="28"/>
  <c r="AC10" i="28"/>
  <c r="AB10" i="28"/>
  <c r="AA10" i="28"/>
  <c r="Z10" i="28"/>
  <c r="Y10" i="28"/>
  <c r="X10" i="28"/>
  <c r="W10" i="28"/>
  <c r="V10" i="28"/>
  <c r="U10" i="28"/>
  <c r="T10" i="28"/>
  <c r="S10" i="28"/>
  <c r="AH9" i="28"/>
  <c r="AG9" i="28"/>
  <c r="AF9" i="28"/>
  <c r="AE9" i="28"/>
  <c r="AD9" i="28"/>
  <c r="AC9" i="28"/>
  <c r="AB9" i="28"/>
  <c r="AA9" i="28"/>
  <c r="Z9" i="28"/>
  <c r="Y9" i="28"/>
  <c r="X9" i="28"/>
  <c r="W9" i="28"/>
  <c r="V9" i="28"/>
  <c r="U9" i="28"/>
  <c r="T9" i="28"/>
  <c r="S9" i="28"/>
  <c r="AH8" i="28"/>
  <c r="AG8" i="28"/>
  <c r="AF8" i="28"/>
  <c r="AE8" i="28"/>
  <c r="AD8" i="28"/>
  <c r="AC8" i="28"/>
  <c r="AB8" i="28"/>
  <c r="AA8" i="28"/>
  <c r="Z8" i="28"/>
  <c r="Y8" i="28"/>
  <c r="X8" i="28"/>
  <c r="W8" i="28"/>
  <c r="V8" i="28"/>
  <c r="U8" i="28"/>
  <c r="T8" i="28"/>
  <c r="S8" i="28"/>
  <c r="AH7" i="28"/>
  <c r="AG7" i="28"/>
  <c r="AF7" i="28"/>
  <c r="AE7" i="28"/>
  <c r="AD7" i="28"/>
  <c r="AC7" i="28"/>
  <c r="AB7" i="28"/>
  <c r="AA7" i="28"/>
  <c r="Z7" i="28"/>
  <c r="Y7" i="28"/>
  <c r="X7" i="28"/>
  <c r="W7" i="28"/>
  <c r="V7" i="28"/>
  <c r="U7" i="28"/>
  <c r="T7" i="28"/>
  <c r="S7" i="28"/>
  <c r="AH6" i="28"/>
  <c r="AG6" i="28"/>
  <c r="AF6" i="28"/>
  <c r="AE6" i="28"/>
  <c r="AD6" i="28"/>
  <c r="AC6" i="28"/>
  <c r="AB6" i="28"/>
  <c r="AA6" i="28"/>
  <c r="Z6" i="28"/>
  <c r="Y6" i="28"/>
  <c r="X6" i="28"/>
  <c r="W6" i="28"/>
  <c r="V6" i="28"/>
  <c r="U6" i="28"/>
  <c r="T6" i="28"/>
  <c r="S6" i="28"/>
  <c r="B20" i="27"/>
  <c r="B15" i="27"/>
  <c r="B10" i="27"/>
  <c r="C65" i="24" l="1"/>
  <c r="E517" i="33" s="1"/>
  <c r="E520" i="33"/>
  <c r="E519" i="33"/>
  <c r="E518" i="33"/>
  <c r="C77" i="24"/>
  <c r="E529" i="33" s="1"/>
  <c r="E532" i="33"/>
  <c r="E531" i="33"/>
  <c r="E530" i="33"/>
  <c r="C36" i="24"/>
  <c r="E488" i="33" s="1"/>
  <c r="E491" i="33"/>
  <c r="E490" i="33"/>
  <c r="I190" i="26"/>
  <c r="E489" i="33"/>
  <c r="C72" i="24"/>
  <c r="E524" i="33" s="1"/>
  <c r="E527" i="33"/>
  <c r="E526" i="33"/>
  <c r="K223" i="26"/>
  <c r="E525" i="33"/>
  <c r="C48" i="24"/>
  <c r="E500" i="33" s="1"/>
  <c r="E503" i="33"/>
  <c r="E502" i="33"/>
  <c r="E501" i="33"/>
  <c r="C53" i="24"/>
  <c r="E505" i="33" s="1"/>
  <c r="E508" i="33"/>
  <c r="E507" i="33"/>
  <c r="E506" i="33"/>
  <c r="C24" i="24"/>
  <c r="E476" i="33" s="1"/>
  <c r="E479" i="33"/>
  <c r="E478" i="33"/>
  <c r="E477" i="33"/>
  <c r="C60" i="24"/>
  <c r="E512" i="33" s="1"/>
  <c r="E513" i="33"/>
  <c r="E514" i="33"/>
  <c r="E515" i="33"/>
  <c r="K218" i="26"/>
  <c r="C29" i="24"/>
  <c r="E481" i="33" s="1"/>
  <c r="E483" i="33"/>
  <c r="E484" i="33"/>
  <c r="E482" i="33"/>
  <c r="G175" i="26"/>
  <c r="G180" i="26" s="1"/>
  <c r="F189" i="33" s="1"/>
  <c r="F165" i="33"/>
  <c r="F170" i="33" s="1"/>
  <c r="F184" i="33" s="1"/>
  <c r="I54" i="26"/>
  <c r="I179" i="26"/>
  <c r="H188" i="33" s="1"/>
  <c r="K54" i="26"/>
  <c r="K179" i="26"/>
  <c r="I175" i="26"/>
  <c r="H165" i="33"/>
  <c r="H170" i="33" s="1"/>
  <c r="H184" i="33" s="1"/>
  <c r="M328" i="26"/>
  <c r="M329" i="26" s="1"/>
  <c r="M333" i="33" s="1"/>
  <c r="M37" i="26"/>
  <c r="O40" i="26"/>
  <c r="N18" i="26"/>
  <c r="F42" i="26"/>
  <c r="F28" i="26"/>
  <c r="F24" i="26"/>
  <c r="N242" i="26"/>
  <c r="O136" i="26"/>
  <c r="N96" i="26"/>
  <c r="N229" i="26"/>
  <c r="N312" i="26" s="1"/>
  <c r="H30" i="26"/>
  <c r="H32" i="26" s="1"/>
  <c r="O132" i="26"/>
  <c r="O94" i="26" s="1"/>
  <c r="N129" i="26"/>
  <c r="N93" i="26" s="1"/>
  <c r="M125" i="26"/>
  <c r="L350" i="26"/>
  <c r="L351" i="26" s="1"/>
  <c r="L352" i="26" s="1"/>
  <c r="L241" i="26"/>
  <c r="L246" i="26" s="1"/>
  <c r="M135" i="26"/>
  <c r="L95" i="26"/>
  <c r="L164" i="26" s="1" a="1"/>
  <c r="L164" i="26" s="1"/>
  <c r="L443" i="26" s="1"/>
  <c r="N41" i="26"/>
  <c r="M19" i="26"/>
  <c r="N124" i="26"/>
  <c r="N90" i="26" s="1"/>
  <c r="M17" i="26"/>
  <c r="M31" i="26" s="1"/>
  <c r="K42" i="26"/>
  <c r="K28" i="26"/>
  <c r="K24" i="26"/>
  <c r="O154" i="26"/>
  <c r="E201" i="26"/>
  <c r="E204" i="26" s="1"/>
  <c r="N126" i="26"/>
  <c r="N92" i="26" s="1"/>
  <c r="M74" i="26"/>
  <c r="N75" i="26"/>
  <c r="O62" i="26"/>
  <c r="Q71" i="26"/>
  <c r="M348" i="26"/>
  <c r="N123" i="26"/>
  <c r="M243" i="26"/>
  <c r="G250" i="33" s="1"/>
  <c r="N138" i="26"/>
  <c r="M97" i="26"/>
  <c r="G105" i="33" s="1"/>
  <c r="I42" i="26"/>
  <c r="I24" i="26"/>
  <c r="I28" i="26"/>
  <c r="L328" i="26"/>
  <c r="L329" i="26" s="1"/>
  <c r="L333" i="33" s="1"/>
  <c r="L20" i="26"/>
  <c r="L37" i="26"/>
  <c r="L162" i="26"/>
  <c r="L442" i="26" s="1"/>
  <c r="L87" i="26"/>
  <c r="L143" i="26"/>
  <c r="J42" i="26"/>
  <c r="J24" i="26"/>
  <c r="J28" i="26"/>
  <c r="L76" i="26"/>
  <c r="L77" i="26" s="1"/>
  <c r="L127" i="26" s="1"/>
  <c r="L85" i="26"/>
  <c r="L160" i="26" s="1"/>
  <c r="L64" i="26"/>
  <c r="E205" i="26"/>
  <c r="N427" i="26"/>
  <c r="O425" i="26"/>
  <c r="N432" i="26"/>
  <c r="N269" i="26"/>
  <c r="N44" i="26"/>
  <c r="N15" i="26"/>
  <c r="N16" i="26" s="1"/>
  <c r="O14" i="26"/>
  <c r="N43" i="26"/>
  <c r="O43" i="26" s="1"/>
  <c r="N70" i="26"/>
  <c r="N107" i="26" s="1"/>
  <c r="N137" i="26" s="1"/>
  <c r="N46" i="26"/>
  <c r="M55" i="26"/>
  <c r="M109" i="26" s="1"/>
  <c r="N56" i="26"/>
  <c r="N66" i="26"/>
  <c r="M63" i="26"/>
  <c r="N140" i="26"/>
  <c r="M98" i="26"/>
  <c r="M99" i="26"/>
  <c r="G107" i="33" s="1"/>
  <c r="N141" i="26"/>
  <c r="N147" i="33" s="1"/>
  <c r="L72" i="26"/>
  <c r="L111" i="26" s="1"/>
  <c r="M73" i="26"/>
  <c r="M71" i="33" s="1"/>
  <c r="I150" i="26"/>
  <c r="I158" i="33" s="1"/>
  <c r="I156" i="33"/>
  <c r="N59" i="26"/>
  <c r="M60" i="26"/>
  <c r="M145" i="26"/>
  <c r="G28" i="26"/>
  <c r="G42" i="26"/>
  <c r="G24" i="26"/>
  <c r="H45" i="26"/>
  <c r="H336" i="26" s="1"/>
  <c r="H337" i="26" s="1"/>
  <c r="H384" i="26" s="1"/>
  <c r="H26" i="26"/>
  <c r="O50" i="26"/>
  <c r="N49" i="26"/>
  <c r="N103" i="26" s="1"/>
  <c r="W39" i="26"/>
  <c r="U39" i="26" s="1"/>
  <c r="N299" i="26"/>
  <c r="O295" i="26"/>
  <c r="O316" i="26"/>
  <c r="P213" i="26"/>
  <c r="J52" i="26"/>
  <c r="L52" i="26" s="1"/>
  <c r="M52" i="26" s="1"/>
  <c r="N52" i="26" s="1"/>
  <c r="O52" i="26" s="1"/>
  <c r="P52" i="26" s="1"/>
  <c r="Q52" i="26" s="1"/>
  <c r="R52" i="26" s="1"/>
  <c r="S52" i="26" s="1"/>
  <c r="T52" i="26" s="1"/>
  <c r="U52" i="26" s="1"/>
  <c r="J53" i="26"/>
  <c r="N47" i="26"/>
  <c r="O48" i="26"/>
  <c r="M46" i="33"/>
  <c r="H304" i="33"/>
  <c r="H40" i="33"/>
  <c r="N38" i="33"/>
  <c r="M17" i="33"/>
  <c r="K76" i="33"/>
  <c r="J74" i="33"/>
  <c r="N142" i="33"/>
  <c r="G104" i="33"/>
  <c r="G249" i="33"/>
  <c r="G98" i="33"/>
  <c r="J156" i="33"/>
  <c r="M142" i="33"/>
  <c r="M38" i="33"/>
  <c r="M42" i="33"/>
  <c r="E209" i="33"/>
  <c r="E214" i="33"/>
  <c r="F97" i="33"/>
  <c r="E212" i="33"/>
  <c r="I40" i="33"/>
  <c r="G100" i="33"/>
  <c r="M209" i="33"/>
  <c r="I209" i="33"/>
  <c r="M44" i="33"/>
  <c r="O69" i="33"/>
  <c r="L352" i="33"/>
  <c r="L18" i="33"/>
  <c r="K40" i="33"/>
  <c r="M152" i="33"/>
  <c r="H19" i="33"/>
  <c r="H85" i="33" s="1"/>
  <c r="H349" i="33"/>
  <c r="K347" i="33"/>
  <c r="G345" i="33"/>
  <c r="H332" i="33"/>
  <c r="F229" i="33"/>
  <c r="F355" i="33"/>
  <c r="K19" i="33"/>
  <c r="K85" i="33" s="1"/>
  <c r="H363" i="33"/>
  <c r="G363" i="33"/>
  <c r="J360" i="33"/>
  <c r="J359" i="33"/>
  <c r="I362" i="33"/>
  <c r="K158" i="33"/>
  <c r="E210" i="33"/>
  <c r="H362" i="33"/>
  <c r="H359" i="33"/>
  <c r="F362" i="33"/>
  <c r="G19" i="33"/>
  <c r="G85" i="33" s="1"/>
  <c r="G40" i="33"/>
  <c r="J364" i="33"/>
  <c r="J363" i="33"/>
  <c r="F19" i="33"/>
  <c r="F85" i="33" s="1"/>
  <c r="F40" i="33"/>
  <c r="F349" i="33"/>
  <c r="H347" i="33"/>
  <c r="F345" i="33"/>
  <c r="K362" i="33"/>
  <c r="K332" i="33"/>
  <c r="F347" i="33"/>
  <c r="I332" i="33"/>
  <c r="M147" i="33"/>
  <c r="G332" i="33"/>
  <c r="M194" i="33"/>
  <c r="I222" i="33"/>
  <c r="I347" i="33"/>
  <c r="G355" i="33"/>
  <c r="F332" i="33"/>
  <c r="I451" i="33"/>
  <c r="I349" i="33"/>
  <c r="F317" i="33"/>
  <c r="K359" i="33"/>
  <c r="F363" i="33"/>
  <c r="G362" i="33"/>
  <c r="J12" i="33"/>
  <c r="G347" i="33"/>
  <c r="H345" i="33"/>
  <c r="I363" i="33"/>
  <c r="M128" i="33"/>
  <c r="K345" i="33"/>
  <c r="K355" i="33"/>
  <c r="K363" i="33"/>
  <c r="F359" i="33"/>
  <c r="J19" i="33"/>
  <c r="J85" i="33" s="1"/>
  <c r="J40" i="33"/>
  <c r="I345" i="33"/>
  <c r="J356" i="33"/>
  <c r="J355" i="33"/>
  <c r="I355" i="33"/>
  <c r="H355" i="33"/>
  <c r="I359" i="33"/>
  <c r="K349" i="33"/>
  <c r="G349" i="33"/>
  <c r="J333" i="33"/>
  <c r="J332" i="33"/>
  <c r="G359" i="33"/>
  <c r="I19" i="33"/>
  <c r="I85" i="33" s="1"/>
  <c r="M13" i="33"/>
  <c r="M81" i="33" s="1"/>
  <c r="M48" i="33"/>
  <c r="G101" i="33"/>
  <c r="M134" i="33"/>
  <c r="L46" i="33"/>
  <c r="L54" i="33"/>
  <c r="L14" i="33"/>
  <c r="L73" i="33"/>
  <c r="L44" i="33"/>
  <c r="L57" i="33"/>
  <c r="M129" i="33"/>
  <c r="G102" i="33"/>
  <c r="M137" i="33"/>
  <c r="L39" i="33"/>
  <c r="L68" i="33"/>
  <c r="M60" i="33"/>
  <c r="L60" i="33"/>
  <c r="Q34" i="33"/>
  <c r="L16" i="33"/>
  <c r="L37" i="33"/>
  <c r="I50" i="33"/>
  <c r="I49" i="33"/>
  <c r="L66" i="33"/>
  <c r="L64" i="33"/>
  <c r="K64" i="33"/>
  <c r="M41" i="33"/>
  <c r="M131" i="33"/>
  <c r="C55" i="3"/>
  <c r="D55" i="3"/>
  <c r="E55" i="3"/>
  <c r="F55" i="3"/>
  <c r="B55" i="3"/>
  <c r="G55" i="3"/>
  <c r="I180" i="26" l="1"/>
  <c r="H189" i="33" s="1"/>
  <c r="I199" i="33"/>
  <c r="K227" i="26"/>
  <c r="F235" i="33" s="1"/>
  <c r="L227" i="26"/>
  <c r="C297" i="26"/>
  <c r="L218" i="26"/>
  <c r="F226" i="33"/>
  <c r="L223" i="26"/>
  <c r="F231" i="33"/>
  <c r="K224" i="26"/>
  <c r="F232" i="33" s="1"/>
  <c r="J54" i="26"/>
  <c r="L54" i="26" s="1"/>
  <c r="L53" i="26" s="1"/>
  <c r="J179" i="26"/>
  <c r="M20" i="26"/>
  <c r="J188" i="33"/>
  <c r="K180" i="26"/>
  <c r="J189" i="33" s="1"/>
  <c r="L139" i="26"/>
  <c r="L22" i="26" s="1"/>
  <c r="O229" i="26"/>
  <c r="O312" i="26" s="1"/>
  <c r="P295" i="26"/>
  <c r="O299" i="26"/>
  <c r="L406" i="26"/>
  <c r="L380" i="26"/>
  <c r="N348" i="26"/>
  <c r="O123" i="26"/>
  <c r="O89" i="26" s="1"/>
  <c r="K26" i="26"/>
  <c r="K45" i="26"/>
  <c r="N19" i="26"/>
  <c r="O41" i="26"/>
  <c r="M349" i="26"/>
  <c r="N125" i="26"/>
  <c r="N91" i="26" s="1"/>
  <c r="M91" i="26"/>
  <c r="P48" i="26"/>
  <c r="O47" i="26"/>
  <c r="G30" i="26"/>
  <c r="G32" i="26" s="1"/>
  <c r="O66" i="26"/>
  <c r="N63" i="26"/>
  <c r="O65" i="26"/>
  <c r="P43" i="26"/>
  <c r="O432" i="26"/>
  <c r="O427" i="26"/>
  <c r="P425" i="26"/>
  <c r="J26" i="26"/>
  <c r="J45" i="26"/>
  <c r="I336" i="26"/>
  <c r="I337" i="26" s="1"/>
  <c r="I384" i="26" s="1"/>
  <c r="I30" i="26"/>
  <c r="I32" i="26" s="1"/>
  <c r="K336" i="26"/>
  <c r="K337" i="26" s="1"/>
  <c r="K384" i="26" s="1"/>
  <c r="K30" i="26"/>
  <c r="N73" i="26"/>
  <c r="M72" i="26"/>
  <c r="M111" i="26" s="1"/>
  <c r="O56" i="26"/>
  <c r="N55" i="26"/>
  <c r="N109" i="26" s="1"/>
  <c r="N145" i="26" s="1"/>
  <c r="O269" i="26"/>
  <c r="O44" i="26"/>
  <c r="P14" i="26"/>
  <c r="O15" i="26"/>
  <c r="O16" i="26" s="1"/>
  <c r="O70" i="26"/>
  <c r="O107" i="26" s="1"/>
  <c r="I26" i="26"/>
  <c r="I45" i="26"/>
  <c r="O126" i="26"/>
  <c r="O92" i="26" s="1"/>
  <c r="O129" i="26"/>
  <c r="O93" i="26" s="1"/>
  <c r="M143" i="26"/>
  <c r="R71" i="26"/>
  <c r="P40" i="26"/>
  <c r="O18" i="26"/>
  <c r="P50" i="26"/>
  <c r="O49" i="26"/>
  <c r="O103" i="26" s="1"/>
  <c r="N99" i="26"/>
  <c r="H107" i="33" s="1"/>
  <c r="O141" i="26"/>
  <c r="O147" i="33" s="1"/>
  <c r="M162" i="26"/>
  <c r="M442" i="26" s="1"/>
  <c r="G443" i="33" s="1"/>
  <c r="M87" i="26"/>
  <c r="N328" i="26"/>
  <c r="N329" i="26" s="1"/>
  <c r="N333" i="33" s="1"/>
  <c r="N37" i="26"/>
  <c r="L86" i="26"/>
  <c r="L161" i="26" s="1"/>
  <c r="L67" i="26"/>
  <c r="L69" i="26" s="1"/>
  <c r="L130" i="26" s="1"/>
  <c r="N39" i="26"/>
  <c r="P132" i="26"/>
  <c r="O242" i="26"/>
  <c r="O96" i="26"/>
  <c r="P136" i="26"/>
  <c r="P316" i="26"/>
  <c r="Q213" i="26"/>
  <c r="H334" i="26"/>
  <c r="H335" i="26" s="1"/>
  <c r="H383" i="26" s="1"/>
  <c r="H332" i="26"/>
  <c r="H333" i="26" s="1"/>
  <c r="H382" i="26" s="1"/>
  <c r="H330" i="26"/>
  <c r="H58" i="26"/>
  <c r="O46" i="26"/>
  <c r="N243" i="26"/>
  <c r="H250" i="33" s="1"/>
  <c r="O138" i="26"/>
  <c r="O144" i="33" s="1"/>
  <c r="N97" i="26"/>
  <c r="H105" i="33" s="1"/>
  <c r="P62" i="26"/>
  <c r="O124" i="26"/>
  <c r="O90" i="26" s="1"/>
  <c r="M350" i="26"/>
  <c r="M241" i="26"/>
  <c r="M246" i="26" s="1"/>
  <c r="N135" i="26"/>
  <c r="M95" i="26"/>
  <c r="H363" i="26"/>
  <c r="H364" i="26" s="1"/>
  <c r="H393" i="26" s="1"/>
  <c r="H361" i="26"/>
  <c r="H362" i="26" s="1"/>
  <c r="H392" i="26" s="1"/>
  <c r="O59" i="26"/>
  <c r="N60" i="26"/>
  <c r="P154" i="26"/>
  <c r="F26" i="26"/>
  <c r="F45" i="26"/>
  <c r="F336" i="26" s="1"/>
  <c r="F337" i="26" s="1"/>
  <c r="F384" i="26" s="1"/>
  <c r="M42" i="26"/>
  <c r="M28" i="26"/>
  <c r="N144" i="33"/>
  <c r="G26" i="26"/>
  <c r="G45" i="26"/>
  <c r="G43" i="33" s="1"/>
  <c r="O140" i="26"/>
  <c r="N98" i="26"/>
  <c r="L414" i="26"/>
  <c r="L388" i="26"/>
  <c r="L42" i="26"/>
  <c r="L28" i="26"/>
  <c r="N89" i="26"/>
  <c r="O75" i="26"/>
  <c r="N74" i="26"/>
  <c r="O184" i="26"/>
  <c r="F30" i="26"/>
  <c r="F32" i="26" s="1"/>
  <c r="M85" i="26"/>
  <c r="M160" i="26" s="1"/>
  <c r="M76" i="26"/>
  <c r="M77" i="26" s="1"/>
  <c r="M127" i="26" s="1"/>
  <c r="M64" i="26"/>
  <c r="J336" i="26"/>
  <c r="J337" i="26" s="1"/>
  <c r="J30" i="26"/>
  <c r="J32" i="26" s="1"/>
  <c r="M406" i="26"/>
  <c r="M380" i="26"/>
  <c r="L354" i="33"/>
  <c r="N128" i="33"/>
  <c r="J75" i="33"/>
  <c r="H321" i="33"/>
  <c r="J43" i="33"/>
  <c r="O142" i="33"/>
  <c r="H249" i="33"/>
  <c r="L353" i="33"/>
  <c r="H43" i="33"/>
  <c r="N14" i="33"/>
  <c r="M16" i="33"/>
  <c r="N194" i="33"/>
  <c r="N42" i="33"/>
  <c r="F95" i="33"/>
  <c r="I304" i="33"/>
  <c r="N44" i="33"/>
  <c r="M30" i="33"/>
  <c r="L62" i="33"/>
  <c r="M57" i="33"/>
  <c r="G97" i="33"/>
  <c r="N152" i="33"/>
  <c r="G275" i="33"/>
  <c r="P69" i="33"/>
  <c r="M352" i="33"/>
  <c r="J27" i="33"/>
  <c r="I364" i="33"/>
  <c r="G356" i="33"/>
  <c r="G27" i="33"/>
  <c r="G364" i="33"/>
  <c r="I27" i="33"/>
  <c r="K364" i="33"/>
  <c r="F364" i="33"/>
  <c r="F23" i="33"/>
  <c r="F86" i="33" s="1"/>
  <c r="F356" i="33"/>
  <c r="J23" i="33"/>
  <c r="J86" i="33" s="1"/>
  <c r="E213" i="33"/>
  <c r="K356" i="33"/>
  <c r="I221" i="33"/>
  <c r="K333" i="33"/>
  <c r="F27" i="33"/>
  <c r="H364" i="33"/>
  <c r="H23" i="33"/>
  <c r="H86" i="33" s="1"/>
  <c r="I43" i="33"/>
  <c r="I23" i="33"/>
  <c r="I86" i="33" s="1"/>
  <c r="I333" i="33"/>
  <c r="G23" i="33"/>
  <c r="G86" i="33" s="1"/>
  <c r="I356" i="33"/>
  <c r="K360" i="33"/>
  <c r="N17" i="33"/>
  <c r="F230" i="33"/>
  <c r="H27" i="33"/>
  <c r="G360" i="33"/>
  <c r="I360" i="33"/>
  <c r="I453" i="33"/>
  <c r="I452" i="33"/>
  <c r="J222" i="33"/>
  <c r="G333" i="33"/>
  <c r="K23" i="33"/>
  <c r="K86" i="33" s="1"/>
  <c r="F360" i="33"/>
  <c r="K12" i="33"/>
  <c r="K27" i="33"/>
  <c r="H333" i="33"/>
  <c r="H356" i="33"/>
  <c r="H104" i="33"/>
  <c r="F333" i="33"/>
  <c r="H360" i="33"/>
  <c r="L72" i="33"/>
  <c r="M64" i="33"/>
  <c r="M73" i="33"/>
  <c r="L61" i="33"/>
  <c r="H101" i="33"/>
  <c r="N134" i="33"/>
  <c r="L141" i="33"/>
  <c r="M37" i="33"/>
  <c r="N13" i="33"/>
  <c r="N81" i="33" s="1"/>
  <c r="R34" i="33"/>
  <c r="F119" i="33"/>
  <c r="L70" i="33"/>
  <c r="M66" i="33"/>
  <c r="F111" i="33"/>
  <c r="L47" i="33"/>
  <c r="N131" i="33"/>
  <c r="H102" i="33"/>
  <c r="N137" i="33"/>
  <c r="N48" i="33"/>
  <c r="N57" i="33"/>
  <c r="H98" i="33"/>
  <c r="N129" i="33"/>
  <c r="L30" i="33"/>
  <c r="M39" i="33"/>
  <c r="L76" i="33"/>
  <c r="L130" i="33"/>
  <c r="L15" i="33"/>
  <c r="L82" i="33" s="1"/>
  <c r="G115" i="33"/>
  <c r="M68" i="33"/>
  <c r="F115" i="33"/>
  <c r="M14" i="33"/>
  <c r="L53" i="33"/>
  <c r="M54" i="33"/>
  <c r="L35" i="33"/>
  <c r="N73" i="33"/>
  <c r="M72" i="33"/>
  <c r="N64" i="33"/>
  <c r="M54" i="26" l="1"/>
  <c r="N54" i="26" s="1"/>
  <c r="M223" i="26"/>
  <c r="G231" i="33"/>
  <c r="M218" i="26"/>
  <c r="G226" i="33"/>
  <c r="C239" i="26"/>
  <c r="C246" i="33" s="1"/>
  <c r="C302" i="33"/>
  <c r="M227" i="26"/>
  <c r="G235" i="33"/>
  <c r="I188" i="33"/>
  <c r="J180" i="26"/>
  <c r="I189" i="33" s="1"/>
  <c r="M230" i="26"/>
  <c r="M313" i="26" s="1"/>
  <c r="L61" i="26"/>
  <c r="M351" i="26"/>
  <c r="M352" i="26" s="1"/>
  <c r="M414" i="26" s="1"/>
  <c r="L142" i="26"/>
  <c r="L271" i="26" s="1"/>
  <c r="M164" i="26" a="1"/>
  <c r="M164" i="26" s="1"/>
  <c r="M443" i="26" s="1"/>
  <c r="G444" i="33" s="1"/>
  <c r="O328" i="26"/>
  <c r="O329" i="26" s="1"/>
  <c r="O333" i="33" s="1"/>
  <c r="O37" i="26"/>
  <c r="O145" i="26"/>
  <c r="M139" i="26"/>
  <c r="M145" i="33" s="1"/>
  <c r="O348" i="26"/>
  <c r="P123" i="26"/>
  <c r="P89" i="26" s="1"/>
  <c r="F43" i="33"/>
  <c r="P46" i="26"/>
  <c r="P141" i="26"/>
  <c r="P147" i="33" s="1"/>
  <c r="O99" i="26"/>
  <c r="I107" i="33" s="1"/>
  <c r="P56" i="26"/>
  <c r="P54" i="33" s="1"/>
  <c r="O55" i="26"/>
  <c r="O109" i="26" s="1"/>
  <c r="P65" i="26"/>
  <c r="Q43" i="26"/>
  <c r="K332" i="26"/>
  <c r="K333" i="26" s="1"/>
  <c r="K382" i="26" s="1"/>
  <c r="K330" i="26"/>
  <c r="K334" i="26"/>
  <c r="K335" i="26" s="1"/>
  <c r="K383" i="26" s="1"/>
  <c r="K216" i="26"/>
  <c r="K217" i="26" s="1"/>
  <c r="K219" i="26" s="1"/>
  <c r="K58" i="26"/>
  <c r="L58" i="26" s="1"/>
  <c r="O74" i="26"/>
  <c r="P75" i="26"/>
  <c r="I363" i="26"/>
  <c r="I364" i="26" s="1"/>
  <c r="I393" i="26" s="1"/>
  <c r="I361" i="26"/>
  <c r="I362" i="26" s="1"/>
  <c r="I392" i="26" s="1"/>
  <c r="F334" i="26"/>
  <c r="F335" i="26" s="1"/>
  <c r="F383" i="26" s="1"/>
  <c r="F332" i="26"/>
  <c r="F333" i="26" s="1"/>
  <c r="F382" i="26" s="1"/>
  <c r="F330" i="26"/>
  <c r="F58" i="26"/>
  <c r="F56" i="33" s="1"/>
  <c r="N76" i="26"/>
  <c r="N77" i="26" s="1"/>
  <c r="N127" i="26" s="1"/>
  <c r="N64" i="26"/>
  <c r="N85" i="26"/>
  <c r="N160" i="26" s="1"/>
  <c r="L267" i="26"/>
  <c r="L156" i="26"/>
  <c r="L30" i="26"/>
  <c r="G334" i="26"/>
  <c r="G335" i="26" s="1"/>
  <c r="G383" i="26" s="1"/>
  <c r="G332" i="26"/>
  <c r="G333" i="26" s="1"/>
  <c r="G382" i="26" s="1"/>
  <c r="G330" i="26"/>
  <c r="G58" i="26"/>
  <c r="G56" i="33" s="1"/>
  <c r="H367" i="26"/>
  <c r="H370" i="26" s="1"/>
  <c r="H331" i="26"/>
  <c r="H381" i="26" s="1"/>
  <c r="Q50" i="26"/>
  <c r="P49" i="26"/>
  <c r="P103" i="26" s="1"/>
  <c r="O63" i="26"/>
  <c r="P66" i="26"/>
  <c r="N349" i="26"/>
  <c r="O125" i="26"/>
  <c r="O91" i="26" s="1"/>
  <c r="O137" i="26"/>
  <c r="O60" i="26" s="1"/>
  <c r="P269" i="26"/>
  <c r="Q14" i="26"/>
  <c r="P15" i="26"/>
  <c r="P16" i="26" s="1"/>
  <c r="P44" i="26"/>
  <c r="P70" i="26"/>
  <c r="P107" i="26" s="1"/>
  <c r="L104" i="26"/>
  <c r="L51" i="26"/>
  <c r="L102" i="26" s="1"/>
  <c r="L131" i="26"/>
  <c r="Q184" i="26"/>
  <c r="Q154" i="26"/>
  <c r="Q62" i="26"/>
  <c r="Q132" i="26"/>
  <c r="Q94" i="26" s="1"/>
  <c r="J334" i="26"/>
  <c r="J335" i="26" s="1"/>
  <c r="J332" i="26"/>
  <c r="J333" i="26" s="1"/>
  <c r="J330" i="26"/>
  <c r="J58" i="26"/>
  <c r="J56" i="33" s="1"/>
  <c r="G363" i="26"/>
  <c r="G364" i="26" s="1"/>
  <c r="G393" i="26" s="1"/>
  <c r="G361" i="26"/>
  <c r="G362" i="26" s="1"/>
  <c r="G392" i="26" s="1"/>
  <c r="P140" i="26"/>
  <c r="O98" i="26"/>
  <c r="M53" i="26"/>
  <c r="P124" i="26"/>
  <c r="P90" i="26" s="1"/>
  <c r="F363" i="26"/>
  <c r="F364" i="26" s="1"/>
  <c r="F393" i="26" s="1"/>
  <c r="F361" i="26"/>
  <c r="F362" i="26" s="1"/>
  <c r="F392" i="26" s="1"/>
  <c r="M267" i="26"/>
  <c r="M156" i="26"/>
  <c r="M438" i="26" s="1"/>
  <c r="G439" i="33" s="1"/>
  <c r="M30" i="26"/>
  <c r="P184" i="26"/>
  <c r="O194" i="33" s="1"/>
  <c r="P94" i="26"/>
  <c r="N406" i="26"/>
  <c r="N380" i="26"/>
  <c r="P18" i="26"/>
  <c r="Q40" i="26"/>
  <c r="P129" i="26"/>
  <c r="P93" i="26" s="1"/>
  <c r="P126" i="26"/>
  <c r="P92" i="26" s="1"/>
  <c r="P432" i="26"/>
  <c r="Q425" i="26"/>
  <c r="P427" i="26"/>
  <c r="G336" i="26"/>
  <c r="G337" i="26" s="1"/>
  <c r="G384" i="26" s="1"/>
  <c r="O19" i="26"/>
  <c r="P41" i="26"/>
  <c r="M86" i="26"/>
  <c r="M161" i="26" s="1"/>
  <c r="M67" i="26"/>
  <c r="M69" i="26" s="1"/>
  <c r="M130" i="26" s="1"/>
  <c r="J363" i="26"/>
  <c r="J364" i="26" s="1"/>
  <c r="J361" i="26"/>
  <c r="J362" i="26" s="1"/>
  <c r="N350" i="26"/>
  <c r="N241" i="26"/>
  <c r="N246" i="26" s="1"/>
  <c r="O135" i="26"/>
  <c r="N95" i="26"/>
  <c r="N164" i="26" s="1" a="1"/>
  <c r="N164" i="26" s="1"/>
  <c r="N443" i="26" s="1"/>
  <c r="H444" i="33" s="1"/>
  <c r="O243" i="26"/>
  <c r="I250" i="33" s="1"/>
  <c r="O97" i="26"/>
  <c r="I105" i="33" s="1"/>
  <c r="P138" i="26"/>
  <c r="Q316" i="26"/>
  <c r="R213" i="26"/>
  <c r="L247" i="26"/>
  <c r="L248" i="26" s="1"/>
  <c r="K226" i="26"/>
  <c r="K228" i="26" s="1"/>
  <c r="K232" i="26" s="1"/>
  <c r="K233" i="26" s="1"/>
  <c r="K32" i="26"/>
  <c r="P59" i="26"/>
  <c r="P242" i="26"/>
  <c r="P96" i="26"/>
  <c r="Q136" i="26"/>
  <c r="O29" i="26"/>
  <c r="O441" i="26" s="1"/>
  <c r="I442" i="33" s="1"/>
  <c r="O73" i="26"/>
  <c r="N72" i="26"/>
  <c r="N111" i="26" s="1"/>
  <c r="H97" i="33"/>
  <c r="O39" i="26"/>
  <c r="N17" i="26"/>
  <c r="S71" i="26"/>
  <c r="I334" i="26"/>
  <c r="I335" i="26" s="1"/>
  <c r="I383" i="26" s="1"/>
  <c r="I332" i="26"/>
  <c r="I333" i="26" s="1"/>
  <c r="I382" i="26" s="1"/>
  <c r="I330" i="26"/>
  <c r="I58" i="26"/>
  <c r="I56" i="33" s="1"/>
  <c r="Q48" i="26"/>
  <c r="P47" i="26"/>
  <c r="P299" i="26"/>
  <c r="Q295" i="26"/>
  <c r="U37" i="33"/>
  <c r="O13" i="33"/>
  <c r="O81" i="33" s="1"/>
  <c r="H56" i="33"/>
  <c r="O42" i="33"/>
  <c r="I115" i="33"/>
  <c r="I249" i="33"/>
  <c r="L145" i="33"/>
  <c r="K74" i="33"/>
  <c r="K75" i="33"/>
  <c r="J49" i="33"/>
  <c r="L40" i="33"/>
  <c r="J341" i="33"/>
  <c r="N15" i="33"/>
  <c r="N82" i="33" s="1"/>
  <c r="L59" i="33"/>
  <c r="M354" i="33"/>
  <c r="O39" i="33"/>
  <c r="N18" i="33"/>
  <c r="L169" i="33"/>
  <c r="N72" i="33"/>
  <c r="O17" i="33"/>
  <c r="P13" i="33"/>
  <c r="P81" i="33" s="1"/>
  <c r="J304" i="33"/>
  <c r="I321" i="33"/>
  <c r="F99" i="33"/>
  <c r="K43" i="33"/>
  <c r="N71" i="33"/>
  <c r="H275" i="33"/>
  <c r="O57" i="33"/>
  <c r="O152" i="33"/>
  <c r="Q69" i="33"/>
  <c r="N39" i="33"/>
  <c r="I25" i="33"/>
  <c r="I87" i="33" s="1"/>
  <c r="K29" i="33"/>
  <c r="K84" i="33" s="1"/>
  <c r="K25" i="33"/>
  <c r="K87" i="33" s="1"/>
  <c r="H29" i="33"/>
  <c r="H84" i="33" s="1"/>
  <c r="G29" i="33"/>
  <c r="G84" i="33" s="1"/>
  <c r="K222" i="33"/>
  <c r="H25" i="33"/>
  <c r="H87" i="33" s="1"/>
  <c r="H100" i="33"/>
  <c r="J221" i="33"/>
  <c r="L12" i="33"/>
  <c r="J25" i="33"/>
  <c r="J87" i="33" s="1"/>
  <c r="F25" i="33"/>
  <c r="F87" i="33" s="1"/>
  <c r="I29" i="33"/>
  <c r="I84" i="33" s="1"/>
  <c r="N60" i="33"/>
  <c r="F29" i="33"/>
  <c r="F84" i="33" s="1"/>
  <c r="J29" i="33"/>
  <c r="J84" i="33" s="1"/>
  <c r="N352" i="33"/>
  <c r="O352" i="33"/>
  <c r="O38" i="33"/>
  <c r="G25" i="33"/>
  <c r="G87" i="33" s="1"/>
  <c r="G99" i="33"/>
  <c r="O48" i="33"/>
  <c r="M130" i="33"/>
  <c r="H111" i="33"/>
  <c r="N47" i="33"/>
  <c r="O128" i="33"/>
  <c r="M18" i="33"/>
  <c r="K340" i="33"/>
  <c r="M149" i="33"/>
  <c r="L149" i="33"/>
  <c r="L19" i="33"/>
  <c r="L85" i="33" s="1"/>
  <c r="G117" i="33"/>
  <c r="M53" i="33"/>
  <c r="L143" i="33"/>
  <c r="L58" i="33"/>
  <c r="K167" i="33"/>
  <c r="F93" i="33"/>
  <c r="G95" i="33"/>
  <c r="S34" i="33"/>
  <c r="I340" i="33"/>
  <c r="I102" i="33"/>
  <c r="O137" i="33"/>
  <c r="I98" i="33"/>
  <c r="O129" i="33"/>
  <c r="F117" i="33"/>
  <c r="I100" i="33"/>
  <c r="O131" i="33"/>
  <c r="O54" i="33"/>
  <c r="N54" i="33"/>
  <c r="N66" i="33"/>
  <c r="M61" i="33"/>
  <c r="F340" i="33"/>
  <c r="F253" i="33"/>
  <c r="F248" i="33"/>
  <c r="F443" i="33"/>
  <c r="K169" i="33"/>
  <c r="M15" i="33"/>
  <c r="M82" i="33" s="1"/>
  <c r="M35" i="33"/>
  <c r="L332" i="33"/>
  <c r="G111" i="33"/>
  <c r="M47" i="33"/>
  <c r="N41" i="33"/>
  <c r="G119" i="33"/>
  <c r="M70" i="33"/>
  <c r="I101" i="33"/>
  <c r="O134" i="33"/>
  <c r="M141" i="33"/>
  <c r="F103" i="33"/>
  <c r="N46" i="33"/>
  <c r="N45" i="33"/>
  <c r="H115" i="33"/>
  <c r="N68" i="33"/>
  <c r="O64" i="33"/>
  <c r="I104" i="33"/>
  <c r="L21" i="33"/>
  <c r="N227" i="26" l="1"/>
  <c r="H235" i="33"/>
  <c r="N218" i="26"/>
  <c r="H226" i="33"/>
  <c r="N223" i="26"/>
  <c r="H231" i="33"/>
  <c r="M388" i="26"/>
  <c r="N351" i="26"/>
  <c r="N352" i="26" s="1"/>
  <c r="N414" i="26" s="1"/>
  <c r="K363" i="26"/>
  <c r="K364" i="26" s="1"/>
  <c r="K393" i="26" s="1"/>
  <c r="K361" i="26"/>
  <c r="K362" i="26" s="1"/>
  <c r="K392" i="26" s="1"/>
  <c r="R425" i="26"/>
  <c r="Q432" i="26"/>
  <c r="Q427" i="26"/>
  <c r="P98" i="26"/>
  <c r="Q140" i="26"/>
  <c r="L177" i="26" a="1"/>
  <c r="L177" i="26" s="1"/>
  <c r="L445" i="26" s="1"/>
  <c r="L105" i="26"/>
  <c r="L429" i="26" s="1"/>
  <c r="L128" i="26"/>
  <c r="O76" i="26"/>
  <c r="O77" i="26" s="1"/>
  <c r="O127" i="26" s="1"/>
  <c r="O85" i="26"/>
  <c r="O160" i="26" s="1"/>
  <c r="N86" i="26"/>
  <c r="N161" i="26" s="1"/>
  <c r="N67" i="26"/>
  <c r="N69" i="26" s="1"/>
  <c r="N130" i="26" s="1"/>
  <c r="Q75" i="26"/>
  <c r="P74" i="26"/>
  <c r="P29" i="26"/>
  <c r="P441" i="26" s="1"/>
  <c r="J442" i="33" s="1"/>
  <c r="I367" i="26"/>
  <c r="I370" i="26" s="1"/>
  <c r="I331" i="26"/>
  <c r="I381" i="26" s="1"/>
  <c r="Q59" i="26"/>
  <c r="N20" i="26"/>
  <c r="N31" i="26"/>
  <c r="R132" i="26"/>
  <c r="P229" i="26"/>
  <c r="P312" i="26" s="1"/>
  <c r="P137" i="26"/>
  <c r="L226" i="26"/>
  <c r="L228" i="26" s="1"/>
  <c r="L232" i="26" s="1"/>
  <c r="L233" i="26" s="1"/>
  <c r="I233" i="26" s="1"/>
  <c r="L32" i="26"/>
  <c r="M58" i="26"/>
  <c r="P55" i="26"/>
  <c r="P109" i="26" s="1"/>
  <c r="P145" i="26" s="1"/>
  <c r="Q56" i="26"/>
  <c r="P348" i="26"/>
  <c r="P352" i="33" s="1"/>
  <c r="Q123" i="26"/>
  <c r="Q89" i="26" s="1"/>
  <c r="P73" i="26"/>
  <c r="P71" i="33" s="1"/>
  <c r="O72" i="26"/>
  <c r="O111" i="26" s="1"/>
  <c r="Q126" i="26"/>
  <c r="R50" i="26"/>
  <c r="Q49" i="26"/>
  <c r="Q103" i="26" s="1"/>
  <c r="L438" i="26"/>
  <c r="L157" i="26"/>
  <c r="L439" i="26" s="1"/>
  <c r="F367" i="26"/>
  <c r="F370" i="26" s="1"/>
  <c r="F331" i="26"/>
  <c r="F381" i="26" s="1"/>
  <c r="Q242" i="26"/>
  <c r="R136" i="26"/>
  <c r="Q96" i="26"/>
  <c r="Q299" i="26"/>
  <c r="R295" i="26"/>
  <c r="T71" i="26"/>
  <c r="R316" i="26"/>
  <c r="S213" i="26"/>
  <c r="O350" i="26"/>
  <c r="O241" i="26"/>
  <c r="O246" i="26" s="1"/>
  <c r="O95" i="26"/>
  <c r="O164" i="26" s="1" a="1"/>
  <c r="O164" i="26" s="1"/>
  <c r="O443" i="26" s="1"/>
  <c r="I444" i="33" s="1"/>
  <c r="P135" i="26"/>
  <c r="Q41" i="26"/>
  <c r="P19" i="26"/>
  <c r="Q124" i="26"/>
  <c r="Q90" i="26" s="1"/>
  <c r="R62" i="26"/>
  <c r="N230" i="26"/>
  <c r="N313" i="26" s="1"/>
  <c r="N139" i="26"/>
  <c r="N145" i="33" s="1"/>
  <c r="M61" i="26"/>
  <c r="M59" i="33" s="1"/>
  <c r="M22" i="26"/>
  <c r="M21" i="33" s="1"/>
  <c r="M142" i="26"/>
  <c r="O64" i="26"/>
  <c r="M226" i="26"/>
  <c r="M228" i="26" s="1"/>
  <c r="M32" i="26"/>
  <c r="M361" i="26" s="1"/>
  <c r="M362" i="26" s="1"/>
  <c r="N53" i="26"/>
  <c r="O54" i="26"/>
  <c r="R154" i="26"/>
  <c r="R184" i="26"/>
  <c r="Q269" i="26"/>
  <c r="R14" i="26"/>
  <c r="Q15" i="26"/>
  <c r="Q16" i="26" s="1"/>
  <c r="Q44" i="26"/>
  <c r="Q70" i="26"/>
  <c r="Q107" i="26" s="1"/>
  <c r="O349" i="26"/>
  <c r="P125" i="26"/>
  <c r="P91" i="26" s="1"/>
  <c r="K331" i="26"/>
  <c r="K381" i="26" s="1"/>
  <c r="K367" i="26"/>
  <c r="K370" i="26" s="1"/>
  <c r="Q141" i="26"/>
  <c r="Q147" i="33" s="1"/>
  <c r="P99" i="26"/>
  <c r="J107" i="33" s="1"/>
  <c r="Q129" i="26"/>
  <c r="Q93" i="26" s="1"/>
  <c r="M104" i="26"/>
  <c r="M51" i="26"/>
  <c r="M102" i="26" s="1"/>
  <c r="J367" i="26"/>
  <c r="J370" i="26" s="1"/>
  <c r="J331" i="26"/>
  <c r="P328" i="26"/>
  <c r="P329" i="26" s="1"/>
  <c r="P333" i="33" s="1"/>
  <c r="P37" i="26"/>
  <c r="M158" i="26"/>
  <c r="M175" i="26" s="1"/>
  <c r="M157" i="26"/>
  <c r="M439" i="26" s="1"/>
  <c r="R48" i="26"/>
  <c r="Q47" i="26"/>
  <c r="P39" i="26"/>
  <c r="O17" i="26"/>
  <c r="P243" i="26"/>
  <c r="Q138" i="26"/>
  <c r="Q144" i="33" s="1"/>
  <c r="P97" i="26"/>
  <c r="J105" i="33" s="1"/>
  <c r="Q18" i="26"/>
  <c r="R40" i="26"/>
  <c r="M131" i="26"/>
  <c r="P63" i="26"/>
  <c r="Q66" i="26"/>
  <c r="G367" i="26"/>
  <c r="G370" i="26" s="1"/>
  <c r="G331" i="26"/>
  <c r="G381" i="26" s="1"/>
  <c r="Q65" i="26"/>
  <c r="R43" i="26"/>
  <c r="Q46" i="26"/>
  <c r="O380" i="26"/>
  <c r="O406" i="26"/>
  <c r="O35" i="33"/>
  <c r="O14" i="33"/>
  <c r="J104" i="33"/>
  <c r="P42" i="33"/>
  <c r="F391" i="33"/>
  <c r="F416" i="33"/>
  <c r="F273" i="33"/>
  <c r="P17" i="33"/>
  <c r="N354" i="33"/>
  <c r="J250" i="33"/>
  <c r="L74" i="33"/>
  <c r="J50" i="33"/>
  <c r="M76" i="33"/>
  <c r="K50" i="33"/>
  <c r="K49" i="33"/>
  <c r="J321" i="33"/>
  <c r="N35" i="33"/>
  <c r="Q54" i="33"/>
  <c r="O73" i="33"/>
  <c r="G340" i="33"/>
  <c r="J340" i="33"/>
  <c r="L355" i="33"/>
  <c r="H340" i="33"/>
  <c r="N62" i="33"/>
  <c r="L65" i="33"/>
  <c r="P64" i="33"/>
  <c r="J249" i="33"/>
  <c r="N130" i="33"/>
  <c r="K304" i="33"/>
  <c r="N61" i="33"/>
  <c r="P14" i="33"/>
  <c r="I97" i="33"/>
  <c r="O68" i="33"/>
  <c r="M353" i="33"/>
  <c r="P128" i="33"/>
  <c r="P152" i="33"/>
  <c r="I275" i="33"/>
  <c r="R69" i="33"/>
  <c r="P144" i="33"/>
  <c r="F334" i="33"/>
  <c r="M12" i="33"/>
  <c r="K221" i="33"/>
  <c r="H334" i="33"/>
  <c r="K334" i="33"/>
  <c r="G336" i="33"/>
  <c r="F336" i="33"/>
  <c r="H338" i="33"/>
  <c r="L222" i="33"/>
  <c r="K336" i="33"/>
  <c r="J339" i="33"/>
  <c r="J338" i="33"/>
  <c r="P194" i="33"/>
  <c r="I31" i="33"/>
  <c r="I83" i="33" s="1"/>
  <c r="F338" i="33"/>
  <c r="K338" i="33"/>
  <c r="I336" i="33"/>
  <c r="J31" i="33"/>
  <c r="J83" i="33" s="1"/>
  <c r="O44" i="33"/>
  <c r="O18" i="33"/>
  <c r="H31" i="33"/>
  <c r="H83" i="33" s="1"/>
  <c r="K31" i="33"/>
  <c r="K83" i="33" s="1"/>
  <c r="I334" i="33"/>
  <c r="P129" i="33"/>
  <c r="O60" i="33"/>
  <c r="G31" i="33"/>
  <c r="G83" i="33" s="1"/>
  <c r="I338" i="33"/>
  <c r="H336" i="33"/>
  <c r="O71" i="33"/>
  <c r="G334" i="33"/>
  <c r="F31" i="33"/>
  <c r="F83" i="33" s="1"/>
  <c r="J337" i="33"/>
  <c r="J336" i="33"/>
  <c r="F234" i="33"/>
  <c r="F224" i="33"/>
  <c r="P142" i="33"/>
  <c r="G338" i="33"/>
  <c r="P38" i="33"/>
  <c r="J100" i="33"/>
  <c r="J335" i="33"/>
  <c r="J334" i="33"/>
  <c r="J98" i="33"/>
  <c r="H99" i="33"/>
  <c r="P57" i="33"/>
  <c r="P48" i="33"/>
  <c r="I111" i="33"/>
  <c r="L356" i="33"/>
  <c r="L168" i="33"/>
  <c r="J101" i="33"/>
  <c r="P134" i="33"/>
  <c r="M40" i="33"/>
  <c r="M19" i="33"/>
  <c r="M85" i="33" s="1"/>
  <c r="H341" i="33"/>
  <c r="M332" i="33"/>
  <c r="F341" i="33"/>
  <c r="O41" i="33"/>
  <c r="I117" i="33"/>
  <c r="O53" i="33"/>
  <c r="G253" i="33"/>
  <c r="G248" i="33"/>
  <c r="G317" i="33"/>
  <c r="H237" i="33"/>
  <c r="M62" i="33"/>
  <c r="G103" i="33"/>
  <c r="O46" i="33"/>
  <c r="O45" i="33"/>
  <c r="O15" i="33"/>
  <c r="O82" i="33" s="1"/>
  <c r="M74" i="33"/>
  <c r="N53" i="33"/>
  <c r="G341" i="33"/>
  <c r="K341" i="33"/>
  <c r="P131" i="33"/>
  <c r="J102" i="33"/>
  <c r="P137" i="33"/>
  <c r="N141" i="33"/>
  <c r="L132" i="33"/>
  <c r="L75" i="33"/>
  <c r="O66" i="33"/>
  <c r="I341" i="33"/>
  <c r="L56" i="33"/>
  <c r="K56" i="33"/>
  <c r="K168" i="33"/>
  <c r="F94" i="33"/>
  <c r="Q13" i="33"/>
  <c r="Q81" i="33" s="1"/>
  <c r="K179" i="33"/>
  <c r="K181" i="33"/>
  <c r="K177" i="33"/>
  <c r="K183" i="33"/>
  <c r="K174" i="33"/>
  <c r="K180" i="33"/>
  <c r="K176" i="33"/>
  <c r="K182" i="33"/>
  <c r="K178" i="33"/>
  <c r="K175" i="33"/>
  <c r="F383" i="33"/>
  <c r="F408" i="33"/>
  <c r="L27" i="33"/>
  <c r="L50" i="33"/>
  <c r="G318" i="33"/>
  <c r="H238" i="33"/>
  <c r="H119" i="33"/>
  <c r="N70" i="33"/>
  <c r="L167" i="33"/>
  <c r="G93" i="33"/>
  <c r="J115" i="33"/>
  <c r="L151" i="33"/>
  <c r="M151" i="33"/>
  <c r="U34" i="33"/>
  <c r="T34" i="33"/>
  <c r="M143" i="33"/>
  <c r="M58" i="33"/>
  <c r="F236" i="33"/>
  <c r="J97" i="33"/>
  <c r="P73" i="33"/>
  <c r="O72" i="33"/>
  <c r="O227" i="26" l="1"/>
  <c r="I235" i="33"/>
  <c r="O223" i="26"/>
  <c r="I231" i="33"/>
  <c r="O218" i="26"/>
  <c r="I226" i="33"/>
  <c r="O351" i="26"/>
  <c r="O352" i="26" s="1"/>
  <c r="O388" i="26" s="1"/>
  <c r="N131" i="26"/>
  <c r="M440" i="26"/>
  <c r="G440" i="33"/>
  <c r="N388" i="26"/>
  <c r="M363" i="26"/>
  <c r="M364" i="26" s="1"/>
  <c r="M419" i="26" s="1"/>
  <c r="L440" i="26"/>
  <c r="L444" i="26" s="1"/>
  <c r="L446" i="26" s="1"/>
  <c r="Q328" i="26"/>
  <c r="Q329" i="26" s="1"/>
  <c r="Q333" i="33" s="1"/>
  <c r="Q37" i="26"/>
  <c r="R49" i="26"/>
  <c r="R103" i="26" s="1"/>
  <c r="S50" i="26"/>
  <c r="R56" i="26"/>
  <c r="Q55" i="26"/>
  <c r="Q109" i="26" s="1"/>
  <c r="Q145" i="26" s="1"/>
  <c r="R427" i="26"/>
  <c r="S425" i="26"/>
  <c r="R432" i="26"/>
  <c r="M177" i="26" a="1"/>
  <c r="M177" i="26" s="1"/>
  <c r="M105" i="26"/>
  <c r="M429" i="26" s="1"/>
  <c r="O230" i="26"/>
  <c r="O313" i="26" s="1"/>
  <c r="O139" i="26"/>
  <c r="N22" i="26"/>
  <c r="N21" i="33" s="1"/>
  <c r="N61" i="26"/>
  <c r="N59" i="33" s="1"/>
  <c r="N142" i="26"/>
  <c r="Q19" i="26"/>
  <c r="R41" i="26"/>
  <c r="R126" i="26"/>
  <c r="R92" i="26" s="1"/>
  <c r="R59" i="26"/>
  <c r="M128" i="26"/>
  <c r="Q29" i="26"/>
  <c r="Q441" i="26" s="1"/>
  <c r="K442" i="33" s="1"/>
  <c r="S40" i="26"/>
  <c r="R18" i="26"/>
  <c r="R47" i="26"/>
  <c r="S48" i="26"/>
  <c r="P349" i="26"/>
  <c r="Q125" i="26"/>
  <c r="O86" i="26"/>
  <c r="O161" i="26" s="1"/>
  <c r="O67" i="26"/>
  <c r="O69" i="26" s="1"/>
  <c r="O130" i="26" s="1"/>
  <c r="P350" i="26"/>
  <c r="P241" i="26"/>
  <c r="P246" i="26" s="1"/>
  <c r="Q135" i="26"/>
  <c r="P95" i="26"/>
  <c r="P164" i="26" s="1" a="1"/>
  <c r="P164" i="26" s="1"/>
  <c r="P443" i="26" s="1"/>
  <c r="J444" i="33" s="1"/>
  <c r="Q92" i="26"/>
  <c r="K100" i="33" s="1"/>
  <c r="N58" i="26"/>
  <c r="P60" i="26"/>
  <c r="R75" i="26"/>
  <c r="Q74" i="26"/>
  <c r="R66" i="26"/>
  <c r="Q63" i="26"/>
  <c r="Q64" i="26" s="1"/>
  <c r="Q243" i="26"/>
  <c r="K250" i="33" s="1"/>
  <c r="Q97" i="26"/>
  <c r="K105" i="33" s="1"/>
  <c r="R138" i="26"/>
  <c r="U71" i="26"/>
  <c r="S132" i="26"/>
  <c r="S94" i="26" s="1"/>
  <c r="P85" i="26"/>
  <c r="P160" i="26" s="1"/>
  <c r="P76" i="26"/>
  <c r="P77" i="26" s="1"/>
  <c r="P127" i="26" s="1"/>
  <c r="R129" i="26"/>
  <c r="R93" i="26" s="1"/>
  <c r="S154" i="26"/>
  <c r="S184" i="26"/>
  <c r="M247" i="26"/>
  <c r="M248" i="26" s="1"/>
  <c r="M271" i="26"/>
  <c r="S295" i="26"/>
  <c r="R299" i="26"/>
  <c r="Q73" i="26"/>
  <c r="Q71" i="33" s="1"/>
  <c r="P72" i="26"/>
  <c r="P111" i="26" s="1"/>
  <c r="L363" i="26"/>
  <c r="L364" i="26" s="1"/>
  <c r="L361" i="26"/>
  <c r="L362" i="26" s="1"/>
  <c r="R94" i="26"/>
  <c r="Q98" i="26"/>
  <c r="R140" i="26"/>
  <c r="O31" i="26"/>
  <c r="O20" i="26"/>
  <c r="P54" i="26"/>
  <c r="O53" i="26"/>
  <c r="S62" i="26"/>
  <c r="L158" i="26"/>
  <c r="L175" i="26" s="1"/>
  <c r="L180" i="26" s="1"/>
  <c r="Q348" i="26"/>
  <c r="R123" i="26"/>
  <c r="R89" i="26" s="1"/>
  <c r="L436" i="26"/>
  <c r="M8" i="26"/>
  <c r="N8" i="26" s="1"/>
  <c r="R46" i="26"/>
  <c r="Q39" i="26"/>
  <c r="P17" i="26"/>
  <c r="P406" i="26"/>
  <c r="P380" i="26"/>
  <c r="Q99" i="26"/>
  <c r="K107" i="33" s="1"/>
  <c r="R141" i="26"/>
  <c r="N104" i="26"/>
  <c r="N51" i="26"/>
  <c r="N102" i="26" s="1"/>
  <c r="M418" i="26"/>
  <c r="M392" i="26"/>
  <c r="Q229" i="26"/>
  <c r="Q312" i="26" s="1"/>
  <c r="Q137" i="26"/>
  <c r="Q60" i="26" s="1"/>
  <c r="N162" i="26"/>
  <c r="N442" i="26" s="1"/>
  <c r="H443" i="33" s="1"/>
  <c r="N87" i="26"/>
  <c r="N143" i="26"/>
  <c r="R65" i="26"/>
  <c r="S43" i="26"/>
  <c r="R269" i="26"/>
  <c r="S14" i="26"/>
  <c r="R15" i="26"/>
  <c r="R16" i="26" s="1"/>
  <c r="R44" i="26"/>
  <c r="R70" i="26"/>
  <c r="R107" i="26" s="1"/>
  <c r="R124" i="26"/>
  <c r="S316" i="26"/>
  <c r="T213" i="26"/>
  <c r="R242" i="26"/>
  <c r="S136" i="26"/>
  <c r="R96" i="26"/>
  <c r="N42" i="26"/>
  <c r="N28" i="26"/>
  <c r="P64" i="26"/>
  <c r="Q194" i="33"/>
  <c r="K104" i="33"/>
  <c r="O130" i="33"/>
  <c r="N76" i="33"/>
  <c r="P72" i="33"/>
  <c r="K321" i="33"/>
  <c r="I99" i="33"/>
  <c r="N332" i="33"/>
  <c r="Q17" i="33"/>
  <c r="P35" i="33"/>
  <c r="L31" i="33"/>
  <c r="L83" i="33" s="1"/>
  <c r="O354" i="33"/>
  <c r="P39" i="33"/>
  <c r="Q42" i="33"/>
  <c r="Q128" i="33"/>
  <c r="G94" i="33"/>
  <c r="P68" i="33"/>
  <c r="Q64" i="33"/>
  <c r="K249" i="33"/>
  <c r="J275" i="33"/>
  <c r="G273" i="33"/>
  <c r="N353" i="33"/>
  <c r="L29" i="33"/>
  <c r="L84" i="33" s="1"/>
  <c r="Q152" i="33"/>
  <c r="L304" i="33"/>
  <c r="M355" i="33"/>
  <c r="S69" i="33"/>
  <c r="Q142" i="33"/>
  <c r="Q14" i="33"/>
  <c r="F365" i="33"/>
  <c r="I335" i="33"/>
  <c r="K365" i="33"/>
  <c r="F335" i="33"/>
  <c r="F227" i="33"/>
  <c r="F225" i="33"/>
  <c r="P60" i="33"/>
  <c r="F374" i="33"/>
  <c r="F371" i="33"/>
  <c r="F367" i="33"/>
  <c r="G367" i="33"/>
  <c r="J366" i="33"/>
  <c r="J365" i="33"/>
  <c r="L221" i="33"/>
  <c r="Q38" i="33"/>
  <c r="K367" i="33"/>
  <c r="I337" i="33"/>
  <c r="M222" i="33"/>
  <c r="G365" i="33"/>
  <c r="H365" i="33"/>
  <c r="J368" i="33"/>
  <c r="J367" i="33"/>
  <c r="F339" i="33"/>
  <c r="G337" i="33"/>
  <c r="G335" i="33"/>
  <c r="H337" i="33"/>
  <c r="K339" i="33"/>
  <c r="I365" i="33"/>
  <c r="H339" i="33"/>
  <c r="H335" i="33"/>
  <c r="N12" i="33"/>
  <c r="G339" i="33"/>
  <c r="G374" i="33"/>
  <c r="G371" i="33"/>
  <c r="H367" i="33"/>
  <c r="P44" i="33"/>
  <c r="K337" i="33"/>
  <c r="K335" i="33"/>
  <c r="H374" i="33"/>
  <c r="H371" i="33"/>
  <c r="J374" i="33"/>
  <c r="J371" i="33"/>
  <c r="I339" i="33"/>
  <c r="I374" i="33"/>
  <c r="I371" i="33"/>
  <c r="I367" i="33"/>
  <c r="F337" i="33"/>
  <c r="K374" i="33"/>
  <c r="K371" i="33"/>
  <c r="Q48" i="33"/>
  <c r="O47" i="33"/>
  <c r="J111" i="33"/>
  <c r="Q57" i="33"/>
  <c r="O61" i="33"/>
  <c r="M27" i="33"/>
  <c r="Q131" i="33"/>
  <c r="M168" i="33"/>
  <c r="H103" i="33"/>
  <c r="N74" i="33"/>
  <c r="H317" i="33"/>
  <c r="I237" i="33"/>
  <c r="H408" i="33"/>
  <c r="H383" i="33"/>
  <c r="H117" i="33"/>
  <c r="P15" i="33"/>
  <c r="P82" i="33" s="1"/>
  <c r="I119" i="33"/>
  <c r="O70" i="33"/>
  <c r="G383" i="33"/>
  <c r="G408" i="33"/>
  <c r="H318" i="33"/>
  <c r="I238" i="33"/>
  <c r="N65" i="33"/>
  <c r="O141" i="33"/>
  <c r="M167" i="33"/>
  <c r="H93" i="33"/>
  <c r="L177" i="33"/>
  <c r="L183" i="33"/>
  <c r="L174" i="33"/>
  <c r="L180" i="33"/>
  <c r="L176" i="33"/>
  <c r="L182" i="33"/>
  <c r="L178" i="33"/>
  <c r="L175" i="33"/>
  <c r="L179" i="33"/>
  <c r="L181" i="33"/>
  <c r="F439" i="33"/>
  <c r="K163" i="33"/>
  <c r="P46" i="33"/>
  <c r="P45" i="33"/>
  <c r="L67" i="33"/>
  <c r="M56" i="33"/>
  <c r="K102" i="33"/>
  <c r="Q137" i="33"/>
  <c r="P66" i="33"/>
  <c r="M132" i="33"/>
  <c r="M75" i="33"/>
  <c r="K98" i="33"/>
  <c r="Q129" i="33"/>
  <c r="N143" i="33"/>
  <c r="N58" i="33"/>
  <c r="M67" i="33"/>
  <c r="M65" i="33"/>
  <c r="J117" i="33"/>
  <c r="P53" i="33"/>
  <c r="H253" i="33"/>
  <c r="H248" i="33"/>
  <c r="M50" i="33"/>
  <c r="F444" i="33"/>
  <c r="K173" i="33"/>
  <c r="O332" i="33"/>
  <c r="O28" i="33"/>
  <c r="O63" i="33"/>
  <c r="K101" i="33"/>
  <c r="Q134" i="33"/>
  <c r="P41" i="33"/>
  <c r="F241" i="33"/>
  <c r="F240" i="33"/>
  <c r="O62" i="33"/>
  <c r="K97" i="33"/>
  <c r="Q73" i="33"/>
  <c r="R48" i="33"/>
  <c r="P223" i="26" l="1"/>
  <c r="J231" i="33"/>
  <c r="P227" i="26"/>
  <c r="J235" i="33"/>
  <c r="P218" i="26"/>
  <c r="J226" i="33"/>
  <c r="O414" i="26"/>
  <c r="M180" i="26"/>
  <c r="M302" i="26" s="1"/>
  <c r="M445" i="26"/>
  <c r="G446" i="33" s="1"/>
  <c r="M444" i="26"/>
  <c r="G441" i="33"/>
  <c r="P351" i="26"/>
  <c r="P352" i="26" s="1"/>
  <c r="P414" i="26" s="1"/>
  <c r="M393" i="26"/>
  <c r="O131" i="26"/>
  <c r="P388" i="26"/>
  <c r="M182" i="26"/>
  <c r="R29" i="26"/>
  <c r="R441" i="26" s="1"/>
  <c r="L442" i="33" s="1"/>
  <c r="L418" i="26"/>
  <c r="L392" i="26"/>
  <c r="S59" i="26"/>
  <c r="N267" i="26"/>
  <c r="N156" i="26"/>
  <c r="N438" i="26" s="1"/>
  <c r="N30" i="26"/>
  <c r="T316" i="26"/>
  <c r="U213" i="26"/>
  <c r="O143" i="26"/>
  <c r="R348" i="26"/>
  <c r="R352" i="33" s="1"/>
  <c r="S123" i="26"/>
  <c r="S89" i="26" s="1"/>
  <c r="Q54" i="26"/>
  <c r="P53" i="26"/>
  <c r="L393" i="26"/>
  <c r="L419" i="26"/>
  <c r="Q85" i="26"/>
  <c r="Q160" i="26" s="1"/>
  <c r="Q76" i="26"/>
  <c r="Q77" i="26" s="1"/>
  <c r="Q127" i="26" s="1"/>
  <c r="S18" i="26"/>
  <c r="T40" i="26"/>
  <c r="S126" i="26"/>
  <c r="S92" i="26" s="1"/>
  <c r="P20" i="26"/>
  <c r="P31" i="26"/>
  <c r="O42" i="26"/>
  <c r="O28" i="26"/>
  <c r="T132" i="26"/>
  <c r="T94" i="26" s="1"/>
  <c r="R63" i="26"/>
  <c r="S66" i="26"/>
  <c r="Q350" i="26"/>
  <c r="Q241" i="26"/>
  <c r="Q246" i="26" s="1"/>
  <c r="Q95" i="26"/>
  <c r="R135" i="26"/>
  <c r="Q349" i="26"/>
  <c r="R125" i="26"/>
  <c r="R91" i="26" s="1"/>
  <c r="Q86" i="26"/>
  <c r="Q161" i="26" s="1"/>
  <c r="Q67" i="26"/>
  <c r="Q69" i="26" s="1"/>
  <c r="P230" i="26"/>
  <c r="P313" i="26" s="1"/>
  <c r="P139" i="26"/>
  <c r="O61" i="26"/>
  <c r="O59" i="33" s="1"/>
  <c r="O22" i="26"/>
  <c r="O21" i="33" s="1"/>
  <c r="O142" i="26"/>
  <c r="R134" i="33"/>
  <c r="S124" i="26"/>
  <c r="S90" i="26" s="1"/>
  <c r="S269" i="26"/>
  <c r="S44" i="26"/>
  <c r="S15" i="26"/>
  <c r="S16" i="26" s="1"/>
  <c r="T14" i="26"/>
  <c r="S70" i="26"/>
  <c r="S107" i="26" s="1"/>
  <c r="R39" i="26"/>
  <c r="Q17" i="26"/>
  <c r="O162" i="26"/>
  <c r="O442" i="26" s="1"/>
  <c r="I443" i="33" s="1"/>
  <c r="O87" i="26"/>
  <c r="Q72" i="26"/>
  <c r="Q111" i="26" s="1"/>
  <c r="R73" i="26"/>
  <c r="R71" i="33" s="1"/>
  <c r="T184" i="26"/>
  <c r="T154" i="26"/>
  <c r="Q91" i="26"/>
  <c r="S41" i="26"/>
  <c r="R19" i="26"/>
  <c r="S56" i="26"/>
  <c r="R55" i="26"/>
  <c r="R109" i="26" s="1"/>
  <c r="R145" i="26" s="1"/>
  <c r="R328" i="26"/>
  <c r="R329" i="26" s="1"/>
  <c r="R333" i="33" s="1"/>
  <c r="R37" i="26"/>
  <c r="R90" i="26"/>
  <c r="R229" i="26"/>
  <c r="R312" i="26" s="1"/>
  <c r="R137" i="26"/>
  <c r="R60" i="26" s="1"/>
  <c r="N177" i="26" a="1"/>
  <c r="N177" i="26" s="1"/>
  <c r="N445" i="26" s="1"/>
  <c r="H446" i="33" s="1"/>
  <c r="N105" i="26"/>
  <c r="N429" i="26" s="1"/>
  <c r="L302" i="26"/>
  <c r="L182" i="26"/>
  <c r="R74" i="26"/>
  <c r="S75" i="26"/>
  <c r="N128" i="26"/>
  <c r="T50" i="26"/>
  <c r="S49" i="26"/>
  <c r="S103" i="26" s="1"/>
  <c r="S140" i="26"/>
  <c r="R98" i="26"/>
  <c r="T295" i="26"/>
  <c r="S299" i="26"/>
  <c r="S129" i="26"/>
  <c r="S93" i="26" s="1"/>
  <c r="N247" i="26"/>
  <c r="N248" i="26" s="1"/>
  <c r="N271" i="26"/>
  <c r="S242" i="26"/>
  <c r="T136" i="26"/>
  <c r="S96" i="26"/>
  <c r="S141" i="26"/>
  <c r="R99" i="26"/>
  <c r="L107" i="33" s="1"/>
  <c r="S46" i="26"/>
  <c r="R243" i="26"/>
  <c r="L250" i="33" s="1"/>
  <c r="S138" i="26"/>
  <c r="S144" i="33" s="1"/>
  <c r="R97" i="26"/>
  <c r="L105" i="33" s="1"/>
  <c r="S47" i="26"/>
  <c r="T48" i="26"/>
  <c r="P67" i="26"/>
  <c r="P131" i="26" s="1"/>
  <c r="P86" i="26"/>
  <c r="P161" i="26" s="1"/>
  <c r="T43" i="26"/>
  <c r="S65" i="26"/>
  <c r="T62" i="26"/>
  <c r="O58" i="26"/>
  <c r="O56" i="33" s="1"/>
  <c r="Q406" i="26"/>
  <c r="Q380" i="26"/>
  <c r="O104" i="26"/>
  <c r="O51" i="26"/>
  <c r="O102" i="26" s="1"/>
  <c r="S427" i="26"/>
  <c r="T425" i="26"/>
  <c r="S432" i="26"/>
  <c r="O65" i="33"/>
  <c r="S142" i="33"/>
  <c r="L101" i="33"/>
  <c r="R42" i="33"/>
  <c r="S13" i="33"/>
  <c r="S81" i="33" s="1"/>
  <c r="R13" i="33"/>
  <c r="R81" i="33" s="1"/>
  <c r="R194" i="33"/>
  <c r="O76" i="33"/>
  <c r="Q18" i="33"/>
  <c r="L249" i="33"/>
  <c r="L104" i="33"/>
  <c r="L321" i="33"/>
  <c r="R73" i="33"/>
  <c r="P354" i="33"/>
  <c r="R17" i="33"/>
  <c r="R54" i="33"/>
  <c r="N67" i="33"/>
  <c r="K164" i="33"/>
  <c r="R131" i="33"/>
  <c r="J253" i="33"/>
  <c r="Q68" i="33"/>
  <c r="Q352" i="33"/>
  <c r="K115" i="33"/>
  <c r="H94" i="33"/>
  <c r="R142" i="33"/>
  <c r="N355" i="33"/>
  <c r="P18" i="33"/>
  <c r="K275" i="33"/>
  <c r="P130" i="33"/>
  <c r="O145" i="33"/>
  <c r="P141" i="33"/>
  <c r="G391" i="33"/>
  <c r="G416" i="33"/>
  <c r="M356" i="33"/>
  <c r="R152" i="33"/>
  <c r="O353" i="33"/>
  <c r="R144" i="33"/>
  <c r="T69" i="33"/>
  <c r="O12" i="33"/>
  <c r="L97" i="33"/>
  <c r="M304" i="33"/>
  <c r="K368" i="33"/>
  <c r="M221" i="33"/>
  <c r="F366" i="33"/>
  <c r="I366" i="33"/>
  <c r="H368" i="33"/>
  <c r="Q60" i="33"/>
  <c r="N222" i="33"/>
  <c r="G368" i="33"/>
  <c r="Q44" i="33"/>
  <c r="K366" i="33"/>
  <c r="I368" i="33"/>
  <c r="R147" i="33"/>
  <c r="R129" i="33"/>
  <c r="Q39" i="33"/>
  <c r="R38" i="33"/>
  <c r="F368" i="33"/>
  <c r="R128" i="33"/>
  <c r="H366" i="33"/>
  <c r="G366" i="33"/>
  <c r="N56" i="33"/>
  <c r="P47" i="33"/>
  <c r="Q46" i="33"/>
  <c r="I383" i="33"/>
  <c r="I408" i="33"/>
  <c r="Q66" i="33"/>
  <c r="N168" i="33"/>
  <c r="I94" i="33"/>
  <c r="I318" i="33"/>
  <c r="J238" i="33"/>
  <c r="L163" i="33"/>
  <c r="J119" i="33"/>
  <c r="P70" i="33"/>
  <c r="P61" i="33"/>
  <c r="I317" i="33"/>
  <c r="J237" i="33"/>
  <c r="F440" i="33"/>
  <c r="Q41" i="33"/>
  <c r="L102" i="33"/>
  <c r="R137" i="33"/>
  <c r="K117" i="33"/>
  <c r="Q53" i="33"/>
  <c r="K111" i="33"/>
  <c r="Q47" i="33"/>
  <c r="I103" i="33"/>
  <c r="G234" i="33"/>
  <c r="P332" i="33"/>
  <c r="N75" i="33"/>
  <c r="M29" i="33"/>
  <c r="M84" i="33" s="1"/>
  <c r="N50" i="33"/>
  <c r="I253" i="33"/>
  <c r="I248" i="33"/>
  <c r="N167" i="33"/>
  <c r="I93" i="33"/>
  <c r="N151" i="33"/>
  <c r="Q141" i="33"/>
  <c r="P28" i="33"/>
  <c r="P63" i="33"/>
  <c r="Q15" i="33"/>
  <c r="Q82" i="33" s="1"/>
  <c r="O143" i="33"/>
  <c r="O58" i="33"/>
  <c r="L135" i="33"/>
  <c r="M183" i="33"/>
  <c r="M174" i="33"/>
  <c r="M180" i="33"/>
  <c r="M176" i="33"/>
  <c r="M182" i="33"/>
  <c r="M178" i="33"/>
  <c r="M175" i="33"/>
  <c r="M179" i="33"/>
  <c r="M181" i="33"/>
  <c r="M177" i="33"/>
  <c r="O75" i="33"/>
  <c r="O74" i="33"/>
  <c r="P62" i="33"/>
  <c r="S48" i="33"/>
  <c r="L100" i="33"/>
  <c r="Q72" i="33"/>
  <c r="R64" i="33"/>
  <c r="L98" i="33"/>
  <c r="Q223" i="26" l="1"/>
  <c r="K231" i="33"/>
  <c r="Q218" i="26"/>
  <c r="K226" i="33"/>
  <c r="Q227" i="26"/>
  <c r="K235" i="33"/>
  <c r="H439" i="33"/>
  <c r="M446" i="26"/>
  <c r="G447" i="33" s="1"/>
  <c r="G445" i="33"/>
  <c r="Q351" i="26"/>
  <c r="Q352" i="26" s="1"/>
  <c r="Q388" i="26" s="1"/>
  <c r="P69" i="26"/>
  <c r="P130" i="26" s="1"/>
  <c r="Q130" i="26" s="1"/>
  <c r="S328" i="26"/>
  <c r="S329" i="26" s="1"/>
  <c r="S333" i="33" s="1"/>
  <c r="S37" i="26"/>
  <c r="S55" i="26"/>
  <c r="S109" i="26" s="1"/>
  <c r="S145" i="26" s="1"/>
  <c r="T56" i="26"/>
  <c r="T54" i="33" s="1"/>
  <c r="T427" i="26"/>
  <c r="U425" i="26"/>
  <c r="T432" i="26"/>
  <c r="U48" i="26"/>
  <c r="T47" i="26"/>
  <c r="S99" i="26"/>
  <c r="M107" i="33" s="1"/>
  <c r="T141" i="26"/>
  <c r="T147" i="33" s="1"/>
  <c r="U50" i="26"/>
  <c r="T49" i="26"/>
  <c r="T103" i="26" s="1"/>
  <c r="O271" i="26"/>
  <c r="O247" i="26"/>
  <c r="O248" i="26" s="1"/>
  <c r="R349" i="26"/>
  <c r="S125" i="26"/>
  <c r="T66" i="26"/>
  <c r="S63" i="26"/>
  <c r="S64" i="26" s="1"/>
  <c r="P28" i="26"/>
  <c r="P42" i="26"/>
  <c r="P143" i="26"/>
  <c r="R76" i="26"/>
  <c r="R77" i="26" s="1"/>
  <c r="R127" i="26" s="1"/>
  <c r="R85" i="26"/>
  <c r="R160" i="26" s="1"/>
  <c r="T59" i="26"/>
  <c r="S29" i="26"/>
  <c r="S441" i="26" s="1"/>
  <c r="M442" i="33" s="1"/>
  <c r="T242" i="26"/>
  <c r="U136" i="26"/>
  <c r="T96" i="26"/>
  <c r="Q164" i="26" a="1"/>
  <c r="Q164" i="26" s="1"/>
  <c r="Q443" i="26" s="1"/>
  <c r="K444" i="33" s="1"/>
  <c r="Q20" i="26"/>
  <c r="Q31" i="26"/>
  <c r="U132" i="26"/>
  <c r="U94" i="26" s="1"/>
  <c r="T126" i="26"/>
  <c r="T92" i="26" s="1"/>
  <c r="P104" i="26"/>
  <c r="P51" i="26"/>
  <c r="P102" i="26" s="1"/>
  <c r="O177" i="26" a="1"/>
  <c r="O177" i="26" s="1"/>
  <c r="O445" i="26" s="1"/>
  <c r="I446" i="33" s="1"/>
  <c r="O105" i="26"/>
  <c r="O429" i="26" s="1"/>
  <c r="U62" i="26"/>
  <c r="T129" i="26"/>
  <c r="T93" i="26" s="1"/>
  <c r="O128" i="26"/>
  <c r="T41" i="26"/>
  <c r="S19" i="26"/>
  <c r="U316" i="26"/>
  <c r="U43" i="26"/>
  <c r="T65" i="26"/>
  <c r="S243" i="26"/>
  <c r="M250" i="33" s="1"/>
  <c r="S97" i="26"/>
  <c r="M105" i="33" s="1"/>
  <c r="T138" i="26"/>
  <c r="T144" i="33" s="1"/>
  <c r="U295" i="26"/>
  <c r="U299" i="26" s="1"/>
  <c r="T299" i="26"/>
  <c r="T75" i="26"/>
  <c r="S74" i="26"/>
  <c r="S137" i="26"/>
  <c r="S229" i="26"/>
  <c r="S312" i="26" s="1"/>
  <c r="U154" i="26"/>
  <c r="U184" i="26" s="1"/>
  <c r="T194" i="33" s="1"/>
  <c r="S39" i="26"/>
  <c r="R17" i="26"/>
  <c r="Q230" i="26"/>
  <c r="Q313" i="26" s="1"/>
  <c r="Q139" i="26"/>
  <c r="P61" i="26"/>
  <c r="P59" i="33" s="1"/>
  <c r="P22" i="26"/>
  <c r="P21" i="33" s="1"/>
  <c r="P142" i="26"/>
  <c r="T18" i="26"/>
  <c r="U40" i="26"/>
  <c r="Q53" i="26"/>
  <c r="R54" i="26"/>
  <c r="R350" i="26"/>
  <c r="R241" i="26"/>
  <c r="R246" i="26" s="1"/>
  <c r="S135" i="26"/>
  <c r="R95" i="26"/>
  <c r="R164" i="26" s="1" a="1"/>
  <c r="R164" i="26" s="1"/>
  <c r="R443" i="26" s="1"/>
  <c r="L444" i="33" s="1"/>
  <c r="N32" i="26"/>
  <c r="N226" i="26"/>
  <c r="N228" i="26" s="1"/>
  <c r="T124" i="26"/>
  <c r="T90" i="26"/>
  <c r="O267" i="26"/>
  <c r="O156" i="26"/>
  <c r="O438" i="26" s="1"/>
  <c r="O30" i="26"/>
  <c r="S54" i="33"/>
  <c r="T140" i="26"/>
  <c r="S98" i="26"/>
  <c r="R72" i="26"/>
  <c r="R111" i="26" s="1"/>
  <c r="S73" i="26"/>
  <c r="S71" i="33" s="1"/>
  <c r="T269" i="26"/>
  <c r="U14" i="26"/>
  <c r="T15" i="26"/>
  <c r="T16" i="26" s="1"/>
  <c r="T44" i="26"/>
  <c r="T70" i="26"/>
  <c r="T107" i="26" s="1"/>
  <c r="S348" i="26"/>
  <c r="S352" i="33" s="1"/>
  <c r="T123" i="26"/>
  <c r="T89" i="26" s="1"/>
  <c r="N157" i="26"/>
  <c r="R406" i="26"/>
  <c r="R380" i="26"/>
  <c r="T46" i="26"/>
  <c r="P58" i="26"/>
  <c r="P56" i="33" s="1"/>
  <c r="P162" i="26"/>
  <c r="P442" i="26" s="1"/>
  <c r="J443" i="33" s="1"/>
  <c r="P87" i="26"/>
  <c r="R64" i="26"/>
  <c r="S194" i="33"/>
  <c r="M100" i="33"/>
  <c r="S17" i="33"/>
  <c r="L367" i="33"/>
  <c r="P76" i="33"/>
  <c r="R35" i="33"/>
  <c r="O355" i="33"/>
  <c r="J99" i="33"/>
  <c r="M249" i="33"/>
  <c r="N304" i="33"/>
  <c r="R72" i="33"/>
  <c r="M321" i="33"/>
  <c r="K253" i="33"/>
  <c r="K103" i="33"/>
  <c r="S42" i="33"/>
  <c r="M115" i="33"/>
  <c r="J248" i="33"/>
  <c r="R14" i="33"/>
  <c r="K165" i="33"/>
  <c r="K170" i="33" s="1"/>
  <c r="K184" i="33" s="1"/>
  <c r="R57" i="33"/>
  <c r="Q45" i="33"/>
  <c r="K99" i="33"/>
  <c r="Q130" i="33"/>
  <c r="H391" i="33"/>
  <c r="H416" i="33"/>
  <c r="N356" i="33"/>
  <c r="L365" i="33"/>
  <c r="J103" i="33"/>
  <c r="Q35" i="33"/>
  <c r="P145" i="33"/>
  <c r="U69" i="33"/>
  <c r="Q354" i="33"/>
  <c r="P353" i="33"/>
  <c r="S14" i="33"/>
  <c r="S128" i="33"/>
  <c r="S147" i="33"/>
  <c r="R68" i="33"/>
  <c r="L275" i="33"/>
  <c r="S152" i="33"/>
  <c r="P222" i="33"/>
  <c r="O222" i="33"/>
  <c r="P12" i="33"/>
  <c r="S38" i="33"/>
  <c r="R44" i="33"/>
  <c r="N221" i="33"/>
  <c r="R18" i="33"/>
  <c r="R39" i="33"/>
  <c r="M102" i="33"/>
  <c r="R60" i="33"/>
  <c r="M101" i="33"/>
  <c r="P65" i="33"/>
  <c r="G236" i="33"/>
  <c r="L111" i="33"/>
  <c r="R47" i="33"/>
  <c r="M31" i="33"/>
  <c r="M83" i="33" s="1"/>
  <c r="K119" i="33"/>
  <c r="Q70" i="33"/>
  <c r="L117" i="33"/>
  <c r="R53" i="33"/>
  <c r="J383" i="33"/>
  <c r="J408" i="33"/>
  <c r="R41" i="33"/>
  <c r="O178" i="33"/>
  <c r="O175" i="33"/>
  <c r="O179" i="33"/>
  <c r="O181" i="33"/>
  <c r="O177" i="33"/>
  <c r="O183" i="33"/>
  <c r="M135" i="33"/>
  <c r="N135" i="33"/>
  <c r="P75" i="33"/>
  <c r="P74" i="33"/>
  <c r="R66" i="33"/>
  <c r="Q61" i="33"/>
  <c r="S131" i="33"/>
  <c r="O167" i="33"/>
  <c r="J93" i="33"/>
  <c r="P143" i="33"/>
  <c r="P58" i="33"/>
  <c r="N132" i="33"/>
  <c r="S134" i="33"/>
  <c r="J317" i="33"/>
  <c r="K237" i="33"/>
  <c r="L115" i="33"/>
  <c r="O50" i="33"/>
  <c r="F445" i="33"/>
  <c r="F441" i="33"/>
  <c r="M98" i="33"/>
  <c r="S129" i="33"/>
  <c r="O168" i="33"/>
  <c r="J94" i="33"/>
  <c r="J318" i="33"/>
  <c r="K238" i="33"/>
  <c r="S137" i="33"/>
  <c r="O67" i="33"/>
  <c r="R15" i="33"/>
  <c r="R82" i="33" s="1"/>
  <c r="L164" i="33"/>
  <c r="R46" i="33"/>
  <c r="N180" i="33"/>
  <c r="N176" i="33"/>
  <c r="N182" i="33"/>
  <c r="N178" i="33"/>
  <c r="N175" i="33"/>
  <c r="N179" i="33"/>
  <c r="N181" i="33"/>
  <c r="N177" i="33"/>
  <c r="N183" i="33"/>
  <c r="N174" i="33"/>
  <c r="O151" i="33"/>
  <c r="Q332" i="33"/>
  <c r="H236" i="33"/>
  <c r="H234" i="33"/>
  <c r="Q28" i="33"/>
  <c r="Q63" i="33"/>
  <c r="G240" i="33"/>
  <c r="Q62" i="33"/>
  <c r="L366" i="33"/>
  <c r="L368" i="33"/>
  <c r="O356" i="33"/>
  <c r="M97" i="33"/>
  <c r="S73" i="33"/>
  <c r="S64" i="33"/>
  <c r="T142" i="33"/>
  <c r="M104" i="33"/>
  <c r="T48" i="33"/>
  <c r="R223" i="26" l="1"/>
  <c r="L231" i="33"/>
  <c r="R227" i="26"/>
  <c r="L235" i="33"/>
  <c r="R218" i="26"/>
  <c r="L226" i="33"/>
  <c r="I439" i="33"/>
  <c r="N158" i="26"/>
  <c r="N175" i="26" s="1"/>
  <c r="N180" i="26" s="1"/>
  <c r="N439" i="26"/>
  <c r="Q414" i="26"/>
  <c r="U18" i="26"/>
  <c r="P128" i="26"/>
  <c r="U49" i="26"/>
  <c r="U103" i="26" s="1"/>
  <c r="U65" i="26"/>
  <c r="U29" i="26" s="1"/>
  <c r="U441" i="26" s="1"/>
  <c r="O442" i="33" s="1"/>
  <c r="R351" i="26"/>
  <c r="R352" i="26" s="1"/>
  <c r="R414" i="26" s="1"/>
  <c r="N302" i="26"/>
  <c r="N182" i="26"/>
  <c r="T328" i="26"/>
  <c r="T329" i="26" s="1"/>
  <c r="T333" i="33" s="1"/>
  <c r="T37" i="26"/>
  <c r="S67" i="26"/>
  <c r="S69" i="26" s="1"/>
  <c r="S86" i="26"/>
  <c r="S161" i="26" s="1"/>
  <c r="T29" i="26"/>
  <c r="T441" i="26" s="1"/>
  <c r="N442" i="33" s="1"/>
  <c r="P177" i="26" a="1"/>
  <c r="P177" i="26" s="1"/>
  <c r="P445" i="26" s="1"/>
  <c r="J446" i="33" s="1"/>
  <c r="P105" i="26"/>
  <c r="P429" i="26" s="1"/>
  <c r="U124" i="26"/>
  <c r="U90" i="26" s="1"/>
  <c r="P271" i="26"/>
  <c r="P247" i="26"/>
  <c r="P248" i="26" s="1"/>
  <c r="T39" i="26"/>
  <c r="T17" i="26" s="1"/>
  <c r="T31" i="26" s="1"/>
  <c r="S17" i="26"/>
  <c r="U75" i="26"/>
  <c r="U74" i="26" s="1"/>
  <c r="T74" i="26"/>
  <c r="U129" i="26"/>
  <c r="U93" i="26" s="1"/>
  <c r="U242" i="26"/>
  <c r="U96" i="26"/>
  <c r="Q143" i="26"/>
  <c r="U141" i="26"/>
  <c r="U99" i="26" s="1"/>
  <c r="T99" i="26"/>
  <c r="N107" i="33" s="1"/>
  <c r="Q58" i="26"/>
  <c r="T98" i="26"/>
  <c r="U98" i="26"/>
  <c r="U126" i="26"/>
  <c r="U92" i="26" s="1"/>
  <c r="P267" i="26"/>
  <c r="P156" i="26"/>
  <c r="P438" i="26" s="1"/>
  <c r="P30" i="26"/>
  <c r="U46" i="26"/>
  <c r="U269" i="26"/>
  <c r="U15" i="26"/>
  <c r="U16" i="26" s="1"/>
  <c r="U44" i="26"/>
  <c r="U17" i="26"/>
  <c r="U70" i="26"/>
  <c r="U107" i="26" s="1"/>
  <c r="O226" i="26"/>
  <c r="O228" i="26" s="1"/>
  <c r="O32" i="26"/>
  <c r="N363" i="26"/>
  <c r="N364" i="26" s="1"/>
  <c r="N361" i="26"/>
  <c r="N362" i="26" s="1"/>
  <c r="T243" i="26"/>
  <c r="N250" i="33" s="1"/>
  <c r="T97" i="26"/>
  <c r="U138" i="26"/>
  <c r="U47" i="26"/>
  <c r="O157" i="26"/>
  <c r="S54" i="26"/>
  <c r="R53" i="26"/>
  <c r="T137" i="26"/>
  <c r="T60" i="26" s="1"/>
  <c r="T229" i="26"/>
  <c r="T312" i="26" s="1"/>
  <c r="Q162" i="26"/>
  <c r="Q442" i="26" s="1"/>
  <c r="K443" i="33" s="1"/>
  <c r="Q87" i="26"/>
  <c r="S76" i="26"/>
  <c r="S77" i="26" s="1"/>
  <c r="S127" i="26" s="1"/>
  <c r="S85" i="26"/>
  <c r="S160" i="26" s="1"/>
  <c r="R86" i="26"/>
  <c r="R161" i="26" s="1"/>
  <c r="R67" i="26"/>
  <c r="R69" i="26" s="1"/>
  <c r="R130" i="26" s="1"/>
  <c r="T348" i="26"/>
  <c r="T352" i="33" s="1"/>
  <c r="U123" i="26"/>
  <c r="U348" i="26" s="1"/>
  <c r="Q104" i="26"/>
  <c r="Q51" i="26"/>
  <c r="Q102" i="26" s="1"/>
  <c r="R230" i="26"/>
  <c r="R313" i="26" s="1"/>
  <c r="R139" i="26"/>
  <c r="Q22" i="26"/>
  <c r="Q21" i="33" s="1"/>
  <c r="Q61" i="26"/>
  <c r="Q59" i="33" s="1"/>
  <c r="Q142" i="26"/>
  <c r="T19" i="26"/>
  <c r="U41" i="26"/>
  <c r="U19" i="26" s="1"/>
  <c r="Q28" i="26"/>
  <c r="Q42" i="26"/>
  <c r="U66" i="26"/>
  <c r="T63" i="26"/>
  <c r="T64" i="26" s="1"/>
  <c r="U427" i="26"/>
  <c r="U432" i="26"/>
  <c r="T73" i="26"/>
  <c r="S72" i="26"/>
  <c r="S111" i="26" s="1"/>
  <c r="U59" i="26"/>
  <c r="S349" i="26"/>
  <c r="T125" i="26"/>
  <c r="T91" i="26" s="1"/>
  <c r="S406" i="26"/>
  <c r="S380" i="26"/>
  <c r="S350" i="26"/>
  <c r="S241" i="26"/>
  <c r="S246" i="26" s="1"/>
  <c r="T135" i="26"/>
  <c r="S95" i="26"/>
  <c r="R31" i="26"/>
  <c r="R20" i="26"/>
  <c r="S60" i="26"/>
  <c r="S91" i="26"/>
  <c r="U56" i="26"/>
  <c r="U55" i="26" s="1"/>
  <c r="U109" i="26" s="1"/>
  <c r="T55" i="26"/>
  <c r="T109" i="26" s="1"/>
  <c r="Q131" i="26"/>
  <c r="N115" i="33"/>
  <c r="N104" i="33"/>
  <c r="R130" i="33"/>
  <c r="O180" i="33"/>
  <c r="O182" i="33"/>
  <c r="O174" i="33"/>
  <c r="O176" i="33"/>
  <c r="Q76" i="33"/>
  <c r="T42" i="33"/>
  <c r="T73" i="33"/>
  <c r="N102" i="33"/>
  <c r="S68" i="33"/>
  <c r="S18" i="33"/>
  <c r="Q145" i="33"/>
  <c r="N249" i="33"/>
  <c r="U142" i="33"/>
  <c r="R354" i="33"/>
  <c r="L253" i="33"/>
  <c r="R58" i="33"/>
  <c r="K248" i="33"/>
  <c r="L99" i="33"/>
  <c r="T14" i="33"/>
  <c r="L103" i="33"/>
  <c r="Q65" i="33"/>
  <c r="T57" i="33"/>
  <c r="S57" i="33"/>
  <c r="R141" i="33"/>
  <c r="T13" i="33"/>
  <c r="T81" i="33" s="1"/>
  <c r="T128" i="33"/>
  <c r="T64" i="33"/>
  <c r="R45" i="33"/>
  <c r="N105" i="33"/>
  <c r="T17" i="33"/>
  <c r="P355" i="33"/>
  <c r="Q353" i="33"/>
  <c r="M275" i="33"/>
  <c r="U152" i="33"/>
  <c r="T152" i="33"/>
  <c r="K408" i="33"/>
  <c r="K383" i="33"/>
  <c r="S60" i="33"/>
  <c r="T38" i="33"/>
  <c r="Q12" i="33"/>
  <c r="N321" i="33"/>
  <c r="O221" i="33"/>
  <c r="O304" i="33"/>
  <c r="S39" i="33"/>
  <c r="S44" i="33"/>
  <c r="O135" i="33"/>
  <c r="M111" i="33"/>
  <c r="S47" i="33"/>
  <c r="S66" i="33"/>
  <c r="M367" i="33"/>
  <c r="M117" i="33"/>
  <c r="S53" i="33"/>
  <c r="S46" i="33"/>
  <c r="R143" i="33"/>
  <c r="M365" i="33"/>
  <c r="K318" i="33"/>
  <c r="L238" i="33"/>
  <c r="P135" i="33"/>
  <c r="P67" i="33"/>
  <c r="U13" i="33"/>
  <c r="U81" i="33" s="1"/>
  <c r="P151" i="33"/>
  <c r="O132" i="33"/>
  <c r="P132" i="33"/>
  <c r="L165" i="33"/>
  <c r="L170" i="33" s="1"/>
  <c r="R61" i="33"/>
  <c r="N100" i="33"/>
  <c r="T131" i="33"/>
  <c r="L119" i="33"/>
  <c r="R70" i="33"/>
  <c r="P175" i="33"/>
  <c r="P174" i="33"/>
  <c r="P167" i="33"/>
  <c r="K93" i="33"/>
  <c r="R28" i="33"/>
  <c r="R63" i="33"/>
  <c r="N98" i="33"/>
  <c r="T129" i="33"/>
  <c r="R332" i="33"/>
  <c r="S15" i="33"/>
  <c r="S82" i="33" s="1"/>
  <c r="P50" i="33"/>
  <c r="Q143" i="33"/>
  <c r="Q58" i="33"/>
  <c r="S41" i="33"/>
  <c r="N101" i="33"/>
  <c r="T134" i="33"/>
  <c r="T137" i="33"/>
  <c r="K317" i="33"/>
  <c r="L237" i="33"/>
  <c r="G241" i="33"/>
  <c r="R62" i="33"/>
  <c r="I391" i="33"/>
  <c r="I416" i="33"/>
  <c r="F396" i="33"/>
  <c r="F421" i="33"/>
  <c r="F395" i="33"/>
  <c r="F420" i="33"/>
  <c r="N97" i="33"/>
  <c r="S72" i="33"/>
  <c r="S218" i="26" l="1"/>
  <c r="M226" i="33"/>
  <c r="S227" i="26"/>
  <c r="M235" i="33"/>
  <c r="S223" i="26"/>
  <c r="M231" i="33"/>
  <c r="U63" i="26"/>
  <c r="U64" i="26" s="1"/>
  <c r="U67" i="26" s="1"/>
  <c r="U69" i="26" s="1"/>
  <c r="S351" i="26"/>
  <c r="S352" i="26" s="1"/>
  <c r="O158" i="26"/>
  <c r="O175" i="26" s="1"/>
  <c r="O180" i="26" s="1"/>
  <c r="O439" i="26"/>
  <c r="J439" i="33"/>
  <c r="H440" i="33"/>
  <c r="N440" i="26"/>
  <c r="T20" i="26"/>
  <c r="T42" i="26" s="1"/>
  <c r="U31" i="26"/>
  <c r="U162" i="26" s="1"/>
  <c r="U442" i="26" s="1"/>
  <c r="O443" i="33" s="1"/>
  <c r="Q128" i="26"/>
  <c r="R388" i="26"/>
  <c r="R131" i="26"/>
  <c r="O302" i="26"/>
  <c r="O182" i="26"/>
  <c r="P157" i="26"/>
  <c r="P439" i="26" s="1"/>
  <c r="J440" i="33" s="1"/>
  <c r="U243" i="26"/>
  <c r="U97" i="26"/>
  <c r="O105" i="33" s="1"/>
  <c r="U144" i="33"/>
  <c r="R162" i="26"/>
  <c r="R442" i="26" s="1"/>
  <c r="L443" i="33" s="1"/>
  <c r="R87" i="26"/>
  <c r="U89" i="26"/>
  <c r="R104" i="26"/>
  <c r="R51" i="26"/>
  <c r="R102" i="26" s="1"/>
  <c r="U328" i="26"/>
  <c r="U329" i="26" s="1"/>
  <c r="U333" i="33" s="1"/>
  <c r="U20" i="26"/>
  <c r="U37" i="26"/>
  <c r="P226" i="26"/>
  <c r="P228" i="26" s="1"/>
  <c r="P32" i="26"/>
  <c r="N418" i="26"/>
  <c r="N392" i="26"/>
  <c r="R58" i="26"/>
  <c r="T67" i="26"/>
  <c r="T69" i="26" s="1"/>
  <c r="T86" i="26"/>
  <c r="T161" i="26" s="1"/>
  <c r="T54" i="26"/>
  <c r="S53" i="26"/>
  <c r="T406" i="26"/>
  <c r="T380" i="26"/>
  <c r="S164" i="26" a="1"/>
  <c r="S164" i="26" s="1"/>
  <c r="S443" i="26" s="1"/>
  <c r="M444" i="33" s="1"/>
  <c r="T350" i="26"/>
  <c r="T241" i="26"/>
  <c r="T246" i="26" s="1"/>
  <c r="U135" i="26"/>
  <c r="T95" i="26"/>
  <c r="T164" i="26" s="1" a="1"/>
  <c r="T164" i="26" s="1"/>
  <c r="T443" i="26" s="1"/>
  <c r="N444" i="33" s="1"/>
  <c r="Q267" i="26"/>
  <c r="Q156" i="26"/>
  <c r="Q438" i="26" s="1"/>
  <c r="Q30" i="26"/>
  <c r="S230" i="26"/>
  <c r="S313" i="26" s="1"/>
  <c r="S139" i="26"/>
  <c r="S145" i="33" s="1"/>
  <c r="R61" i="26"/>
  <c r="R59" i="33" s="1"/>
  <c r="R22" i="26"/>
  <c r="R21" i="33" s="1"/>
  <c r="R142" i="26"/>
  <c r="N419" i="26"/>
  <c r="N393" i="26"/>
  <c r="T145" i="26"/>
  <c r="U145" i="26" s="1"/>
  <c r="E195" i="26"/>
  <c r="E197" i="26" s="1"/>
  <c r="E206" i="26" s="1"/>
  <c r="H185" i="26" s="1"/>
  <c r="N309" i="26" s="1"/>
  <c r="T72" i="26"/>
  <c r="T111" i="26" s="1"/>
  <c r="U73" i="26"/>
  <c r="U72" i="26" s="1"/>
  <c r="U111" i="26" s="1"/>
  <c r="S130" i="26"/>
  <c r="O363" i="26"/>
  <c r="O364" i="26" s="1"/>
  <c r="O361" i="26"/>
  <c r="O362" i="26" s="1"/>
  <c r="T349" i="26"/>
  <c r="U125" i="26"/>
  <c r="U349" i="26" s="1"/>
  <c r="Q177" i="26" a="1"/>
  <c r="Q177" i="26" s="1"/>
  <c r="Q445" i="26" s="1"/>
  <c r="K446" i="33" s="1"/>
  <c r="Q105" i="26"/>
  <c r="Q429" i="26" s="1"/>
  <c r="U229" i="26"/>
  <c r="U312" i="26" s="1"/>
  <c r="U137" i="26"/>
  <c r="U60" i="26" s="1"/>
  <c r="S414" i="26"/>
  <c r="S388" i="26"/>
  <c r="Q247" i="26"/>
  <c r="Q248" i="26" s="1"/>
  <c r="Q271" i="26"/>
  <c r="T162" i="26"/>
  <c r="T442" i="26" s="1"/>
  <c r="N443" i="33" s="1"/>
  <c r="T87" i="26"/>
  <c r="R143" i="26"/>
  <c r="S20" i="26"/>
  <c r="S31" i="26"/>
  <c r="T71" i="33"/>
  <c r="R42" i="26"/>
  <c r="R28" i="26"/>
  <c r="T85" i="26"/>
  <c r="T160" i="26" s="1"/>
  <c r="T76" i="26"/>
  <c r="T77" i="26" s="1"/>
  <c r="T127" i="26" s="1"/>
  <c r="O115" i="33"/>
  <c r="O249" i="33"/>
  <c r="M253" i="33"/>
  <c r="T141" i="33"/>
  <c r="S141" i="33"/>
  <c r="S58" i="33"/>
  <c r="T45" i="33"/>
  <c r="P176" i="33"/>
  <c r="P178" i="33"/>
  <c r="P180" i="33"/>
  <c r="P182" i="33"/>
  <c r="P183" i="33"/>
  <c r="P177" i="33"/>
  <c r="Q74" i="33"/>
  <c r="P181" i="33"/>
  <c r="P179" i="33"/>
  <c r="R76" i="33"/>
  <c r="U352" i="33"/>
  <c r="T72" i="33"/>
  <c r="L248" i="33"/>
  <c r="O321" i="33"/>
  <c r="S354" i="33"/>
  <c r="U42" i="33"/>
  <c r="O104" i="33"/>
  <c r="T15" i="33"/>
  <c r="T82" i="33" s="1"/>
  <c r="S130" i="33"/>
  <c r="U57" i="33"/>
  <c r="T68" i="33"/>
  <c r="O250" i="33"/>
  <c r="J416" i="33"/>
  <c r="J391" i="33"/>
  <c r="P356" i="33"/>
  <c r="U16" i="33"/>
  <c r="S45" i="33"/>
  <c r="S35" i="33"/>
  <c r="N275" i="33"/>
  <c r="R145" i="33"/>
  <c r="R353" i="33"/>
  <c r="Q355" i="33"/>
  <c r="T44" i="33"/>
  <c r="R12" i="33"/>
  <c r="U38" i="33"/>
  <c r="T60" i="33"/>
  <c r="Q56" i="33"/>
  <c r="T39" i="33"/>
  <c r="P221" i="33"/>
  <c r="O107" i="33"/>
  <c r="U147" i="33"/>
  <c r="O102" i="33"/>
  <c r="U137" i="33"/>
  <c r="U128" i="33"/>
  <c r="O100" i="33"/>
  <c r="U131" i="33"/>
  <c r="U48" i="33"/>
  <c r="U54" i="33"/>
  <c r="O98" i="33"/>
  <c r="U129" i="33"/>
  <c r="L317" i="33"/>
  <c r="M237" i="33"/>
  <c r="L408" i="33"/>
  <c r="L383" i="33"/>
  <c r="Q151" i="33"/>
  <c r="Q178" i="33"/>
  <c r="Q175" i="33"/>
  <c r="Q179" i="33"/>
  <c r="Q181" i="33"/>
  <c r="Q177" i="33"/>
  <c r="Q183" i="33"/>
  <c r="Q174" i="33"/>
  <c r="Q180" i="33"/>
  <c r="Q176" i="33"/>
  <c r="Q182" i="33"/>
  <c r="Q50" i="33"/>
  <c r="R74" i="33"/>
  <c r="U66" i="33"/>
  <c r="T66" i="33"/>
  <c r="O101" i="33"/>
  <c r="U134" i="33"/>
  <c r="M103" i="33"/>
  <c r="N117" i="33"/>
  <c r="T53" i="33"/>
  <c r="N111" i="33"/>
  <c r="T47" i="33"/>
  <c r="M119" i="33"/>
  <c r="S70" i="33"/>
  <c r="R67" i="33"/>
  <c r="R65" i="33"/>
  <c r="L318" i="33"/>
  <c r="M238" i="33"/>
  <c r="Q167" i="33"/>
  <c r="L93" i="33"/>
  <c r="P168" i="33"/>
  <c r="K94" i="33"/>
  <c r="Q168" i="33"/>
  <c r="L94" i="33"/>
  <c r="Q132" i="33"/>
  <c r="Q75" i="33"/>
  <c r="S143" i="33"/>
  <c r="M317" i="33"/>
  <c r="N237" i="33"/>
  <c r="S28" i="33"/>
  <c r="S63" i="33"/>
  <c r="S61" i="33"/>
  <c r="U18" i="33"/>
  <c r="T41" i="33"/>
  <c r="S332" i="33"/>
  <c r="M366" i="33"/>
  <c r="G420" i="33"/>
  <c r="G395" i="33"/>
  <c r="M368" i="33"/>
  <c r="G396" i="33"/>
  <c r="G421" i="33"/>
  <c r="T46" i="33"/>
  <c r="E241" i="33"/>
  <c r="F437" i="33"/>
  <c r="R128" i="26" l="1"/>
  <c r="T218" i="26"/>
  <c r="N226" i="33"/>
  <c r="T223" i="26"/>
  <c r="N231" i="33"/>
  <c r="T227" i="26"/>
  <c r="N235" i="33"/>
  <c r="T28" i="26"/>
  <c r="T30" i="26" s="1"/>
  <c r="U85" i="26"/>
  <c r="U160" i="26" s="1"/>
  <c r="U86" i="26"/>
  <c r="U161" i="26" s="1"/>
  <c r="U76" i="26"/>
  <c r="U77" i="26" s="1"/>
  <c r="P158" i="26"/>
  <c r="P175" i="26" s="1"/>
  <c r="P180" i="26" s="1"/>
  <c r="N444" i="26"/>
  <c r="H441" i="33"/>
  <c r="K439" i="33"/>
  <c r="P440" i="26"/>
  <c r="I440" i="33"/>
  <c r="O440" i="26"/>
  <c r="U87" i="26"/>
  <c r="U127" i="26"/>
  <c r="N304" i="26"/>
  <c r="N308" i="26"/>
  <c r="N305" i="26"/>
  <c r="T351" i="26"/>
  <c r="T352" i="26" s="1"/>
  <c r="T414" i="26" s="1"/>
  <c r="N303" i="26"/>
  <c r="O185" i="26"/>
  <c r="N306" i="26"/>
  <c r="N310" i="26"/>
  <c r="N307" i="26"/>
  <c r="N185" i="26"/>
  <c r="N311" i="26"/>
  <c r="T388" i="26"/>
  <c r="T130" i="26"/>
  <c r="U130" i="26" s="1"/>
  <c r="S162" i="26"/>
  <c r="S442" i="26" s="1"/>
  <c r="M443" i="33" s="1"/>
  <c r="S87" i="26"/>
  <c r="S42" i="26"/>
  <c r="S28" i="26"/>
  <c r="U91" i="26"/>
  <c r="U54" i="26"/>
  <c r="U53" i="26" s="1"/>
  <c r="T53" i="26"/>
  <c r="S143" i="26"/>
  <c r="U350" i="26"/>
  <c r="U351" i="26" s="1"/>
  <c r="U352" i="26" s="1"/>
  <c r="U241" i="26"/>
  <c r="U246" i="26" s="1"/>
  <c r="U95" i="26"/>
  <c r="P363" i="26"/>
  <c r="P364" i="26" s="1"/>
  <c r="P361" i="26"/>
  <c r="P362" i="26" s="1"/>
  <c r="T267" i="26"/>
  <c r="T156" i="26"/>
  <c r="T438" i="26" s="1"/>
  <c r="T230" i="26"/>
  <c r="T313" i="26" s="1"/>
  <c r="T139" i="26"/>
  <c r="S61" i="26"/>
  <c r="S59" i="33" s="1"/>
  <c r="S22" i="26"/>
  <c r="S21" i="33" s="1"/>
  <c r="S142" i="26"/>
  <c r="R267" i="26"/>
  <c r="R156" i="26"/>
  <c r="R438" i="26" s="1"/>
  <c r="R30" i="26"/>
  <c r="O392" i="26"/>
  <c r="O418" i="26"/>
  <c r="E8" i="26"/>
  <c r="L309" i="26"/>
  <c r="M305" i="26"/>
  <c r="L306" i="26"/>
  <c r="L311" i="26"/>
  <c r="L304" i="26"/>
  <c r="M185" i="26"/>
  <c r="M304" i="26"/>
  <c r="L303" i="26"/>
  <c r="M311" i="26"/>
  <c r="L308" i="26"/>
  <c r="M309" i="26"/>
  <c r="L307" i="26"/>
  <c r="L310" i="26"/>
  <c r="M306" i="26"/>
  <c r="M303" i="26"/>
  <c r="L305" i="26"/>
  <c r="M308" i="26"/>
  <c r="M310" i="26"/>
  <c r="L185" i="26"/>
  <c r="M307" i="26"/>
  <c r="Q226" i="26"/>
  <c r="Q228" i="26" s="1"/>
  <c r="Q32" i="26"/>
  <c r="O419" i="26"/>
  <c r="O393" i="26"/>
  <c r="Q157" i="26"/>
  <c r="U42" i="26"/>
  <c r="U28" i="26"/>
  <c r="R271" i="26"/>
  <c r="R247" i="26"/>
  <c r="R248" i="26" s="1"/>
  <c r="S58" i="26"/>
  <c r="P302" i="26"/>
  <c r="P182" i="26"/>
  <c r="P185" i="26" s="1"/>
  <c r="S104" i="26"/>
  <c r="S51" i="26"/>
  <c r="S102" i="26" s="1"/>
  <c r="S128" i="26" s="1"/>
  <c r="R177" i="26" a="1"/>
  <c r="R177" i="26" s="1"/>
  <c r="R445" i="26" s="1"/>
  <c r="L446" i="33" s="1"/>
  <c r="R105" i="26"/>
  <c r="R429" i="26" s="1"/>
  <c r="S131" i="26"/>
  <c r="O310" i="26"/>
  <c r="O307" i="26"/>
  <c r="O309" i="26"/>
  <c r="O306" i="26"/>
  <c r="O303" i="26"/>
  <c r="O304" i="26"/>
  <c r="O311" i="26"/>
  <c r="O305" i="26"/>
  <c r="O308" i="26"/>
  <c r="T62" i="33"/>
  <c r="T354" i="33"/>
  <c r="T61" i="33"/>
  <c r="N99" i="33"/>
  <c r="S76" i="33"/>
  <c r="R56" i="33"/>
  <c r="T58" i="33"/>
  <c r="U141" i="33"/>
  <c r="T35" i="33"/>
  <c r="U68" i="33"/>
  <c r="M99" i="33"/>
  <c r="Q67" i="33"/>
  <c r="O97" i="33"/>
  <c r="M248" i="33"/>
  <c r="U14" i="33"/>
  <c r="T130" i="33"/>
  <c r="U39" i="33"/>
  <c r="S353" i="33"/>
  <c r="O275" i="33"/>
  <c r="T18" i="33"/>
  <c r="K416" i="33"/>
  <c r="K391" i="33"/>
  <c r="Q356" i="33"/>
  <c r="M383" i="33"/>
  <c r="R355" i="33"/>
  <c r="U60" i="33"/>
  <c r="S12" i="33"/>
  <c r="U17" i="33"/>
  <c r="U44" i="33"/>
  <c r="R151" i="33"/>
  <c r="N119" i="33"/>
  <c r="T70" i="33"/>
  <c r="T332" i="33"/>
  <c r="U35" i="33"/>
  <c r="R132" i="33"/>
  <c r="R75" i="33"/>
  <c r="O117" i="33"/>
  <c r="U53" i="33"/>
  <c r="U30" i="33"/>
  <c r="M408" i="33"/>
  <c r="M318" i="33"/>
  <c r="N238" i="33"/>
  <c r="R167" i="33"/>
  <c r="M93" i="33"/>
  <c r="U46" i="33"/>
  <c r="U45" i="33"/>
  <c r="T28" i="33"/>
  <c r="T63" i="33"/>
  <c r="S74" i="33"/>
  <c r="T143" i="33"/>
  <c r="U15" i="33"/>
  <c r="U82" i="33" s="1"/>
  <c r="R175" i="33"/>
  <c r="R179" i="33"/>
  <c r="R181" i="33"/>
  <c r="R177" i="33"/>
  <c r="R183" i="33"/>
  <c r="R174" i="33"/>
  <c r="R180" i="33"/>
  <c r="R176" i="33"/>
  <c r="R182" i="33"/>
  <c r="R178" i="33"/>
  <c r="R50" i="33"/>
  <c r="O111" i="33"/>
  <c r="U47" i="33"/>
  <c r="U72" i="33"/>
  <c r="U73" i="33"/>
  <c r="U71" i="33"/>
  <c r="U61" i="33"/>
  <c r="U64" i="33"/>
  <c r="S62" i="33"/>
  <c r="U41" i="33"/>
  <c r="N317" i="33"/>
  <c r="O237" i="33"/>
  <c r="M8" i="33"/>
  <c r="U218" i="26" l="1"/>
  <c r="P226" i="33" s="1"/>
  <c r="O226" i="33"/>
  <c r="U227" i="26"/>
  <c r="P235" i="33" s="1"/>
  <c r="O235" i="33"/>
  <c r="U223" i="26"/>
  <c r="P231" i="33" s="1"/>
  <c r="O231" i="33"/>
  <c r="O444" i="26"/>
  <c r="I441" i="33"/>
  <c r="L439" i="33"/>
  <c r="N439" i="33"/>
  <c r="P444" i="26"/>
  <c r="J441" i="33"/>
  <c r="Q158" i="26"/>
  <c r="Q175" i="26" s="1"/>
  <c r="Q180" i="26" s="1"/>
  <c r="Q182" i="26" s="1"/>
  <c r="Q185" i="26" s="1"/>
  <c r="Q439" i="26"/>
  <c r="N446" i="26"/>
  <c r="H447" i="33" s="1"/>
  <c r="H445" i="33"/>
  <c r="U164" i="26" a="1"/>
  <c r="U164" i="26" s="1"/>
  <c r="U443" i="26" s="1"/>
  <c r="O444" i="33" s="1"/>
  <c r="T58" i="26"/>
  <c r="P418" i="26"/>
  <c r="P392" i="26"/>
  <c r="T131" i="26"/>
  <c r="U131" i="26" s="1"/>
  <c r="R226" i="26"/>
  <c r="R228" i="26" s="1"/>
  <c r="R32" i="26"/>
  <c r="P419" i="26"/>
  <c r="P393" i="26"/>
  <c r="S56" i="33"/>
  <c r="R157" i="26"/>
  <c r="R439" i="26" s="1"/>
  <c r="L440" i="33" s="1"/>
  <c r="U230" i="26"/>
  <c r="U313" i="26" s="1"/>
  <c r="U139" i="26"/>
  <c r="T61" i="26"/>
  <c r="T59" i="33" s="1"/>
  <c r="T22" i="26"/>
  <c r="T21" i="33" s="1"/>
  <c r="T142" i="26"/>
  <c r="S267" i="26"/>
  <c r="S156" i="26"/>
  <c r="S438" i="26" s="1"/>
  <c r="S30" i="26"/>
  <c r="Q363" i="26"/>
  <c r="Q364" i="26" s="1"/>
  <c r="Q361" i="26"/>
  <c r="Q362" i="26" s="1"/>
  <c r="S177" i="26" a="1"/>
  <c r="S177" i="26" s="1"/>
  <c r="S445" i="26" s="1"/>
  <c r="M446" i="33" s="1"/>
  <c r="S105" i="26"/>
  <c r="S429" i="26" s="1"/>
  <c r="T226" i="26"/>
  <c r="T228" i="26" s="1"/>
  <c r="T32" i="26"/>
  <c r="U267" i="26"/>
  <c r="U156" i="26"/>
  <c r="U438" i="26" s="1"/>
  <c r="O439" i="33" s="1"/>
  <c r="U30" i="26"/>
  <c r="P307" i="26"/>
  <c r="P304" i="26"/>
  <c r="P306" i="26"/>
  <c r="P311" i="26"/>
  <c r="P303" i="26"/>
  <c r="P309" i="26"/>
  <c r="P310" i="26"/>
  <c r="P308" i="26"/>
  <c r="P305" i="26"/>
  <c r="S271" i="26"/>
  <c r="S247" i="26"/>
  <c r="S248" i="26" s="1"/>
  <c r="T157" i="26"/>
  <c r="T143" i="26"/>
  <c r="T104" i="26"/>
  <c r="T51" i="26"/>
  <c r="T102" i="26" s="1"/>
  <c r="U104" i="26"/>
  <c r="U51" i="26"/>
  <c r="U102" i="26" s="1"/>
  <c r="U58" i="33"/>
  <c r="N253" i="33"/>
  <c r="N248" i="33"/>
  <c r="T76" i="33"/>
  <c r="O253" i="33"/>
  <c r="O103" i="33"/>
  <c r="U40" i="33"/>
  <c r="T145" i="33"/>
  <c r="U130" i="33"/>
  <c r="Q135" i="33"/>
  <c r="S168" i="33"/>
  <c r="T67" i="33"/>
  <c r="N103" i="33"/>
  <c r="U67" i="33"/>
  <c r="E204" i="33"/>
  <c r="U353" i="33"/>
  <c r="T353" i="33"/>
  <c r="S355" i="33"/>
  <c r="L416" i="33"/>
  <c r="L391" i="33"/>
  <c r="R356" i="33"/>
  <c r="T12" i="33"/>
  <c r="U19" i="33"/>
  <c r="U85" i="33" s="1"/>
  <c r="T169" i="33"/>
  <c r="O95" i="33"/>
  <c r="U62" i="33"/>
  <c r="T168" i="33"/>
  <c r="O93" i="33"/>
  <c r="T74" i="33"/>
  <c r="U143" i="33"/>
  <c r="T167" i="33"/>
  <c r="S167" i="33"/>
  <c r="N93" i="33"/>
  <c r="S50" i="33"/>
  <c r="O317" i="33"/>
  <c r="P237" i="33"/>
  <c r="S179" i="33"/>
  <c r="S181" i="33"/>
  <c r="S183" i="33"/>
  <c r="S180" i="33"/>
  <c r="S182" i="33"/>
  <c r="S178" i="33"/>
  <c r="S175" i="33"/>
  <c r="R168" i="33"/>
  <c r="M94" i="33"/>
  <c r="U65" i="33"/>
  <c r="U28" i="33"/>
  <c r="U63" i="33"/>
  <c r="S65" i="33"/>
  <c r="S151" i="33"/>
  <c r="O119" i="33"/>
  <c r="U70" i="33"/>
  <c r="S132" i="33"/>
  <c r="S75" i="33"/>
  <c r="E206" i="33"/>
  <c r="N318" i="33"/>
  <c r="O238" i="33"/>
  <c r="U332" i="33"/>
  <c r="N408" i="33"/>
  <c r="N383" i="33"/>
  <c r="N8" i="33"/>
  <c r="Q302" i="26" l="1"/>
  <c r="R158" i="26"/>
  <c r="R175" i="26" s="1"/>
  <c r="R180" i="26" s="1"/>
  <c r="P446" i="26"/>
  <c r="J447" i="33" s="1"/>
  <c r="J445" i="33"/>
  <c r="M439" i="33"/>
  <c r="T158" i="26"/>
  <c r="T175" i="26" s="1"/>
  <c r="T439" i="26"/>
  <c r="R440" i="26"/>
  <c r="K440" i="33"/>
  <c r="Q440" i="26"/>
  <c r="O446" i="26"/>
  <c r="I447" i="33" s="1"/>
  <c r="I445" i="33"/>
  <c r="T363" i="26"/>
  <c r="T364" i="26" s="1"/>
  <c r="T393" i="26" s="1"/>
  <c r="T361" i="26"/>
  <c r="T362" i="26" s="1"/>
  <c r="T418" i="26" s="1"/>
  <c r="Q419" i="26"/>
  <c r="Q393" i="26"/>
  <c r="U143" i="26"/>
  <c r="S157" i="26"/>
  <c r="U61" i="26"/>
  <c r="U59" i="33" s="1"/>
  <c r="U142" i="26"/>
  <c r="U148" i="33" s="1"/>
  <c r="U22" i="26"/>
  <c r="R363" i="26"/>
  <c r="R364" i="26" s="1"/>
  <c r="R361" i="26"/>
  <c r="R362" i="26" s="1"/>
  <c r="U177" i="26" a="1"/>
  <c r="U177" i="26" s="1"/>
  <c r="U445" i="26" s="1"/>
  <c r="O446" i="33" s="1"/>
  <c r="U105" i="26"/>
  <c r="U429" i="26" s="1"/>
  <c r="U226" i="26"/>
  <c r="U228" i="26" s="1"/>
  <c r="I191" i="26"/>
  <c r="I192" i="26" s="1"/>
  <c r="I193" i="26" s="1"/>
  <c r="U32" i="26"/>
  <c r="R302" i="26"/>
  <c r="R182" i="26"/>
  <c r="R185" i="26" s="1"/>
  <c r="U157" i="26"/>
  <c r="T271" i="26"/>
  <c r="T247" i="26"/>
  <c r="T248" i="26" s="1"/>
  <c r="T177" i="26" a="1"/>
  <c r="T177" i="26" s="1"/>
  <c r="T105" i="26"/>
  <c r="T429" i="26" s="1"/>
  <c r="Q304" i="26"/>
  <c r="Q309" i="26"/>
  <c r="Q311" i="26"/>
  <c r="Q303" i="26"/>
  <c r="Q308" i="26"/>
  <c r="Q310" i="26"/>
  <c r="Q306" i="26"/>
  <c r="Q307" i="26"/>
  <c r="Q305" i="26"/>
  <c r="Q418" i="26"/>
  <c r="Q392" i="26"/>
  <c r="T128" i="26"/>
  <c r="U128" i="26" s="1"/>
  <c r="S226" i="26"/>
  <c r="S228" i="26" s="1"/>
  <c r="S32" i="26"/>
  <c r="U58" i="26"/>
  <c r="U56" i="33" s="1"/>
  <c r="S176" i="33"/>
  <c r="S174" i="33"/>
  <c r="S177" i="33"/>
  <c r="U76" i="33"/>
  <c r="U354" i="33"/>
  <c r="T65" i="33"/>
  <c r="N94" i="33"/>
  <c r="R135" i="33"/>
  <c r="O248" i="33"/>
  <c r="O99" i="33"/>
  <c r="U27" i="33"/>
  <c r="M416" i="33"/>
  <c r="M391" i="33"/>
  <c r="S356" i="33"/>
  <c r="T355" i="33"/>
  <c r="U12" i="33"/>
  <c r="T56" i="33"/>
  <c r="U145" i="33"/>
  <c r="O94" i="33"/>
  <c r="U356" i="33"/>
  <c r="U355" i="33"/>
  <c r="O318" i="33"/>
  <c r="P238" i="33"/>
  <c r="T177" i="33"/>
  <c r="T183" i="33"/>
  <c r="T174" i="33"/>
  <c r="T180" i="33"/>
  <c r="T176" i="33"/>
  <c r="T182" i="33"/>
  <c r="T178" i="33"/>
  <c r="T175" i="33"/>
  <c r="T179" i="33"/>
  <c r="T181" i="33"/>
  <c r="U151" i="33"/>
  <c r="T151" i="33"/>
  <c r="U50" i="33"/>
  <c r="T50" i="33"/>
  <c r="S67" i="33"/>
  <c r="E215" i="33"/>
  <c r="T75" i="33"/>
  <c r="T392" i="26" l="1"/>
  <c r="T419" i="26"/>
  <c r="R444" i="26"/>
  <c r="L441" i="33"/>
  <c r="U158" i="26"/>
  <c r="U175" i="26" s="1"/>
  <c r="U439" i="26"/>
  <c r="N440" i="33"/>
  <c r="T440" i="26"/>
  <c r="U363" i="26"/>
  <c r="U364" i="26" s="1"/>
  <c r="T180" i="26"/>
  <c r="T182" i="26" s="1"/>
  <c r="T185" i="26" s="1"/>
  <c r="T445" i="26"/>
  <c r="N446" i="33" s="1"/>
  <c r="S158" i="26"/>
  <c r="S175" i="26" s="1"/>
  <c r="S180" i="26" s="1"/>
  <c r="S182" i="26" s="1"/>
  <c r="S185" i="26" s="1"/>
  <c r="S439" i="26"/>
  <c r="Q444" i="26"/>
  <c r="K441" i="33"/>
  <c r="S302" i="26"/>
  <c r="R309" i="26"/>
  <c r="R306" i="26"/>
  <c r="R308" i="26"/>
  <c r="R305" i="26"/>
  <c r="R303" i="26"/>
  <c r="R310" i="26"/>
  <c r="R307" i="26"/>
  <c r="R304" i="26"/>
  <c r="R311" i="26"/>
  <c r="R418" i="26"/>
  <c r="R392" i="26"/>
  <c r="R419" i="26"/>
  <c r="R393" i="26"/>
  <c r="S363" i="26"/>
  <c r="S364" i="26" s="1"/>
  <c r="S361" i="26"/>
  <c r="S362" i="26" s="1"/>
  <c r="U361" i="26"/>
  <c r="U362" i="26" s="1"/>
  <c r="U180" i="26"/>
  <c r="U297" i="26" s="1"/>
  <c r="U239" i="26" s="1"/>
  <c r="U247" i="26"/>
  <c r="U248" i="26" s="1"/>
  <c r="U271" i="26"/>
  <c r="O277" i="33" s="1"/>
  <c r="U74" i="33"/>
  <c r="U29" i="33"/>
  <c r="U84" i="33" s="1"/>
  <c r="N416" i="33"/>
  <c r="N391" i="33"/>
  <c r="T356" i="33"/>
  <c r="N43" i="33"/>
  <c r="O273" i="33"/>
  <c r="L146" i="33"/>
  <c r="T163" i="33"/>
  <c r="N37" i="33"/>
  <c r="U21" i="33"/>
  <c r="T132" i="33"/>
  <c r="G192" i="33"/>
  <c r="E8" i="33"/>
  <c r="S135" i="33"/>
  <c r="T302" i="26" l="1"/>
  <c r="T311" i="26" s="1"/>
  <c r="T444" i="26"/>
  <c r="N441" i="33"/>
  <c r="Q446" i="26"/>
  <c r="K447" i="33" s="1"/>
  <c r="K445" i="33"/>
  <c r="U440" i="26"/>
  <c r="O440" i="33"/>
  <c r="M440" i="33"/>
  <c r="S440" i="26"/>
  <c r="R446" i="26"/>
  <c r="L447" i="33" s="1"/>
  <c r="L445" i="33"/>
  <c r="U302" i="26"/>
  <c r="M191" i="26"/>
  <c r="M192" i="26" s="1"/>
  <c r="M193" i="26" s="1"/>
  <c r="U182" i="26"/>
  <c r="U185" i="26" s="1"/>
  <c r="I196" i="26" s="1"/>
  <c r="I200" i="26" s="1"/>
  <c r="I204" i="26" s="1"/>
  <c r="S392" i="26"/>
  <c r="S418" i="26"/>
  <c r="S419" i="26"/>
  <c r="S393" i="26"/>
  <c r="S306" i="26"/>
  <c r="S311" i="26"/>
  <c r="S303" i="26"/>
  <c r="S305" i="26"/>
  <c r="S310" i="26"/>
  <c r="S307" i="26"/>
  <c r="S304" i="26"/>
  <c r="S308" i="26"/>
  <c r="S309" i="26"/>
  <c r="T303" i="26"/>
  <c r="T308" i="26"/>
  <c r="T310" i="26"/>
  <c r="T304" i="26"/>
  <c r="T305" i="26"/>
  <c r="T306" i="26"/>
  <c r="U368" i="33"/>
  <c r="U132" i="33"/>
  <c r="U75" i="33"/>
  <c r="T164" i="33"/>
  <c r="P236" i="33"/>
  <c r="M146" i="33"/>
  <c r="U31" i="33"/>
  <c r="U83" i="33" s="1"/>
  <c r="F106" i="33"/>
  <c r="P234" i="33"/>
  <c r="F277" i="33"/>
  <c r="L148" i="33"/>
  <c r="O43" i="33"/>
  <c r="I202" i="33"/>
  <c r="N16" i="33"/>
  <c r="I200" i="33"/>
  <c r="O37" i="33"/>
  <c r="T165" i="33"/>
  <c r="T170" i="33" s="1"/>
  <c r="U135" i="33"/>
  <c r="T135" i="33"/>
  <c r="O255" i="33"/>
  <c r="O254" i="33"/>
  <c r="I201" i="33"/>
  <c r="T307" i="26" l="1"/>
  <c r="T309" i="26"/>
  <c r="U444" i="26"/>
  <c r="O441" i="33"/>
  <c r="T446" i="26"/>
  <c r="N447" i="33" s="1"/>
  <c r="N445" i="33"/>
  <c r="S444" i="26"/>
  <c r="M441" i="33"/>
  <c r="P191" i="26"/>
  <c r="I206" i="26"/>
  <c r="I6" i="26"/>
  <c r="M196" i="26"/>
  <c r="M200" i="26" s="1"/>
  <c r="M204" i="26" s="1"/>
  <c r="U308" i="26"/>
  <c r="U305" i="26"/>
  <c r="R297" i="26" s="1"/>
  <c r="R239" i="26" s="1"/>
  <c r="U307" i="26"/>
  <c r="P297" i="26" s="1"/>
  <c r="P239" i="26" s="1"/>
  <c r="U304" i="26"/>
  <c r="S297" i="26" s="1"/>
  <c r="S239" i="26" s="1"/>
  <c r="U310" i="26"/>
  <c r="U311" i="26"/>
  <c r="L297" i="26" s="1"/>
  <c r="U309" i="26"/>
  <c r="N297" i="26" s="1"/>
  <c r="N239" i="26" s="1"/>
  <c r="U303" i="26"/>
  <c r="T297" i="26" s="1"/>
  <c r="T239" i="26" s="1"/>
  <c r="U306" i="26"/>
  <c r="Q297" i="26" s="1"/>
  <c r="Q239" i="26" s="1"/>
  <c r="U367" i="33"/>
  <c r="N40" i="33"/>
  <c r="N19" i="33"/>
  <c r="N85" i="33" s="1"/>
  <c r="G277" i="33"/>
  <c r="M148" i="33"/>
  <c r="P37" i="33"/>
  <c r="O16" i="33"/>
  <c r="P43" i="33"/>
  <c r="G106" i="33"/>
  <c r="F255" i="33"/>
  <c r="F254" i="33"/>
  <c r="U366" i="33"/>
  <c r="U365" i="33"/>
  <c r="N146" i="33"/>
  <c r="M169" i="33"/>
  <c r="H95" i="33"/>
  <c r="N30" i="33"/>
  <c r="M297" i="26" l="1"/>
  <c r="M239" i="26" s="1"/>
  <c r="O297" i="26"/>
  <c r="O239" i="26" s="1"/>
  <c r="S446" i="26"/>
  <c r="M447" i="33" s="1"/>
  <c r="M445" i="33"/>
  <c r="U446" i="26"/>
  <c r="O447" i="33" s="1"/>
  <c r="O445" i="33"/>
  <c r="L239" i="26"/>
  <c r="L315" i="26"/>
  <c r="L319" i="26" s="1"/>
  <c r="J6" i="26"/>
  <c r="M206" i="26"/>
  <c r="P202" i="26"/>
  <c r="I7" i="26"/>
  <c r="J7" i="26" s="1"/>
  <c r="L173" i="33"/>
  <c r="L184" i="33" s="1"/>
  <c r="O40" i="33"/>
  <c r="O19" i="33"/>
  <c r="O85" i="33" s="1"/>
  <c r="P16" i="33"/>
  <c r="H277" i="33"/>
  <c r="N148" i="33"/>
  <c r="Q37" i="33"/>
  <c r="H106" i="33"/>
  <c r="M173" i="33"/>
  <c r="O146" i="33"/>
  <c r="Q43" i="33"/>
  <c r="G255" i="33"/>
  <c r="G254" i="33"/>
  <c r="N27" i="33"/>
  <c r="N149" i="33"/>
  <c r="N169" i="33"/>
  <c r="I95" i="33"/>
  <c r="O30" i="33"/>
  <c r="I8" i="26" l="1"/>
  <c r="J8" i="26" s="1"/>
  <c r="O169" i="33"/>
  <c r="J95" i="33"/>
  <c r="P30" i="33"/>
  <c r="N29" i="33"/>
  <c r="N84" i="33" s="1"/>
  <c r="I277" i="33"/>
  <c r="O148" i="33"/>
  <c r="R37" i="33"/>
  <c r="P40" i="33"/>
  <c r="P19" i="33"/>
  <c r="P85" i="33" s="1"/>
  <c r="M164" i="33"/>
  <c r="M163" i="33"/>
  <c r="R43" i="33"/>
  <c r="H273" i="33"/>
  <c r="Q16" i="33"/>
  <c r="I106" i="33"/>
  <c r="N173" i="33"/>
  <c r="P146" i="33"/>
  <c r="H255" i="33"/>
  <c r="H254" i="33"/>
  <c r="O27" i="33"/>
  <c r="O149" i="33"/>
  <c r="J106" i="33" l="1"/>
  <c r="O173" i="33"/>
  <c r="O29" i="33"/>
  <c r="O84" i="33" s="1"/>
  <c r="P27" i="33"/>
  <c r="I273" i="33"/>
  <c r="Q146" i="33"/>
  <c r="N164" i="33"/>
  <c r="N163" i="33"/>
  <c r="T43" i="33"/>
  <c r="S43" i="33"/>
  <c r="R16" i="33"/>
  <c r="N31" i="33"/>
  <c r="N83" i="33" s="1"/>
  <c r="P169" i="33"/>
  <c r="K95" i="33"/>
  <c r="Q30" i="33"/>
  <c r="S37" i="33"/>
  <c r="I234" i="33"/>
  <c r="P149" i="33"/>
  <c r="M165" i="33"/>
  <c r="M170" i="33" s="1"/>
  <c r="M184" i="33" s="1"/>
  <c r="J277" i="33"/>
  <c r="P148" i="33"/>
  <c r="Q40" i="33"/>
  <c r="Q19" i="33"/>
  <c r="Q85" i="33" s="1"/>
  <c r="I255" i="33"/>
  <c r="I254" i="33"/>
  <c r="N367" i="33" l="1"/>
  <c r="P29" i="33"/>
  <c r="P84" i="33" s="1"/>
  <c r="S16" i="33"/>
  <c r="Q169" i="33"/>
  <c r="L95" i="33"/>
  <c r="R30" i="33"/>
  <c r="K277" i="33"/>
  <c r="Q148" i="33"/>
  <c r="O164" i="33"/>
  <c r="O163" i="33"/>
  <c r="I236" i="33"/>
  <c r="R146" i="33"/>
  <c r="N365" i="33"/>
  <c r="K106" i="33"/>
  <c r="P173" i="33"/>
  <c r="J273" i="33"/>
  <c r="R40" i="33"/>
  <c r="R19" i="33"/>
  <c r="R85" i="33" s="1"/>
  <c r="J255" i="33"/>
  <c r="J254" i="33"/>
  <c r="Q149" i="33"/>
  <c r="O31" i="33"/>
  <c r="O83" i="33" s="1"/>
  <c r="Q27" i="33"/>
  <c r="T37" i="33"/>
  <c r="J234" i="33"/>
  <c r="K255" i="33" l="1"/>
  <c r="K254" i="33"/>
  <c r="H421" i="33"/>
  <c r="H396" i="33"/>
  <c r="N368" i="33"/>
  <c r="S40" i="33"/>
  <c r="S19" i="33"/>
  <c r="S85" i="33" s="1"/>
  <c r="S146" i="33"/>
  <c r="J236" i="33"/>
  <c r="O365" i="33"/>
  <c r="P31" i="33"/>
  <c r="P83" i="33" s="1"/>
  <c r="P164" i="33"/>
  <c r="P163" i="33"/>
  <c r="K273" i="33"/>
  <c r="H395" i="33"/>
  <c r="H420" i="33"/>
  <c r="N366" i="33"/>
  <c r="T16" i="33"/>
  <c r="O367" i="33"/>
  <c r="R27" i="33"/>
  <c r="L277" i="33"/>
  <c r="R148" i="33"/>
  <c r="K234" i="33"/>
  <c r="R169" i="33"/>
  <c r="M95" i="33"/>
  <c r="S30" i="33"/>
  <c r="L106" i="33"/>
  <c r="Q173" i="33"/>
  <c r="N165" i="33"/>
  <c r="N170" i="33" s="1"/>
  <c r="N184" i="33" s="1"/>
  <c r="Q29" i="33"/>
  <c r="Q84" i="33" s="1"/>
  <c r="R149" i="33"/>
  <c r="I421" i="33" l="1"/>
  <c r="I396" i="33"/>
  <c r="O368" i="33"/>
  <c r="I420" i="33"/>
  <c r="I395" i="33"/>
  <c r="O366" i="33"/>
  <c r="S169" i="33"/>
  <c r="N95" i="33"/>
  <c r="T30" i="33"/>
  <c r="M277" i="33"/>
  <c r="S148" i="33"/>
  <c r="S149" i="33"/>
  <c r="L234" i="33"/>
  <c r="P365" i="33"/>
  <c r="S27" i="33"/>
  <c r="Q31" i="33"/>
  <c r="Q83" i="33" s="1"/>
  <c r="R29" i="33"/>
  <c r="R84" i="33" s="1"/>
  <c r="Q164" i="33"/>
  <c r="Q163" i="33"/>
  <c r="M106" i="33"/>
  <c r="R173" i="33"/>
  <c r="L255" i="33"/>
  <c r="L254" i="33"/>
  <c r="P367" i="33"/>
  <c r="T146" i="33"/>
  <c r="T40" i="33"/>
  <c r="T19" i="33"/>
  <c r="T85" i="33" s="1"/>
  <c r="K236" i="33"/>
  <c r="O165" i="33"/>
  <c r="O170" i="33" s="1"/>
  <c r="O184" i="33" s="1"/>
  <c r="L273" i="33"/>
  <c r="R31" i="33" l="1"/>
  <c r="R83" i="33" s="1"/>
  <c r="M234" i="33"/>
  <c r="P165" i="33"/>
  <c r="P170" i="33" s="1"/>
  <c r="P184" i="33" s="1"/>
  <c r="T149" i="33"/>
  <c r="N106" i="33"/>
  <c r="S173" i="33"/>
  <c r="M255" i="33"/>
  <c r="M254" i="33"/>
  <c r="R164" i="33"/>
  <c r="R163" i="33"/>
  <c r="N277" i="33"/>
  <c r="T148" i="33"/>
  <c r="Q365" i="33"/>
  <c r="M273" i="33"/>
  <c r="O106" i="33"/>
  <c r="J420" i="33"/>
  <c r="J395" i="33"/>
  <c r="P366" i="33"/>
  <c r="Q367" i="33"/>
  <c r="J421" i="33"/>
  <c r="J396" i="33"/>
  <c r="P368" i="33"/>
  <c r="L236" i="33"/>
  <c r="T27" i="33"/>
  <c r="S29" i="33"/>
  <c r="S84" i="33" s="1"/>
  <c r="T173" i="33" l="1"/>
  <c r="T184" i="33" s="1"/>
  <c r="U149" i="33"/>
  <c r="N234" i="33"/>
  <c r="N255" i="33"/>
  <c r="N254" i="33"/>
  <c r="S31" i="33"/>
  <c r="S83" i="33" s="1"/>
  <c r="Q165" i="33"/>
  <c r="Q170" i="33" s="1"/>
  <c r="Q184" i="33" s="1"/>
  <c r="K395" i="33"/>
  <c r="K420" i="33"/>
  <c r="Q366" i="33"/>
  <c r="R367" i="33"/>
  <c r="T29" i="33"/>
  <c r="T84" i="33" s="1"/>
  <c r="M236" i="33"/>
  <c r="N273" i="33"/>
  <c r="S164" i="33"/>
  <c r="S163" i="33"/>
  <c r="K421" i="33"/>
  <c r="K396" i="33"/>
  <c r="Q368" i="33"/>
  <c r="R365" i="33"/>
  <c r="S367" i="33" l="1"/>
  <c r="T31" i="33"/>
  <c r="T83" i="33" s="1"/>
  <c r="N236" i="33"/>
  <c r="O234" i="33"/>
  <c r="L420" i="33"/>
  <c r="L395" i="33"/>
  <c r="R366" i="33"/>
  <c r="L421" i="33"/>
  <c r="L396" i="33"/>
  <c r="R368" i="33"/>
  <c r="R165" i="33"/>
  <c r="R170" i="33" s="1"/>
  <c r="R184" i="33" s="1"/>
  <c r="S365" i="33"/>
  <c r="M421" i="33" l="1"/>
  <c r="M396" i="33"/>
  <c r="S368" i="33"/>
  <c r="M395" i="33"/>
  <c r="M420" i="33"/>
  <c r="S366" i="33"/>
  <c r="S165" i="33"/>
  <c r="S170" i="33" s="1"/>
  <c r="S184" i="33" s="1"/>
  <c r="T365" i="33"/>
  <c r="T367" i="33"/>
  <c r="O236" i="33"/>
  <c r="N420" i="33" l="1"/>
  <c r="N395" i="33"/>
  <c r="T366" i="33"/>
  <c r="N396" i="33"/>
  <c r="N421" i="33"/>
  <c r="T368" i="33"/>
  <c r="K51" i="33" l="1"/>
  <c r="K52" i="33"/>
  <c r="L49" i="33"/>
  <c r="I51" i="33"/>
  <c r="J51" i="33"/>
  <c r="L51" i="33"/>
  <c r="I52" i="33"/>
  <c r="J52" i="33"/>
  <c r="L52" i="33"/>
  <c r="F110" i="33"/>
  <c r="L136" i="33"/>
  <c r="F112" i="33" l="1"/>
  <c r="M52" i="33" l="1"/>
  <c r="F430" i="33"/>
  <c r="F113" i="33"/>
  <c r="L133" i="33"/>
  <c r="K188" i="33" l="1"/>
  <c r="K187" i="33"/>
  <c r="N52" i="33"/>
  <c r="G112" i="33"/>
  <c r="M51" i="33"/>
  <c r="M136" i="33" l="1"/>
  <c r="M49" i="33"/>
  <c r="H112" i="33"/>
  <c r="N51" i="33"/>
  <c r="O52" i="33"/>
  <c r="K186" i="33"/>
  <c r="P52" i="33" l="1"/>
  <c r="N49" i="33"/>
  <c r="G110" i="33"/>
  <c r="K189" i="33"/>
  <c r="F447" i="33"/>
  <c r="F446" i="33"/>
  <c r="I112" i="33"/>
  <c r="O51" i="33"/>
  <c r="N136" i="33"/>
  <c r="O49" i="33" l="1"/>
  <c r="G430" i="33"/>
  <c r="G113" i="33"/>
  <c r="F315" i="33"/>
  <c r="F312" i="33"/>
  <c r="F313" i="33"/>
  <c r="F314" i="33"/>
  <c r="F311" i="33"/>
  <c r="F308" i="33"/>
  <c r="F309" i="33"/>
  <c r="F310" i="33"/>
  <c r="F316" i="33"/>
  <c r="F307" i="33"/>
  <c r="H110" i="33"/>
  <c r="O136" i="33"/>
  <c r="L187" i="33"/>
  <c r="L188" i="33"/>
  <c r="J112" i="33"/>
  <c r="P51" i="33"/>
  <c r="K192" i="33"/>
  <c r="M133" i="33"/>
  <c r="Q52" i="33"/>
  <c r="H113" i="33" l="1"/>
  <c r="H430" i="33"/>
  <c r="P49" i="33"/>
  <c r="M188" i="33"/>
  <c r="M187" i="33"/>
  <c r="N133" i="33"/>
  <c r="L186" i="33"/>
  <c r="I110" i="33"/>
  <c r="K112" i="33"/>
  <c r="Q51" i="33"/>
  <c r="R52" i="33"/>
  <c r="K195" i="33"/>
  <c r="P136" i="33"/>
  <c r="Q136" i="33" l="1"/>
  <c r="I430" i="33"/>
  <c r="I113" i="33"/>
  <c r="M186" i="33"/>
  <c r="N188" i="33"/>
  <c r="N187" i="33"/>
  <c r="O133" i="33"/>
  <c r="J110" i="33"/>
  <c r="Q49" i="33"/>
  <c r="L112" i="33"/>
  <c r="R51" i="33"/>
  <c r="S52" i="33"/>
  <c r="L189" i="33"/>
  <c r="G310" i="33" l="1"/>
  <c r="G314" i="33"/>
  <c r="G311" i="33"/>
  <c r="G315" i="33"/>
  <c r="G316" i="33"/>
  <c r="G312" i="33"/>
  <c r="G313" i="33"/>
  <c r="G309" i="33"/>
  <c r="G307" i="33"/>
  <c r="K110" i="33"/>
  <c r="N186" i="33"/>
  <c r="M189" i="33"/>
  <c r="R136" i="33"/>
  <c r="O188" i="33"/>
  <c r="O187" i="33"/>
  <c r="J113" i="33"/>
  <c r="J430" i="33"/>
  <c r="R49" i="33"/>
  <c r="L192" i="33"/>
  <c r="T52" i="33"/>
  <c r="M112" i="33"/>
  <c r="S51" i="33"/>
  <c r="P133" i="33"/>
  <c r="Q133" i="33" l="1"/>
  <c r="N189" i="33"/>
  <c r="S136" i="33"/>
  <c r="P188" i="33"/>
  <c r="P187" i="33"/>
  <c r="U52" i="33"/>
  <c r="N112" i="33"/>
  <c r="T51" i="33"/>
  <c r="O186" i="33"/>
  <c r="L110" i="33"/>
  <c r="S49" i="33"/>
  <c r="H315" i="33"/>
  <c r="H316" i="33"/>
  <c r="H314" i="33"/>
  <c r="H311" i="33"/>
  <c r="H312" i="33"/>
  <c r="H313" i="33"/>
  <c r="H310" i="33"/>
  <c r="H309" i="33"/>
  <c r="H307" i="33"/>
  <c r="G308" i="33"/>
  <c r="L195" i="33"/>
  <c r="K430" i="33"/>
  <c r="K113" i="33"/>
  <c r="M195" i="33"/>
  <c r="M192" i="33"/>
  <c r="T49" i="33" l="1"/>
  <c r="U136" i="33"/>
  <c r="T136" i="33"/>
  <c r="I309" i="33"/>
  <c r="I313" i="33"/>
  <c r="I310" i="33"/>
  <c r="I314" i="33"/>
  <c r="I315" i="33"/>
  <c r="I316" i="33"/>
  <c r="I311" i="33"/>
  <c r="I312" i="33"/>
  <c r="I307" i="33"/>
  <c r="M110" i="33"/>
  <c r="Q188" i="33"/>
  <c r="Q187" i="33"/>
  <c r="O112" i="33"/>
  <c r="U51" i="33"/>
  <c r="H308" i="33"/>
  <c r="L113" i="33"/>
  <c r="L430" i="33"/>
  <c r="N195" i="33"/>
  <c r="N192" i="33"/>
  <c r="O189" i="33"/>
  <c r="P186" i="33"/>
  <c r="R133" i="33"/>
  <c r="M430" i="33" l="1"/>
  <c r="M113" i="33"/>
  <c r="I308" i="33"/>
  <c r="U49" i="33"/>
  <c r="P189" i="33"/>
  <c r="Q186" i="33"/>
  <c r="S133" i="33"/>
  <c r="J314" i="33"/>
  <c r="J315" i="33"/>
  <c r="J316" i="33"/>
  <c r="J313" i="33"/>
  <c r="J310" i="33"/>
  <c r="J311" i="33"/>
  <c r="J312" i="33"/>
  <c r="J309" i="33"/>
  <c r="J307" i="33"/>
  <c r="O195" i="33"/>
  <c r="O192" i="33"/>
  <c r="R187" i="33"/>
  <c r="R188" i="33"/>
  <c r="N110" i="33"/>
  <c r="R186" i="33" l="1"/>
  <c r="U133" i="33"/>
  <c r="T133" i="33"/>
  <c r="O110" i="33"/>
  <c r="Q189" i="33"/>
  <c r="P192" i="33"/>
  <c r="K316" i="33"/>
  <c r="K309" i="33"/>
  <c r="K313" i="33"/>
  <c r="K314" i="33"/>
  <c r="K315" i="33"/>
  <c r="K310" i="33"/>
  <c r="K311" i="33"/>
  <c r="K307" i="33"/>
  <c r="S187" i="33"/>
  <c r="S188" i="33"/>
  <c r="N430" i="33"/>
  <c r="N113" i="33"/>
  <c r="J308" i="33"/>
  <c r="P195" i="33" l="1"/>
  <c r="T187" i="33"/>
  <c r="T188" i="33"/>
  <c r="O430" i="33"/>
  <c r="O113" i="33"/>
  <c r="Q195" i="33"/>
  <c r="Q192" i="33"/>
  <c r="K308" i="33"/>
  <c r="S186" i="33"/>
  <c r="L316" i="33"/>
  <c r="L313" i="33"/>
  <c r="L314" i="33"/>
  <c r="L315" i="33"/>
  <c r="L312" i="33"/>
  <c r="L311" i="33"/>
  <c r="L309" i="33"/>
  <c r="L307" i="33"/>
  <c r="K312" i="33"/>
  <c r="R189" i="33"/>
  <c r="L308" i="33" l="1"/>
  <c r="M311" i="33"/>
  <c r="M315" i="33"/>
  <c r="M316" i="33"/>
  <c r="M309" i="33"/>
  <c r="M310" i="33"/>
  <c r="M313" i="33"/>
  <c r="M307" i="33"/>
  <c r="T186" i="33"/>
  <c r="L310" i="33"/>
  <c r="S189" i="33"/>
  <c r="R195" i="33"/>
  <c r="R192" i="33"/>
  <c r="T189" i="33" l="1"/>
  <c r="M312" i="33"/>
  <c r="M308" i="33"/>
  <c r="M314" i="33"/>
  <c r="S195" i="33"/>
  <c r="S192" i="33"/>
  <c r="N311" i="33"/>
  <c r="N309" i="33"/>
  <c r="N316" i="33"/>
  <c r="N315" i="33"/>
  <c r="N313" i="33"/>
  <c r="N307" i="33"/>
  <c r="N308" i="33" l="1"/>
  <c r="N314" i="33"/>
  <c r="N312" i="33"/>
  <c r="O310" i="33"/>
  <c r="O311" i="33"/>
  <c r="O315" i="33"/>
  <c r="O313" i="33"/>
  <c r="O309" i="33"/>
  <c r="O316" i="33"/>
  <c r="O307" i="33"/>
  <c r="O302" i="33"/>
  <c r="M200" i="33"/>
  <c r="N310" i="33"/>
  <c r="T192" i="33"/>
  <c r="K302" i="33" l="1"/>
  <c r="I302" i="33"/>
  <c r="O308" i="33"/>
  <c r="L302" i="33"/>
  <c r="O314" i="33"/>
  <c r="M201" i="33"/>
  <c r="O312" i="33"/>
  <c r="T195" i="33"/>
  <c r="I203" i="33" s="1"/>
  <c r="M203" i="33" s="1"/>
  <c r="O246" i="33"/>
  <c r="M302" i="33" l="1"/>
  <c r="J302" i="33"/>
  <c r="L246" i="33"/>
  <c r="N302" i="33"/>
  <c r="K246" i="33"/>
  <c r="I204" i="33"/>
  <c r="M202" i="33"/>
  <c r="G302" i="33"/>
  <c r="F302" i="33"/>
  <c r="H302" i="33"/>
  <c r="I246" i="33"/>
  <c r="G246" i="33" l="1"/>
  <c r="M204" i="33"/>
  <c r="J246" i="33"/>
  <c r="N246" i="33"/>
  <c r="F324" i="33"/>
  <c r="F320" i="33"/>
  <c r="H246" i="33"/>
  <c r="I208" i="33"/>
  <c r="F246" i="33"/>
  <c r="M246" i="33"/>
  <c r="I212" i="33" l="1"/>
  <c r="O200" i="33"/>
  <c r="I210" i="33"/>
  <c r="M208" i="33"/>
  <c r="J6" i="33" l="1"/>
  <c r="I6" i="33"/>
  <c r="M212" i="33"/>
  <c r="O211" i="33"/>
  <c r="M210" i="33"/>
  <c r="J8" i="33" l="1"/>
  <c r="I8" i="33"/>
  <c r="J7" i="33"/>
  <c r="I7" i="33"/>
  <c r="T5" i="31" l="1"/>
  <c r="G250" i="26" s="1"/>
  <c r="T6" i="31"/>
  <c r="T7" i="31"/>
  <c r="T8" i="31"/>
  <c r="T9" i="31"/>
  <c r="J250" i="26" l="1"/>
  <c r="R257" i="33"/>
  <c r="L250" i="26" l="1"/>
  <c r="U257" i="33"/>
  <c r="M250" i="26" l="1"/>
  <c r="L254" i="26"/>
  <c r="F261" i="33" s="1"/>
  <c r="F257" i="33"/>
  <c r="N250" i="26" l="1"/>
  <c r="M254" i="26"/>
  <c r="G261" i="33" s="1"/>
  <c r="G257" i="33"/>
  <c r="O250" i="26" l="1"/>
  <c r="N254" i="26"/>
  <c r="H261" i="33" s="1"/>
  <c r="H257" i="33"/>
  <c r="P250" i="26" l="1"/>
  <c r="O254" i="26"/>
  <c r="I261" i="33" s="1"/>
  <c r="I257" i="33"/>
  <c r="Q250" i="26" l="1"/>
  <c r="P254" i="26"/>
  <c r="J261" i="33" s="1"/>
  <c r="J257" i="33"/>
  <c r="Q254" i="26" l="1"/>
  <c r="K261" i="33" s="1"/>
  <c r="R250" i="26"/>
  <c r="K257" i="33"/>
  <c r="R254" i="26" l="1"/>
  <c r="L261" i="33" s="1"/>
  <c r="S250" i="26"/>
  <c r="L257" i="33"/>
  <c r="T250" i="26" l="1"/>
  <c r="S254" i="26"/>
  <c r="M261" i="33" s="1"/>
  <c r="M257" i="33"/>
  <c r="T254" i="26" l="1"/>
  <c r="N261" i="33" s="1"/>
  <c r="N257" i="33"/>
  <c r="M6" i="26" l="1"/>
  <c r="N6" i="26"/>
  <c r="Q6" i="26"/>
  <c r="M7" i="26"/>
  <c r="N7" i="26"/>
  <c r="Q7" i="26"/>
  <c r="Q8" i="26"/>
  <c r="I9" i="26"/>
  <c r="J9" i="26"/>
  <c r="M9" i="26"/>
  <c r="N9" i="26"/>
  <c r="Q9" i="26"/>
  <c r="L21" i="26"/>
  <c r="M21" i="26"/>
  <c r="N21" i="26"/>
  <c r="O21" i="26"/>
  <c r="P21" i="26"/>
  <c r="Q21" i="26"/>
  <c r="R21" i="26"/>
  <c r="S21" i="26"/>
  <c r="T21" i="26"/>
  <c r="U21" i="26"/>
  <c r="L24" i="26"/>
  <c r="M24" i="26"/>
  <c r="N24" i="26"/>
  <c r="O24" i="26"/>
  <c r="P24" i="26"/>
  <c r="Q24" i="26"/>
  <c r="R24" i="26"/>
  <c r="S24" i="26"/>
  <c r="T24" i="26"/>
  <c r="U24" i="26"/>
  <c r="L25" i="26"/>
  <c r="M25" i="26"/>
  <c r="N25" i="26"/>
  <c r="O25" i="26"/>
  <c r="P25" i="26"/>
  <c r="Q25" i="26"/>
  <c r="R25" i="26"/>
  <c r="S25" i="26"/>
  <c r="T25" i="26"/>
  <c r="U25" i="26"/>
  <c r="L26" i="26"/>
  <c r="M26" i="26"/>
  <c r="N26" i="26"/>
  <c r="O26" i="26"/>
  <c r="P26" i="26"/>
  <c r="Q26" i="26"/>
  <c r="R26" i="26"/>
  <c r="S26" i="26"/>
  <c r="T26" i="26"/>
  <c r="U26" i="26"/>
  <c r="L57" i="26"/>
  <c r="M57" i="26"/>
  <c r="N57" i="26"/>
  <c r="O57" i="26"/>
  <c r="P57" i="26"/>
  <c r="Q57" i="26"/>
  <c r="R57" i="26"/>
  <c r="S57" i="26"/>
  <c r="T57" i="26"/>
  <c r="U57" i="26"/>
  <c r="L84" i="26"/>
  <c r="M84" i="26"/>
  <c r="N84" i="26"/>
  <c r="O84" i="26"/>
  <c r="P84" i="26"/>
  <c r="Q84" i="26"/>
  <c r="R84" i="26"/>
  <c r="S84" i="26"/>
  <c r="T84" i="26"/>
  <c r="U84" i="26"/>
  <c r="L100" i="26"/>
  <c r="M100" i="26"/>
  <c r="N100" i="26"/>
  <c r="O100" i="26"/>
  <c r="P100" i="26"/>
  <c r="Q100" i="26"/>
  <c r="R100" i="26"/>
  <c r="S100" i="26"/>
  <c r="T100" i="26"/>
  <c r="U100" i="26"/>
  <c r="L110" i="26"/>
  <c r="M110" i="26"/>
  <c r="N110" i="26"/>
  <c r="O110" i="26"/>
  <c r="P110" i="26"/>
  <c r="Q110" i="26"/>
  <c r="R110" i="26"/>
  <c r="S110" i="26"/>
  <c r="T110" i="26"/>
  <c r="U110" i="26"/>
  <c r="L112" i="26"/>
  <c r="M112" i="26"/>
  <c r="N112" i="26"/>
  <c r="O112" i="26"/>
  <c r="P112" i="26"/>
  <c r="Q112" i="26"/>
  <c r="R112" i="26"/>
  <c r="S112" i="26"/>
  <c r="T112" i="26"/>
  <c r="U112" i="26"/>
  <c r="M114" i="26"/>
  <c r="N114" i="26"/>
  <c r="O114" i="26"/>
  <c r="P114" i="26"/>
  <c r="Q114" i="26"/>
  <c r="R114" i="26"/>
  <c r="S114" i="26"/>
  <c r="T114" i="26"/>
  <c r="U114" i="26"/>
  <c r="L115" i="26"/>
  <c r="M115" i="26"/>
  <c r="N115" i="26"/>
  <c r="O115" i="26"/>
  <c r="P115" i="26"/>
  <c r="Q115" i="26"/>
  <c r="R115" i="26"/>
  <c r="S115" i="26"/>
  <c r="T115" i="26"/>
  <c r="U115" i="26"/>
  <c r="L116" i="26"/>
  <c r="M116" i="26"/>
  <c r="N116" i="26"/>
  <c r="O116" i="26"/>
  <c r="P116" i="26"/>
  <c r="Q116" i="26"/>
  <c r="R116" i="26"/>
  <c r="S116" i="26"/>
  <c r="T116" i="26"/>
  <c r="U116" i="26"/>
  <c r="L122" i="26"/>
  <c r="M122" i="26"/>
  <c r="N122" i="26"/>
  <c r="O122" i="26"/>
  <c r="P122" i="26"/>
  <c r="Q122" i="26"/>
  <c r="R122" i="26"/>
  <c r="S122" i="26"/>
  <c r="T122" i="26"/>
  <c r="U122" i="26"/>
  <c r="L133" i="26"/>
  <c r="M133" i="26"/>
  <c r="N133" i="26"/>
  <c r="O133" i="26"/>
  <c r="P133" i="26"/>
  <c r="Q133" i="26"/>
  <c r="R133" i="26"/>
  <c r="S133" i="26"/>
  <c r="T133" i="26"/>
  <c r="U133" i="26"/>
  <c r="L144" i="26"/>
  <c r="M144" i="26"/>
  <c r="N144" i="26"/>
  <c r="O144" i="26"/>
  <c r="P144" i="26"/>
  <c r="Q144" i="26"/>
  <c r="R144" i="26"/>
  <c r="S144" i="26"/>
  <c r="T144" i="26"/>
  <c r="U144" i="26"/>
  <c r="L147" i="26"/>
  <c r="M147" i="26"/>
  <c r="N147" i="26"/>
  <c r="O147" i="26"/>
  <c r="P147" i="26"/>
  <c r="Q147" i="26"/>
  <c r="R147" i="26"/>
  <c r="S147" i="26"/>
  <c r="T147" i="26"/>
  <c r="U147" i="26"/>
  <c r="L148" i="26"/>
  <c r="M148" i="26"/>
  <c r="N148" i="26"/>
  <c r="O148" i="26"/>
  <c r="P148" i="26"/>
  <c r="Q148" i="26"/>
  <c r="R148" i="26"/>
  <c r="S148" i="26"/>
  <c r="T148" i="26"/>
  <c r="U148" i="26"/>
  <c r="L150" i="26"/>
  <c r="M150" i="26"/>
  <c r="N150" i="26"/>
  <c r="O150" i="26"/>
  <c r="P150" i="26"/>
  <c r="Q150" i="26"/>
  <c r="R150" i="26"/>
  <c r="S150" i="26"/>
  <c r="T150" i="26"/>
  <c r="U150" i="26"/>
  <c r="L216" i="26"/>
  <c r="M216" i="26"/>
  <c r="N216" i="26"/>
  <c r="O216" i="26"/>
  <c r="P216" i="26"/>
  <c r="Q216" i="26"/>
  <c r="R216" i="26"/>
  <c r="S216" i="26"/>
  <c r="T216" i="26"/>
  <c r="U216" i="26"/>
  <c r="L217" i="26"/>
  <c r="M217" i="26"/>
  <c r="N217" i="26"/>
  <c r="O217" i="26"/>
  <c r="P217" i="26"/>
  <c r="Q217" i="26"/>
  <c r="R217" i="26"/>
  <c r="S217" i="26"/>
  <c r="T217" i="26"/>
  <c r="U217" i="26"/>
  <c r="I219" i="26"/>
  <c r="L219" i="26"/>
  <c r="M219" i="26"/>
  <c r="N219" i="26"/>
  <c r="O219" i="26"/>
  <c r="P219" i="26"/>
  <c r="Q219" i="26"/>
  <c r="R219" i="26"/>
  <c r="S219" i="26"/>
  <c r="T219" i="26"/>
  <c r="U219" i="26"/>
  <c r="L221" i="26"/>
  <c r="M221" i="26"/>
  <c r="N221" i="26"/>
  <c r="O221" i="26"/>
  <c r="P221" i="26"/>
  <c r="Q221" i="26"/>
  <c r="R221" i="26"/>
  <c r="S221" i="26"/>
  <c r="T221" i="26"/>
  <c r="U221" i="26"/>
  <c r="L222" i="26"/>
  <c r="M222" i="26"/>
  <c r="N222" i="26"/>
  <c r="O222" i="26"/>
  <c r="P222" i="26"/>
  <c r="Q222" i="26"/>
  <c r="R222" i="26"/>
  <c r="S222" i="26"/>
  <c r="T222" i="26"/>
  <c r="U222" i="26"/>
  <c r="I224" i="26"/>
  <c r="L224" i="26"/>
  <c r="M224" i="26"/>
  <c r="N224" i="26"/>
  <c r="O224" i="26"/>
  <c r="P224" i="26"/>
  <c r="Q224" i="26"/>
  <c r="R224" i="26"/>
  <c r="S224" i="26"/>
  <c r="T224" i="26"/>
  <c r="U224" i="26"/>
  <c r="M231" i="26"/>
  <c r="N231" i="26"/>
  <c r="O231" i="26"/>
  <c r="P231" i="26"/>
  <c r="Q231" i="26"/>
  <c r="R231" i="26"/>
  <c r="S231" i="26"/>
  <c r="T231" i="26"/>
  <c r="U231" i="26"/>
  <c r="M232" i="26"/>
  <c r="N232" i="26"/>
  <c r="O232" i="26"/>
  <c r="P232" i="26"/>
  <c r="Q232" i="26"/>
  <c r="R232" i="26"/>
  <c r="S232" i="26"/>
  <c r="T232" i="26"/>
  <c r="U232" i="26"/>
  <c r="M233" i="26"/>
  <c r="N233" i="26"/>
  <c r="O233" i="26"/>
  <c r="P233" i="26"/>
  <c r="Q233" i="26"/>
  <c r="R233" i="26"/>
  <c r="S233" i="26"/>
  <c r="T233" i="26"/>
  <c r="U233" i="26"/>
  <c r="L240" i="26"/>
  <c r="M240" i="26"/>
  <c r="N240" i="26"/>
  <c r="O240" i="26"/>
  <c r="P240" i="26"/>
  <c r="Q240" i="26"/>
  <c r="R240" i="26"/>
  <c r="S240" i="26"/>
  <c r="T240" i="26"/>
  <c r="U240" i="26"/>
  <c r="L244" i="26"/>
  <c r="M244" i="26"/>
  <c r="N244" i="26"/>
  <c r="O244" i="26"/>
  <c r="P244" i="26"/>
  <c r="Q244" i="26"/>
  <c r="R244" i="26"/>
  <c r="S244" i="26"/>
  <c r="T244" i="26"/>
  <c r="U244" i="26"/>
  <c r="L251" i="26"/>
  <c r="M251" i="26"/>
  <c r="N251" i="26"/>
  <c r="O251" i="26"/>
  <c r="P251" i="26"/>
  <c r="Q251" i="26"/>
  <c r="R251" i="26"/>
  <c r="S251" i="26"/>
  <c r="T251" i="26"/>
  <c r="L253" i="26"/>
  <c r="M253" i="26"/>
  <c r="N253" i="26"/>
  <c r="O253" i="26"/>
  <c r="P253" i="26"/>
  <c r="Q253" i="26"/>
  <c r="R253" i="26"/>
  <c r="S253" i="26"/>
  <c r="T253" i="26"/>
  <c r="L255" i="26"/>
  <c r="M255" i="26"/>
  <c r="N255" i="26"/>
  <c r="O255" i="26"/>
  <c r="P255" i="26"/>
  <c r="Q255" i="26"/>
  <c r="R255" i="26"/>
  <c r="S255" i="26"/>
  <c r="T255" i="26"/>
  <c r="L257" i="26"/>
  <c r="M257" i="26"/>
  <c r="N257" i="26"/>
  <c r="O257" i="26"/>
  <c r="P257" i="26"/>
  <c r="Q257" i="26"/>
  <c r="R257" i="26"/>
  <c r="S257" i="26"/>
  <c r="T257" i="26"/>
  <c r="L258" i="26" a="1"/>
  <c r="L258" i="26"/>
  <c r="M258" i="26" a="1"/>
  <c r="M258" i="26"/>
  <c r="N258" i="26" a="1"/>
  <c r="N258" i="26"/>
  <c r="O258" i="26" a="1"/>
  <c r="O258" i="26"/>
  <c r="P258" i="26" a="1"/>
  <c r="P258" i="26"/>
  <c r="Q258" i="26" a="1"/>
  <c r="Q258" i="26"/>
  <c r="R258" i="26" a="1"/>
  <c r="R258" i="26"/>
  <c r="S258" i="26" a="1"/>
  <c r="S258" i="26"/>
  <c r="T258" i="26" a="1"/>
  <c r="T258" i="26"/>
  <c r="L259" i="26"/>
  <c r="M259" i="26"/>
  <c r="N259" i="26"/>
  <c r="O259" i="26"/>
  <c r="P259" i="26"/>
  <c r="Q259" i="26"/>
  <c r="R259" i="26"/>
  <c r="S259" i="26"/>
  <c r="T259" i="26"/>
  <c r="L265" i="26"/>
  <c r="M265" i="26"/>
  <c r="N265" i="26"/>
  <c r="O265" i="26"/>
  <c r="P265" i="26"/>
  <c r="Q265" i="26"/>
  <c r="R265" i="26"/>
  <c r="S265" i="26"/>
  <c r="T265" i="26"/>
  <c r="U265" i="26"/>
  <c r="L266" i="26"/>
  <c r="M266" i="26"/>
  <c r="N266" i="26"/>
  <c r="O266" i="26"/>
  <c r="P266" i="26"/>
  <c r="Q266" i="26"/>
  <c r="R266" i="26"/>
  <c r="S266" i="26"/>
  <c r="T266" i="26"/>
  <c r="U266" i="26"/>
  <c r="L268" i="26"/>
  <c r="M268" i="26"/>
  <c r="N268" i="26"/>
  <c r="O268" i="26"/>
  <c r="P268" i="26"/>
  <c r="Q268" i="26"/>
  <c r="R268" i="26"/>
  <c r="S268" i="26"/>
  <c r="T268" i="26"/>
  <c r="U268" i="26"/>
  <c r="L270" i="26"/>
  <c r="M270" i="26"/>
  <c r="N270" i="26"/>
  <c r="O270" i="26"/>
  <c r="P270" i="26"/>
  <c r="Q270" i="26"/>
  <c r="R270" i="26"/>
  <c r="S270" i="26"/>
  <c r="T270" i="26"/>
  <c r="U270" i="26"/>
  <c r="L273" i="26"/>
  <c r="M273" i="26"/>
  <c r="N273" i="26"/>
  <c r="O273" i="26"/>
  <c r="P273" i="26"/>
  <c r="Q273" i="26"/>
  <c r="R273" i="26"/>
  <c r="S273" i="26"/>
  <c r="T273" i="26"/>
  <c r="U273" i="26"/>
  <c r="L274" i="26"/>
  <c r="M274" i="26"/>
  <c r="N274" i="26"/>
  <c r="O274" i="26"/>
  <c r="P274" i="26"/>
  <c r="Q274" i="26"/>
  <c r="R274" i="26"/>
  <c r="S274" i="26"/>
  <c r="T274" i="26"/>
  <c r="U274" i="26"/>
  <c r="L275" i="26"/>
  <c r="M275" i="26"/>
  <c r="N275" i="26"/>
  <c r="O275" i="26"/>
  <c r="P275" i="26"/>
  <c r="Q275" i="26"/>
  <c r="R275" i="26"/>
  <c r="S275" i="26"/>
  <c r="T275" i="26"/>
  <c r="U275" i="26"/>
  <c r="L276" i="26"/>
  <c r="M276" i="26"/>
  <c r="N276" i="26"/>
  <c r="O276" i="26"/>
  <c r="P276" i="26"/>
  <c r="Q276" i="26"/>
  <c r="R276" i="26"/>
  <c r="S276" i="26"/>
  <c r="T276" i="26"/>
  <c r="U276" i="26"/>
  <c r="L277" i="26"/>
  <c r="M277" i="26"/>
  <c r="N277" i="26"/>
  <c r="O277" i="26"/>
  <c r="P277" i="26"/>
  <c r="Q277" i="26"/>
  <c r="R277" i="26"/>
  <c r="S277" i="26"/>
  <c r="T277" i="26"/>
  <c r="U277" i="26"/>
  <c r="L285" i="26"/>
  <c r="M285" i="26"/>
  <c r="N285" i="26"/>
  <c r="O285" i="26"/>
  <c r="P285" i="26"/>
  <c r="Q285" i="26"/>
  <c r="R285" i="26"/>
  <c r="S285" i="26"/>
  <c r="T285" i="26"/>
  <c r="U285" i="26"/>
  <c r="L286" i="26"/>
  <c r="M286" i="26"/>
  <c r="N286" i="26"/>
  <c r="O286" i="26"/>
  <c r="P286" i="26"/>
  <c r="Q286" i="26"/>
  <c r="R286" i="26"/>
  <c r="S286" i="26"/>
  <c r="T286" i="26"/>
  <c r="U286" i="26"/>
  <c r="L287" i="26"/>
  <c r="M287" i="26"/>
  <c r="N287" i="26"/>
  <c r="O287" i="26"/>
  <c r="P287" i="26"/>
  <c r="Q287" i="26"/>
  <c r="R287" i="26"/>
  <c r="S287" i="26"/>
  <c r="T287" i="26"/>
  <c r="U287" i="26"/>
  <c r="L288" i="26"/>
  <c r="M288" i="26"/>
  <c r="N288" i="26"/>
  <c r="O288" i="26"/>
  <c r="P288" i="26"/>
  <c r="Q288" i="26"/>
  <c r="R288" i="26"/>
  <c r="S288" i="26"/>
  <c r="T288" i="26"/>
  <c r="U288" i="26"/>
  <c r="L289" i="26"/>
  <c r="M289" i="26"/>
  <c r="N289" i="26"/>
  <c r="O289" i="26"/>
  <c r="P289" i="26"/>
  <c r="Q289" i="26"/>
  <c r="R289" i="26"/>
  <c r="S289" i="26"/>
  <c r="T289" i="26"/>
  <c r="U289" i="26"/>
  <c r="L290" i="26"/>
  <c r="M290" i="26"/>
  <c r="N290" i="26"/>
  <c r="O290" i="26"/>
  <c r="P290" i="26"/>
  <c r="Q290" i="26"/>
  <c r="R290" i="26"/>
  <c r="S290" i="26"/>
  <c r="T290" i="26"/>
  <c r="U290" i="26"/>
  <c r="L291" i="26"/>
  <c r="M291" i="26"/>
  <c r="N291" i="26"/>
  <c r="O291" i="26"/>
  <c r="P291" i="26"/>
  <c r="Q291" i="26"/>
  <c r="R291" i="26"/>
  <c r="S291" i="26"/>
  <c r="T291" i="26"/>
  <c r="U291" i="26"/>
  <c r="M314" i="26"/>
  <c r="N314" i="26"/>
  <c r="O314" i="26"/>
  <c r="P314" i="26"/>
  <c r="Q314" i="26"/>
  <c r="R314" i="26"/>
  <c r="S314" i="26"/>
  <c r="T314" i="26"/>
  <c r="U314" i="26"/>
  <c r="M315" i="26"/>
  <c r="N315" i="26"/>
  <c r="O315" i="26"/>
  <c r="P315" i="26"/>
  <c r="Q315" i="26"/>
  <c r="R315" i="26"/>
  <c r="S315" i="26"/>
  <c r="T315" i="26"/>
  <c r="U315" i="26"/>
  <c r="M317" i="26"/>
  <c r="N317" i="26"/>
  <c r="O317" i="26"/>
  <c r="P317" i="26"/>
  <c r="Q317" i="26"/>
  <c r="R317" i="26"/>
  <c r="S317" i="26"/>
  <c r="T317" i="26"/>
  <c r="U317" i="26"/>
  <c r="M319" i="26"/>
  <c r="N319" i="26"/>
  <c r="O319" i="26"/>
  <c r="P319" i="26"/>
  <c r="Q319" i="26"/>
  <c r="R319" i="26"/>
  <c r="S319" i="26"/>
  <c r="T319" i="26"/>
  <c r="U319" i="26"/>
  <c r="M320" i="26"/>
  <c r="N320" i="26"/>
  <c r="O320" i="26"/>
  <c r="P320" i="26"/>
  <c r="Q320" i="26"/>
  <c r="R320" i="26"/>
  <c r="S320" i="26"/>
  <c r="T320" i="26"/>
  <c r="U320" i="26"/>
  <c r="M321" i="26"/>
  <c r="N321" i="26"/>
  <c r="O321" i="26"/>
  <c r="P321" i="26"/>
  <c r="Q321" i="26"/>
  <c r="R321" i="26"/>
  <c r="S321" i="26"/>
  <c r="T321" i="26"/>
  <c r="U321" i="26"/>
  <c r="L330" i="26"/>
  <c r="M330" i="26"/>
  <c r="N330" i="26"/>
  <c r="O330" i="26"/>
  <c r="P330" i="26"/>
  <c r="Q330" i="26"/>
  <c r="R330" i="26"/>
  <c r="S330" i="26"/>
  <c r="T330" i="26"/>
  <c r="U330" i="26"/>
  <c r="L331" i="26"/>
  <c r="M331" i="26"/>
  <c r="N331" i="26"/>
  <c r="O331" i="26"/>
  <c r="P331" i="26"/>
  <c r="Q331" i="26"/>
  <c r="R331" i="26"/>
  <c r="S331" i="26"/>
  <c r="T331" i="26"/>
  <c r="U331" i="26"/>
  <c r="L332" i="26"/>
  <c r="M332" i="26"/>
  <c r="N332" i="26"/>
  <c r="O332" i="26"/>
  <c r="P332" i="26"/>
  <c r="Q332" i="26"/>
  <c r="R332" i="26"/>
  <c r="S332" i="26"/>
  <c r="T332" i="26"/>
  <c r="U332" i="26"/>
  <c r="L333" i="26"/>
  <c r="M333" i="26"/>
  <c r="N333" i="26"/>
  <c r="O333" i="26"/>
  <c r="P333" i="26"/>
  <c r="Q333" i="26"/>
  <c r="R333" i="26"/>
  <c r="S333" i="26"/>
  <c r="T333" i="26"/>
  <c r="U333" i="26"/>
  <c r="L334" i="26"/>
  <c r="M334" i="26"/>
  <c r="N334" i="26"/>
  <c r="O334" i="26"/>
  <c r="P334" i="26"/>
  <c r="Q334" i="26"/>
  <c r="R334" i="26"/>
  <c r="S334" i="26"/>
  <c r="T334" i="26"/>
  <c r="U334" i="26"/>
  <c r="L335" i="26"/>
  <c r="M335" i="26"/>
  <c r="N335" i="26"/>
  <c r="O335" i="26"/>
  <c r="P335" i="26"/>
  <c r="Q335" i="26"/>
  <c r="R335" i="26"/>
  <c r="S335" i="26"/>
  <c r="T335" i="26"/>
  <c r="U335" i="26"/>
  <c r="L336" i="26"/>
  <c r="M336" i="26"/>
  <c r="N336" i="26"/>
  <c r="O336" i="26"/>
  <c r="P336" i="26"/>
  <c r="Q336" i="26"/>
  <c r="R336" i="26"/>
  <c r="S336" i="26"/>
  <c r="T336" i="26"/>
  <c r="U336" i="26"/>
  <c r="L337" i="26"/>
  <c r="M337" i="26"/>
  <c r="N337" i="26"/>
  <c r="O337" i="26"/>
  <c r="P337" i="26"/>
  <c r="Q337" i="26"/>
  <c r="R337" i="26"/>
  <c r="S337" i="26"/>
  <c r="T337" i="26"/>
  <c r="U337" i="26"/>
  <c r="L340" i="26"/>
  <c r="M340" i="26"/>
  <c r="N340" i="26"/>
  <c r="O340" i="26"/>
  <c r="P340" i="26"/>
  <c r="Q340" i="26"/>
  <c r="R340" i="26"/>
  <c r="S340" i="26"/>
  <c r="T340" i="26"/>
  <c r="U340" i="26"/>
  <c r="L341" i="26"/>
  <c r="M341" i="26"/>
  <c r="N341" i="26"/>
  <c r="O341" i="26"/>
  <c r="P341" i="26"/>
  <c r="Q341" i="26"/>
  <c r="R341" i="26"/>
  <c r="S341" i="26"/>
  <c r="T341" i="26"/>
  <c r="U341" i="26"/>
  <c r="L342" i="26"/>
  <c r="M342" i="26"/>
  <c r="N342" i="26"/>
  <c r="O342" i="26"/>
  <c r="P342" i="26"/>
  <c r="Q342" i="26"/>
  <c r="R342" i="26"/>
  <c r="S342" i="26"/>
  <c r="T342" i="26"/>
  <c r="U342" i="26"/>
  <c r="L343" i="26"/>
  <c r="M343" i="26"/>
  <c r="N343" i="26"/>
  <c r="O343" i="26"/>
  <c r="P343" i="26"/>
  <c r="Q343" i="26"/>
  <c r="R343" i="26"/>
  <c r="S343" i="26"/>
  <c r="T343" i="26"/>
  <c r="U343" i="26"/>
  <c r="L344" i="26"/>
  <c r="M344" i="26"/>
  <c r="N344" i="26"/>
  <c r="O344" i="26"/>
  <c r="P344" i="26"/>
  <c r="Q344" i="26"/>
  <c r="R344" i="26"/>
  <c r="S344" i="26"/>
  <c r="T344" i="26"/>
  <c r="U344" i="26"/>
  <c r="L345" i="26"/>
  <c r="M345" i="26"/>
  <c r="N345" i="26"/>
  <c r="O345" i="26"/>
  <c r="P345" i="26"/>
  <c r="Q345" i="26"/>
  <c r="R345" i="26"/>
  <c r="S345" i="26"/>
  <c r="T345" i="26"/>
  <c r="U345" i="26"/>
  <c r="L355" i="26"/>
  <c r="M355" i="26"/>
  <c r="N355" i="26"/>
  <c r="O355" i="26"/>
  <c r="P355" i="26"/>
  <c r="Q355" i="26"/>
  <c r="R355" i="26"/>
  <c r="S355" i="26"/>
  <c r="T355" i="26"/>
  <c r="U355" i="26"/>
  <c r="L356" i="26"/>
  <c r="M356" i="26"/>
  <c r="N356" i="26"/>
  <c r="O356" i="26"/>
  <c r="P356" i="26"/>
  <c r="Q356" i="26"/>
  <c r="R356" i="26"/>
  <c r="S356" i="26"/>
  <c r="T356" i="26"/>
  <c r="U356" i="26"/>
  <c r="L357" i="26"/>
  <c r="M357" i="26"/>
  <c r="N357" i="26"/>
  <c r="O357" i="26"/>
  <c r="P357" i="26"/>
  <c r="Q357" i="26"/>
  <c r="R357" i="26"/>
  <c r="S357" i="26"/>
  <c r="T357" i="26"/>
  <c r="U357" i="26"/>
  <c r="L358" i="26"/>
  <c r="M358" i="26"/>
  <c r="N358" i="26"/>
  <c r="O358" i="26"/>
  <c r="P358" i="26"/>
  <c r="Q358" i="26"/>
  <c r="R358" i="26"/>
  <c r="S358" i="26"/>
  <c r="T358" i="26"/>
  <c r="U358" i="26"/>
  <c r="L359" i="26"/>
  <c r="M359" i="26"/>
  <c r="N359" i="26"/>
  <c r="O359" i="26"/>
  <c r="P359" i="26"/>
  <c r="Q359" i="26"/>
  <c r="R359" i="26"/>
  <c r="S359" i="26"/>
  <c r="T359" i="26"/>
  <c r="U359" i="26"/>
  <c r="L360" i="26"/>
  <c r="M360" i="26"/>
  <c r="N360" i="26"/>
  <c r="O360" i="26"/>
  <c r="P360" i="26"/>
  <c r="Q360" i="26"/>
  <c r="R360" i="26"/>
  <c r="S360" i="26"/>
  <c r="T360" i="26"/>
  <c r="U360" i="26"/>
  <c r="L367" i="26"/>
  <c r="M367" i="26"/>
  <c r="N367" i="26"/>
  <c r="O367" i="26"/>
  <c r="P367" i="26"/>
  <c r="Q367" i="26"/>
  <c r="R367" i="26"/>
  <c r="S367" i="26"/>
  <c r="T367" i="26"/>
  <c r="U367" i="26"/>
  <c r="L368" i="26"/>
  <c r="M368" i="26"/>
  <c r="N368" i="26"/>
  <c r="O368" i="26"/>
  <c r="P368" i="26"/>
  <c r="Q368" i="26"/>
  <c r="R368" i="26"/>
  <c r="S368" i="26"/>
  <c r="T368" i="26"/>
  <c r="U368" i="26"/>
  <c r="L369" i="26"/>
  <c r="M369" i="26"/>
  <c r="N369" i="26"/>
  <c r="O369" i="26"/>
  <c r="P369" i="26"/>
  <c r="Q369" i="26"/>
  <c r="R369" i="26"/>
  <c r="S369" i="26"/>
  <c r="T369" i="26"/>
  <c r="U369" i="26"/>
  <c r="L370" i="26"/>
  <c r="M370" i="26"/>
  <c r="N370" i="26"/>
  <c r="O370" i="26"/>
  <c r="P370" i="26"/>
  <c r="Q370" i="26"/>
  <c r="R370" i="26"/>
  <c r="S370" i="26"/>
  <c r="T370" i="26"/>
  <c r="U370" i="26"/>
  <c r="L376" i="26"/>
  <c r="M376" i="26"/>
  <c r="N376" i="26"/>
  <c r="O376" i="26"/>
  <c r="P376" i="26"/>
  <c r="Q376" i="26"/>
  <c r="R376" i="26"/>
  <c r="S376" i="26"/>
  <c r="T376" i="26"/>
  <c r="L378" i="26"/>
  <c r="M378" i="26"/>
  <c r="N378" i="26"/>
  <c r="O378" i="26"/>
  <c r="P378" i="26"/>
  <c r="Q378" i="26"/>
  <c r="R378" i="26"/>
  <c r="S378" i="26"/>
  <c r="T378" i="26"/>
  <c r="L381" i="26"/>
  <c r="M381" i="26"/>
  <c r="N381" i="26"/>
  <c r="O381" i="26"/>
  <c r="P381" i="26"/>
  <c r="Q381" i="26"/>
  <c r="R381" i="26"/>
  <c r="S381" i="26"/>
  <c r="T381" i="26"/>
  <c r="L382" i="26"/>
  <c r="M382" i="26"/>
  <c r="N382" i="26"/>
  <c r="O382" i="26"/>
  <c r="P382" i="26"/>
  <c r="Q382" i="26"/>
  <c r="R382" i="26"/>
  <c r="S382" i="26"/>
  <c r="T382" i="26"/>
  <c r="L383" i="26"/>
  <c r="M383" i="26"/>
  <c r="N383" i="26"/>
  <c r="O383" i="26"/>
  <c r="P383" i="26"/>
  <c r="Q383" i="26"/>
  <c r="R383" i="26"/>
  <c r="S383" i="26"/>
  <c r="T383" i="26"/>
  <c r="L384" i="26"/>
  <c r="M384" i="26"/>
  <c r="N384" i="26"/>
  <c r="O384" i="26"/>
  <c r="P384" i="26"/>
  <c r="Q384" i="26"/>
  <c r="R384" i="26"/>
  <c r="S384" i="26"/>
  <c r="T384" i="26"/>
  <c r="L385" i="26"/>
  <c r="M385" i="26"/>
  <c r="N385" i="26"/>
  <c r="O385" i="26"/>
  <c r="P385" i="26"/>
  <c r="Q385" i="26"/>
  <c r="R385" i="26"/>
  <c r="S385" i="26"/>
  <c r="T385" i="26"/>
  <c r="L386" i="26"/>
  <c r="M386" i="26"/>
  <c r="N386" i="26"/>
  <c r="O386" i="26"/>
  <c r="P386" i="26"/>
  <c r="Q386" i="26"/>
  <c r="R386" i="26"/>
  <c r="S386" i="26"/>
  <c r="T386" i="26"/>
  <c r="L387" i="26"/>
  <c r="M387" i="26"/>
  <c r="N387" i="26"/>
  <c r="O387" i="26"/>
  <c r="P387" i="26"/>
  <c r="Q387" i="26"/>
  <c r="R387" i="26"/>
  <c r="S387" i="26"/>
  <c r="T387" i="26"/>
  <c r="L389" i="26"/>
  <c r="M389" i="26"/>
  <c r="N389" i="26"/>
  <c r="O389" i="26"/>
  <c r="P389" i="26"/>
  <c r="Q389" i="26"/>
  <c r="R389" i="26"/>
  <c r="S389" i="26"/>
  <c r="T389" i="26"/>
  <c r="L390" i="26"/>
  <c r="M390" i="26"/>
  <c r="N390" i="26"/>
  <c r="O390" i="26"/>
  <c r="P390" i="26"/>
  <c r="Q390" i="26"/>
  <c r="R390" i="26"/>
  <c r="S390" i="26"/>
  <c r="T390" i="26"/>
  <c r="L391" i="26"/>
  <c r="M391" i="26"/>
  <c r="N391" i="26"/>
  <c r="O391" i="26"/>
  <c r="P391" i="26"/>
  <c r="Q391" i="26"/>
  <c r="R391" i="26"/>
  <c r="S391" i="26"/>
  <c r="T391" i="26"/>
  <c r="J394" i="26"/>
  <c r="J395" i="26"/>
  <c r="L395" i="26"/>
  <c r="M395" i="26"/>
  <c r="N395" i="26"/>
  <c r="O395" i="26"/>
  <c r="P395" i="26"/>
  <c r="Q395" i="26"/>
  <c r="R395" i="26"/>
  <c r="S395" i="26"/>
  <c r="T395" i="26"/>
  <c r="L396" i="26" a="1"/>
  <c r="L396" i="26"/>
  <c r="M396" i="26" a="1"/>
  <c r="M396" i="26"/>
  <c r="N396" i="26" a="1"/>
  <c r="N396" i="26"/>
  <c r="O396" i="26" a="1"/>
  <c r="O396" i="26"/>
  <c r="P396" i="26" a="1"/>
  <c r="P396" i="26"/>
  <c r="Q396" i="26" a="1"/>
  <c r="Q396" i="26"/>
  <c r="R396" i="26" a="1"/>
  <c r="R396" i="26"/>
  <c r="S396" i="26" a="1"/>
  <c r="S396" i="26"/>
  <c r="T396" i="26" a="1"/>
  <c r="T396" i="26"/>
  <c r="L402" i="26"/>
  <c r="M402" i="26"/>
  <c r="N402" i="26"/>
  <c r="O402" i="26"/>
  <c r="P402" i="26"/>
  <c r="Q402" i="26"/>
  <c r="R402" i="26"/>
  <c r="S402" i="26"/>
  <c r="T402" i="26"/>
  <c r="L404" i="26"/>
  <c r="M404" i="26"/>
  <c r="N404" i="26"/>
  <c r="O404" i="26"/>
  <c r="P404" i="26"/>
  <c r="Q404" i="26"/>
  <c r="R404" i="26"/>
  <c r="S404" i="26"/>
  <c r="T404" i="26"/>
  <c r="L407" i="26"/>
  <c r="M407" i="26"/>
  <c r="N407" i="26"/>
  <c r="O407" i="26"/>
  <c r="P407" i="26"/>
  <c r="Q407" i="26"/>
  <c r="R407" i="26"/>
  <c r="S407" i="26"/>
  <c r="T407" i="26"/>
  <c r="L408" i="26"/>
  <c r="M408" i="26"/>
  <c r="N408" i="26"/>
  <c r="O408" i="26"/>
  <c r="P408" i="26"/>
  <c r="Q408" i="26"/>
  <c r="R408" i="26"/>
  <c r="S408" i="26"/>
  <c r="T408" i="26"/>
  <c r="L409" i="26"/>
  <c r="M409" i="26"/>
  <c r="N409" i="26"/>
  <c r="O409" i="26"/>
  <c r="P409" i="26"/>
  <c r="Q409" i="26"/>
  <c r="R409" i="26"/>
  <c r="S409" i="26"/>
  <c r="T409" i="26"/>
  <c r="L410" i="26"/>
  <c r="M410" i="26"/>
  <c r="N410" i="26"/>
  <c r="O410" i="26"/>
  <c r="P410" i="26"/>
  <c r="Q410" i="26"/>
  <c r="R410" i="26"/>
  <c r="S410" i="26"/>
  <c r="T410" i="26"/>
  <c r="L411" i="26"/>
  <c r="M411" i="26"/>
  <c r="N411" i="26"/>
  <c r="O411" i="26"/>
  <c r="P411" i="26"/>
  <c r="Q411" i="26"/>
  <c r="R411" i="26"/>
  <c r="S411" i="26"/>
  <c r="T411" i="26"/>
  <c r="L412" i="26"/>
  <c r="M412" i="26"/>
  <c r="N412" i="26"/>
  <c r="O412" i="26"/>
  <c r="P412" i="26"/>
  <c r="Q412" i="26"/>
  <c r="R412" i="26"/>
  <c r="S412" i="26"/>
  <c r="T412" i="26"/>
  <c r="L413" i="26"/>
  <c r="M413" i="26"/>
  <c r="N413" i="26"/>
  <c r="O413" i="26"/>
  <c r="P413" i="26"/>
  <c r="Q413" i="26"/>
  <c r="R413" i="26"/>
  <c r="S413" i="26"/>
  <c r="T413" i="26"/>
  <c r="L415" i="26"/>
  <c r="M415" i="26"/>
  <c r="N415" i="26"/>
  <c r="O415" i="26"/>
  <c r="P415" i="26"/>
  <c r="Q415" i="26"/>
  <c r="R415" i="26"/>
  <c r="S415" i="26"/>
  <c r="T415" i="26"/>
  <c r="L416" i="26"/>
  <c r="M416" i="26"/>
  <c r="N416" i="26"/>
  <c r="O416" i="26"/>
  <c r="P416" i="26"/>
  <c r="Q416" i="26"/>
  <c r="R416" i="26"/>
  <c r="S416" i="26"/>
  <c r="T416" i="26"/>
  <c r="L417" i="26"/>
  <c r="M417" i="26"/>
  <c r="N417" i="26"/>
  <c r="O417" i="26"/>
  <c r="P417" i="26"/>
  <c r="Q417" i="26"/>
  <c r="R417" i="26"/>
  <c r="S417" i="26"/>
  <c r="T417" i="26"/>
  <c r="L421" i="26"/>
  <c r="M421" i="26"/>
  <c r="N421" i="26"/>
  <c r="O421" i="26"/>
  <c r="P421" i="26"/>
  <c r="Q421" i="26"/>
  <c r="R421" i="26"/>
  <c r="S421" i="26"/>
  <c r="T421" i="26"/>
  <c r="L422" i="26"/>
  <c r="M422" i="26"/>
  <c r="N422" i="26"/>
  <c r="O422" i="26"/>
  <c r="P422" i="26"/>
  <c r="Q422" i="26"/>
  <c r="R422" i="26"/>
  <c r="S422" i="26"/>
  <c r="T422" i="26"/>
  <c r="L428" i="26"/>
  <c r="M428" i="26"/>
  <c r="N428" i="26"/>
  <c r="O428" i="26"/>
  <c r="P428" i="26"/>
  <c r="Q428" i="26"/>
  <c r="R428" i="26"/>
  <c r="S428" i="26"/>
  <c r="T428" i="26"/>
  <c r="U428" i="26"/>
  <c r="L430" i="26"/>
  <c r="M430" i="26"/>
  <c r="N430" i="26"/>
  <c r="O430" i="26"/>
  <c r="P430" i="26"/>
  <c r="Q430" i="26"/>
  <c r="R430" i="26"/>
  <c r="S430" i="26"/>
  <c r="T430" i="26"/>
  <c r="U430" i="26"/>
  <c r="L431" i="26"/>
  <c r="M431" i="26"/>
  <c r="N431" i="26"/>
  <c r="O431" i="26"/>
  <c r="P431" i="26"/>
  <c r="Q431" i="26"/>
  <c r="R431" i="26"/>
  <c r="S431" i="26"/>
  <c r="T431" i="26"/>
  <c r="U431" i="26"/>
  <c r="M433" i="26"/>
  <c r="N433" i="26"/>
  <c r="O433" i="26"/>
  <c r="P433" i="26"/>
  <c r="Q433" i="26"/>
  <c r="R433" i="26"/>
  <c r="S433" i="26"/>
  <c r="T433" i="26"/>
  <c r="U433" i="26"/>
  <c r="L434" i="26"/>
  <c r="M434" i="26"/>
  <c r="N434" i="26"/>
  <c r="O434" i="26"/>
  <c r="P434" i="26"/>
  <c r="Q434" i="26"/>
  <c r="R434" i="26"/>
  <c r="S434" i="26"/>
  <c r="T434" i="26"/>
  <c r="U434" i="26"/>
  <c r="L435" i="26"/>
  <c r="M435" i="26"/>
  <c r="N435" i="26"/>
  <c r="O435" i="26"/>
  <c r="P435" i="26"/>
  <c r="Q435" i="26"/>
  <c r="R435" i="26"/>
  <c r="S435" i="26"/>
  <c r="T435" i="26"/>
  <c r="U435" i="26"/>
  <c r="M436" i="26"/>
  <c r="N436" i="26"/>
  <c r="O436" i="26"/>
  <c r="P436" i="26"/>
  <c r="Q436" i="26"/>
  <c r="R436" i="26"/>
  <c r="S436" i="26"/>
  <c r="T436" i="26"/>
  <c r="U436" i="26"/>
  <c r="M6" i="33"/>
  <c r="N6" i="33"/>
  <c r="Q6" i="33"/>
  <c r="M7" i="33"/>
  <c r="N7" i="33"/>
  <c r="Q7" i="33"/>
  <c r="Q8" i="33"/>
  <c r="I9" i="33"/>
  <c r="J9" i="33"/>
  <c r="M9" i="33"/>
  <c r="N9" i="33"/>
  <c r="Q9" i="33"/>
  <c r="L20" i="33"/>
  <c r="M20" i="33"/>
  <c r="N20" i="33"/>
  <c r="O20" i="33"/>
  <c r="P20" i="33"/>
  <c r="Q20" i="33"/>
  <c r="R20" i="33"/>
  <c r="S20" i="33"/>
  <c r="T20" i="33"/>
  <c r="U20" i="33"/>
  <c r="L23" i="33"/>
  <c r="M23" i="33"/>
  <c r="N23" i="33"/>
  <c r="O23" i="33"/>
  <c r="P23" i="33"/>
  <c r="Q23" i="33"/>
  <c r="R23" i="33"/>
  <c r="S23" i="33"/>
  <c r="T23" i="33"/>
  <c r="U23" i="33"/>
  <c r="L24" i="33"/>
  <c r="M24" i="33"/>
  <c r="N24" i="33"/>
  <c r="O24" i="33"/>
  <c r="P24" i="33"/>
  <c r="Q24" i="33"/>
  <c r="R24" i="33"/>
  <c r="S24" i="33"/>
  <c r="T24" i="33"/>
  <c r="U24" i="33"/>
  <c r="L25" i="33"/>
  <c r="M25" i="33"/>
  <c r="N25" i="33"/>
  <c r="O25" i="33"/>
  <c r="P25" i="33"/>
  <c r="Q25" i="33"/>
  <c r="R25" i="33"/>
  <c r="S25" i="33"/>
  <c r="T25" i="33"/>
  <c r="U25" i="33"/>
  <c r="L55" i="33"/>
  <c r="M55" i="33"/>
  <c r="N55" i="33"/>
  <c r="O55" i="33"/>
  <c r="P55" i="33"/>
  <c r="Q55" i="33"/>
  <c r="R55" i="33"/>
  <c r="S55" i="33"/>
  <c r="T55" i="33"/>
  <c r="U55" i="33"/>
  <c r="L86" i="33"/>
  <c r="M86" i="33"/>
  <c r="N86" i="33"/>
  <c r="O86" i="33"/>
  <c r="P86" i="33"/>
  <c r="Q86" i="33"/>
  <c r="R86" i="33"/>
  <c r="S86" i="33"/>
  <c r="T86" i="33"/>
  <c r="U86" i="33"/>
  <c r="L87" i="33"/>
  <c r="M87" i="33"/>
  <c r="N87" i="33"/>
  <c r="O87" i="33"/>
  <c r="P87" i="33"/>
  <c r="Q87" i="33"/>
  <c r="R87" i="33"/>
  <c r="S87" i="33"/>
  <c r="T87" i="33"/>
  <c r="U87" i="33"/>
  <c r="F92" i="33"/>
  <c r="G92" i="33"/>
  <c r="H92" i="33"/>
  <c r="I92" i="33"/>
  <c r="J92" i="33"/>
  <c r="K92" i="33"/>
  <c r="L92" i="33"/>
  <c r="M92" i="33"/>
  <c r="N92" i="33"/>
  <c r="O92" i="33"/>
  <c r="F108" i="33"/>
  <c r="G108" i="33"/>
  <c r="H108" i="33"/>
  <c r="I108" i="33"/>
  <c r="J108" i="33"/>
  <c r="K108" i="33"/>
  <c r="L108" i="33"/>
  <c r="M108" i="33"/>
  <c r="N108" i="33"/>
  <c r="O108" i="33"/>
  <c r="F118" i="33"/>
  <c r="G118" i="33"/>
  <c r="H118" i="33"/>
  <c r="I118" i="33"/>
  <c r="J118" i="33"/>
  <c r="K118" i="33"/>
  <c r="L118" i="33"/>
  <c r="M118" i="33"/>
  <c r="N118" i="33"/>
  <c r="O118" i="33"/>
  <c r="F120" i="33"/>
  <c r="G120" i="33"/>
  <c r="H120" i="33"/>
  <c r="I120" i="33"/>
  <c r="J120" i="33"/>
  <c r="K120" i="33"/>
  <c r="L120" i="33"/>
  <c r="M120" i="33"/>
  <c r="N120" i="33"/>
  <c r="O120" i="33"/>
  <c r="F122" i="33"/>
  <c r="G122" i="33"/>
  <c r="H122" i="33"/>
  <c r="I122" i="33"/>
  <c r="J122" i="33"/>
  <c r="K122" i="33"/>
  <c r="L122" i="33"/>
  <c r="M122" i="33"/>
  <c r="N122" i="33"/>
  <c r="O122" i="33"/>
  <c r="L127" i="33"/>
  <c r="M127" i="33"/>
  <c r="N127" i="33"/>
  <c r="O127" i="33"/>
  <c r="P127" i="33"/>
  <c r="Q127" i="33"/>
  <c r="R127" i="33"/>
  <c r="S127" i="33"/>
  <c r="T127" i="33"/>
  <c r="U127" i="33"/>
  <c r="L139" i="33"/>
  <c r="M139" i="33"/>
  <c r="N139" i="33"/>
  <c r="O139" i="33"/>
  <c r="P139" i="33"/>
  <c r="Q139" i="33"/>
  <c r="R139" i="33"/>
  <c r="S139" i="33"/>
  <c r="T139" i="33"/>
  <c r="U139" i="33"/>
  <c r="L150" i="33"/>
  <c r="M150" i="33"/>
  <c r="N150" i="33"/>
  <c r="O150" i="33"/>
  <c r="P150" i="33"/>
  <c r="Q150" i="33"/>
  <c r="R150" i="33"/>
  <c r="S150" i="33"/>
  <c r="T150" i="33"/>
  <c r="U150" i="33"/>
  <c r="L154" i="33"/>
  <c r="M154" i="33"/>
  <c r="N154" i="33"/>
  <c r="O154" i="33"/>
  <c r="P154" i="33"/>
  <c r="Q154" i="33"/>
  <c r="R154" i="33"/>
  <c r="S154" i="33"/>
  <c r="T154" i="33"/>
  <c r="U154" i="33"/>
  <c r="L156" i="33"/>
  <c r="M156" i="33"/>
  <c r="N156" i="33"/>
  <c r="O156" i="33"/>
  <c r="P156" i="33"/>
  <c r="Q156" i="33"/>
  <c r="R156" i="33"/>
  <c r="S156" i="33"/>
  <c r="T156" i="33"/>
  <c r="U156" i="33"/>
  <c r="L158" i="33"/>
  <c r="M158" i="33"/>
  <c r="N158" i="33"/>
  <c r="O158" i="33"/>
  <c r="P158" i="33"/>
  <c r="Q158" i="33"/>
  <c r="R158" i="33"/>
  <c r="S158" i="33"/>
  <c r="T158" i="33"/>
  <c r="U158" i="33"/>
  <c r="G224" i="33"/>
  <c r="H224" i="33"/>
  <c r="I224" i="33"/>
  <c r="J224" i="33"/>
  <c r="K224" i="33"/>
  <c r="L224" i="33"/>
  <c r="M224" i="33"/>
  <c r="N224" i="33"/>
  <c r="O224" i="33"/>
  <c r="P224" i="33"/>
  <c r="G225" i="33"/>
  <c r="H225" i="33"/>
  <c r="I225" i="33"/>
  <c r="J225" i="33"/>
  <c r="K225" i="33"/>
  <c r="L225" i="33"/>
  <c r="M225" i="33"/>
  <c r="N225" i="33"/>
  <c r="O225" i="33"/>
  <c r="P225" i="33"/>
  <c r="E227" i="33"/>
  <c r="G227" i="33"/>
  <c r="H227" i="33"/>
  <c r="I227" i="33"/>
  <c r="J227" i="33"/>
  <c r="K227" i="33"/>
  <c r="L227" i="33"/>
  <c r="M227" i="33"/>
  <c r="N227" i="33"/>
  <c r="O227" i="33"/>
  <c r="P227" i="33"/>
  <c r="G229" i="33"/>
  <c r="H229" i="33"/>
  <c r="I229" i="33"/>
  <c r="J229" i="33"/>
  <c r="K229" i="33"/>
  <c r="L229" i="33"/>
  <c r="M229" i="33"/>
  <c r="N229" i="33"/>
  <c r="O229" i="33"/>
  <c r="P229" i="33"/>
  <c r="G230" i="33"/>
  <c r="H230" i="33"/>
  <c r="I230" i="33"/>
  <c r="J230" i="33"/>
  <c r="K230" i="33"/>
  <c r="L230" i="33"/>
  <c r="M230" i="33"/>
  <c r="N230" i="33"/>
  <c r="O230" i="33"/>
  <c r="P230" i="33"/>
  <c r="E232" i="33"/>
  <c r="G232" i="33"/>
  <c r="H232" i="33"/>
  <c r="I232" i="33"/>
  <c r="J232" i="33"/>
  <c r="K232" i="33"/>
  <c r="L232" i="33"/>
  <c r="M232" i="33"/>
  <c r="N232" i="33"/>
  <c r="O232" i="33"/>
  <c r="P232" i="33"/>
  <c r="H239" i="33"/>
  <c r="I239" i="33"/>
  <c r="J239" i="33"/>
  <c r="K239" i="33"/>
  <c r="L239" i="33"/>
  <c r="M239" i="33"/>
  <c r="N239" i="33"/>
  <c r="O239" i="33"/>
  <c r="P239" i="33"/>
  <c r="H240" i="33"/>
  <c r="I240" i="33"/>
  <c r="J240" i="33"/>
  <c r="K240" i="33"/>
  <c r="L240" i="33"/>
  <c r="M240" i="33"/>
  <c r="N240" i="33"/>
  <c r="O240" i="33"/>
  <c r="P240" i="33"/>
  <c r="H241" i="33"/>
  <c r="I241" i="33"/>
  <c r="J241" i="33"/>
  <c r="K241" i="33"/>
  <c r="L241" i="33"/>
  <c r="M241" i="33"/>
  <c r="N241" i="33"/>
  <c r="O241" i="33"/>
  <c r="P241" i="33"/>
  <c r="F247" i="33"/>
  <c r="G247" i="33"/>
  <c r="H247" i="33"/>
  <c r="I247" i="33"/>
  <c r="J247" i="33"/>
  <c r="K247" i="33"/>
  <c r="L247" i="33"/>
  <c r="M247" i="33"/>
  <c r="N247" i="33"/>
  <c r="O247" i="33"/>
  <c r="F251" i="33"/>
  <c r="G251" i="33"/>
  <c r="H251" i="33"/>
  <c r="I251" i="33"/>
  <c r="J251" i="33"/>
  <c r="K251" i="33"/>
  <c r="L251" i="33"/>
  <c r="M251" i="33"/>
  <c r="N251" i="33"/>
  <c r="O251" i="33"/>
  <c r="F258" i="33"/>
  <c r="G258" i="33"/>
  <c r="H258" i="33"/>
  <c r="I258" i="33"/>
  <c r="J258" i="33"/>
  <c r="K258" i="33"/>
  <c r="L258" i="33"/>
  <c r="M258" i="33"/>
  <c r="N258" i="33"/>
  <c r="F260" i="33"/>
  <c r="G260" i="33"/>
  <c r="H260" i="33"/>
  <c r="I260" i="33"/>
  <c r="J260" i="33"/>
  <c r="K260" i="33"/>
  <c r="L260" i="33"/>
  <c r="M260" i="33"/>
  <c r="N260" i="33"/>
  <c r="F262" i="33"/>
  <c r="G262" i="33"/>
  <c r="H262" i="33"/>
  <c r="I262" i="33"/>
  <c r="J262" i="33"/>
  <c r="K262" i="33"/>
  <c r="L262" i="33"/>
  <c r="M262" i="33"/>
  <c r="N262" i="33"/>
  <c r="F264" i="33"/>
  <c r="G264" i="33"/>
  <c r="H264" i="33"/>
  <c r="I264" i="33"/>
  <c r="J264" i="33"/>
  <c r="K264" i="33"/>
  <c r="L264" i="33"/>
  <c r="M264" i="33"/>
  <c r="N264" i="33"/>
  <c r="F265" i="33"/>
  <c r="G265" i="33"/>
  <c r="H265" i="33"/>
  <c r="I265" i="33"/>
  <c r="J265" i="33"/>
  <c r="K265" i="33"/>
  <c r="L265" i="33"/>
  <c r="M265" i="33"/>
  <c r="N265" i="33"/>
  <c r="F266" i="33"/>
  <c r="G266" i="33"/>
  <c r="H266" i="33"/>
  <c r="I266" i="33"/>
  <c r="J266" i="33"/>
  <c r="K266" i="33"/>
  <c r="L266" i="33"/>
  <c r="M266" i="33"/>
  <c r="N266" i="33"/>
  <c r="F271" i="33"/>
  <c r="G271" i="33"/>
  <c r="H271" i="33"/>
  <c r="I271" i="33"/>
  <c r="J271" i="33"/>
  <c r="K271" i="33"/>
  <c r="L271" i="33"/>
  <c r="M271" i="33"/>
  <c r="N271" i="33"/>
  <c r="O271" i="33"/>
  <c r="F272" i="33"/>
  <c r="G272" i="33"/>
  <c r="H272" i="33"/>
  <c r="I272" i="33"/>
  <c r="J272" i="33"/>
  <c r="K272" i="33"/>
  <c r="L272" i="33"/>
  <c r="M272" i="33"/>
  <c r="N272" i="33"/>
  <c r="O272" i="33"/>
  <c r="F274" i="33"/>
  <c r="G274" i="33"/>
  <c r="H274" i="33"/>
  <c r="I274" i="33"/>
  <c r="J274" i="33"/>
  <c r="K274" i="33"/>
  <c r="L274" i="33"/>
  <c r="M274" i="33"/>
  <c r="N274" i="33"/>
  <c r="O274" i="33"/>
  <c r="F276" i="33"/>
  <c r="G276" i="33"/>
  <c r="H276" i="33"/>
  <c r="I276" i="33"/>
  <c r="J276" i="33"/>
  <c r="K276" i="33"/>
  <c r="L276" i="33"/>
  <c r="M276" i="33"/>
  <c r="N276" i="33"/>
  <c r="O276" i="33"/>
  <c r="F279" i="33"/>
  <c r="G279" i="33"/>
  <c r="H279" i="33"/>
  <c r="I279" i="33"/>
  <c r="J279" i="33"/>
  <c r="K279" i="33"/>
  <c r="L279" i="33"/>
  <c r="M279" i="33"/>
  <c r="N279" i="33"/>
  <c r="O279" i="33"/>
  <c r="F280" i="33"/>
  <c r="G280" i="33"/>
  <c r="H280" i="33"/>
  <c r="I280" i="33"/>
  <c r="J280" i="33"/>
  <c r="K280" i="33"/>
  <c r="L280" i="33"/>
  <c r="M280" i="33"/>
  <c r="N280" i="33"/>
  <c r="O280" i="33"/>
  <c r="F281" i="33"/>
  <c r="G281" i="33"/>
  <c r="H281" i="33"/>
  <c r="I281" i="33"/>
  <c r="J281" i="33"/>
  <c r="K281" i="33"/>
  <c r="L281" i="33"/>
  <c r="M281" i="33"/>
  <c r="N281" i="33"/>
  <c r="O281" i="33"/>
  <c r="F282" i="33"/>
  <c r="G282" i="33"/>
  <c r="H282" i="33"/>
  <c r="I282" i="33"/>
  <c r="J282" i="33"/>
  <c r="K282" i="33"/>
  <c r="L282" i="33"/>
  <c r="M282" i="33"/>
  <c r="N282" i="33"/>
  <c r="O282" i="33"/>
  <c r="F283" i="33"/>
  <c r="G283" i="33"/>
  <c r="H283" i="33"/>
  <c r="I283" i="33"/>
  <c r="J283" i="33"/>
  <c r="K283" i="33"/>
  <c r="L283" i="33"/>
  <c r="M283" i="33"/>
  <c r="N283" i="33"/>
  <c r="O283" i="33"/>
  <c r="F291" i="33"/>
  <c r="G291" i="33"/>
  <c r="H291" i="33"/>
  <c r="I291" i="33"/>
  <c r="J291" i="33"/>
  <c r="K291" i="33"/>
  <c r="L291" i="33"/>
  <c r="M291" i="33"/>
  <c r="N291" i="33"/>
  <c r="O291" i="33"/>
  <c r="F292" i="33"/>
  <c r="G292" i="33"/>
  <c r="H292" i="33"/>
  <c r="I292" i="33"/>
  <c r="J292" i="33"/>
  <c r="K292" i="33"/>
  <c r="L292" i="33"/>
  <c r="M292" i="33"/>
  <c r="N292" i="33"/>
  <c r="O292" i="33"/>
  <c r="F293" i="33"/>
  <c r="G293" i="33"/>
  <c r="H293" i="33"/>
  <c r="I293" i="33"/>
  <c r="J293" i="33"/>
  <c r="K293" i="33"/>
  <c r="L293" i="33"/>
  <c r="M293" i="33"/>
  <c r="N293" i="33"/>
  <c r="O293" i="33"/>
  <c r="F294" i="33"/>
  <c r="G294" i="33"/>
  <c r="H294" i="33"/>
  <c r="I294" i="33"/>
  <c r="J294" i="33"/>
  <c r="K294" i="33"/>
  <c r="L294" i="33"/>
  <c r="M294" i="33"/>
  <c r="N294" i="33"/>
  <c r="O294" i="33"/>
  <c r="F295" i="33"/>
  <c r="G295" i="33"/>
  <c r="H295" i="33"/>
  <c r="I295" i="33"/>
  <c r="J295" i="33"/>
  <c r="K295" i="33"/>
  <c r="L295" i="33"/>
  <c r="M295" i="33"/>
  <c r="N295" i="33"/>
  <c r="O295" i="33"/>
  <c r="F296" i="33"/>
  <c r="G296" i="33"/>
  <c r="H296" i="33"/>
  <c r="I296" i="33"/>
  <c r="J296" i="33"/>
  <c r="K296" i="33"/>
  <c r="L296" i="33"/>
  <c r="M296" i="33"/>
  <c r="N296" i="33"/>
  <c r="O296" i="33"/>
  <c r="F297" i="33"/>
  <c r="G297" i="33"/>
  <c r="H297" i="33"/>
  <c r="I297" i="33"/>
  <c r="J297" i="33"/>
  <c r="K297" i="33"/>
  <c r="L297" i="33"/>
  <c r="M297" i="33"/>
  <c r="N297" i="33"/>
  <c r="O297" i="33"/>
  <c r="G319" i="33"/>
  <c r="H319" i="33"/>
  <c r="I319" i="33"/>
  <c r="J319" i="33"/>
  <c r="K319" i="33"/>
  <c r="L319" i="33"/>
  <c r="M319" i="33"/>
  <c r="N319" i="33"/>
  <c r="O319" i="33"/>
  <c r="G320" i="33"/>
  <c r="H320" i="33"/>
  <c r="I320" i="33"/>
  <c r="J320" i="33"/>
  <c r="K320" i="33"/>
  <c r="L320" i="33"/>
  <c r="M320" i="33"/>
  <c r="N320" i="33"/>
  <c r="O320" i="33"/>
  <c r="G322" i="33"/>
  <c r="H322" i="33"/>
  <c r="I322" i="33"/>
  <c r="J322" i="33"/>
  <c r="K322" i="33"/>
  <c r="L322" i="33"/>
  <c r="M322" i="33"/>
  <c r="N322" i="33"/>
  <c r="O322" i="33"/>
  <c r="G324" i="33"/>
  <c r="H324" i="33"/>
  <c r="I324" i="33"/>
  <c r="J324" i="33"/>
  <c r="K324" i="33"/>
  <c r="L324" i="33"/>
  <c r="M324" i="33"/>
  <c r="N324" i="33"/>
  <c r="O324" i="33"/>
  <c r="G325" i="33"/>
  <c r="H325" i="33"/>
  <c r="I325" i="33"/>
  <c r="J325" i="33"/>
  <c r="K325" i="33"/>
  <c r="L325" i="33"/>
  <c r="M325" i="33"/>
  <c r="N325" i="33"/>
  <c r="O325" i="33"/>
  <c r="G326" i="33"/>
  <c r="H326" i="33"/>
  <c r="I326" i="33"/>
  <c r="J326" i="33"/>
  <c r="K326" i="33"/>
  <c r="L326" i="33"/>
  <c r="M326" i="33"/>
  <c r="N326" i="33"/>
  <c r="O326" i="33"/>
  <c r="L334" i="33"/>
  <c r="M334" i="33"/>
  <c r="N334" i="33"/>
  <c r="O334" i="33"/>
  <c r="P334" i="33"/>
  <c r="Q334" i="33"/>
  <c r="R334" i="33"/>
  <c r="S334" i="33"/>
  <c r="T334" i="33"/>
  <c r="U334" i="33"/>
  <c r="L335" i="33"/>
  <c r="M335" i="33"/>
  <c r="N335" i="33"/>
  <c r="O335" i="33"/>
  <c r="P335" i="33"/>
  <c r="Q335" i="33"/>
  <c r="R335" i="33"/>
  <c r="S335" i="33"/>
  <c r="T335" i="33"/>
  <c r="U335" i="33"/>
  <c r="L336" i="33"/>
  <c r="M336" i="33"/>
  <c r="N336" i="33"/>
  <c r="O336" i="33"/>
  <c r="P336" i="33"/>
  <c r="Q336" i="33"/>
  <c r="R336" i="33"/>
  <c r="S336" i="33"/>
  <c r="T336" i="33"/>
  <c r="U336" i="33"/>
  <c r="L337" i="33"/>
  <c r="M337" i="33"/>
  <c r="N337" i="33"/>
  <c r="O337" i="33"/>
  <c r="P337" i="33"/>
  <c r="Q337" i="33"/>
  <c r="R337" i="33"/>
  <c r="S337" i="33"/>
  <c r="T337" i="33"/>
  <c r="U337" i="33"/>
  <c r="L338" i="33"/>
  <c r="M338" i="33"/>
  <c r="N338" i="33"/>
  <c r="O338" i="33"/>
  <c r="P338" i="33"/>
  <c r="Q338" i="33"/>
  <c r="R338" i="33"/>
  <c r="S338" i="33"/>
  <c r="T338" i="33"/>
  <c r="U338" i="33"/>
  <c r="L339" i="33"/>
  <c r="M339" i="33"/>
  <c r="N339" i="33"/>
  <c r="O339" i="33"/>
  <c r="P339" i="33"/>
  <c r="Q339" i="33"/>
  <c r="R339" i="33"/>
  <c r="S339" i="33"/>
  <c r="T339" i="33"/>
  <c r="U339" i="33"/>
  <c r="L340" i="33"/>
  <c r="M340" i="33"/>
  <c r="N340" i="33"/>
  <c r="O340" i="33"/>
  <c r="P340" i="33"/>
  <c r="Q340" i="33"/>
  <c r="R340" i="33"/>
  <c r="S340" i="33"/>
  <c r="T340" i="33"/>
  <c r="U340" i="33"/>
  <c r="L341" i="33"/>
  <c r="M341" i="33"/>
  <c r="N341" i="33"/>
  <c r="O341" i="33"/>
  <c r="P341" i="33"/>
  <c r="Q341" i="33"/>
  <c r="R341" i="33"/>
  <c r="S341" i="33"/>
  <c r="T341" i="33"/>
  <c r="U341" i="33"/>
  <c r="L344" i="33"/>
  <c r="M344" i="33"/>
  <c r="N344" i="33"/>
  <c r="O344" i="33"/>
  <c r="P344" i="33"/>
  <c r="Q344" i="33"/>
  <c r="R344" i="33"/>
  <c r="S344" i="33"/>
  <c r="T344" i="33"/>
  <c r="U344" i="33"/>
  <c r="L345" i="33"/>
  <c r="M345" i="33"/>
  <c r="N345" i="33"/>
  <c r="O345" i="33"/>
  <c r="P345" i="33"/>
  <c r="Q345" i="33"/>
  <c r="R345" i="33"/>
  <c r="S345" i="33"/>
  <c r="T345" i="33"/>
  <c r="U345" i="33"/>
  <c r="L346" i="33"/>
  <c r="M346" i="33"/>
  <c r="N346" i="33"/>
  <c r="O346" i="33"/>
  <c r="P346" i="33"/>
  <c r="Q346" i="33"/>
  <c r="R346" i="33"/>
  <c r="S346" i="33"/>
  <c r="T346" i="33"/>
  <c r="U346" i="33"/>
  <c r="L347" i="33"/>
  <c r="M347" i="33"/>
  <c r="N347" i="33"/>
  <c r="O347" i="33"/>
  <c r="P347" i="33"/>
  <c r="Q347" i="33"/>
  <c r="R347" i="33"/>
  <c r="S347" i="33"/>
  <c r="T347" i="33"/>
  <c r="U347" i="33"/>
  <c r="L348" i="33"/>
  <c r="M348" i="33"/>
  <c r="N348" i="33"/>
  <c r="O348" i="33"/>
  <c r="P348" i="33"/>
  <c r="Q348" i="33"/>
  <c r="R348" i="33"/>
  <c r="S348" i="33"/>
  <c r="T348" i="33"/>
  <c r="U348" i="33"/>
  <c r="L349" i="33"/>
  <c r="M349" i="33"/>
  <c r="N349" i="33"/>
  <c r="O349" i="33"/>
  <c r="P349" i="33"/>
  <c r="Q349" i="33"/>
  <c r="R349" i="33"/>
  <c r="S349" i="33"/>
  <c r="T349" i="33"/>
  <c r="U349" i="33"/>
  <c r="L359" i="33"/>
  <c r="M359" i="33"/>
  <c r="N359" i="33"/>
  <c r="O359" i="33"/>
  <c r="P359" i="33"/>
  <c r="Q359" i="33"/>
  <c r="R359" i="33"/>
  <c r="S359" i="33"/>
  <c r="T359" i="33"/>
  <c r="U359" i="33"/>
  <c r="L360" i="33"/>
  <c r="M360" i="33"/>
  <c r="N360" i="33"/>
  <c r="O360" i="33"/>
  <c r="P360" i="33"/>
  <c r="Q360" i="33"/>
  <c r="R360" i="33"/>
  <c r="S360" i="33"/>
  <c r="T360" i="33"/>
  <c r="U360" i="33"/>
  <c r="L361" i="33"/>
  <c r="M361" i="33"/>
  <c r="N361" i="33"/>
  <c r="O361" i="33"/>
  <c r="P361" i="33"/>
  <c r="Q361" i="33"/>
  <c r="R361" i="33"/>
  <c r="S361" i="33"/>
  <c r="T361" i="33"/>
  <c r="U361" i="33"/>
  <c r="L362" i="33"/>
  <c r="M362" i="33"/>
  <c r="N362" i="33"/>
  <c r="O362" i="33"/>
  <c r="P362" i="33"/>
  <c r="Q362" i="33"/>
  <c r="R362" i="33"/>
  <c r="S362" i="33"/>
  <c r="T362" i="33"/>
  <c r="U362" i="33"/>
  <c r="L363" i="33"/>
  <c r="M363" i="33"/>
  <c r="N363" i="33"/>
  <c r="O363" i="33"/>
  <c r="P363" i="33"/>
  <c r="Q363" i="33"/>
  <c r="R363" i="33"/>
  <c r="S363" i="33"/>
  <c r="T363" i="33"/>
  <c r="U363" i="33"/>
  <c r="L364" i="33"/>
  <c r="M364" i="33"/>
  <c r="N364" i="33"/>
  <c r="O364" i="33"/>
  <c r="P364" i="33"/>
  <c r="Q364" i="33"/>
  <c r="R364" i="33"/>
  <c r="S364" i="33"/>
  <c r="T364" i="33"/>
  <c r="U364" i="33"/>
  <c r="L371" i="33"/>
  <c r="M371" i="33"/>
  <c r="N371" i="33"/>
  <c r="O371" i="33"/>
  <c r="P371" i="33"/>
  <c r="Q371" i="33"/>
  <c r="R371" i="33"/>
  <c r="S371" i="33"/>
  <c r="T371" i="33"/>
  <c r="U371" i="33"/>
  <c r="L372" i="33"/>
  <c r="M372" i="33"/>
  <c r="N372" i="33"/>
  <c r="O372" i="33"/>
  <c r="P372" i="33"/>
  <c r="Q372" i="33"/>
  <c r="R372" i="33"/>
  <c r="S372" i="33"/>
  <c r="T372" i="33"/>
  <c r="U372" i="33"/>
  <c r="L373" i="33"/>
  <c r="M373" i="33"/>
  <c r="N373" i="33"/>
  <c r="O373" i="33"/>
  <c r="P373" i="33"/>
  <c r="Q373" i="33"/>
  <c r="R373" i="33"/>
  <c r="S373" i="33"/>
  <c r="T373" i="33"/>
  <c r="U373" i="33"/>
  <c r="L374" i="33"/>
  <c r="M374" i="33"/>
  <c r="N374" i="33"/>
  <c r="O374" i="33"/>
  <c r="P374" i="33"/>
  <c r="Q374" i="33"/>
  <c r="R374" i="33"/>
  <c r="S374" i="33"/>
  <c r="T374" i="33"/>
  <c r="U374" i="33"/>
  <c r="F379" i="33"/>
  <c r="G379" i="33"/>
  <c r="H379" i="33"/>
  <c r="I379" i="33"/>
  <c r="J379" i="33"/>
  <c r="K379" i="33"/>
  <c r="L379" i="33"/>
  <c r="M379" i="33"/>
  <c r="N379" i="33"/>
  <c r="F381" i="33"/>
  <c r="G381" i="33"/>
  <c r="H381" i="33"/>
  <c r="I381" i="33"/>
  <c r="J381" i="33"/>
  <c r="K381" i="33"/>
  <c r="L381" i="33"/>
  <c r="M381" i="33"/>
  <c r="N381" i="33"/>
  <c r="F384" i="33"/>
  <c r="G384" i="33"/>
  <c r="H384" i="33"/>
  <c r="I384" i="33"/>
  <c r="J384" i="33"/>
  <c r="K384" i="33"/>
  <c r="L384" i="33"/>
  <c r="M384" i="33"/>
  <c r="N384" i="33"/>
  <c r="F385" i="33"/>
  <c r="G385" i="33"/>
  <c r="H385" i="33"/>
  <c r="I385" i="33"/>
  <c r="J385" i="33"/>
  <c r="K385" i="33"/>
  <c r="L385" i="33"/>
  <c r="M385" i="33"/>
  <c r="N385" i="33"/>
  <c r="F386" i="33"/>
  <c r="G386" i="33"/>
  <c r="H386" i="33"/>
  <c r="I386" i="33"/>
  <c r="J386" i="33"/>
  <c r="K386" i="33"/>
  <c r="L386" i="33"/>
  <c r="M386" i="33"/>
  <c r="N386" i="33"/>
  <c r="F387" i="33"/>
  <c r="G387" i="33"/>
  <c r="H387" i="33"/>
  <c r="I387" i="33"/>
  <c r="J387" i="33"/>
  <c r="K387" i="33"/>
  <c r="L387" i="33"/>
  <c r="M387" i="33"/>
  <c r="N387" i="33"/>
  <c r="F388" i="33"/>
  <c r="G388" i="33"/>
  <c r="H388" i="33"/>
  <c r="I388" i="33"/>
  <c r="J388" i="33"/>
  <c r="K388" i="33"/>
  <c r="L388" i="33"/>
  <c r="M388" i="33"/>
  <c r="N388" i="33"/>
  <c r="F389" i="33"/>
  <c r="G389" i="33"/>
  <c r="H389" i="33"/>
  <c r="I389" i="33"/>
  <c r="J389" i="33"/>
  <c r="K389" i="33"/>
  <c r="L389" i="33"/>
  <c r="M389" i="33"/>
  <c r="N389" i="33"/>
  <c r="F390" i="33"/>
  <c r="G390" i="33"/>
  <c r="H390" i="33"/>
  <c r="I390" i="33"/>
  <c r="J390" i="33"/>
  <c r="K390" i="33"/>
  <c r="L390" i="33"/>
  <c r="M390" i="33"/>
  <c r="N390" i="33"/>
  <c r="F392" i="33"/>
  <c r="G392" i="33"/>
  <c r="H392" i="33"/>
  <c r="I392" i="33"/>
  <c r="J392" i="33"/>
  <c r="K392" i="33"/>
  <c r="L392" i="33"/>
  <c r="M392" i="33"/>
  <c r="N392" i="33"/>
  <c r="F393" i="33"/>
  <c r="G393" i="33"/>
  <c r="H393" i="33"/>
  <c r="I393" i="33"/>
  <c r="J393" i="33"/>
  <c r="K393" i="33"/>
  <c r="L393" i="33"/>
  <c r="M393" i="33"/>
  <c r="N393" i="33"/>
  <c r="F394" i="33"/>
  <c r="G394" i="33"/>
  <c r="H394" i="33"/>
  <c r="I394" i="33"/>
  <c r="J394" i="33"/>
  <c r="K394" i="33"/>
  <c r="L394" i="33"/>
  <c r="M394" i="33"/>
  <c r="N394" i="33"/>
  <c r="F398" i="33"/>
  <c r="G398" i="33"/>
  <c r="H398" i="33"/>
  <c r="I398" i="33"/>
  <c r="J398" i="33"/>
  <c r="K398" i="33"/>
  <c r="L398" i="33"/>
  <c r="M398" i="33"/>
  <c r="N398" i="33"/>
  <c r="F399" i="33"/>
  <c r="G399" i="33"/>
  <c r="H399" i="33"/>
  <c r="I399" i="33"/>
  <c r="J399" i="33"/>
  <c r="K399" i="33"/>
  <c r="L399" i="33"/>
  <c r="M399" i="33"/>
  <c r="N399" i="33"/>
  <c r="F404" i="33"/>
  <c r="G404" i="33"/>
  <c r="H404" i="33"/>
  <c r="I404" i="33"/>
  <c r="J404" i="33"/>
  <c r="K404" i="33"/>
  <c r="L404" i="33"/>
  <c r="M404" i="33"/>
  <c r="N404" i="33"/>
  <c r="F406" i="33"/>
  <c r="G406" i="33"/>
  <c r="H406" i="33"/>
  <c r="I406" i="33"/>
  <c r="J406" i="33"/>
  <c r="K406" i="33"/>
  <c r="L406" i="33"/>
  <c r="M406" i="33"/>
  <c r="N406" i="33"/>
  <c r="F409" i="33"/>
  <c r="G409" i="33"/>
  <c r="H409" i="33"/>
  <c r="I409" i="33"/>
  <c r="J409" i="33"/>
  <c r="K409" i="33"/>
  <c r="L409" i="33"/>
  <c r="M409" i="33"/>
  <c r="N409" i="33"/>
  <c r="F410" i="33"/>
  <c r="G410" i="33"/>
  <c r="H410" i="33"/>
  <c r="I410" i="33"/>
  <c r="J410" i="33"/>
  <c r="K410" i="33"/>
  <c r="L410" i="33"/>
  <c r="M410" i="33"/>
  <c r="N410" i="33"/>
  <c r="F411" i="33"/>
  <c r="G411" i="33"/>
  <c r="H411" i="33"/>
  <c r="I411" i="33"/>
  <c r="J411" i="33"/>
  <c r="K411" i="33"/>
  <c r="L411" i="33"/>
  <c r="M411" i="33"/>
  <c r="N411" i="33"/>
  <c r="F412" i="33"/>
  <c r="G412" i="33"/>
  <c r="H412" i="33"/>
  <c r="I412" i="33"/>
  <c r="J412" i="33"/>
  <c r="K412" i="33"/>
  <c r="L412" i="33"/>
  <c r="M412" i="33"/>
  <c r="N412" i="33"/>
  <c r="F413" i="33"/>
  <c r="G413" i="33"/>
  <c r="H413" i="33"/>
  <c r="I413" i="33"/>
  <c r="J413" i="33"/>
  <c r="K413" i="33"/>
  <c r="L413" i="33"/>
  <c r="M413" i="33"/>
  <c r="N413" i="33"/>
  <c r="F414" i="33"/>
  <c r="G414" i="33"/>
  <c r="H414" i="33"/>
  <c r="I414" i="33"/>
  <c r="J414" i="33"/>
  <c r="K414" i="33"/>
  <c r="L414" i="33"/>
  <c r="M414" i="33"/>
  <c r="N414" i="33"/>
  <c r="F415" i="33"/>
  <c r="G415" i="33"/>
  <c r="H415" i="33"/>
  <c r="I415" i="33"/>
  <c r="J415" i="33"/>
  <c r="K415" i="33"/>
  <c r="L415" i="33"/>
  <c r="M415" i="33"/>
  <c r="N415" i="33"/>
  <c r="F417" i="33"/>
  <c r="G417" i="33"/>
  <c r="H417" i="33"/>
  <c r="I417" i="33"/>
  <c r="J417" i="33"/>
  <c r="K417" i="33"/>
  <c r="L417" i="33"/>
  <c r="M417" i="33"/>
  <c r="N417" i="33"/>
  <c r="F418" i="33"/>
  <c r="G418" i="33"/>
  <c r="H418" i="33"/>
  <c r="I418" i="33"/>
  <c r="J418" i="33"/>
  <c r="K418" i="33"/>
  <c r="L418" i="33"/>
  <c r="M418" i="33"/>
  <c r="N418" i="33"/>
  <c r="F419" i="33"/>
  <c r="G419" i="33"/>
  <c r="H419" i="33"/>
  <c r="I419" i="33"/>
  <c r="J419" i="33"/>
  <c r="K419" i="33"/>
  <c r="L419" i="33"/>
  <c r="M419" i="33"/>
  <c r="N419" i="33"/>
  <c r="F423" i="33"/>
  <c r="G423" i="33"/>
  <c r="H423" i="33"/>
  <c r="I423" i="33"/>
  <c r="J423" i="33"/>
  <c r="K423" i="33"/>
  <c r="L423" i="33"/>
  <c r="M423" i="33"/>
  <c r="N423" i="33"/>
  <c r="F424" i="33"/>
  <c r="G424" i="33"/>
  <c r="H424" i="33"/>
  <c r="I424" i="33"/>
  <c r="J424" i="33"/>
  <c r="K424" i="33"/>
  <c r="L424" i="33"/>
  <c r="M424" i="33"/>
  <c r="N424" i="33"/>
  <c r="F429" i="33"/>
  <c r="G429" i="33"/>
  <c r="H429" i="33"/>
  <c r="I429" i="33"/>
  <c r="J429" i="33"/>
  <c r="K429" i="33"/>
  <c r="L429" i="33"/>
  <c r="M429" i="33"/>
  <c r="N429" i="33"/>
  <c r="O429" i="33"/>
  <c r="F431" i="33"/>
  <c r="G431" i="33"/>
  <c r="H431" i="33"/>
  <c r="I431" i="33"/>
  <c r="J431" i="33"/>
  <c r="K431" i="33"/>
  <c r="L431" i="33"/>
  <c r="M431" i="33"/>
  <c r="N431" i="33"/>
  <c r="O431" i="33"/>
  <c r="F432" i="33"/>
  <c r="G432" i="33"/>
  <c r="H432" i="33"/>
  <c r="I432" i="33"/>
  <c r="J432" i="33"/>
  <c r="K432" i="33"/>
  <c r="L432" i="33"/>
  <c r="M432" i="33"/>
  <c r="N432" i="33"/>
  <c r="O432" i="33"/>
  <c r="G434" i="33"/>
  <c r="H434" i="33"/>
  <c r="I434" i="33"/>
  <c r="J434" i="33"/>
  <c r="K434" i="33"/>
  <c r="L434" i="33"/>
  <c r="M434" i="33"/>
  <c r="N434" i="33"/>
  <c r="O434" i="33"/>
  <c r="F435" i="33"/>
  <c r="G435" i="33"/>
  <c r="H435" i="33"/>
  <c r="I435" i="33"/>
  <c r="J435" i="33"/>
  <c r="K435" i="33"/>
  <c r="L435" i="33"/>
  <c r="M435" i="33"/>
  <c r="N435" i="33"/>
  <c r="O435" i="33"/>
  <c r="F436" i="33"/>
  <c r="G436" i="33"/>
  <c r="H436" i="33"/>
  <c r="I436" i="33"/>
  <c r="J436" i="33"/>
  <c r="K436" i="33"/>
  <c r="L436" i="33"/>
  <c r="M436" i="33"/>
  <c r="N436" i="33"/>
  <c r="O436" i="33"/>
  <c r="G437" i="33"/>
  <c r="H437" i="33"/>
  <c r="I437" i="33"/>
  <c r="J437" i="33"/>
  <c r="K437" i="33"/>
  <c r="L437" i="33"/>
  <c r="M437" i="33"/>
  <c r="N437" i="33"/>
  <c r="O437" i="33"/>
  <c r="J469" i="33"/>
  <c r="E528" i="33"/>
  <c r="G16" i="24"/>
  <c r="C76" i="2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160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18"/>
        </ext>
      </extLst>
    </bk>
    <bk>
      <extLst>
        <ext uri="{3e2802c4-a4d2-4d8b-9148-e3be6c30e623}">
          <xlrd:rvb i="4219"/>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0"/>
        </ext>
      </extLst>
    </bk>
    <bk>
      <extLst>
        <ext uri="{3e2802c4-a4d2-4d8b-9148-e3be6c30e623}">
          <xlrd:rvb i="4231"/>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3"/>
        </ext>
      </extLst>
    </bk>
    <bk>
      <extLst>
        <ext uri="{3e2802c4-a4d2-4d8b-9148-e3be6c30e623}">
          <xlrd:rvb i="4284"/>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1"/>
        </ext>
      </extLst>
    </bk>
    <bk>
      <extLst>
        <ext uri="{3e2802c4-a4d2-4d8b-9148-e3be6c30e623}">
          <xlrd:rvb i="4312"/>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7"/>
        </ext>
      </extLst>
    </bk>
    <bk>
      <extLst>
        <ext uri="{3e2802c4-a4d2-4d8b-9148-e3be6c30e623}">
          <xlrd:rvb i="4408"/>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1"/>
        </ext>
      </extLst>
    </bk>
    <bk>
      <extLst>
        <ext uri="{3e2802c4-a4d2-4d8b-9148-e3be6c30e623}">
          <xlrd:rvb i="4442"/>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4"/>
        </ext>
      </extLst>
    </bk>
    <bk>
      <extLst>
        <ext uri="{3e2802c4-a4d2-4d8b-9148-e3be6c30e623}">
          <xlrd:rvb i="4495"/>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5"/>
        </ext>
      </extLst>
    </bk>
    <bk>
      <extLst>
        <ext uri="{3e2802c4-a4d2-4d8b-9148-e3be6c30e623}">
          <xlrd:rvb i="4516"/>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88"/>
        </ext>
      </extLst>
    </bk>
    <bk>
      <extLst>
        <ext uri="{3e2802c4-a4d2-4d8b-9148-e3be6c30e623}">
          <xlrd:rvb i="4589"/>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2"/>
        </ext>
      </extLst>
    </bk>
    <bk>
      <extLst>
        <ext uri="{3e2802c4-a4d2-4d8b-9148-e3be6c30e623}">
          <xlrd:rvb i="4673"/>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3"/>
        </ext>
      </extLst>
    </bk>
    <bk>
      <extLst>
        <ext uri="{3e2802c4-a4d2-4d8b-9148-e3be6c30e623}">
          <xlrd:rvb i="4684"/>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0"/>
        </ext>
      </extLst>
    </bk>
    <bk>
      <extLst>
        <ext uri="{3e2802c4-a4d2-4d8b-9148-e3be6c30e623}">
          <xlrd:rvb i="4711"/>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58"/>
        </ext>
      </extLst>
    </bk>
    <bk>
      <extLst>
        <ext uri="{3e2802c4-a4d2-4d8b-9148-e3be6c30e623}">
          <xlrd:rvb i="4759"/>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6"/>
        </ext>
      </extLst>
    </bk>
    <bk>
      <extLst>
        <ext uri="{3e2802c4-a4d2-4d8b-9148-e3be6c30e623}">
          <xlrd:rvb i="4847"/>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68"/>
        </ext>
      </extLst>
    </bk>
    <bk>
      <extLst>
        <ext uri="{3e2802c4-a4d2-4d8b-9148-e3be6c30e623}">
          <xlrd:rvb i="4869"/>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4"/>
        </ext>
      </extLst>
    </bk>
    <bk>
      <extLst>
        <ext uri="{3e2802c4-a4d2-4d8b-9148-e3be6c30e623}">
          <xlrd:rvb i="4925"/>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7"/>
        </ext>
      </extLst>
    </bk>
    <bk>
      <extLst>
        <ext uri="{3e2802c4-a4d2-4d8b-9148-e3be6c30e623}">
          <xlrd:rvb i="4948"/>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6"/>
        </ext>
      </extLst>
    </bk>
    <bk>
      <extLst>
        <ext uri="{3e2802c4-a4d2-4d8b-9148-e3be6c30e623}">
          <xlrd:rvb i="5047"/>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2"/>
        </ext>
      </extLst>
    </bk>
    <bk>
      <extLst>
        <ext uri="{3e2802c4-a4d2-4d8b-9148-e3be6c30e623}">
          <xlrd:rvb i="5103"/>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0"/>
        </ext>
      </extLst>
    </bk>
    <bk>
      <extLst>
        <ext uri="{3e2802c4-a4d2-4d8b-9148-e3be6c30e623}">
          <xlrd:rvb i="5141"/>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7"/>
        </ext>
      </extLst>
    </bk>
    <bk>
      <extLst>
        <ext uri="{3e2802c4-a4d2-4d8b-9148-e3be6c30e623}">
          <xlrd:rvb i="5168"/>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7"/>
        </ext>
      </extLst>
    </bk>
    <bk>
      <extLst>
        <ext uri="{3e2802c4-a4d2-4d8b-9148-e3be6c30e623}">
          <xlrd:rvb i="5188"/>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5"/>
        </ext>
      </extLst>
    </bk>
    <bk>
      <extLst>
        <ext uri="{3e2802c4-a4d2-4d8b-9148-e3be6c30e623}">
          <xlrd:rvb i="5286"/>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1"/>
        </ext>
      </extLst>
    </bk>
    <bk>
      <extLst>
        <ext uri="{3e2802c4-a4d2-4d8b-9148-e3be6c30e623}">
          <xlrd:rvb i="5292"/>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0"/>
        </ext>
      </extLst>
    </bk>
    <bk>
      <extLst>
        <ext uri="{3e2802c4-a4d2-4d8b-9148-e3be6c30e623}">
          <xlrd:rvb i="5341"/>
        </ext>
      </extLst>
    </bk>
    <bk>
      <extLst>
        <ext uri="{3e2802c4-a4d2-4d8b-9148-e3be6c30e623}">
          <xlrd:rvb i="5342"/>
        </ext>
      </extLst>
    </bk>
    <bk>
      <extLst>
        <ext uri="{3e2802c4-a4d2-4d8b-9148-e3be6c30e623}">
          <xlrd:rvb i="5343"/>
        </ext>
      </extLst>
    </bk>
    <bk>
      <extLst>
        <ext uri="{3e2802c4-a4d2-4d8b-9148-e3be6c30e623}">
          <xlrd:rvb i="5344"/>
        </ext>
      </extLst>
    </bk>
    <bk>
      <extLst>
        <ext uri="{3e2802c4-a4d2-4d8b-9148-e3be6c30e623}">
          <xlrd:rvb i="5345"/>
        </ext>
      </extLst>
    </bk>
    <bk>
      <extLst>
        <ext uri="{3e2802c4-a4d2-4d8b-9148-e3be6c30e623}">
          <xlrd:rvb i="5346"/>
        </ext>
      </extLst>
    </bk>
    <bk>
      <extLst>
        <ext uri="{3e2802c4-a4d2-4d8b-9148-e3be6c30e623}">
          <xlrd:rvb i="5347"/>
        </ext>
      </extLst>
    </bk>
    <bk>
      <extLst>
        <ext uri="{3e2802c4-a4d2-4d8b-9148-e3be6c30e623}">
          <xlrd:rvb i="5348"/>
        </ext>
      </extLst>
    </bk>
    <bk>
      <extLst>
        <ext uri="{3e2802c4-a4d2-4d8b-9148-e3be6c30e623}">
          <xlrd:rvb i="5349"/>
        </ext>
      </extLst>
    </bk>
    <bk>
      <extLst>
        <ext uri="{3e2802c4-a4d2-4d8b-9148-e3be6c30e623}">
          <xlrd:rvb i="5350"/>
        </ext>
      </extLst>
    </bk>
    <bk>
      <extLst>
        <ext uri="{3e2802c4-a4d2-4d8b-9148-e3be6c30e623}">
          <xlrd:rvb i="5351"/>
        </ext>
      </extLst>
    </bk>
    <bk>
      <extLst>
        <ext uri="{3e2802c4-a4d2-4d8b-9148-e3be6c30e623}">
          <xlrd:rvb i="5352"/>
        </ext>
      </extLst>
    </bk>
    <bk>
      <extLst>
        <ext uri="{3e2802c4-a4d2-4d8b-9148-e3be6c30e623}">
          <xlrd:rvb i="5353"/>
        </ext>
      </extLst>
    </bk>
    <bk>
      <extLst>
        <ext uri="{3e2802c4-a4d2-4d8b-9148-e3be6c30e623}">
          <xlrd:rvb i="5354"/>
        </ext>
      </extLst>
    </bk>
    <bk>
      <extLst>
        <ext uri="{3e2802c4-a4d2-4d8b-9148-e3be6c30e623}">
          <xlrd:rvb i="5355"/>
        </ext>
      </extLst>
    </bk>
    <bk>
      <extLst>
        <ext uri="{3e2802c4-a4d2-4d8b-9148-e3be6c30e623}">
          <xlrd:rvb i="5356"/>
        </ext>
      </extLst>
    </bk>
    <bk>
      <extLst>
        <ext uri="{3e2802c4-a4d2-4d8b-9148-e3be6c30e623}">
          <xlrd:rvb i="5357"/>
        </ext>
      </extLst>
    </bk>
    <bk>
      <extLst>
        <ext uri="{3e2802c4-a4d2-4d8b-9148-e3be6c30e623}">
          <xlrd:rvb i="5358"/>
        </ext>
      </extLst>
    </bk>
    <bk>
      <extLst>
        <ext uri="{3e2802c4-a4d2-4d8b-9148-e3be6c30e623}">
          <xlrd:rvb i="5359"/>
        </ext>
      </extLst>
    </bk>
    <bk>
      <extLst>
        <ext uri="{3e2802c4-a4d2-4d8b-9148-e3be6c30e623}">
          <xlrd:rvb i="5360"/>
        </ext>
      </extLst>
    </bk>
    <bk>
      <extLst>
        <ext uri="{3e2802c4-a4d2-4d8b-9148-e3be6c30e623}">
          <xlrd:rvb i="5361"/>
        </ext>
      </extLst>
    </bk>
    <bk>
      <extLst>
        <ext uri="{3e2802c4-a4d2-4d8b-9148-e3be6c30e623}">
          <xlrd:rvb i="5362"/>
        </ext>
      </extLst>
    </bk>
    <bk>
      <extLst>
        <ext uri="{3e2802c4-a4d2-4d8b-9148-e3be6c30e623}">
          <xlrd:rvb i="5363"/>
        </ext>
      </extLst>
    </bk>
    <bk>
      <extLst>
        <ext uri="{3e2802c4-a4d2-4d8b-9148-e3be6c30e623}">
          <xlrd:rvb i="5364"/>
        </ext>
      </extLst>
    </bk>
    <bk>
      <extLst>
        <ext uri="{3e2802c4-a4d2-4d8b-9148-e3be6c30e623}">
          <xlrd:rvb i="5365"/>
        </ext>
      </extLst>
    </bk>
    <bk>
      <extLst>
        <ext uri="{3e2802c4-a4d2-4d8b-9148-e3be6c30e623}">
          <xlrd:rvb i="5366"/>
        </ext>
      </extLst>
    </bk>
    <bk>
      <extLst>
        <ext uri="{3e2802c4-a4d2-4d8b-9148-e3be6c30e623}">
          <xlrd:rvb i="5367"/>
        </ext>
      </extLst>
    </bk>
    <bk>
      <extLst>
        <ext uri="{3e2802c4-a4d2-4d8b-9148-e3be6c30e623}">
          <xlrd:rvb i="5368"/>
        </ext>
      </extLst>
    </bk>
    <bk>
      <extLst>
        <ext uri="{3e2802c4-a4d2-4d8b-9148-e3be6c30e623}">
          <xlrd:rvb i="5369"/>
        </ext>
      </extLst>
    </bk>
    <bk>
      <extLst>
        <ext uri="{3e2802c4-a4d2-4d8b-9148-e3be6c30e623}">
          <xlrd:rvb i="5370"/>
        </ext>
      </extLst>
    </bk>
    <bk>
      <extLst>
        <ext uri="{3e2802c4-a4d2-4d8b-9148-e3be6c30e623}">
          <xlrd:rvb i="5371"/>
        </ext>
      </extLst>
    </bk>
    <bk>
      <extLst>
        <ext uri="{3e2802c4-a4d2-4d8b-9148-e3be6c30e623}">
          <xlrd:rvb i="5372"/>
        </ext>
      </extLst>
    </bk>
    <bk>
      <extLst>
        <ext uri="{3e2802c4-a4d2-4d8b-9148-e3be6c30e623}">
          <xlrd:rvb i="5373"/>
        </ext>
      </extLst>
    </bk>
    <bk>
      <extLst>
        <ext uri="{3e2802c4-a4d2-4d8b-9148-e3be6c30e623}">
          <xlrd:rvb i="5374"/>
        </ext>
      </extLst>
    </bk>
    <bk>
      <extLst>
        <ext uri="{3e2802c4-a4d2-4d8b-9148-e3be6c30e623}">
          <xlrd:rvb i="5375"/>
        </ext>
      </extLst>
    </bk>
    <bk>
      <extLst>
        <ext uri="{3e2802c4-a4d2-4d8b-9148-e3be6c30e623}">
          <xlrd:rvb i="5376"/>
        </ext>
      </extLst>
    </bk>
    <bk>
      <extLst>
        <ext uri="{3e2802c4-a4d2-4d8b-9148-e3be6c30e623}">
          <xlrd:rvb i="5377"/>
        </ext>
      </extLst>
    </bk>
    <bk>
      <extLst>
        <ext uri="{3e2802c4-a4d2-4d8b-9148-e3be6c30e623}">
          <xlrd:rvb i="5378"/>
        </ext>
      </extLst>
    </bk>
    <bk>
      <extLst>
        <ext uri="{3e2802c4-a4d2-4d8b-9148-e3be6c30e623}">
          <xlrd:rvb i="5379"/>
        </ext>
      </extLst>
    </bk>
    <bk>
      <extLst>
        <ext uri="{3e2802c4-a4d2-4d8b-9148-e3be6c30e623}">
          <xlrd:rvb i="5380"/>
        </ext>
      </extLst>
    </bk>
    <bk>
      <extLst>
        <ext uri="{3e2802c4-a4d2-4d8b-9148-e3be6c30e623}">
          <xlrd:rvb i="5381"/>
        </ext>
      </extLst>
    </bk>
    <bk>
      <extLst>
        <ext uri="{3e2802c4-a4d2-4d8b-9148-e3be6c30e623}">
          <xlrd:rvb i="5382"/>
        </ext>
      </extLst>
    </bk>
    <bk>
      <extLst>
        <ext uri="{3e2802c4-a4d2-4d8b-9148-e3be6c30e623}">
          <xlrd:rvb i="5383"/>
        </ext>
      </extLst>
    </bk>
    <bk>
      <extLst>
        <ext uri="{3e2802c4-a4d2-4d8b-9148-e3be6c30e623}">
          <xlrd:rvb i="5384"/>
        </ext>
      </extLst>
    </bk>
    <bk>
      <extLst>
        <ext uri="{3e2802c4-a4d2-4d8b-9148-e3be6c30e623}">
          <xlrd:rvb i="5385"/>
        </ext>
      </extLst>
    </bk>
    <bk>
      <extLst>
        <ext uri="{3e2802c4-a4d2-4d8b-9148-e3be6c30e623}">
          <xlrd:rvb i="5386"/>
        </ext>
      </extLst>
    </bk>
    <bk>
      <extLst>
        <ext uri="{3e2802c4-a4d2-4d8b-9148-e3be6c30e623}">
          <xlrd:rvb i="5387"/>
        </ext>
      </extLst>
    </bk>
    <bk>
      <extLst>
        <ext uri="{3e2802c4-a4d2-4d8b-9148-e3be6c30e623}">
          <xlrd:rvb i="5388"/>
        </ext>
      </extLst>
    </bk>
    <bk>
      <extLst>
        <ext uri="{3e2802c4-a4d2-4d8b-9148-e3be6c30e623}">
          <xlrd:rvb i="5389"/>
        </ext>
      </extLst>
    </bk>
    <bk>
      <extLst>
        <ext uri="{3e2802c4-a4d2-4d8b-9148-e3be6c30e623}">
          <xlrd:rvb i="5390"/>
        </ext>
      </extLst>
    </bk>
    <bk>
      <extLst>
        <ext uri="{3e2802c4-a4d2-4d8b-9148-e3be6c30e623}">
          <xlrd:rvb i="5391"/>
        </ext>
      </extLst>
    </bk>
    <bk>
      <extLst>
        <ext uri="{3e2802c4-a4d2-4d8b-9148-e3be6c30e623}">
          <xlrd:rvb i="5392"/>
        </ext>
      </extLst>
    </bk>
    <bk>
      <extLst>
        <ext uri="{3e2802c4-a4d2-4d8b-9148-e3be6c30e623}">
          <xlrd:rvb i="5393"/>
        </ext>
      </extLst>
    </bk>
    <bk>
      <extLst>
        <ext uri="{3e2802c4-a4d2-4d8b-9148-e3be6c30e623}">
          <xlrd:rvb i="5394"/>
        </ext>
      </extLst>
    </bk>
    <bk>
      <extLst>
        <ext uri="{3e2802c4-a4d2-4d8b-9148-e3be6c30e623}">
          <xlrd:rvb i="5395"/>
        </ext>
      </extLst>
    </bk>
    <bk>
      <extLst>
        <ext uri="{3e2802c4-a4d2-4d8b-9148-e3be6c30e623}">
          <xlrd:rvb i="5396"/>
        </ext>
      </extLst>
    </bk>
    <bk>
      <extLst>
        <ext uri="{3e2802c4-a4d2-4d8b-9148-e3be6c30e623}">
          <xlrd:rvb i="5397"/>
        </ext>
      </extLst>
    </bk>
    <bk>
      <extLst>
        <ext uri="{3e2802c4-a4d2-4d8b-9148-e3be6c30e623}">
          <xlrd:rvb i="5398"/>
        </ext>
      </extLst>
    </bk>
    <bk>
      <extLst>
        <ext uri="{3e2802c4-a4d2-4d8b-9148-e3be6c30e623}">
          <xlrd:rvb i="5399"/>
        </ext>
      </extLst>
    </bk>
    <bk>
      <extLst>
        <ext uri="{3e2802c4-a4d2-4d8b-9148-e3be6c30e623}">
          <xlrd:rvb i="5400"/>
        </ext>
      </extLst>
    </bk>
    <bk>
      <extLst>
        <ext uri="{3e2802c4-a4d2-4d8b-9148-e3be6c30e623}">
          <xlrd:rvb i="5401"/>
        </ext>
      </extLst>
    </bk>
    <bk>
      <extLst>
        <ext uri="{3e2802c4-a4d2-4d8b-9148-e3be6c30e623}">
          <xlrd:rvb i="5402"/>
        </ext>
      </extLst>
    </bk>
    <bk>
      <extLst>
        <ext uri="{3e2802c4-a4d2-4d8b-9148-e3be6c30e623}">
          <xlrd:rvb i="5403"/>
        </ext>
      </extLst>
    </bk>
    <bk>
      <extLst>
        <ext uri="{3e2802c4-a4d2-4d8b-9148-e3be6c30e623}">
          <xlrd:rvb i="5404"/>
        </ext>
      </extLst>
    </bk>
    <bk>
      <extLst>
        <ext uri="{3e2802c4-a4d2-4d8b-9148-e3be6c30e623}">
          <xlrd:rvb i="5405"/>
        </ext>
      </extLst>
    </bk>
    <bk>
      <extLst>
        <ext uri="{3e2802c4-a4d2-4d8b-9148-e3be6c30e623}">
          <xlrd:rvb i="5406"/>
        </ext>
      </extLst>
    </bk>
    <bk>
      <extLst>
        <ext uri="{3e2802c4-a4d2-4d8b-9148-e3be6c30e623}">
          <xlrd:rvb i="5407"/>
        </ext>
      </extLst>
    </bk>
    <bk>
      <extLst>
        <ext uri="{3e2802c4-a4d2-4d8b-9148-e3be6c30e623}">
          <xlrd:rvb i="5408"/>
        </ext>
      </extLst>
    </bk>
    <bk>
      <extLst>
        <ext uri="{3e2802c4-a4d2-4d8b-9148-e3be6c30e623}">
          <xlrd:rvb i="5409"/>
        </ext>
      </extLst>
    </bk>
    <bk>
      <extLst>
        <ext uri="{3e2802c4-a4d2-4d8b-9148-e3be6c30e623}">
          <xlrd:rvb i="5410"/>
        </ext>
      </extLst>
    </bk>
    <bk>
      <extLst>
        <ext uri="{3e2802c4-a4d2-4d8b-9148-e3be6c30e623}">
          <xlrd:rvb i="5411"/>
        </ext>
      </extLst>
    </bk>
    <bk>
      <extLst>
        <ext uri="{3e2802c4-a4d2-4d8b-9148-e3be6c30e623}">
          <xlrd:rvb i="5412"/>
        </ext>
      </extLst>
    </bk>
    <bk>
      <extLst>
        <ext uri="{3e2802c4-a4d2-4d8b-9148-e3be6c30e623}">
          <xlrd:rvb i="5413"/>
        </ext>
      </extLst>
    </bk>
    <bk>
      <extLst>
        <ext uri="{3e2802c4-a4d2-4d8b-9148-e3be6c30e623}">
          <xlrd:rvb i="5414"/>
        </ext>
      </extLst>
    </bk>
    <bk>
      <extLst>
        <ext uri="{3e2802c4-a4d2-4d8b-9148-e3be6c30e623}">
          <xlrd:rvb i="5415"/>
        </ext>
      </extLst>
    </bk>
    <bk>
      <extLst>
        <ext uri="{3e2802c4-a4d2-4d8b-9148-e3be6c30e623}">
          <xlrd:rvb i="5416"/>
        </ext>
      </extLst>
    </bk>
    <bk>
      <extLst>
        <ext uri="{3e2802c4-a4d2-4d8b-9148-e3be6c30e623}">
          <xlrd:rvb i="5417"/>
        </ext>
      </extLst>
    </bk>
    <bk>
      <extLst>
        <ext uri="{3e2802c4-a4d2-4d8b-9148-e3be6c30e623}">
          <xlrd:rvb i="5418"/>
        </ext>
      </extLst>
    </bk>
    <bk>
      <extLst>
        <ext uri="{3e2802c4-a4d2-4d8b-9148-e3be6c30e623}">
          <xlrd:rvb i="5419"/>
        </ext>
      </extLst>
    </bk>
    <bk>
      <extLst>
        <ext uri="{3e2802c4-a4d2-4d8b-9148-e3be6c30e623}">
          <xlrd:rvb i="5420"/>
        </ext>
      </extLst>
    </bk>
    <bk>
      <extLst>
        <ext uri="{3e2802c4-a4d2-4d8b-9148-e3be6c30e623}">
          <xlrd:rvb i="5421"/>
        </ext>
      </extLst>
    </bk>
    <bk>
      <extLst>
        <ext uri="{3e2802c4-a4d2-4d8b-9148-e3be6c30e623}">
          <xlrd:rvb i="5422"/>
        </ext>
      </extLst>
    </bk>
    <bk>
      <extLst>
        <ext uri="{3e2802c4-a4d2-4d8b-9148-e3be6c30e623}">
          <xlrd:rvb i="5423"/>
        </ext>
      </extLst>
    </bk>
    <bk>
      <extLst>
        <ext uri="{3e2802c4-a4d2-4d8b-9148-e3be6c30e623}">
          <xlrd:rvb i="5424"/>
        </ext>
      </extLst>
    </bk>
    <bk>
      <extLst>
        <ext uri="{3e2802c4-a4d2-4d8b-9148-e3be6c30e623}">
          <xlrd:rvb i="5425"/>
        </ext>
      </extLst>
    </bk>
    <bk>
      <extLst>
        <ext uri="{3e2802c4-a4d2-4d8b-9148-e3be6c30e623}">
          <xlrd:rvb i="5426"/>
        </ext>
      </extLst>
    </bk>
    <bk>
      <extLst>
        <ext uri="{3e2802c4-a4d2-4d8b-9148-e3be6c30e623}">
          <xlrd:rvb i="5427"/>
        </ext>
      </extLst>
    </bk>
    <bk>
      <extLst>
        <ext uri="{3e2802c4-a4d2-4d8b-9148-e3be6c30e623}">
          <xlrd:rvb i="5428"/>
        </ext>
      </extLst>
    </bk>
    <bk>
      <extLst>
        <ext uri="{3e2802c4-a4d2-4d8b-9148-e3be6c30e623}">
          <xlrd:rvb i="5429"/>
        </ext>
      </extLst>
    </bk>
    <bk>
      <extLst>
        <ext uri="{3e2802c4-a4d2-4d8b-9148-e3be6c30e623}">
          <xlrd:rvb i="5430"/>
        </ext>
      </extLst>
    </bk>
    <bk>
      <extLst>
        <ext uri="{3e2802c4-a4d2-4d8b-9148-e3be6c30e623}">
          <xlrd:rvb i="5431"/>
        </ext>
      </extLst>
    </bk>
    <bk>
      <extLst>
        <ext uri="{3e2802c4-a4d2-4d8b-9148-e3be6c30e623}">
          <xlrd:rvb i="5432"/>
        </ext>
      </extLst>
    </bk>
    <bk>
      <extLst>
        <ext uri="{3e2802c4-a4d2-4d8b-9148-e3be6c30e623}">
          <xlrd:rvb i="5433"/>
        </ext>
      </extLst>
    </bk>
    <bk>
      <extLst>
        <ext uri="{3e2802c4-a4d2-4d8b-9148-e3be6c30e623}">
          <xlrd:rvb i="5434"/>
        </ext>
      </extLst>
    </bk>
    <bk>
      <extLst>
        <ext uri="{3e2802c4-a4d2-4d8b-9148-e3be6c30e623}">
          <xlrd:rvb i="5435"/>
        </ext>
      </extLst>
    </bk>
    <bk>
      <extLst>
        <ext uri="{3e2802c4-a4d2-4d8b-9148-e3be6c30e623}">
          <xlrd:rvb i="5436"/>
        </ext>
      </extLst>
    </bk>
    <bk>
      <extLst>
        <ext uri="{3e2802c4-a4d2-4d8b-9148-e3be6c30e623}">
          <xlrd:rvb i="5437"/>
        </ext>
      </extLst>
    </bk>
    <bk>
      <extLst>
        <ext uri="{3e2802c4-a4d2-4d8b-9148-e3be6c30e623}">
          <xlrd:rvb i="5438"/>
        </ext>
      </extLst>
    </bk>
    <bk>
      <extLst>
        <ext uri="{3e2802c4-a4d2-4d8b-9148-e3be6c30e623}">
          <xlrd:rvb i="5439"/>
        </ext>
      </extLst>
    </bk>
    <bk>
      <extLst>
        <ext uri="{3e2802c4-a4d2-4d8b-9148-e3be6c30e623}">
          <xlrd:rvb i="5440"/>
        </ext>
      </extLst>
    </bk>
    <bk>
      <extLst>
        <ext uri="{3e2802c4-a4d2-4d8b-9148-e3be6c30e623}">
          <xlrd:rvb i="5441"/>
        </ext>
      </extLst>
    </bk>
    <bk>
      <extLst>
        <ext uri="{3e2802c4-a4d2-4d8b-9148-e3be6c30e623}">
          <xlrd:rvb i="5442"/>
        </ext>
      </extLst>
    </bk>
    <bk>
      <extLst>
        <ext uri="{3e2802c4-a4d2-4d8b-9148-e3be6c30e623}">
          <xlrd:rvb i="5443"/>
        </ext>
      </extLst>
    </bk>
    <bk>
      <extLst>
        <ext uri="{3e2802c4-a4d2-4d8b-9148-e3be6c30e623}">
          <xlrd:rvb i="5444"/>
        </ext>
      </extLst>
    </bk>
    <bk>
      <extLst>
        <ext uri="{3e2802c4-a4d2-4d8b-9148-e3be6c30e623}">
          <xlrd:rvb i="5445"/>
        </ext>
      </extLst>
    </bk>
    <bk>
      <extLst>
        <ext uri="{3e2802c4-a4d2-4d8b-9148-e3be6c30e623}">
          <xlrd:rvb i="5446"/>
        </ext>
      </extLst>
    </bk>
    <bk>
      <extLst>
        <ext uri="{3e2802c4-a4d2-4d8b-9148-e3be6c30e623}">
          <xlrd:rvb i="5447"/>
        </ext>
      </extLst>
    </bk>
    <bk>
      <extLst>
        <ext uri="{3e2802c4-a4d2-4d8b-9148-e3be6c30e623}">
          <xlrd:rvb i="5448"/>
        </ext>
      </extLst>
    </bk>
    <bk>
      <extLst>
        <ext uri="{3e2802c4-a4d2-4d8b-9148-e3be6c30e623}">
          <xlrd:rvb i="5449"/>
        </ext>
      </extLst>
    </bk>
    <bk>
      <extLst>
        <ext uri="{3e2802c4-a4d2-4d8b-9148-e3be6c30e623}">
          <xlrd:rvb i="5450"/>
        </ext>
      </extLst>
    </bk>
    <bk>
      <extLst>
        <ext uri="{3e2802c4-a4d2-4d8b-9148-e3be6c30e623}">
          <xlrd:rvb i="5451"/>
        </ext>
      </extLst>
    </bk>
    <bk>
      <extLst>
        <ext uri="{3e2802c4-a4d2-4d8b-9148-e3be6c30e623}">
          <xlrd:rvb i="5452"/>
        </ext>
      </extLst>
    </bk>
    <bk>
      <extLst>
        <ext uri="{3e2802c4-a4d2-4d8b-9148-e3be6c30e623}">
          <xlrd:rvb i="5453"/>
        </ext>
      </extLst>
    </bk>
    <bk>
      <extLst>
        <ext uri="{3e2802c4-a4d2-4d8b-9148-e3be6c30e623}">
          <xlrd:rvb i="5454"/>
        </ext>
      </extLst>
    </bk>
    <bk>
      <extLst>
        <ext uri="{3e2802c4-a4d2-4d8b-9148-e3be6c30e623}">
          <xlrd:rvb i="5455"/>
        </ext>
      </extLst>
    </bk>
    <bk>
      <extLst>
        <ext uri="{3e2802c4-a4d2-4d8b-9148-e3be6c30e623}">
          <xlrd:rvb i="5456"/>
        </ext>
      </extLst>
    </bk>
    <bk>
      <extLst>
        <ext uri="{3e2802c4-a4d2-4d8b-9148-e3be6c30e623}">
          <xlrd:rvb i="5457"/>
        </ext>
      </extLst>
    </bk>
    <bk>
      <extLst>
        <ext uri="{3e2802c4-a4d2-4d8b-9148-e3be6c30e623}">
          <xlrd:rvb i="5458"/>
        </ext>
      </extLst>
    </bk>
    <bk>
      <extLst>
        <ext uri="{3e2802c4-a4d2-4d8b-9148-e3be6c30e623}">
          <xlrd:rvb i="5459"/>
        </ext>
      </extLst>
    </bk>
    <bk>
      <extLst>
        <ext uri="{3e2802c4-a4d2-4d8b-9148-e3be6c30e623}">
          <xlrd:rvb i="5460"/>
        </ext>
      </extLst>
    </bk>
    <bk>
      <extLst>
        <ext uri="{3e2802c4-a4d2-4d8b-9148-e3be6c30e623}">
          <xlrd:rvb i="5461"/>
        </ext>
      </extLst>
    </bk>
    <bk>
      <extLst>
        <ext uri="{3e2802c4-a4d2-4d8b-9148-e3be6c30e623}">
          <xlrd:rvb i="5462"/>
        </ext>
      </extLst>
    </bk>
    <bk>
      <extLst>
        <ext uri="{3e2802c4-a4d2-4d8b-9148-e3be6c30e623}">
          <xlrd:rvb i="5463"/>
        </ext>
      </extLst>
    </bk>
    <bk>
      <extLst>
        <ext uri="{3e2802c4-a4d2-4d8b-9148-e3be6c30e623}">
          <xlrd:rvb i="5464"/>
        </ext>
      </extLst>
    </bk>
    <bk>
      <extLst>
        <ext uri="{3e2802c4-a4d2-4d8b-9148-e3be6c30e623}">
          <xlrd:rvb i="5465"/>
        </ext>
      </extLst>
    </bk>
    <bk>
      <extLst>
        <ext uri="{3e2802c4-a4d2-4d8b-9148-e3be6c30e623}">
          <xlrd:rvb i="5466"/>
        </ext>
      </extLst>
    </bk>
    <bk>
      <extLst>
        <ext uri="{3e2802c4-a4d2-4d8b-9148-e3be6c30e623}">
          <xlrd:rvb i="5467"/>
        </ext>
      </extLst>
    </bk>
    <bk>
      <extLst>
        <ext uri="{3e2802c4-a4d2-4d8b-9148-e3be6c30e623}">
          <xlrd:rvb i="5468"/>
        </ext>
      </extLst>
    </bk>
    <bk>
      <extLst>
        <ext uri="{3e2802c4-a4d2-4d8b-9148-e3be6c30e623}">
          <xlrd:rvb i="5469"/>
        </ext>
      </extLst>
    </bk>
    <bk>
      <extLst>
        <ext uri="{3e2802c4-a4d2-4d8b-9148-e3be6c30e623}">
          <xlrd:rvb i="5470"/>
        </ext>
      </extLst>
    </bk>
    <bk>
      <extLst>
        <ext uri="{3e2802c4-a4d2-4d8b-9148-e3be6c30e623}">
          <xlrd:rvb i="5471"/>
        </ext>
      </extLst>
    </bk>
    <bk>
      <extLst>
        <ext uri="{3e2802c4-a4d2-4d8b-9148-e3be6c30e623}">
          <xlrd:rvb i="5472"/>
        </ext>
      </extLst>
    </bk>
    <bk>
      <extLst>
        <ext uri="{3e2802c4-a4d2-4d8b-9148-e3be6c30e623}">
          <xlrd:rvb i="5473"/>
        </ext>
      </extLst>
    </bk>
    <bk>
      <extLst>
        <ext uri="{3e2802c4-a4d2-4d8b-9148-e3be6c30e623}">
          <xlrd:rvb i="5474"/>
        </ext>
      </extLst>
    </bk>
    <bk>
      <extLst>
        <ext uri="{3e2802c4-a4d2-4d8b-9148-e3be6c30e623}">
          <xlrd:rvb i="5475"/>
        </ext>
      </extLst>
    </bk>
    <bk>
      <extLst>
        <ext uri="{3e2802c4-a4d2-4d8b-9148-e3be6c30e623}">
          <xlrd:rvb i="5476"/>
        </ext>
      </extLst>
    </bk>
    <bk>
      <extLst>
        <ext uri="{3e2802c4-a4d2-4d8b-9148-e3be6c30e623}">
          <xlrd:rvb i="5477"/>
        </ext>
      </extLst>
    </bk>
    <bk>
      <extLst>
        <ext uri="{3e2802c4-a4d2-4d8b-9148-e3be6c30e623}">
          <xlrd:rvb i="5478"/>
        </ext>
      </extLst>
    </bk>
    <bk>
      <extLst>
        <ext uri="{3e2802c4-a4d2-4d8b-9148-e3be6c30e623}">
          <xlrd:rvb i="5479"/>
        </ext>
      </extLst>
    </bk>
    <bk>
      <extLst>
        <ext uri="{3e2802c4-a4d2-4d8b-9148-e3be6c30e623}">
          <xlrd:rvb i="5480"/>
        </ext>
      </extLst>
    </bk>
    <bk>
      <extLst>
        <ext uri="{3e2802c4-a4d2-4d8b-9148-e3be6c30e623}">
          <xlrd:rvb i="5481"/>
        </ext>
      </extLst>
    </bk>
    <bk>
      <extLst>
        <ext uri="{3e2802c4-a4d2-4d8b-9148-e3be6c30e623}">
          <xlrd:rvb i="5482"/>
        </ext>
      </extLst>
    </bk>
    <bk>
      <extLst>
        <ext uri="{3e2802c4-a4d2-4d8b-9148-e3be6c30e623}">
          <xlrd:rvb i="5483"/>
        </ext>
      </extLst>
    </bk>
    <bk>
      <extLst>
        <ext uri="{3e2802c4-a4d2-4d8b-9148-e3be6c30e623}">
          <xlrd:rvb i="5484"/>
        </ext>
      </extLst>
    </bk>
    <bk>
      <extLst>
        <ext uri="{3e2802c4-a4d2-4d8b-9148-e3be6c30e623}">
          <xlrd:rvb i="5485"/>
        </ext>
      </extLst>
    </bk>
    <bk>
      <extLst>
        <ext uri="{3e2802c4-a4d2-4d8b-9148-e3be6c30e623}">
          <xlrd:rvb i="5486"/>
        </ext>
      </extLst>
    </bk>
    <bk>
      <extLst>
        <ext uri="{3e2802c4-a4d2-4d8b-9148-e3be6c30e623}">
          <xlrd:rvb i="5487"/>
        </ext>
      </extLst>
    </bk>
    <bk>
      <extLst>
        <ext uri="{3e2802c4-a4d2-4d8b-9148-e3be6c30e623}">
          <xlrd:rvb i="5488"/>
        </ext>
      </extLst>
    </bk>
    <bk>
      <extLst>
        <ext uri="{3e2802c4-a4d2-4d8b-9148-e3be6c30e623}">
          <xlrd:rvb i="5489"/>
        </ext>
      </extLst>
    </bk>
    <bk>
      <extLst>
        <ext uri="{3e2802c4-a4d2-4d8b-9148-e3be6c30e623}">
          <xlrd:rvb i="5490"/>
        </ext>
      </extLst>
    </bk>
    <bk>
      <extLst>
        <ext uri="{3e2802c4-a4d2-4d8b-9148-e3be6c30e623}">
          <xlrd:rvb i="5491"/>
        </ext>
      </extLst>
    </bk>
    <bk>
      <extLst>
        <ext uri="{3e2802c4-a4d2-4d8b-9148-e3be6c30e623}">
          <xlrd:rvb i="5492"/>
        </ext>
      </extLst>
    </bk>
    <bk>
      <extLst>
        <ext uri="{3e2802c4-a4d2-4d8b-9148-e3be6c30e623}">
          <xlrd:rvb i="5493"/>
        </ext>
      </extLst>
    </bk>
    <bk>
      <extLst>
        <ext uri="{3e2802c4-a4d2-4d8b-9148-e3be6c30e623}">
          <xlrd:rvb i="5494"/>
        </ext>
      </extLst>
    </bk>
    <bk>
      <extLst>
        <ext uri="{3e2802c4-a4d2-4d8b-9148-e3be6c30e623}">
          <xlrd:rvb i="5495"/>
        </ext>
      </extLst>
    </bk>
    <bk>
      <extLst>
        <ext uri="{3e2802c4-a4d2-4d8b-9148-e3be6c30e623}">
          <xlrd:rvb i="5496"/>
        </ext>
      </extLst>
    </bk>
    <bk>
      <extLst>
        <ext uri="{3e2802c4-a4d2-4d8b-9148-e3be6c30e623}">
          <xlrd:rvb i="5497"/>
        </ext>
      </extLst>
    </bk>
    <bk>
      <extLst>
        <ext uri="{3e2802c4-a4d2-4d8b-9148-e3be6c30e623}">
          <xlrd:rvb i="5498"/>
        </ext>
      </extLst>
    </bk>
    <bk>
      <extLst>
        <ext uri="{3e2802c4-a4d2-4d8b-9148-e3be6c30e623}">
          <xlrd:rvb i="5499"/>
        </ext>
      </extLst>
    </bk>
    <bk>
      <extLst>
        <ext uri="{3e2802c4-a4d2-4d8b-9148-e3be6c30e623}">
          <xlrd:rvb i="5500"/>
        </ext>
      </extLst>
    </bk>
    <bk>
      <extLst>
        <ext uri="{3e2802c4-a4d2-4d8b-9148-e3be6c30e623}">
          <xlrd:rvb i="5501"/>
        </ext>
      </extLst>
    </bk>
    <bk>
      <extLst>
        <ext uri="{3e2802c4-a4d2-4d8b-9148-e3be6c30e623}">
          <xlrd:rvb i="5502"/>
        </ext>
      </extLst>
    </bk>
    <bk>
      <extLst>
        <ext uri="{3e2802c4-a4d2-4d8b-9148-e3be6c30e623}">
          <xlrd:rvb i="5503"/>
        </ext>
      </extLst>
    </bk>
    <bk>
      <extLst>
        <ext uri="{3e2802c4-a4d2-4d8b-9148-e3be6c30e623}">
          <xlrd:rvb i="5504"/>
        </ext>
      </extLst>
    </bk>
    <bk>
      <extLst>
        <ext uri="{3e2802c4-a4d2-4d8b-9148-e3be6c30e623}">
          <xlrd:rvb i="5505"/>
        </ext>
      </extLst>
    </bk>
    <bk>
      <extLst>
        <ext uri="{3e2802c4-a4d2-4d8b-9148-e3be6c30e623}">
          <xlrd:rvb i="5506"/>
        </ext>
      </extLst>
    </bk>
    <bk>
      <extLst>
        <ext uri="{3e2802c4-a4d2-4d8b-9148-e3be6c30e623}">
          <xlrd:rvb i="5507"/>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1"/>
        </ext>
      </extLst>
    </bk>
    <bk>
      <extLst>
        <ext uri="{3e2802c4-a4d2-4d8b-9148-e3be6c30e623}">
          <xlrd:rvb i="5512"/>
        </ext>
      </extLst>
    </bk>
    <bk>
      <extLst>
        <ext uri="{3e2802c4-a4d2-4d8b-9148-e3be6c30e623}">
          <xlrd:rvb i="5513"/>
        </ext>
      </extLst>
    </bk>
    <bk>
      <extLst>
        <ext uri="{3e2802c4-a4d2-4d8b-9148-e3be6c30e623}">
          <xlrd:rvb i="5514"/>
        </ext>
      </extLst>
    </bk>
    <bk>
      <extLst>
        <ext uri="{3e2802c4-a4d2-4d8b-9148-e3be6c30e623}">
          <xlrd:rvb i="5515"/>
        </ext>
      </extLst>
    </bk>
    <bk>
      <extLst>
        <ext uri="{3e2802c4-a4d2-4d8b-9148-e3be6c30e623}">
          <xlrd:rvb i="5516"/>
        </ext>
      </extLst>
    </bk>
    <bk>
      <extLst>
        <ext uri="{3e2802c4-a4d2-4d8b-9148-e3be6c30e623}">
          <xlrd:rvb i="5517"/>
        </ext>
      </extLst>
    </bk>
    <bk>
      <extLst>
        <ext uri="{3e2802c4-a4d2-4d8b-9148-e3be6c30e623}">
          <xlrd:rvb i="5518"/>
        </ext>
      </extLst>
    </bk>
    <bk>
      <extLst>
        <ext uri="{3e2802c4-a4d2-4d8b-9148-e3be6c30e623}">
          <xlrd:rvb i="5519"/>
        </ext>
      </extLst>
    </bk>
    <bk>
      <extLst>
        <ext uri="{3e2802c4-a4d2-4d8b-9148-e3be6c30e623}">
          <xlrd:rvb i="5520"/>
        </ext>
      </extLst>
    </bk>
    <bk>
      <extLst>
        <ext uri="{3e2802c4-a4d2-4d8b-9148-e3be6c30e623}">
          <xlrd:rvb i="5521"/>
        </ext>
      </extLst>
    </bk>
    <bk>
      <extLst>
        <ext uri="{3e2802c4-a4d2-4d8b-9148-e3be6c30e623}">
          <xlrd:rvb i="5522"/>
        </ext>
      </extLst>
    </bk>
    <bk>
      <extLst>
        <ext uri="{3e2802c4-a4d2-4d8b-9148-e3be6c30e623}">
          <xlrd:rvb i="5523"/>
        </ext>
      </extLst>
    </bk>
    <bk>
      <extLst>
        <ext uri="{3e2802c4-a4d2-4d8b-9148-e3be6c30e623}">
          <xlrd:rvb i="5524"/>
        </ext>
      </extLst>
    </bk>
    <bk>
      <extLst>
        <ext uri="{3e2802c4-a4d2-4d8b-9148-e3be6c30e623}">
          <xlrd:rvb i="5525"/>
        </ext>
      </extLst>
    </bk>
    <bk>
      <extLst>
        <ext uri="{3e2802c4-a4d2-4d8b-9148-e3be6c30e623}">
          <xlrd:rvb i="5526"/>
        </ext>
      </extLst>
    </bk>
    <bk>
      <extLst>
        <ext uri="{3e2802c4-a4d2-4d8b-9148-e3be6c30e623}">
          <xlrd:rvb i="5527"/>
        </ext>
      </extLst>
    </bk>
    <bk>
      <extLst>
        <ext uri="{3e2802c4-a4d2-4d8b-9148-e3be6c30e623}">
          <xlrd:rvb i="5528"/>
        </ext>
      </extLst>
    </bk>
    <bk>
      <extLst>
        <ext uri="{3e2802c4-a4d2-4d8b-9148-e3be6c30e623}">
          <xlrd:rvb i="5529"/>
        </ext>
      </extLst>
    </bk>
    <bk>
      <extLst>
        <ext uri="{3e2802c4-a4d2-4d8b-9148-e3be6c30e623}">
          <xlrd:rvb i="5530"/>
        </ext>
      </extLst>
    </bk>
    <bk>
      <extLst>
        <ext uri="{3e2802c4-a4d2-4d8b-9148-e3be6c30e623}">
          <xlrd:rvb i="5531"/>
        </ext>
      </extLst>
    </bk>
    <bk>
      <extLst>
        <ext uri="{3e2802c4-a4d2-4d8b-9148-e3be6c30e623}">
          <xlrd:rvb i="5532"/>
        </ext>
      </extLst>
    </bk>
    <bk>
      <extLst>
        <ext uri="{3e2802c4-a4d2-4d8b-9148-e3be6c30e623}">
          <xlrd:rvb i="5533"/>
        </ext>
      </extLst>
    </bk>
    <bk>
      <extLst>
        <ext uri="{3e2802c4-a4d2-4d8b-9148-e3be6c30e623}">
          <xlrd:rvb i="5534"/>
        </ext>
      </extLst>
    </bk>
    <bk>
      <extLst>
        <ext uri="{3e2802c4-a4d2-4d8b-9148-e3be6c30e623}">
          <xlrd:rvb i="5535"/>
        </ext>
      </extLst>
    </bk>
    <bk>
      <extLst>
        <ext uri="{3e2802c4-a4d2-4d8b-9148-e3be6c30e623}">
          <xlrd:rvb i="5536"/>
        </ext>
      </extLst>
    </bk>
    <bk>
      <extLst>
        <ext uri="{3e2802c4-a4d2-4d8b-9148-e3be6c30e623}">
          <xlrd:rvb i="5537"/>
        </ext>
      </extLst>
    </bk>
    <bk>
      <extLst>
        <ext uri="{3e2802c4-a4d2-4d8b-9148-e3be6c30e623}">
          <xlrd:rvb i="5538"/>
        </ext>
      </extLst>
    </bk>
    <bk>
      <extLst>
        <ext uri="{3e2802c4-a4d2-4d8b-9148-e3be6c30e623}">
          <xlrd:rvb i="5539"/>
        </ext>
      </extLst>
    </bk>
    <bk>
      <extLst>
        <ext uri="{3e2802c4-a4d2-4d8b-9148-e3be6c30e623}">
          <xlrd:rvb i="5540"/>
        </ext>
      </extLst>
    </bk>
    <bk>
      <extLst>
        <ext uri="{3e2802c4-a4d2-4d8b-9148-e3be6c30e623}">
          <xlrd:rvb i="5541"/>
        </ext>
      </extLst>
    </bk>
    <bk>
      <extLst>
        <ext uri="{3e2802c4-a4d2-4d8b-9148-e3be6c30e623}">
          <xlrd:rvb i="5542"/>
        </ext>
      </extLst>
    </bk>
    <bk>
      <extLst>
        <ext uri="{3e2802c4-a4d2-4d8b-9148-e3be6c30e623}">
          <xlrd:rvb i="5543"/>
        </ext>
      </extLst>
    </bk>
    <bk>
      <extLst>
        <ext uri="{3e2802c4-a4d2-4d8b-9148-e3be6c30e623}">
          <xlrd:rvb i="5544"/>
        </ext>
      </extLst>
    </bk>
    <bk>
      <extLst>
        <ext uri="{3e2802c4-a4d2-4d8b-9148-e3be6c30e623}">
          <xlrd:rvb i="5545"/>
        </ext>
      </extLst>
    </bk>
    <bk>
      <extLst>
        <ext uri="{3e2802c4-a4d2-4d8b-9148-e3be6c30e623}">
          <xlrd:rvb i="5546"/>
        </ext>
      </extLst>
    </bk>
    <bk>
      <extLst>
        <ext uri="{3e2802c4-a4d2-4d8b-9148-e3be6c30e623}">
          <xlrd:rvb i="5547"/>
        </ext>
      </extLst>
    </bk>
    <bk>
      <extLst>
        <ext uri="{3e2802c4-a4d2-4d8b-9148-e3be6c30e623}">
          <xlrd:rvb i="5548"/>
        </ext>
      </extLst>
    </bk>
    <bk>
      <extLst>
        <ext uri="{3e2802c4-a4d2-4d8b-9148-e3be6c30e623}">
          <xlrd:rvb i="5549"/>
        </ext>
      </extLst>
    </bk>
    <bk>
      <extLst>
        <ext uri="{3e2802c4-a4d2-4d8b-9148-e3be6c30e623}">
          <xlrd:rvb i="5550"/>
        </ext>
      </extLst>
    </bk>
    <bk>
      <extLst>
        <ext uri="{3e2802c4-a4d2-4d8b-9148-e3be6c30e623}">
          <xlrd:rvb i="5551"/>
        </ext>
      </extLst>
    </bk>
    <bk>
      <extLst>
        <ext uri="{3e2802c4-a4d2-4d8b-9148-e3be6c30e623}">
          <xlrd:rvb i="5552"/>
        </ext>
      </extLst>
    </bk>
    <bk>
      <extLst>
        <ext uri="{3e2802c4-a4d2-4d8b-9148-e3be6c30e623}">
          <xlrd:rvb i="5553"/>
        </ext>
      </extLst>
    </bk>
    <bk>
      <extLst>
        <ext uri="{3e2802c4-a4d2-4d8b-9148-e3be6c30e623}">
          <xlrd:rvb i="5554"/>
        </ext>
      </extLst>
    </bk>
    <bk>
      <extLst>
        <ext uri="{3e2802c4-a4d2-4d8b-9148-e3be6c30e623}">
          <xlrd:rvb i="5555"/>
        </ext>
      </extLst>
    </bk>
    <bk>
      <extLst>
        <ext uri="{3e2802c4-a4d2-4d8b-9148-e3be6c30e623}">
          <xlrd:rvb i="5556"/>
        </ext>
      </extLst>
    </bk>
    <bk>
      <extLst>
        <ext uri="{3e2802c4-a4d2-4d8b-9148-e3be6c30e623}">
          <xlrd:rvb i="5557"/>
        </ext>
      </extLst>
    </bk>
    <bk>
      <extLst>
        <ext uri="{3e2802c4-a4d2-4d8b-9148-e3be6c30e623}">
          <xlrd:rvb i="5558"/>
        </ext>
      </extLst>
    </bk>
    <bk>
      <extLst>
        <ext uri="{3e2802c4-a4d2-4d8b-9148-e3be6c30e623}">
          <xlrd:rvb i="5559"/>
        </ext>
      </extLst>
    </bk>
    <bk>
      <extLst>
        <ext uri="{3e2802c4-a4d2-4d8b-9148-e3be6c30e623}">
          <xlrd:rvb i="5560"/>
        </ext>
      </extLst>
    </bk>
    <bk>
      <extLst>
        <ext uri="{3e2802c4-a4d2-4d8b-9148-e3be6c30e623}">
          <xlrd:rvb i="5561"/>
        </ext>
      </extLst>
    </bk>
    <bk>
      <extLst>
        <ext uri="{3e2802c4-a4d2-4d8b-9148-e3be6c30e623}">
          <xlrd:rvb i="5562"/>
        </ext>
      </extLst>
    </bk>
    <bk>
      <extLst>
        <ext uri="{3e2802c4-a4d2-4d8b-9148-e3be6c30e623}">
          <xlrd:rvb i="5563"/>
        </ext>
      </extLst>
    </bk>
    <bk>
      <extLst>
        <ext uri="{3e2802c4-a4d2-4d8b-9148-e3be6c30e623}">
          <xlrd:rvb i="5564"/>
        </ext>
      </extLst>
    </bk>
    <bk>
      <extLst>
        <ext uri="{3e2802c4-a4d2-4d8b-9148-e3be6c30e623}">
          <xlrd:rvb i="5565"/>
        </ext>
      </extLst>
    </bk>
    <bk>
      <extLst>
        <ext uri="{3e2802c4-a4d2-4d8b-9148-e3be6c30e623}">
          <xlrd:rvb i="5566"/>
        </ext>
      </extLst>
    </bk>
    <bk>
      <extLst>
        <ext uri="{3e2802c4-a4d2-4d8b-9148-e3be6c30e623}">
          <xlrd:rvb i="5567"/>
        </ext>
      </extLst>
    </bk>
    <bk>
      <extLst>
        <ext uri="{3e2802c4-a4d2-4d8b-9148-e3be6c30e623}">
          <xlrd:rvb i="5568"/>
        </ext>
      </extLst>
    </bk>
    <bk>
      <extLst>
        <ext uri="{3e2802c4-a4d2-4d8b-9148-e3be6c30e623}">
          <xlrd:rvb i="5569"/>
        </ext>
      </extLst>
    </bk>
    <bk>
      <extLst>
        <ext uri="{3e2802c4-a4d2-4d8b-9148-e3be6c30e623}">
          <xlrd:rvb i="5570"/>
        </ext>
      </extLst>
    </bk>
    <bk>
      <extLst>
        <ext uri="{3e2802c4-a4d2-4d8b-9148-e3be6c30e623}">
          <xlrd:rvb i="5571"/>
        </ext>
      </extLst>
    </bk>
    <bk>
      <extLst>
        <ext uri="{3e2802c4-a4d2-4d8b-9148-e3be6c30e623}">
          <xlrd:rvb i="5572"/>
        </ext>
      </extLst>
    </bk>
    <bk>
      <extLst>
        <ext uri="{3e2802c4-a4d2-4d8b-9148-e3be6c30e623}">
          <xlrd:rvb i="5573"/>
        </ext>
      </extLst>
    </bk>
    <bk>
      <extLst>
        <ext uri="{3e2802c4-a4d2-4d8b-9148-e3be6c30e623}">
          <xlrd:rvb i="5574"/>
        </ext>
      </extLst>
    </bk>
    <bk>
      <extLst>
        <ext uri="{3e2802c4-a4d2-4d8b-9148-e3be6c30e623}">
          <xlrd:rvb i="5575"/>
        </ext>
      </extLst>
    </bk>
    <bk>
      <extLst>
        <ext uri="{3e2802c4-a4d2-4d8b-9148-e3be6c30e623}">
          <xlrd:rvb i="5576"/>
        </ext>
      </extLst>
    </bk>
    <bk>
      <extLst>
        <ext uri="{3e2802c4-a4d2-4d8b-9148-e3be6c30e623}">
          <xlrd:rvb i="5577"/>
        </ext>
      </extLst>
    </bk>
    <bk>
      <extLst>
        <ext uri="{3e2802c4-a4d2-4d8b-9148-e3be6c30e623}">
          <xlrd:rvb i="5578"/>
        </ext>
      </extLst>
    </bk>
    <bk>
      <extLst>
        <ext uri="{3e2802c4-a4d2-4d8b-9148-e3be6c30e623}">
          <xlrd:rvb i="5579"/>
        </ext>
      </extLst>
    </bk>
    <bk>
      <extLst>
        <ext uri="{3e2802c4-a4d2-4d8b-9148-e3be6c30e623}">
          <xlrd:rvb i="5580"/>
        </ext>
      </extLst>
    </bk>
    <bk>
      <extLst>
        <ext uri="{3e2802c4-a4d2-4d8b-9148-e3be6c30e623}">
          <xlrd:rvb i="5581"/>
        </ext>
      </extLst>
    </bk>
    <bk>
      <extLst>
        <ext uri="{3e2802c4-a4d2-4d8b-9148-e3be6c30e623}">
          <xlrd:rvb i="5582"/>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7"/>
        </ext>
      </extLst>
    </bk>
    <bk>
      <extLst>
        <ext uri="{3e2802c4-a4d2-4d8b-9148-e3be6c30e623}">
          <xlrd:rvb i="5588"/>
        </ext>
      </extLst>
    </bk>
    <bk>
      <extLst>
        <ext uri="{3e2802c4-a4d2-4d8b-9148-e3be6c30e623}">
          <xlrd:rvb i="5589"/>
        </ext>
      </extLst>
    </bk>
    <bk>
      <extLst>
        <ext uri="{3e2802c4-a4d2-4d8b-9148-e3be6c30e623}">
          <xlrd:rvb i="5590"/>
        </ext>
      </extLst>
    </bk>
    <bk>
      <extLst>
        <ext uri="{3e2802c4-a4d2-4d8b-9148-e3be6c30e623}">
          <xlrd:rvb i="5591"/>
        </ext>
      </extLst>
    </bk>
    <bk>
      <extLst>
        <ext uri="{3e2802c4-a4d2-4d8b-9148-e3be6c30e623}">
          <xlrd:rvb i="5592"/>
        </ext>
      </extLst>
    </bk>
    <bk>
      <extLst>
        <ext uri="{3e2802c4-a4d2-4d8b-9148-e3be6c30e623}">
          <xlrd:rvb i="5593"/>
        </ext>
      </extLst>
    </bk>
    <bk>
      <extLst>
        <ext uri="{3e2802c4-a4d2-4d8b-9148-e3be6c30e623}">
          <xlrd:rvb i="5594"/>
        </ext>
      </extLst>
    </bk>
    <bk>
      <extLst>
        <ext uri="{3e2802c4-a4d2-4d8b-9148-e3be6c30e623}">
          <xlrd:rvb i="5595"/>
        </ext>
      </extLst>
    </bk>
    <bk>
      <extLst>
        <ext uri="{3e2802c4-a4d2-4d8b-9148-e3be6c30e623}">
          <xlrd:rvb i="5596"/>
        </ext>
      </extLst>
    </bk>
    <bk>
      <extLst>
        <ext uri="{3e2802c4-a4d2-4d8b-9148-e3be6c30e623}">
          <xlrd:rvb i="5597"/>
        </ext>
      </extLst>
    </bk>
    <bk>
      <extLst>
        <ext uri="{3e2802c4-a4d2-4d8b-9148-e3be6c30e623}">
          <xlrd:rvb i="5598"/>
        </ext>
      </extLst>
    </bk>
    <bk>
      <extLst>
        <ext uri="{3e2802c4-a4d2-4d8b-9148-e3be6c30e623}">
          <xlrd:rvb i="5599"/>
        </ext>
      </extLst>
    </bk>
    <bk>
      <extLst>
        <ext uri="{3e2802c4-a4d2-4d8b-9148-e3be6c30e623}">
          <xlrd:rvb i="5600"/>
        </ext>
      </extLst>
    </bk>
    <bk>
      <extLst>
        <ext uri="{3e2802c4-a4d2-4d8b-9148-e3be6c30e623}">
          <xlrd:rvb i="5601"/>
        </ext>
      </extLst>
    </bk>
    <bk>
      <extLst>
        <ext uri="{3e2802c4-a4d2-4d8b-9148-e3be6c30e623}">
          <xlrd:rvb i="5602"/>
        </ext>
      </extLst>
    </bk>
    <bk>
      <extLst>
        <ext uri="{3e2802c4-a4d2-4d8b-9148-e3be6c30e623}">
          <xlrd:rvb i="5603"/>
        </ext>
      </extLst>
    </bk>
    <bk>
      <extLst>
        <ext uri="{3e2802c4-a4d2-4d8b-9148-e3be6c30e623}">
          <xlrd:rvb i="5604"/>
        </ext>
      </extLst>
    </bk>
    <bk>
      <extLst>
        <ext uri="{3e2802c4-a4d2-4d8b-9148-e3be6c30e623}">
          <xlrd:rvb i="5605"/>
        </ext>
      </extLst>
    </bk>
    <bk>
      <extLst>
        <ext uri="{3e2802c4-a4d2-4d8b-9148-e3be6c30e623}">
          <xlrd:rvb i="5606"/>
        </ext>
      </extLst>
    </bk>
    <bk>
      <extLst>
        <ext uri="{3e2802c4-a4d2-4d8b-9148-e3be6c30e623}">
          <xlrd:rvb i="5607"/>
        </ext>
      </extLst>
    </bk>
    <bk>
      <extLst>
        <ext uri="{3e2802c4-a4d2-4d8b-9148-e3be6c30e623}">
          <xlrd:rvb i="5608"/>
        </ext>
      </extLst>
    </bk>
    <bk>
      <extLst>
        <ext uri="{3e2802c4-a4d2-4d8b-9148-e3be6c30e623}">
          <xlrd:rvb i="5609"/>
        </ext>
      </extLst>
    </bk>
    <bk>
      <extLst>
        <ext uri="{3e2802c4-a4d2-4d8b-9148-e3be6c30e623}">
          <xlrd:rvb i="5610"/>
        </ext>
      </extLst>
    </bk>
    <bk>
      <extLst>
        <ext uri="{3e2802c4-a4d2-4d8b-9148-e3be6c30e623}">
          <xlrd:rvb i="5611"/>
        </ext>
      </extLst>
    </bk>
    <bk>
      <extLst>
        <ext uri="{3e2802c4-a4d2-4d8b-9148-e3be6c30e623}">
          <xlrd:rvb i="5612"/>
        </ext>
      </extLst>
    </bk>
    <bk>
      <extLst>
        <ext uri="{3e2802c4-a4d2-4d8b-9148-e3be6c30e623}">
          <xlrd:rvb i="5613"/>
        </ext>
      </extLst>
    </bk>
    <bk>
      <extLst>
        <ext uri="{3e2802c4-a4d2-4d8b-9148-e3be6c30e623}">
          <xlrd:rvb i="5614"/>
        </ext>
      </extLst>
    </bk>
    <bk>
      <extLst>
        <ext uri="{3e2802c4-a4d2-4d8b-9148-e3be6c30e623}">
          <xlrd:rvb i="5615"/>
        </ext>
      </extLst>
    </bk>
    <bk>
      <extLst>
        <ext uri="{3e2802c4-a4d2-4d8b-9148-e3be6c30e623}">
          <xlrd:rvb i="5616"/>
        </ext>
      </extLst>
    </bk>
    <bk>
      <extLst>
        <ext uri="{3e2802c4-a4d2-4d8b-9148-e3be6c30e623}">
          <xlrd:rvb i="5617"/>
        </ext>
      </extLst>
    </bk>
    <bk>
      <extLst>
        <ext uri="{3e2802c4-a4d2-4d8b-9148-e3be6c30e623}">
          <xlrd:rvb i="5618"/>
        </ext>
      </extLst>
    </bk>
    <bk>
      <extLst>
        <ext uri="{3e2802c4-a4d2-4d8b-9148-e3be6c30e623}">
          <xlrd:rvb i="5619"/>
        </ext>
      </extLst>
    </bk>
    <bk>
      <extLst>
        <ext uri="{3e2802c4-a4d2-4d8b-9148-e3be6c30e623}">
          <xlrd:rvb i="5620"/>
        </ext>
      </extLst>
    </bk>
    <bk>
      <extLst>
        <ext uri="{3e2802c4-a4d2-4d8b-9148-e3be6c30e623}">
          <xlrd:rvb i="5621"/>
        </ext>
      </extLst>
    </bk>
    <bk>
      <extLst>
        <ext uri="{3e2802c4-a4d2-4d8b-9148-e3be6c30e623}">
          <xlrd:rvb i="5622"/>
        </ext>
      </extLst>
    </bk>
    <bk>
      <extLst>
        <ext uri="{3e2802c4-a4d2-4d8b-9148-e3be6c30e623}">
          <xlrd:rvb i="5623"/>
        </ext>
      </extLst>
    </bk>
    <bk>
      <extLst>
        <ext uri="{3e2802c4-a4d2-4d8b-9148-e3be6c30e623}">
          <xlrd:rvb i="5624"/>
        </ext>
      </extLst>
    </bk>
    <bk>
      <extLst>
        <ext uri="{3e2802c4-a4d2-4d8b-9148-e3be6c30e623}">
          <xlrd:rvb i="5625"/>
        </ext>
      </extLst>
    </bk>
    <bk>
      <extLst>
        <ext uri="{3e2802c4-a4d2-4d8b-9148-e3be6c30e623}">
          <xlrd:rvb i="5626"/>
        </ext>
      </extLst>
    </bk>
    <bk>
      <extLst>
        <ext uri="{3e2802c4-a4d2-4d8b-9148-e3be6c30e623}">
          <xlrd:rvb i="5627"/>
        </ext>
      </extLst>
    </bk>
    <bk>
      <extLst>
        <ext uri="{3e2802c4-a4d2-4d8b-9148-e3be6c30e623}">
          <xlrd:rvb i="5628"/>
        </ext>
      </extLst>
    </bk>
    <bk>
      <extLst>
        <ext uri="{3e2802c4-a4d2-4d8b-9148-e3be6c30e623}">
          <xlrd:rvb i="5629"/>
        </ext>
      </extLst>
    </bk>
    <bk>
      <extLst>
        <ext uri="{3e2802c4-a4d2-4d8b-9148-e3be6c30e623}">
          <xlrd:rvb i="5630"/>
        </ext>
      </extLst>
    </bk>
    <bk>
      <extLst>
        <ext uri="{3e2802c4-a4d2-4d8b-9148-e3be6c30e623}">
          <xlrd:rvb i="5631"/>
        </ext>
      </extLst>
    </bk>
    <bk>
      <extLst>
        <ext uri="{3e2802c4-a4d2-4d8b-9148-e3be6c30e623}">
          <xlrd:rvb i="5632"/>
        </ext>
      </extLst>
    </bk>
    <bk>
      <extLst>
        <ext uri="{3e2802c4-a4d2-4d8b-9148-e3be6c30e623}">
          <xlrd:rvb i="5633"/>
        </ext>
      </extLst>
    </bk>
    <bk>
      <extLst>
        <ext uri="{3e2802c4-a4d2-4d8b-9148-e3be6c30e623}">
          <xlrd:rvb i="5634"/>
        </ext>
      </extLst>
    </bk>
    <bk>
      <extLst>
        <ext uri="{3e2802c4-a4d2-4d8b-9148-e3be6c30e623}">
          <xlrd:rvb i="5635"/>
        </ext>
      </extLst>
    </bk>
    <bk>
      <extLst>
        <ext uri="{3e2802c4-a4d2-4d8b-9148-e3be6c30e623}">
          <xlrd:rvb i="5636"/>
        </ext>
      </extLst>
    </bk>
    <bk>
      <extLst>
        <ext uri="{3e2802c4-a4d2-4d8b-9148-e3be6c30e623}">
          <xlrd:rvb i="5637"/>
        </ext>
      </extLst>
    </bk>
    <bk>
      <extLst>
        <ext uri="{3e2802c4-a4d2-4d8b-9148-e3be6c30e623}">
          <xlrd:rvb i="5638"/>
        </ext>
      </extLst>
    </bk>
    <bk>
      <extLst>
        <ext uri="{3e2802c4-a4d2-4d8b-9148-e3be6c30e623}">
          <xlrd:rvb i="5639"/>
        </ext>
      </extLst>
    </bk>
    <bk>
      <extLst>
        <ext uri="{3e2802c4-a4d2-4d8b-9148-e3be6c30e623}">
          <xlrd:rvb i="5640"/>
        </ext>
      </extLst>
    </bk>
    <bk>
      <extLst>
        <ext uri="{3e2802c4-a4d2-4d8b-9148-e3be6c30e623}">
          <xlrd:rvb i="5641"/>
        </ext>
      </extLst>
    </bk>
    <bk>
      <extLst>
        <ext uri="{3e2802c4-a4d2-4d8b-9148-e3be6c30e623}">
          <xlrd:rvb i="5642"/>
        </ext>
      </extLst>
    </bk>
    <bk>
      <extLst>
        <ext uri="{3e2802c4-a4d2-4d8b-9148-e3be6c30e623}">
          <xlrd:rvb i="5643"/>
        </ext>
      </extLst>
    </bk>
    <bk>
      <extLst>
        <ext uri="{3e2802c4-a4d2-4d8b-9148-e3be6c30e623}">
          <xlrd:rvb i="5644"/>
        </ext>
      </extLst>
    </bk>
    <bk>
      <extLst>
        <ext uri="{3e2802c4-a4d2-4d8b-9148-e3be6c30e623}">
          <xlrd:rvb i="5645"/>
        </ext>
      </extLst>
    </bk>
    <bk>
      <extLst>
        <ext uri="{3e2802c4-a4d2-4d8b-9148-e3be6c30e623}">
          <xlrd:rvb i="5646"/>
        </ext>
      </extLst>
    </bk>
    <bk>
      <extLst>
        <ext uri="{3e2802c4-a4d2-4d8b-9148-e3be6c30e623}">
          <xlrd:rvb i="5647"/>
        </ext>
      </extLst>
    </bk>
    <bk>
      <extLst>
        <ext uri="{3e2802c4-a4d2-4d8b-9148-e3be6c30e623}">
          <xlrd:rvb i="5648"/>
        </ext>
      </extLst>
    </bk>
    <bk>
      <extLst>
        <ext uri="{3e2802c4-a4d2-4d8b-9148-e3be6c30e623}">
          <xlrd:rvb i="5649"/>
        </ext>
      </extLst>
    </bk>
    <bk>
      <extLst>
        <ext uri="{3e2802c4-a4d2-4d8b-9148-e3be6c30e623}">
          <xlrd:rvb i="5650"/>
        </ext>
      </extLst>
    </bk>
    <bk>
      <extLst>
        <ext uri="{3e2802c4-a4d2-4d8b-9148-e3be6c30e623}">
          <xlrd:rvb i="5651"/>
        </ext>
      </extLst>
    </bk>
    <bk>
      <extLst>
        <ext uri="{3e2802c4-a4d2-4d8b-9148-e3be6c30e623}">
          <xlrd:rvb i="5652"/>
        </ext>
      </extLst>
    </bk>
    <bk>
      <extLst>
        <ext uri="{3e2802c4-a4d2-4d8b-9148-e3be6c30e623}">
          <xlrd:rvb i="5653"/>
        </ext>
      </extLst>
    </bk>
    <bk>
      <extLst>
        <ext uri="{3e2802c4-a4d2-4d8b-9148-e3be6c30e623}">
          <xlrd:rvb i="5654"/>
        </ext>
      </extLst>
    </bk>
    <bk>
      <extLst>
        <ext uri="{3e2802c4-a4d2-4d8b-9148-e3be6c30e623}">
          <xlrd:rvb i="5655"/>
        </ext>
      </extLst>
    </bk>
    <bk>
      <extLst>
        <ext uri="{3e2802c4-a4d2-4d8b-9148-e3be6c30e623}">
          <xlrd:rvb i="5656"/>
        </ext>
      </extLst>
    </bk>
    <bk>
      <extLst>
        <ext uri="{3e2802c4-a4d2-4d8b-9148-e3be6c30e623}">
          <xlrd:rvb i="5657"/>
        </ext>
      </extLst>
    </bk>
    <bk>
      <extLst>
        <ext uri="{3e2802c4-a4d2-4d8b-9148-e3be6c30e623}">
          <xlrd:rvb i="5658"/>
        </ext>
      </extLst>
    </bk>
    <bk>
      <extLst>
        <ext uri="{3e2802c4-a4d2-4d8b-9148-e3be6c30e623}">
          <xlrd:rvb i="5659"/>
        </ext>
      </extLst>
    </bk>
    <bk>
      <extLst>
        <ext uri="{3e2802c4-a4d2-4d8b-9148-e3be6c30e623}">
          <xlrd:rvb i="5660"/>
        </ext>
      </extLst>
    </bk>
    <bk>
      <extLst>
        <ext uri="{3e2802c4-a4d2-4d8b-9148-e3be6c30e623}">
          <xlrd:rvb i="5661"/>
        </ext>
      </extLst>
    </bk>
    <bk>
      <extLst>
        <ext uri="{3e2802c4-a4d2-4d8b-9148-e3be6c30e623}">
          <xlrd:rvb i="5662"/>
        </ext>
      </extLst>
    </bk>
    <bk>
      <extLst>
        <ext uri="{3e2802c4-a4d2-4d8b-9148-e3be6c30e623}">
          <xlrd:rvb i="5663"/>
        </ext>
      </extLst>
    </bk>
    <bk>
      <extLst>
        <ext uri="{3e2802c4-a4d2-4d8b-9148-e3be6c30e623}">
          <xlrd:rvb i="5664"/>
        </ext>
      </extLst>
    </bk>
    <bk>
      <extLst>
        <ext uri="{3e2802c4-a4d2-4d8b-9148-e3be6c30e623}">
          <xlrd:rvb i="5665"/>
        </ext>
      </extLst>
    </bk>
    <bk>
      <extLst>
        <ext uri="{3e2802c4-a4d2-4d8b-9148-e3be6c30e623}">
          <xlrd:rvb i="5666"/>
        </ext>
      </extLst>
    </bk>
    <bk>
      <extLst>
        <ext uri="{3e2802c4-a4d2-4d8b-9148-e3be6c30e623}">
          <xlrd:rvb i="5667"/>
        </ext>
      </extLst>
    </bk>
    <bk>
      <extLst>
        <ext uri="{3e2802c4-a4d2-4d8b-9148-e3be6c30e623}">
          <xlrd:rvb i="5668"/>
        </ext>
      </extLst>
    </bk>
    <bk>
      <extLst>
        <ext uri="{3e2802c4-a4d2-4d8b-9148-e3be6c30e623}">
          <xlrd:rvb i="5669"/>
        </ext>
      </extLst>
    </bk>
    <bk>
      <extLst>
        <ext uri="{3e2802c4-a4d2-4d8b-9148-e3be6c30e623}">
          <xlrd:rvb i="5670"/>
        </ext>
      </extLst>
    </bk>
    <bk>
      <extLst>
        <ext uri="{3e2802c4-a4d2-4d8b-9148-e3be6c30e623}">
          <xlrd:rvb i="5671"/>
        </ext>
      </extLst>
    </bk>
    <bk>
      <extLst>
        <ext uri="{3e2802c4-a4d2-4d8b-9148-e3be6c30e623}">
          <xlrd:rvb i="5672"/>
        </ext>
      </extLst>
    </bk>
    <bk>
      <extLst>
        <ext uri="{3e2802c4-a4d2-4d8b-9148-e3be6c30e623}">
          <xlrd:rvb i="5673"/>
        </ext>
      </extLst>
    </bk>
    <bk>
      <extLst>
        <ext uri="{3e2802c4-a4d2-4d8b-9148-e3be6c30e623}">
          <xlrd:rvb i="5674"/>
        </ext>
      </extLst>
    </bk>
    <bk>
      <extLst>
        <ext uri="{3e2802c4-a4d2-4d8b-9148-e3be6c30e623}">
          <xlrd:rvb i="5675"/>
        </ext>
      </extLst>
    </bk>
    <bk>
      <extLst>
        <ext uri="{3e2802c4-a4d2-4d8b-9148-e3be6c30e623}">
          <xlrd:rvb i="5676"/>
        </ext>
      </extLst>
    </bk>
    <bk>
      <extLst>
        <ext uri="{3e2802c4-a4d2-4d8b-9148-e3be6c30e623}">
          <xlrd:rvb i="5677"/>
        </ext>
      </extLst>
    </bk>
    <bk>
      <extLst>
        <ext uri="{3e2802c4-a4d2-4d8b-9148-e3be6c30e623}">
          <xlrd:rvb i="5678"/>
        </ext>
      </extLst>
    </bk>
    <bk>
      <extLst>
        <ext uri="{3e2802c4-a4d2-4d8b-9148-e3be6c30e623}">
          <xlrd:rvb i="5679"/>
        </ext>
      </extLst>
    </bk>
    <bk>
      <extLst>
        <ext uri="{3e2802c4-a4d2-4d8b-9148-e3be6c30e623}">
          <xlrd:rvb i="5680"/>
        </ext>
      </extLst>
    </bk>
    <bk>
      <extLst>
        <ext uri="{3e2802c4-a4d2-4d8b-9148-e3be6c30e623}">
          <xlrd:rvb i="5681"/>
        </ext>
      </extLst>
    </bk>
    <bk>
      <extLst>
        <ext uri="{3e2802c4-a4d2-4d8b-9148-e3be6c30e623}">
          <xlrd:rvb i="5682"/>
        </ext>
      </extLst>
    </bk>
    <bk>
      <extLst>
        <ext uri="{3e2802c4-a4d2-4d8b-9148-e3be6c30e623}">
          <xlrd:rvb i="5683"/>
        </ext>
      </extLst>
    </bk>
    <bk>
      <extLst>
        <ext uri="{3e2802c4-a4d2-4d8b-9148-e3be6c30e623}">
          <xlrd:rvb i="5684"/>
        </ext>
      </extLst>
    </bk>
    <bk>
      <extLst>
        <ext uri="{3e2802c4-a4d2-4d8b-9148-e3be6c30e623}">
          <xlrd:rvb i="5685"/>
        </ext>
      </extLst>
    </bk>
    <bk>
      <extLst>
        <ext uri="{3e2802c4-a4d2-4d8b-9148-e3be6c30e623}">
          <xlrd:rvb i="5686"/>
        </ext>
      </extLst>
    </bk>
    <bk>
      <extLst>
        <ext uri="{3e2802c4-a4d2-4d8b-9148-e3be6c30e623}">
          <xlrd:rvb i="5687"/>
        </ext>
      </extLst>
    </bk>
    <bk>
      <extLst>
        <ext uri="{3e2802c4-a4d2-4d8b-9148-e3be6c30e623}">
          <xlrd:rvb i="5688"/>
        </ext>
      </extLst>
    </bk>
    <bk>
      <extLst>
        <ext uri="{3e2802c4-a4d2-4d8b-9148-e3be6c30e623}">
          <xlrd:rvb i="5689"/>
        </ext>
      </extLst>
    </bk>
    <bk>
      <extLst>
        <ext uri="{3e2802c4-a4d2-4d8b-9148-e3be6c30e623}">
          <xlrd:rvb i="5690"/>
        </ext>
      </extLst>
    </bk>
    <bk>
      <extLst>
        <ext uri="{3e2802c4-a4d2-4d8b-9148-e3be6c30e623}">
          <xlrd:rvb i="5691"/>
        </ext>
      </extLst>
    </bk>
    <bk>
      <extLst>
        <ext uri="{3e2802c4-a4d2-4d8b-9148-e3be6c30e623}">
          <xlrd:rvb i="5692"/>
        </ext>
      </extLst>
    </bk>
    <bk>
      <extLst>
        <ext uri="{3e2802c4-a4d2-4d8b-9148-e3be6c30e623}">
          <xlrd:rvb i="5693"/>
        </ext>
      </extLst>
    </bk>
    <bk>
      <extLst>
        <ext uri="{3e2802c4-a4d2-4d8b-9148-e3be6c30e623}">
          <xlrd:rvb i="5694"/>
        </ext>
      </extLst>
    </bk>
    <bk>
      <extLst>
        <ext uri="{3e2802c4-a4d2-4d8b-9148-e3be6c30e623}">
          <xlrd:rvb i="5695"/>
        </ext>
      </extLst>
    </bk>
    <bk>
      <extLst>
        <ext uri="{3e2802c4-a4d2-4d8b-9148-e3be6c30e623}">
          <xlrd:rvb i="5696"/>
        </ext>
      </extLst>
    </bk>
    <bk>
      <extLst>
        <ext uri="{3e2802c4-a4d2-4d8b-9148-e3be6c30e623}">
          <xlrd:rvb i="5697"/>
        </ext>
      </extLst>
    </bk>
    <bk>
      <extLst>
        <ext uri="{3e2802c4-a4d2-4d8b-9148-e3be6c30e623}">
          <xlrd:rvb i="5698"/>
        </ext>
      </extLst>
    </bk>
    <bk>
      <extLst>
        <ext uri="{3e2802c4-a4d2-4d8b-9148-e3be6c30e623}">
          <xlrd:rvb i="5699"/>
        </ext>
      </extLst>
    </bk>
    <bk>
      <extLst>
        <ext uri="{3e2802c4-a4d2-4d8b-9148-e3be6c30e623}">
          <xlrd:rvb i="5700"/>
        </ext>
      </extLst>
    </bk>
    <bk>
      <extLst>
        <ext uri="{3e2802c4-a4d2-4d8b-9148-e3be6c30e623}">
          <xlrd:rvb i="5701"/>
        </ext>
      </extLst>
    </bk>
    <bk>
      <extLst>
        <ext uri="{3e2802c4-a4d2-4d8b-9148-e3be6c30e623}">
          <xlrd:rvb i="5702"/>
        </ext>
      </extLst>
    </bk>
    <bk>
      <extLst>
        <ext uri="{3e2802c4-a4d2-4d8b-9148-e3be6c30e623}">
          <xlrd:rvb i="5703"/>
        </ext>
      </extLst>
    </bk>
    <bk>
      <extLst>
        <ext uri="{3e2802c4-a4d2-4d8b-9148-e3be6c30e623}">
          <xlrd:rvb i="5704"/>
        </ext>
      </extLst>
    </bk>
    <bk>
      <extLst>
        <ext uri="{3e2802c4-a4d2-4d8b-9148-e3be6c30e623}">
          <xlrd:rvb i="5705"/>
        </ext>
      </extLst>
    </bk>
    <bk>
      <extLst>
        <ext uri="{3e2802c4-a4d2-4d8b-9148-e3be6c30e623}">
          <xlrd:rvb i="5706"/>
        </ext>
      </extLst>
    </bk>
    <bk>
      <extLst>
        <ext uri="{3e2802c4-a4d2-4d8b-9148-e3be6c30e623}">
          <xlrd:rvb i="5707"/>
        </ext>
      </extLst>
    </bk>
    <bk>
      <extLst>
        <ext uri="{3e2802c4-a4d2-4d8b-9148-e3be6c30e623}">
          <xlrd:rvb i="5708"/>
        </ext>
      </extLst>
    </bk>
    <bk>
      <extLst>
        <ext uri="{3e2802c4-a4d2-4d8b-9148-e3be6c30e623}">
          <xlrd:rvb i="5709"/>
        </ext>
      </extLst>
    </bk>
    <bk>
      <extLst>
        <ext uri="{3e2802c4-a4d2-4d8b-9148-e3be6c30e623}">
          <xlrd:rvb i="5710"/>
        </ext>
      </extLst>
    </bk>
    <bk>
      <extLst>
        <ext uri="{3e2802c4-a4d2-4d8b-9148-e3be6c30e623}">
          <xlrd:rvb i="5711"/>
        </ext>
      </extLst>
    </bk>
    <bk>
      <extLst>
        <ext uri="{3e2802c4-a4d2-4d8b-9148-e3be6c30e623}">
          <xlrd:rvb i="5712"/>
        </ext>
      </extLst>
    </bk>
    <bk>
      <extLst>
        <ext uri="{3e2802c4-a4d2-4d8b-9148-e3be6c30e623}">
          <xlrd:rvb i="5713"/>
        </ext>
      </extLst>
    </bk>
    <bk>
      <extLst>
        <ext uri="{3e2802c4-a4d2-4d8b-9148-e3be6c30e623}">
          <xlrd:rvb i="5714"/>
        </ext>
      </extLst>
    </bk>
    <bk>
      <extLst>
        <ext uri="{3e2802c4-a4d2-4d8b-9148-e3be6c30e623}">
          <xlrd:rvb i="5715"/>
        </ext>
      </extLst>
    </bk>
    <bk>
      <extLst>
        <ext uri="{3e2802c4-a4d2-4d8b-9148-e3be6c30e623}">
          <xlrd:rvb i="5716"/>
        </ext>
      </extLst>
    </bk>
    <bk>
      <extLst>
        <ext uri="{3e2802c4-a4d2-4d8b-9148-e3be6c30e623}">
          <xlrd:rvb i="5717"/>
        </ext>
      </extLst>
    </bk>
    <bk>
      <extLst>
        <ext uri="{3e2802c4-a4d2-4d8b-9148-e3be6c30e623}">
          <xlrd:rvb i="5718"/>
        </ext>
      </extLst>
    </bk>
    <bk>
      <extLst>
        <ext uri="{3e2802c4-a4d2-4d8b-9148-e3be6c30e623}">
          <xlrd:rvb i="5719"/>
        </ext>
      </extLst>
    </bk>
    <bk>
      <extLst>
        <ext uri="{3e2802c4-a4d2-4d8b-9148-e3be6c30e623}">
          <xlrd:rvb i="5720"/>
        </ext>
      </extLst>
    </bk>
    <bk>
      <extLst>
        <ext uri="{3e2802c4-a4d2-4d8b-9148-e3be6c30e623}">
          <xlrd:rvb i="5721"/>
        </ext>
      </extLst>
    </bk>
    <bk>
      <extLst>
        <ext uri="{3e2802c4-a4d2-4d8b-9148-e3be6c30e623}">
          <xlrd:rvb i="5722"/>
        </ext>
      </extLst>
    </bk>
    <bk>
      <extLst>
        <ext uri="{3e2802c4-a4d2-4d8b-9148-e3be6c30e623}">
          <xlrd:rvb i="5723"/>
        </ext>
      </extLst>
    </bk>
    <bk>
      <extLst>
        <ext uri="{3e2802c4-a4d2-4d8b-9148-e3be6c30e623}">
          <xlrd:rvb i="5724"/>
        </ext>
      </extLst>
    </bk>
    <bk>
      <extLst>
        <ext uri="{3e2802c4-a4d2-4d8b-9148-e3be6c30e623}">
          <xlrd:rvb i="5725"/>
        </ext>
      </extLst>
    </bk>
    <bk>
      <extLst>
        <ext uri="{3e2802c4-a4d2-4d8b-9148-e3be6c30e623}">
          <xlrd:rvb i="5726"/>
        </ext>
      </extLst>
    </bk>
    <bk>
      <extLst>
        <ext uri="{3e2802c4-a4d2-4d8b-9148-e3be6c30e623}">
          <xlrd:rvb i="5727"/>
        </ext>
      </extLst>
    </bk>
    <bk>
      <extLst>
        <ext uri="{3e2802c4-a4d2-4d8b-9148-e3be6c30e623}">
          <xlrd:rvb i="5728"/>
        </ext>
      </extLst>
    </bk>
    <bk>
      <extLst>
        <ext uri="{3e2802c4-a4d2-4d8b-9148-e3be6c30e623}">
          <xlrd:rvb i="5729"/>
        </ext>
      </extLst>
    </bk>
    <bk>
      <extLst>
        <ext uri="{3e2802c4-a4d2-4d8b-9148-e3be6c30e623}">
          <xlrd:rvb i="5730"/>
        </ext>
      </extLst>
    </bk>
    <bk>
      <extLst>
        <ext uri="{3e2802c4-a4d2-4d8b-9148-e3be6c30e623}">
          <xlrd:rvb i="5731"/>
        </ext>
      </extLst>
    </bk>
    <bk>
      <extLst>
        <ext uri="{3e2802c4-a4d2-4d8b-9148-e3be6c30e623}">
          <xlrd:rvb i="5732"/>
        </ext>
      </extLst>
    </bk>
    <bk>
      <extLst>
        <ext uri="{3e2802c4-a4d2-4d8b-9148-e3be6c30e623}">
          <xlrd:rvb i="5733"/>
        </ext>
      </extLst>
    </bk>
    <bk>
      <extLst>
        <ext uri="{3e2802c4-a4d2-4d8b-9148-e3be6c30e623}">
          <xlrd:rvb i="5734"/>
        </ext>
      </extLst>
    </bk>
    <bk>
      <extLst>
        <ext uri="{3e2802c4-a4d2-4d8b-9148-e3be6c30e623}">
          <xlrd:rvb i="5735"/>
        </ext>
      </extLst>
    </bk>
    <bk>
      <extLst>
        <ext uri="{3e2802c4-a4d2-4d8b-9148-e3be6c30e623}">
          <xlrd:rvb i="5736"/>
        </ext>
      </extLst>
    </bk>
    <bk>
      <extLst>
        <ext uri="{3e2802c4-a4d2-4d8b-9148-e3be6c30e623}">
          <xlrd:rvb i="5737"/>
        </ext>
      </extLst>
    </bk>
    <bk>
      <extLst>
        <ext uri="{3e2802c4-a4d2-4d8b-9148-e3be6c30e623}">
          <xlrd:rvb i="5738"/>
        </ext>
      </extLst>
    </bk>
    <bk>
      <extLst>
        <ext uri="{3e2802c4-a4d2-4d8b-9148-e3be6c30e623}">
          <xlrd:rvb i="5739"/>
        </ext>
      </extLst>
    </bk>
    <bk>
      <extLst>
        <ext uri="{3e2802c4-a4d2-4d8b-9148-e3be6c30e623}">
          <xlrd:rvb i="5740"/>
        </ext>
      </extLst>
    </bk>
    <bk>
      <extLst>
        <ext uri="{3e2802c4-a4d2-4d8b-9148-e3be6c30e623}">
          <xlrd:rvb i="5741"/>
        </ext>
      </extLst>
    </bk>
    <bk>
      <extLst>
        <ext uri="{3e2802c4-a4d2-4d8b-9148-e3be6c30e623}">
          <xlrd:rvb i="5742"/>
        </ext>
      </extLst>
    </bk>
    <bk>
      <extLst>
        <ext uri="{3e2802c4-a4d2-4d8b-9148-e3be6c30e623}">
          <xlrd:rvb i="5743"/>
        </ext>
      </extLst>
    </bk>
    <bk>
      <extLst>
        <ext uri="{3e2802c4-a4d2-4d8b-9148-e3be6c30e623}">
          <xlrd:rvb i="5744"/>
        </ext>
      </extLst>
    </bk>
    <bk>
      <extLst>
        <ext uri="{3e2802c4-a4d2-4d8b-9148-e3be6c30e623}">
          <xlrd:rvb i="5745"/>
        </ext>
      </extLst>
    </bk>
    <bk>
      <extLst>
        <ext uri="{3e2802c4-a4d2-4d8b-9148-e3be6c30e623}">
          <xlrd:rvb i="5746"/>
        </ext>
      </extLst>
    </bk>
    <bk>
      <extLst>
        <ext uri="{3e2802c4-a4d2-4d8b-9148-e3be6c30e623}">
          <xlrd:rvb i="5747"/>
        </ext>
      </extLst>
    </bk>
    <bk>
      <extLst>
        <ext uri="{3e2802c4-a4d2-4d8b-9148-e3be6c30e623}">
          <xlrd:rvb i="5748"/>
        </ext>
      </extLst>
    </bk>
    <bk>
      <extLst>
        <ext uri="{3e2802c4-a4d2-4d8b-9148-e3be6c30e623}">
          <xlrd:rvb i="5749"/>
        </ext>
      </extLst>
    </bk>
    <bk>
      <extLst>
        <ext uri="{3e2802c4-a4d2-4d8b-9148-e3be6c30e623}">
          <xlrd:rvb i="5750"/>
        </ext>
      </extLst>
    </bk>
    <bk>
      <extLst>
        <ext uri="{3e2802c4-a4d2-4d8b-9148-e3be6c30e623}">
          <xlrd:rvb i="5751"/>
        </ext>
      </extLst>
    </bk>
    <bk>
      <extLst>
        <ext uri="{3e2802c4-a4d2-4d8b-9148-e3be6c30e623}">
          <xlrd:rvb i="5752"/>
        </ext>
      </extLst>
    </bk>
    <bk>
      <extLst>
        <ext uri="{3e2802c4-a4d2-4d8b-9148-e3be6c30e623}">
          <xlrd:rvb i="5753"/>
        </ext>
      </extLst>
    </bk>
    <bk>
      <extLst>
        <ext uri="{3e2802c4-a4d2-4d8b-9148-e3be6c30e623}">
          <xlrd:rvb i="5754"/>
        </ext>
      </extLst>
    </bk>
    <bk>
      <extLst>
        <ext uri="{3e2802c4-a4d2-4d8b-9148-e3be6c30e623}">
          <xlrd:rvb i="5755"/>
        </ext>
      </extLst>
    </bk>
    <bk>
      <extLst>
        <ext uri="{3e2802c4-a4d2-4d8b-9148-e3be6c30e623}">
          <xlrd:rvb i="5756"/>
        </ext>
      </extLst>
    </bk>
    <bk>
      <extLst>
        <ext uri="{3e2802c4-a4d2-4d8b-9148-e3be6c30e623}">
          <xlrd:rvb i="5757"/>
        </ext>
      </extLst>
    </bk>
    <bk>
      <extLst>
        <ext uri="{3e2802c4-a4d2-4d8b-9148-e3be6c30e623}">
          <xlrd:rvb i="5758"/>
        </ext>
      </extLst>
    </bk>
    <bk>
      <extLst>
        <ext uri="{3e2802c4-a4d2-4d8b-9148-e3be6c30e623}">
          <xlrd:rvb i="5759"/>
        </ext>
      </extLst>
    </bk>
    <bk>
      <extLst>
        <ext uri="{3e2802c4-a4d2-4d8b-9148-e3be6c30e623}">
          <xlrd:rvb i="5760"/>
        </ext>
      </extLst>
    </bk>
    <bk>
      <extLst>
        <ext uri="{3e2802c4-a4d2-4d8b-9148-e3be6c30e623}">
          <xlrd:rvb i="5761"/>
        </ext>
      </extLst>
    </bk>
    <bk>
      <extLst>
        <ext uri="{3e2802c4-a4d2-4d8b-9148-e3be6c30e623}">
          <xlrd:rvb i="5762"/>
        </ext>
      </extLst>
    </bk>
    <bk>
      <extLst>
        <ext uri="{3e2802c4-a4d2-4d8b-9148-e3be6c30e623}">
          <xlrd:rvb i="5763"/>
        </ext>
      </extLst>
    </bk>
    <bk>
      <extLst>
        <ext uri="{3e2802c4-a4d2-4d8b-9148-e3be6c30e623}">
          <xlrd:rvb i="5764"/>
        </ext>
      </extLst>
    </bk>
    <bk>
      <extLst>
        <ext uri="{3e2802c4-a4d2-4d8b-9148-e3be6c30e623}">
          <xlrd:rvb i="5765"/>
        </ext>
      </extLst>
    </bk>
    <bk>
      <extLst>
        <ext uri="{3e2802c4-a4d2-4d8b-9148-e3be6c30e623}">
          <xlrd:rvb i="5766"/>
        </ext>
      </extLst>
    </bk>
    <bk>
      <extLst>
        <ext uri="{3e2802c4-a4d2-4d8b-9148-e3be6c30e623}">
          <xlrd:rvb i="5767"/>
        </ext>
      </extLst>
    </bk>
    <bk>
      <extLst>
        <ext uri="{3e2802c4-a4d2-4d8b-9148-e3be6c30e623}">
          <xlrd:rvb i="5768"/>
        </ext>
      </extLst>
    </bk>
    <bk>
      <extLst>
        <ext uri="{3e2802c4-a4d2-4d8b-9148-e3be6c30e623}">
          <xlrd:rvb i="5769"/>
        </ext>
      </extLst>
    </bk>
    <bk>
      <extLst>
        <ext uri="{3e2802c4-a4d2-4d8b-9148-e3be6c30e623}">
          <xlrd:rvb i="5770"/>
        </ext>
      </extLst>
    </bk>
    <bk>
      <extLst>
        <ext uri="{3e2802c4-a4d2-4d8b-9148-e3be6c30e623}">
          <xlrd:rvb i="5771"/>
        </ext>
      </extLst>
    </bk>
    <bk>
      <extLst>
        <ext uri="{3e2802c4-a4d2-4d8b-9148-e3be6c30e623}">
          <xlrd:rvb i="5772"/>
        </ext>
      </extLst>
    </bk>
    <bk>
      <extLst>
        <ext uri="{3e2802c4-a4d2-4d8b-9148-e3be6c30e623}">
          <xlrd:rvb i="5773"/>
        </ext>
      </extLst>
    </bk>
    <bk>
      <extLst>
        <ext uri="{3e2802c4-a4d2-4d8b-9148-e3be6c30e623}">
          <xlrd:rvb i="5774"/>
        </ext>
      </extLst>
    </bk>
    <bk>
      <extLst>
        <ext uri="{3e2802c4-a4d2-4d8b-9148-e3be6c30e623}">
          <xlrd:rvb i="5775"/>
        </ext>
      </extLst>
    </bk>
    <bk>
      <extLst>
        <ext uri="{3e2802c4-a4d2-4d8b-9148-e3be6c30e623}">
          <xlrd:rvb i="5776"/>
        </ext>
      </extLst>
    </bk>
    <bk>
      <extLst>
        <ext uri="{3e2802c4-a4d2-4d8b-9148-e3be6c30e623}">
          <xlrd:rvb i="5777"/>
        </ext>
      </extLst>
    </bk>
    <bk>
      <extLst>
        <ext uri="{3e2802c4-a4d2-4d8b-9148-e3be6c30e623}">
          <xlrd:rvb i="5778"/>
        </ext>
      </extLst>
    </bk>
    <bk>
      <extLst>
        <ext uri="{3e2802c4-a4d2-4d8b-9148-e3be6c30e623}">
          <xlrd:rvb i="5779"/>
        </ext>
      </extLst>
    </bk>
    <bk>
      <extLst>
        <ext uri="{3e2802c4-a4d2-4d8b-9148-e3be6c30e623}">
          <xlrd:rvb i="5780"/>
        </ext>
      </extLst>
    </bk>
    <bk>
      <extLst>
        <ext uri="{3e2802c4-a4d2-4d8b-9148-e3be6c30e623}">
          <xlrd:rvb i="5781"/>
        </ext>
      </extLst>
    </bk>
    <bk>
      <extLst>
        <ext uri="{3e2802c4-a4d2-4d8b-9148-e3be6c30e623}">
          <xlrd:rvb i="5782"/>
        </ext>
      </extLst>
    </bk>
    <bk>
      <extLst>
        <ext uri="{3e2802c4-a4d2-4d8b-9148-e3be6c30e623}">
          <xlrd:rvb i="5783"/>
        </ext>
      </extLst>
    </bk>
    <bk>
      <extLst>
        <ext uri="{3e2802c4-a4d2-4d8b-9148-e3be6c30e623}">
          <xlrd:rvb i="5784"/>
        </ext>
      </extLst>
    </bk>
    <bk>
      <extLst>
        <ext uri="{3e2802c4-a4d2-4d8b-9148-e3be6c30e623}">
          <xlrd:rvb i="5785"/>
        </ext>
      </extLst>
    </bk>
    <bk>
      <extLst>
        <ext uri="{3e2802c4-a4d2-4d8b-9148-e3be6c30e623}">
          <xlrd:rvb i="5786"/>
        </ext>
      </extLst>
    </bk>
    <bk>
      <extLst>
        <ext uri="{3e2802c4-a4d2-4d8b-9148-e3be6c30e623}">
          <xlrd:rvb i="5787"/>
        </ext>
      </extLst>
    </bk>
    <bk>
      <extLst>
        <ext uri="{3e2802c4-a4d2-4d8b-9148-e3be6c30e623}">
          <xlrd:rvb i="5788"/>
        </ext>
      </extLst>
    </bk>
    <bk>
      <extLst>
        <ext uri="{3e2802c4-a4d2-4d8b-9148-e3be6c30e623}">
          <xlrd:rvb i="5789"/>
        </ext>
      </extLst>
    </bk>
    <bk>
      <extLst>
        <ext uri="{3e2802c4-a4d2-4d8b-9148-e3be6c30e623}">
          <xlrd:rvb i="5790"/>
        </ext>
      </extLst>
    </bk>
    <bk>
      <extLst>
        <ext uri="{3e2802c4-a4d2-4d8b-9148-e3be6c30e623}">
          <xlrd:rvb i="5791"/>
        </ext>
      </extLst>
    </bk>
    <bk>
      <extLst>
        <ext uri="{3e2802c4-a4d2-4d8b-9148-e3be6c30e623}">
          <xlrd:rvb i="5792"/>
        </ext>
      </extLst>
    </bk>
    <bk>
      <extLst>
        <ext uri="{3e2802c4-a4d2-4d8b-9148-e3be6c30e623}">
          <xlrd:rvb i="5793"/>
        </ext>
      </extLst>
    </bk>
    <bk>
      <extLst>
        <ext uri="{3e2802c4-a4d2-4d8b-9148-e3be6c30e623}">
          <xlrd:rvb i="5794"/>
        </ext>
      </extLst>
    </bk>
    <bk>
      <extLst>
        <ext uri="{3e2802c4-a4d2-4d8b-9148-e3be6c30e623}">
          <xlrd:rvb i="5795"/>
        </ext>
      </extLst>
    </bk>
    <bk>
      <extLst>
        <ext uri="{3e2802c4-a4d2-4d8b-9148-e3be6c30e623}">
          <xlrd:rvb i="5796"/>
        </ext>
      </extLst>
    </bk>
    <bk>
      <extLst>
        <ext uri="{3e2802c4-a4d2-4d8b-9148-e3be6c30e623}">
          <xlrd:rvb i="5797"/>
        </ext>
      </extLst>
    </bk>
    <bk>
      <extLst>
        <ext uri="{3e2802c4-a4d2-4d8b-9148-e3be6c30e623}">
          <xlrd:rvb i="5798"/>
        </ext>
      </extLst>
    </bk>
    <bk>
      <extLst>
        <ext uri="{3e2802c4-a4d2-4d8b-9148-e3be6c30e623}">
          <xlrd:rvb i="5799"/>
        </ext>
      </extLst>
    </bk>
    <bk>
      <extLst>
        <ext uri="{3e2802c4-a4d2-4d8b-9148-e3be6c30e623}">
          <xlrd:rvb i="5800"/>
        </ext>
      </extLst>
    </bk>
    <bk>
      <extLst>
        <ext uri="{3e2802c4-a4d2-4d8b-9148-e3be6c30e623}">
          <xlrd:rvb i="5801"/>
        </ext>
      </extLst>
    </bk>
    <bk>
      <extLst>
        <ext uri="{3e2802c4-a4d2-4d8b-9148-e3be6c30e623}">
          <xlrd:rvb i="5802"/>
        </ext>
      </extLst>
    </bk>
    <bk>
      <extLst>
        <ext uri="{3e2802c4-a4d2-4d8b-9148-e3be6c30e623}">
          <xlrd:rvb i="5803"/>
        </ext>
      </extLst>
    </bk>
    <bk>
      <extLst>
        <ext uri="{3e2802c4-a4d2-4d8b-9148-e3be6c30e623}">
          <xlrd:rvb i="5804"/>
        </ext>
      </extLst>
    </bk>
    <bk>
      <extLst>
        <ext uri="{3e2802c4-a4d2-4d8b-9148-e3be6c30e623}">
          <xlrd:rvb i="5805"/>
        </ext>
      </extLst>
    </bk>
    <bk>
      <extLst>
        <ext uri="{3e2802c4-a4d2-4d8b-9148-e3be6c30e623}">
          <xlrd:rvb i="5806"/>
        </ext>
      </extLst>
    </bk>
    <bk>
      <extLst>
        <ext uri="{3e2802c4-a4d2-4d8b-9148-e3be6c30e623}">
          <xlrd:rvb i="5807"/>
        </ext>
      </extLst>
    </bk>
    <bk>
      <extLst>
        <ext uri="{3e2802c4-a4d2-4d8b-9148-e3be6c30e623}">
          <xlrd:rvb i="5808"/>
        </ext>
      </extLst>
    </bk>
    <bk>
      <extLst>
        <ext uri="{3e2802c4-a4d2-4d8b-9148-e3be6c30e623}">
          <xlrd:rvb i="5809"/>
        </ext>
      </extLst>
    </bk>
    <bk>
      <extLst>
        <ext uri="{3e2802c4-a4d2-4d8b-9148-e3be6c30e623}">
          <xlrd:rvb i="5810"/>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5"/>
        </ext>
      </extLst>
    </bk>
    <bk>
      <extLst>
        <ext uri="{3e2802c4-a4d2-4d8b-9148-e3be6c30e623}">
          <xlrd:rvb i="5816"/>
        </ext>
      </extLst>
    </bk>
    <bk>
      <extLst>
        <ext uri="{3e2802c4-a4d2-4d8b-9148-e3be6c30e623}">
          <xlrd:rvb i="5817"/>
        </ext>
      </extLst>
    </bk>
    <bk>
      <extLst>
        <ext uri="{3e2802c4-a4d2-4d8b-9148-e3be6c30e623}">
          <xlrd:rvb i="5818"/>
        </ext>
      </extLst>
    </bk>
    <bk>
      <extLst>
        <ext uri="{3e2802c4-a4d2-4d8b-9148-e3be6c30e623}">
          <xlrd:rvb i="5819"/>
        </ext>
      </extLst>
    </bk>
    <bk>
      <extLst>
        <ext uri="{3e2802c4-a4d2-4d8b-9148-e3be6c30e623}">
          <xlrd:rvb i="5820"/>
        </ext>
      </extLst>
    </bk>
    <bk>
      <extLst>
        <ext uri="{3e2802c4-a4d2-4d8b-9148-e3be6c30e623}">
          <xlrd:rvb i="5821"/>
        </ext>
      </extLst>
    </bk>
    <bk>
      <extLst>
        <ext uri="{3e2802c4-a4d2-4d8b-9148-e3be6c30e623}">
          <xlrd:rvb i="5822"/>
        </ext>
      </extLst>
    </bk>
    <bk>
      <extLst>
        <ext uri="{3e2802c4-a4d2-4d8b-9148-e3be6c30e623}">
          <xlrd:rvb i="5823"/>
        </ext>
      </extLst>
    </bk>
    <bk>
      <extLst>
        <ext uri="{3e2802c4-a4d2-4d8b-9148-e3be6c30e623}">
          <xlrd:rvb i="5824"/>
        </ext>
      </extLst>
    </bk>
    <bk>
      <extLst>
        <ext uri="{3e2802c4-a4d2-4d8b-9148-e3be6c30e623}">
          <xlrd:rvb i="5825"/>
        </ext>
      </extLst>
    </bk>
    <bk>
      <extLst>
        <ext uri="{3e2802c4-a4d2-4d8b-9148-e3be6c30e623}">
          <xlrd:rvb i="5826"/>
        </ext>
      </extLst>
    </bk>
    <bk>
      <extLst>
        <ext uri="{3e2802c4-a4d2-4d8b-9148-e3be6c30e623}">
          <xlrd:rvb i="5827"/>
        </ext>
      </extLst>
    </bk>
    <bk>
      <extLst>
        <ext uri="{3e2802c4-a4d2-4d8b-9148-e3be6c30e623}">
          <xlrd:rvb i="5828"/>
        </ext>
      </extLst>
    </bk>
    <bk>
      <extLst>
        <ext uri="{3e2802c4-a4d2-4d8b-9148-e3be6c30e623}">
          <xlrd:rvb i="5829"/>
        </ext>
      </extLst>
    </bk>
    <bk>
      <extLst>
        <ext uri="{3e2802c4-a4d2-4d8b-9148-e3be6c30e623}">
          <xlrd:rvb i="5830"/>
        </ext>
      </extLst>
    </bk>
    <bk>
      <extLst>
        <ext uri="{3e2802c4-a4d2-4d8b-9148-e3be6c30e623}">
          <xlrd:rvb i="5831"/>
        </ext>
      </extLst>
    </bk>
    <bk>
      <extLst>
        <ext uri="{3e2802c4-a4d2-4d8b-9148-e3be6c30e623}">
          <xlrd:rvb i="5832"/>
        </ext>
      </extLst>
    </bk>
    <bk>
      <extLst>
        <ext uri="{3e2802c4-a4d2-4d8b-9148-e3be6c30e623}">
          <xlrd:rvb i="5833"/>
        </ext>
      </extLst>
    </bk>
    <bk>
      <extLst>
        <ext uri="{3e2802c4-a4d2-4d8b-9148-e3be6c30e623}">
          <xlrd:rvb i="5834"/>
        </ext>
      </extLst>
    </bk>
    <bk>
      <extLst>
        <ext uri="{3e2802c4-a4d2-4d8b-9148-e3be6c30e623}">
          <xlrd:rvb i="5835"/>
        </ext>
      </extLst>
    </bk>
    <bk>
      <extLst>
        <ext uri="{3e2802c4-a4d2-4d8b-9148-e3be6c30e623}">
          <xlrd:rvb i="5836"/>
        </ext>
      </extLst>
    </bk>
    <bk>
      <extLst>
        <ext uri="{3e2802c4-a4d2-4d8b-9148-e3be6c30e623}">
          <xlrd:rvb i="5837"/>
        </ext>
      </extLst>
    </bk>
    <bk>
      <extLst>
        <ext uri="{3e2802c4-a4d2-4d8b-9148-e3be6c30e623}">
          <xlrd:rvb i="5838"/>
        </ext>
      </extLst>
    </bk>
    <bk>
      <extLst>
        <ext uri="{3e2802c4-a4d2-4d8b-9148-e3be6c30e623}">
          <xlrd:rvb i="5839"/>
        </ext>
      </extLst>
    </bk>
    <bk>
      <extLst>
        <ext uri="{3e2802c4-a4d2-4d8b-9148-e3be6c30e623}">
          <xlrd:rvb i="5840"/>
        </ext>
      </extLst>
    </bk>
    <bk>
      <extLst>
        <ext uri="{3e2802c4-a4d2-4d8b-9148-e3be6c30e623}">
          <xlrd:rvb i="5841"/>
        </ext>
      </extLst>
    </bk>
    <bk>
      <extLst>
        <ext uri="{3e2802c4-a4d2-4d8b-9148-e3be6c30e623}">
          <xlrd:rvb i="5842"/>
        </ext>
      </extLst>
    </bk>
    <bk>
      <extLst>
        <ext uri="{3e2802c4-a4d2-4d8b-9148-e3be6c30e623}">
          <xlrd:rvb i="5843"/>
        </ext>
      </extLst>
    </bk>
    <bk>
      <extLst>
        <ext uri="{3e2802c4-a4d2-4d8b-9148-e3be6c30e623}">
          <xlrd:rvb i="5844"/>
        </ext>
      </extLst>
    </bk>
    <bk>
      <extLst>
        <ext uri="{3e2802c4-a4d2-4d8b-9148-e3be6c30e623}">
          <xlrd:rvb i="5845"/>
        </ext>
      </extLst>
    </bk>
    <bk>
      <extLst>
        <ext uri="{3e2802c4-a4d2-4d8b-9148-e3be6c30e623}">
          <xlrd:rvb i="5846"/>
        </ext>
      </extLst>
    </bk>
    <bk>
      <extLst>
        <ext uri="{3e2802c4-a4d2-4d8b-9148-e3be6c30e623}">
          <xlrd:rvb i="5847"/>
        </ext>
      </extLst>
    </bk>
    <bk>
      <extLst>
        <ext uri="{3e2802c4-a4d2-4d8b-9148-e3be6c30e623}">
          <xlrd:rvb i="5848"/>
        </ext>
      </extLst>
    </bk>
    <bk>
      <extLst>
        <ext uri="{3e2802c4-a4d2-4d8b-9148-e3be6c30e623}">
          <xlrd:rvb i="5849"/>
        </ext>
      </extLst>
    </bk>
    <bk>
      <extLst>
        <ext uri="{3e2802c4-a4d2-4d8b-9148-e3be6c30e623}">
          <xlrd:rvb i="5850"/>
        </ext>
      </extLst>
    </bk>
    <bk>
      <extLst>
        <ext uri="{3e2802c4-a4d2-4d8b-9148-e3be6c30e623}">
          <xlrd:rvb i="5851"/>
        </ext>
      </extLst>
    </bk>
    <bk>
      <extLst>
        <ext uri="{3e2802c4-a4d2-4d8b-9148-e3be6c30e623}">
          <xlrd:rvb i="5852"/>
        </ext>
      </extLst>
    </bk>
    <bk>
      <extLst>
        <ext uri="{3e2802c4-a4d2-4d8b-9148-e3be6c30e623}">
          <xlrd:rvb i="5853"/>
        </ext>
      </extLst>
    </bk>
    <bk>
      <extLst>
        <ext uri="{3e2802c4-a4d2-4d8b-9148-e3be6c30e623}">
          <xlrd:rvb i="5854"/>
        </ext>
      </extLst>
    </bk>
    <bk>
      <extLst>
        <ext uri="{3e2802c4-a4d2-4d8b-9148-e3be6c30e623}">
          <xlrd:rvb i="5855"/>
        </ext>
      </extLst>
    </bk>
    <bk>
      <extLst>
        <ext uri="{3e2802c4-a4d2-4d8b-9148-e3be6c30e623}">
          <xlrd:rvb i="5856"/>
        </ext>
      </extLst>
    </bk>
    <bk>
      <extLst>
        <ext uri="{3e2802c4-a4d2-4d8b-9148-e3be6c30e623}">
          <xlrd:rvb i="5857"/>
        </ext>
      </extLst>
    </bk>
    <bk>
      <extLst>
        <ext uri="{3e2802c4-a4d2-4d8b-9148-e3be6c30e623}">
          <xlrd:rvb i="5858"/>
        </ext>
      </extLst>
    </bk>
    <bk>
      <extLst>
        <ext uri="{3e2802c4-a4d2-4d8b-9148-e3be6c30e623}">
          <xlrd:rvb i="5859"/>
        </ext>
      </extLst>
    </bk>
    <bk>
      <extLst>
        <ext uri="{3e2802c4-a4d2-4d8b-9148-e3be6c30e623}">
          <xlrd:rvb i="5860"/>
        </ext>
      </extLst>
    </bk>
    <bk>
      <extLst>
        <ext uri="{3e2802c4-a4d2-4d8b-9148-e3be6c30e623}">
          <xlrd:rvb i="5861"/>
        </ext>
      </extLst>
    </bk>
    <bk>
      <extLst>
        <ext uri="{3e2802c4-a4d2-4d8b-9148-e3be6c30e623}">
          <xlrd:rvb i="5862"/>
        </ext>
      </extLst>
    </bk>
    <bk>
      <extLst>
        <ext uri="{3e2802c4-a4d2-4d8b-9148-e3be6c30e623}">
          <xlrd:rvb i="5863"/>
        </ext>
      </extLst>
    </bk>
    <bk>
      <extLst>
        <ext uri="{3e2802c4-a4d2-4d8b-9148-e3be6c30e623}">
          <xlrd:rvb i="5864"/>
        </ext>
      </extLst>
    </bk>
    <bk>
      <extLst>
        <ext uri="{3e2802c4-a4d2-4d8b-9148-e3be6c30e623}">
          <xlrd:rvb i="5865"/>
        </ext>
      </extLst>
    </bk>
    <bk>
      <extLst>
        <ext uri="{3e2802c4-a4d2-4d8b-9148-e3be6c30e623}">
          <xlrd:rvb i="5866"/>
        </ext>
      </extLst>
    </bk>
    <bk>
      <extLst>
        <ext uri="{3e2802c4-a4d2-4d8b-9148-e3be6c30e623}">
          <xlrd:rvb i="5867"/>
        </ext>
      </extLst>
    </bk>
    <bk>
      <extLst>
        <ext uri="{3e2802c4-a4d2-4d8b-9148-e3be6c30e623}">
          <xlrd:rvb i="5868"/>
        </ext>
      </extLst>
    </bk>
    <bk>
      <extLst>
        <ext uri="{3e2802c4-a4d2-4d8b-9148-e3be6c30e623}">
          <xlrd:rvb i="5869"/>
        </ext>
      </extLst>
    </bk>
    <bk>
      <extLst>
        <ext uri="{3e2802c4-a4d2-4d8b-9148-e3be6c30e623}">
          <xlrd:rvb i="5870"/>
        </ext>
      </extLst>
    </bk>
    <bk>
      <extLst>
        <ext uri="{3e2802c4-a4d2-4d8b-9148-e3be6c30e623}">
          <xlrd:rvb i="5871"/>
        </ext>
      </extLst>
    </bk>
    <bk>
      <extLst>
        <ext uri="{3e2802c4-a4d2-4d8b-9148-e3be6c30e623}">
          <xlrd:rvb i="5872"/>
        </ext>
      </extLst>
    </bk>
    <bk>
      <extLst>
        <ext uri="{3e2802c4-a4d2-4d8b-9148-e3be6c30e623}">
          <xlrd:rvb i="5873"/>
        </ext>
      </extLst>
    </bk>
    <bk>
      <extLst>
        <ext uri="{3e2802c4-a4d2-4d8b-9148-e3be6c30e623}">
          <xlrd:rvb i="5874"/>
        </ext>
      </extLst>
    </bk>
    <bk>
      <extLst>
        <ext uri="{3e2802c4-a4d2-4d8b-9148-e3be6c30e623}">
          <xlrd:rvb i="5875"/>
        </ext>
      </extLst>
    </bk>
    <bk>
      <extLst>
        <ext uri="{3e2802c4-a4d2-4d8b-9148-e3be6c30e623}">
          <xlrd:rvb i="5876"/>
        </ext>
      </extLst>
    </bk>
    <bk>
      <extLst>
        <ext uri="{3e2802c4-a4d2-4d8b-9148-e3be6c30e623}">
          <xlrd:rvb i="5877"/>
        </ext>
      </extLst>
    </bk>
    <bk>
      <extLst>
        <ext uri="{3e2802c4-a4d2-4d8b-9148-e3be6c30e623}">
          <xlrd:rvb i="5878"/>
        </ext>
      </extLst>
    </bk>
    <bk>
      <extLst>
        <ext uri="{3e2802c4-a4d2-4d8b-9148-e3be6c30e623}">
          <xlrd:rvb i="5879"/>
        </ext>
      </extLst>
    </bk>
    <bk>
      <extLst>
        <ext uri="{3e2802c4-a4d2-4d8b-9148-e3be6c30e623}">
          <xlrd:rvb i="5880"/>
        </ext>
      </extLst>
    </bk>
    <bk>
      <extLst>
        <ext uri="{3e2802c4-a4d2-4d8b-9148-e3be6c30e623}">
          <xlrd:rvb i="5881"/>
        </ext>
      </extLst>
    </bk>
    <bk>
      <extLst>
        <ext uri="{3e2802c4-a4d2-4d8b-9148-e3be6c30e623}">
          <xlrd:rvb i="5882"/>
        </ext>
      </extLst>
    </bk>
    <bk>
      <extLst>
        <ext uri="{3e2802c4-a4d2-4d8b-9148-e3be6c30e623}">
          <xlrd:rvb i="5883"/>
        </ext>
      </extLst>
    </bk>
    <bk>
      <extLst>
        <ext uri="{3e2802c4-a4d2-4d8b-9148-e3be6c30e623}">
          <xlrd:rvb i="5884"/>
        </ext>
      </extLst>
    </bk>
    <bk>
      <extLst>
        <ext uri="{3e2802c4-a4d2-4d8b-9148-e3be6c30e623}">
          <xlrd:rvb i="5885"/>
        </ext>
      </extLst>
    </bk>
    <bk>
      <extLst>
        <ext uri="{3e2802c4-a4d2-4d8b-9148-e3be6c30e623}">
          <xlrd:rvb i="5886"/>
        </ext>
      </extLst>
    </bk>
    <bk>
      <extLst>
        <ext uri="{3e2802c4-a4d2-4d8b-9148-e3be6c30e623}">
          <xlrd:rvb i="5887"/>
        </ext>
      </extLst>
    </bk>
    <bk>
      <extLst>
        <ext uri="{3e2802c4-a4d2-4d8b-9148-e3be6c30e623}">
          <xlrd:rvb i="5888"/>
        </ext>
      </extLst>
    </bk>
    <bk>
      <extLst>
        <ext uri="{3e2802c4-a4d2-4d8b-9148-e3be6c30e623}">
          <xlrd:rvb i="5889"/>
        </ext>
      </extLst>
    </bk>
    <bk>
      <extLst>
        <ext uri="{3e2802c4-a4d2-4d8b-9148-e3be6c30e623}">
          <xlrd:rvb i="5890"/>
        </ext>
      </extLst>
    </bk>
    <bk>
      <extLst>
        <ext uri="{3e2802c4-a4d2-4d8b-9148-e3be6c30e623}">
          <xlrd:rvb i="5891"/>
        </ext>
      </extLst>
    </bk>
    <bk>
      <extLst>
        <ext uri="{3e2802c4-a4d2-4d8b-9148-e3be6c30e623}">
          <xlrd:rvb i="5892"/>
        </ext>
      </extLst>
    </bk>
    <bk>
      <extLst>
        <ext uri="{3e2802c4-a4d2-4d8b-9148-e3be6c30e623}">
          <xlrd:rvb i="5893"/>
        </ext>
      </extLst>
    </bk>
    <bk>
      <extLst>
        <ext uri="{3e2802c4-a4d2-4d8b-9148-e3be6c30e623}">
          <xlrd:rvb i="5894"/>
        </ext>
      </extLst>
    </bk>
    <bk>
      <extLst>
        <ext uri="{3e2802c4-a4d2-4d8b-9148-e3be6c30e623}">
          <xlrd:rvb i="5895"/>
        </ext>
      </extLst>
    </bk>
    <bk>
      <extLst>
        <ext uri="{3e2802c4-a4d2-4d8b-9148-e3be6c30e623}">
          <xlrd:rvb i="5896"/>
        </ext>
      </extLst>
    </bk>
    <bk>
      <extLst>
        <ext uri="{3e2802c4-a4d2-4d8b-9148-e3be6c30e623}">
          <xlrd:rvb i="5897"/>
        </ext>
      </extLst>
    </bk>
    <bk>
      <extLst>
        <ext uri="{3e2802c4-a4d2-4d8b-9148-e3be6c30e623}">
          <xlrd:rvb i="5898"/>
        </ext>
      </extLst>
    </bk>
    <bk>
      <extLst>
        <ext uri="{3e2802c4-a4d2-4d8b-9148-e3be6c30e623}">
          <xlrd:rvb i="5899"/>
        </ext>
      </extLst>
    </bk>
    <bk>
      <extLst>
        <ext uri="{3e2802c4-a4d2-4d8b-9148-e3be6c30e623}">
          <xlrd:rvb i="5900"/>
        </ext>
      </extLst>
    </bk>
    <bk>
      <extLst>
        <ext uri="{3e2802c4-a4d2-4d8b-9148-e3be6c30e623}">
          <xlrd:rvb i="5901"/>
        </ext>
      </extLst>
    </bk>
    <bk>
      <extLst>
        <ext uri="{3e2802c4-a4d2-4d8b-9148-e3be6c30e623}">
          <xlrd:rvb i="5902"/>
        </ext>
      </extLst>
    </bk>
    <bk>
      <extLst>
        <ext uri="{3e2802c4-a4d2-4d8b-9148-e3be6c30e623}">
          <xlrd:rvb i="5903"/>
        </ext>
      </extLst>
    </bk>
    <bk>
      <extLst>
        <ext uri="{3e2802c4-a4d2-4d8b-9148-e3be6c30e623}">
          <xlrd:rvb i="5904"/>
        </ext>
      </extLst>
    </bk>
    <bk>
      <extLst>
        <ext uri="{3e2802c4-a4d2-4d8b-9148-e3be6c30e623}">
          <xlrd:rvb i="5905"/>
        </ext>
      </extLst>
    </bk>
    <bk>
      <extLst>
        <ext uri="{3e2802c4-a4d2-4d8b-9148-e3be6c30e623}">
          <xlrd:rvb i="5906"/>
        </ext>
      </extLst>
    </bk>
    <bk>
      <extLst>
        <ext uri="{3e2802c4-a4d2-4d8b-9148-e3be6c30e623}">
          <xlrd:rvb i="5907"/>
        </ext>
      </extLst>
    </bk>
    <bk>
      <extLst>
        <ext uri="{3e2802c4-a4d2-4d8b-9148-e3be6c30e623}">
          <xlrd:rvb i="5908"/>
        </ext>
      </extLst>
    </bk>
    <bk>
      <extLst>
        <ext uri="{3e2802c4-a4d2-4d8b-9148-e3be6c30e623}">
          <xlrd:rvb i="5909"/>
        </ext>
      </extLst>
    </bk>
    <bk>
      <extLst>
        <ext uri="{3e2802c4-a4d2-4d8b-9148-e3be6c30e623}">
          <xlrd:rvb i="5910"/>
        </ext>
      </extLst>
    </bk>
    <bk>
      <extLst>
        <ext uri="{3e2802c4-a4d2-4d8b-9148-e3be6c30e623}">
          <xlrd:rvb i="5911"/>
        </ext>
      </extLst>
    </bk>
    <bk>
      <extLst>
        <ext uri="{3e2802c4-a4d2-4d8b-9148-e3be6c30e623}">
          <xlrd:rvb i="5912"/>
        </ext>
      </extLst>
    </bk>
    <bk>
      <extLst>
        <ext uri="{3e2802c4-a4d2-4d8b-9148-e3be6c30e623}">
          <xlrd:rvb i="5913"/>
        </ext>
      </extLst>
    </bk>
    <bk>
      <extLst>
        <ext uri="{3e2802c4-a4d2-4d8b-9148-e3be6c30e623}">
          <xlrd:rvb i="5914"/>
        </ext>
      </extLst>
    </bk>
    <bk>
      <extLst>
        <ext uri="{3e2802c4-a4d2-4d8b-9148-e3be6c30e623}">
          <xlrd:rvb i="5915"/>
        </ext>
      </extLst>
    </bk>
    <bk>
      <extLst>
        <ext uri="{3e2802c4-a4d2-4d8b-9148-e3be6c30e623}">
          <xlrd:rvb i="5916"/>
        </ext>
      </extLst>
    </bk>
    <bk>
      <extLst>
        <ext uri="{3e2802c4-a4d2-4d8b-9148-e3be6c30e623}">
          <xlrd:rvb i="5917"/>
        </ext>
      </extLst>
    </bk>
    <bk>
      <extLst>
        <ext uri="{3e2802c4-a4d2-4d8b-9148-e3be6c30e623}">
          <xlrd:rvb i="5918"/>
        </ext>
      </extLst>
    </bk>
    <bk>
      <extLst>
        <ext uri="{3e2802c4-a4d2-4d8b-9148-e3be6c30e623}">
          <xlrd:rvb i="5919"/>
        </ext>
      </extLst>
    </bk>
    <bk>
      <extLst>
        <ext uri="{3e2802c4-a4d2-4d8b-9148-e3be6c30e623}">
          <xlrd:rvb i="5920"/>
        </ext>
      </extLst>
    </bk>
    <bk>
      <extLst>
        <ext uri="{3e2802c4-a4d2-4d8b-9148-e3be6c30e623}">
          <xlrd:rvb i="5921"/>
        </ext>
      </extLst>
    </bk>
    <bk>
      <extLst>
        <ext uri="{3e2802c4-a4d2-4d8b-9148-e3be6c30e623}">
          <xlrd:rvb i="5922"/>
        </ext>
      </extLst>
    </bk>
    <bk>
      <extLst>
        <ext uri="{3e2802c4-a4d2-4d8b-9148-e3be6c30e623}">
          <xlrd:rvb i="5923"/>
        </ext>
      </extLst>
    </bk>
    <bk>
      <extLst>
        <ext uri="{3e2802c4-a4d2-4d8b-9148-e3be6c30e623}">
          <xlrd:rvb i="5924"/>
        </ext>
      </extLst>
    </bk>
    <bk>
      <extLst>
        <ext uri="{3e2802c4-a4d2-4d8b-9148-e3be6c30e623}">
          <xlrd:rvb i="5925"/>
        </ext>
      </extLst>
    </bk>
    <bk>
      <extLst>
        <ext uri="{3e2802c4-a4d2-4d8b-9148-e3be6c30e623}">
          <xlrd:rvb i="5926"/>
        </ext>
      </extLst>
    </bk>
    <bk>
      <extLst>
        <ext uri="{3e2802c4-a4d2-4d8b-9148-e3be6c30e623}">
          <xlrd:rvb i="5927"/>
        </ext>
      </extLst>
    </bk>
    <bk>
      <extLst>
        <ext uri="{3e2802c4-a4d2-4d8b-9148-e3be6c30e623}">
          <xlrd:rvb i="5928"/>
        </ext>
      </extLst>
    </bk>
    <bk>
      <extLst>
        <ext uri="{3e2802c4-a4d2-4d8b-9148-e3be6c30e623}">
          <xlrd:rvb i="5929"/>
        </ext>
      </extLst>
    </bk>
    <bk>
      <extLst>
        <ext uri="{3e2802c4-a4d2-4d8b-9148-e3be6c30e623}">
          <xlrd:rvb i="5930"/>
        </ext>
      </extLst>
    </bk>
    <bk>
      <extLst>
        <ext uri="{3e2802c4-a4d2-4d8b-9148-e3be6c30e623}">
          <xlrd:rvb i="5931"/>
        </ext>
      </extLst>
    </bk>
    <bk>
      <extLst>
        <ext uri="{3e2802c4-a4d2-4d8b-9148-e3be6c30e623}">
          <xlrd:rvb i="5932"/>
        </ext>
      </extLst>
    </bk>
    <bk>
      <extLst>
        <ext uri="{3e2802c4-a4d2-4d8b-9148-e3be6c30e623}">
          <xlrd:rvb i="5933"/>
        </ext>
      </extLst>
    </bk>
    <bk>
      <extLst>
        <ext uri="{3e2802c4-a4d2-4d8b-9148-e3be6c30e623}">
          <xlrd:rvb i="5934"/>
        </ext>
      </extLst>
    </bk>
    <bk>
      <extLst>
        <ext uri="{3e2802c4-a4d2-4d8b-9148-e3be6c30e623}">
          <xlrd:rvb i="5935"/>
        </ext>
      </extLst>
    </bk>
    <bk>
      <extLst>
        <ext uri="{3e2802c4-a4d2-4d8b-9148-e3be6c30e623}">
          <xlrd:rvb i="5936"/>
        </ext>
      </extLst>
    </bk>
    <bk>
      <extLst>
        <ext uri="{3e2802c4-a4d2-4d8b-9148-e3be6c30e623}">
          <xlrd:rvb i="5937"/>
        </ext>
      </extLst>
    </bk>
    <bk>
      <extLst>
        <ext uri="{3e2802c4-a4d2-4d8b-9148-e3be6c30e623}">
          <xlrd:rvb i="5938"/>
        </ext>
      </extLst>
    </bk>
    <bk>
      <extLst>
        <ext uri="{3e2802c4-a4d2-4d8b-9148-e3be6c30e623}">
          <xlrd:rvb i="5939"/>
        </ext>
      </extLst>
    </bk>
    <bk>
      <extLst>
        <ext uri="{3e2802c4-a4d2-4d8b-9148-e3be6c30e623}">
          <xlrd:rvb i="5940"/>
        </ext>
      </extLst>
    </bk>
    <bk>
      <extLst>
        <ext uri="{3e2802c4-a4d2-4d8b-9148-e3be6c30e623}">
          <xlrd:rvb i="5941"/>
        </ext>
      </extLst>
    </bk>
    <bk>
      <extLst>
        <ext uri="{3e2802c4-a4d2-4d8b-9148-e3be6c30e623}">
          <xlrd:rvb i="5942"/>
        </ext>
      </extLst>
    </bk>
    <bk>
      <extLst>
        <ext uri="{3e2802c4-a4d2-4d8b-9148-e3be6c30e623}">
          <xlrd:rvb i="5943"/>
        </ext>
      </extLst>
    </bk>
    <bk>
      <extLst>
        <ext uri="{3e2802c4-a4d2-4d8b-9148-e3be6c30e623}">
          <xlrd:rvb i="5944"/>
        </ext>
      </extLst>
    </bk>
    <bk>
      <extLst>
        <ext uri="{3e2802c4-a4d2-4d8b-9148-e3be6c30e623}">
          <xlrd:rvb i="5945"/>
        </ext>
      </extLst>
    </bk>
    <bk>
      <extLst>
        <ext uri="{3e2802c4-a4d2-4d8b-9148-e3be6c30e623}">
          <xlrd:rvb i="5946"/>
        </ext>
      </extLst>
    </bk>
    <bk>
      <extLst>
        <ext uri="{3e2802c4-a4d2-4d8b-9148-e3be6c30e623}">
          <xlrd:rvb i="5947"/>
        </ext>
      </extLst>
    </bk>
    <bk>
      <extLst>
        <ext uri="{3e2802c4-a4d2-4d8b-9148-e3be6c30e623}">
          <xlrd:rvb i="5948"/>
        </ext>
      </extLst>
    </bk>
    <bk>
      <extLst>
        <ext uri="{3e2802c4-a4d2-4d8b-9148-e3be6c30e623}">
          <xlrd:rvb i="5949"/>
        </ext>
      </extLst>
    </bk>
    <bk>
      <extLst>
        <ext uri="{3e2802c4-a4d2-4d8b-9148-e3be6c30e623}">
          <xlrd:rvb i="5950"/>
        </ext>
      </extLst>
    </bk>
    <bk>
      <extLst>
        <ext uri="{3e2802c4-a4d2-4d8b-9148-e3be6c30e623}">
          <xlrd:rvb i="5951"/>
        </ext>
      </extLst>
    </bk>
    <bk>
      <extLst>
        <ext uri="{3e2802c4-a4d2-4d8b-9148-e3be6c30e623}">
          <xlrd:rvb i="5952"/>
        </ext>
      </extLst>
    </bk>
    <bk>
      <extLst>
        <ext uri="{3e2802c4-a4d2-4d8b-9148-e3be6c30e623}">
          <xlrd:rvb i="5953"/>
        </ext>
      </extLst>
    </bk>
    <bk>
      <extLst>
        <ext uri="{3e2802c4-a4d2-4d8b-9148-e3be6c30e623}">
          <xlrd:rvb i="5954"/>
        </ext>
      </extLst>
    </bk>
    <bk>
      <extLst>
        <ext uri="{3e2802c4-a4d2-4d8b-9148-e3be6c30e623}">
          <xlrd:rvb i="5955"/>
        </ext>
      </extLst>
    </bk>
    <bk>
      <extLst>
        <ext uri="{3e2802c4-a4d2-4d8b-9148-e3be6c30e623}">
          <xlrd:rvb i="5956"/>
        </ext>
      </extLst>
    </bk>
    <bk>
      <extLst>
        <ext uri="{3e2802c4-a4d2-4d8b-9148-e3be6c30e623}">
          <xlrd:rvb i="5957"/>
        </ext>
      </extLst>
    </bk>
    <bk>
      <extLst>
        <ext uri="{3e2802c4-a4d2-4d8b-9148-e3be6c30e623}">
          <xlrd:rvb i="5958"/>
        </ext>
      </extLst>
    </bk>
    <bk>
      <extLst>
        <ext uri="{3e2802c4-a4d2-4d8b-9148-e3be6c30e623}">
          <xlrd:rvb i="5959"/>
        </ext>
      </extLst>
    </bk>
    <bk>
      <extLst>
        <ext uri="{3e2802c4-a4d2-4d8b-9148-e3be6c30e623}">
          <xlrd:rvb i="5960"/>
        </ext>
      </extLst>
    </bk>
    <bk>
      <extLst>
        <ext uri="{3e2802c4-a4d2-4d8b-9148-e3be6c30e623}">
          <xlrd:rvb i="5961"/>
        </ext>
      </extLst>
    </bk>
    <bk>
      <extLst>
        <ext uri="{3e2802c4-a4d2-4d8b-9148-e3be6c30e623}">
          <xlrd:rvb i="5962"/>
        </ext>
      </extLst>
    </bk>
    <bk>
      <extLst>
        <ext uri="{3e2802c4-a4d2-4d8b-9148-e3be6c30e623}">
          <xlrd:rvb i="5963"/>
        </ext>
      </extLst>
    </bk>
    <bk>
      <extLst>
        <ext uri="{3e2802c4-a4d2-4d8b-9148-e3be6c30e623}">
          <xlrd:rvb i="5964"/>
        </ext>
      </extLst>
    </bk>
    <bk>
      <extLst>
        <ext uri="{3e2802c4-a4d2-4d8b-9148-e3be6c30e623}">
          <xlrd:rvb i="5965"/>
        </ext>
      </extLst>
    </bk>
    <bk>
      <extLst>
        <ext uri="{3e2802c4-a4d2-4d8b-9148-e3be6c30e623}">
          <xlrd:rvb i="5966"/>
        </ext>
      </extLst>
    </bk>
    <bk>
      <extLst>
        <ext uri="{3e2802c4-a4d2-4d8b-9148-e3be6c30e623}">
          <xlrd:rvb i="5967"/>
        </ext>
      </extLst>
    </bk>
    <bk>
      <extLst>
        <ext uri="{3e2802c4-a4d2-4d8b-9148-e3be6c30e623}">
          <xlrd:rvb i="5968"/>
        </ext>
      </extLst>
    </bk>
    <bk>
      <extLst>
        <ext uri="{3e2802c4-a4d2-4d8b-9148-e3be6c30e623}">
          <xlrd:rvb i="5969"/>
        </ext>
      </extLst>
    </bk>
    <bk>
      <extLst>
        <ext uri="{3e2802c4-a4d2-4d8b-9148-e3be6c30e623}">
          <xlrd:rvb i="5970"/>
        </ext>
      </extLst>
    </bk>
    <bk>
      <extLst>
        <ext uri="{3e2802c4-a4d2-4d8b-9148-e3be6c30e623}">
          <xlrd:rvb i="5971"/>
        </ext>
      </extLst>
    </bk>
    <bk>
      <extLst>
        <ext uri="{3e2802c4-a4d2-4d8b-9148-e3be6c30e623}">
          <xlrd:rvb i="5972"/>
        </ext>
      </extLst>
    </bk>
    <bk>
      <extLst>
        <ext uri="{3e2802c4-a4d2-4d8b-9148-e3be6c30e623}">
          <xlrd:rvb i="5973"/>
        </ext>
      </extLst>
    </bk>
    <bk>
      <extLst>
        <ext uri="{3e2802c4-a4d2-4d8b-9148-e3be6c30e623}">
          <xlrd:rvb i="5974"/>
        </ext>
      </extLst>
    </bk>
    <bk>
      <extLst>
        <ext uri="{3e2802c4-a4d2-4d8b-9148-e3be6c30e623}">
          <xlrd:rvb i="5975"/>
        </ext>
      </extLst>
    </bk>
    <bk>
      <extLst>
        <ext uri="{3e2802c4-a4d2-4d8b-9148-e3be6c30e623}">
          <xlrd:rvb i="5976"/>
        </ext>
      </extLst>
    </bk>
    <bk>
      <extLst>
        <ext uri="{3e2802c4-a4d2-4d8b-9148-e3be6c30e623}">
          <xlrd:rvb i="5977"/>
        </ext>
      </extLst>
    </bk>
    <bk>
      <extLst>
        <ext uri="{3e2802c4-a4d2-4d8b-9148-e3be6c30e623}">
          <xlrd:rvb i="5978"/>
        </ext>
      </extLst>
    </bk>
    <bk>
      <extLst>
        <ext uri="{3e2802c4-a4d2-4d8b-9148-e3be6c30e623}">
          <xlrd:rvb i="5979"/>
        </ext>
      </extLst>
    </bk>
    <bk>
      <extLst>
        <ext uri="{3e2802c4-a4d2-4d8b-9148-e3be6c30e623}">
          <xlrd:rvb i="5980"/>
        </ext>
      </extLst>
    </bk>
    <bk>
      <extLst>
        <ext uri="{3e2802c4-a4d2-4d8b-9148-e3be6c30e623}">
          <xlrd:rvb i="5981"/>
        </ext>
      </extLst>
    </bk>
    <bk>
      <extLst>
        <ext uri="{3e2802c4-a4d2-4d8b-9148-e3be6c30e623}">
          <xlrd:rvb i="5982"/>
        </ext>
      </extLst>
    </bk>
    <bk>
      <extLst>
        <ext uri="{3e2802c4-a4d2-4d8b-9148-e3be6c30e623}">
          <xlrd:rvb i="5983"/>
        </ext>
      </extLst>
    </bk>
    <bk>
      <extLst>
        <ext uri="{3e2802c4-a4d2-4d8b-9148-e3be6c30e623}">
          <xlrd:rvb i="5984"/>
        </ext>
      </extLst>
    </bk>
    <bk>
      <extLst>
        <ext uri="{3e2802c4-a4d2-4d8b-9148-e3be6c30e623}">
          <xlrd:rvb i="5985"/>
        </ext>
      </extLst>
    </bk>
    <bk>
      <extLst>
        <ext uri="{3e2802c4-a4d2-4d8b-9148-e3be6c30e623}">
          <xlrd:rvb i="5986"/>
        </ext>
      </extLst>
    </bk>
    <bk>
      <extLst>
        <ext uri="{3e2802c4-a4d2-4d8b-9148-e3be6c30e623}">
          <xlrd:rvb i="5987"/>
        </ext>
      </extLst>
    </bk>
    <bk>
      <extLst>
        <ext uri="{3e2802c4-a4d2-4d8b-9148-e3be6c30e623}">
          <xlrd:rvb i="5988"/>
        </ext>
      </extLst>
    </bk>
    <bk>
      <extLst>
        <ext uri="{3e2802c4-a4d2-4d8b-9148-e3be6c30e623}">
          <xlrd:rvb i="5989"/>
        </ext>
      </extLst>
    </bk>
    <bk>
      <extLst>
        <ext uri="{3e2802c4-a4d2-4d8b-9148-e3be6c30e623}">
          <xlrd:rvb i="5990"/>
        </ext>
      </extLst>
    </bk>
    <bk>
      <extLst>
        <ext uri="{3e2802c4-a4d2-4d8b-9148-e3be6c30e623}">
          <xlrd:rvb i="5991"/>
        </ext>
      </extLst>
    </bk>
    <bk>
      <extLst>
        <ext uri="{3e2802c4-a4d2-4d8b-9148-e3be6c30e623}">
          <xlrd:rvb i="5992"/>
        </ext>
      </extLst>
    </bk>
    <bk>
      <extLst>
        <ext uri="{3e2802c4-a4d2-4d8b-9148-e3be6c30e623}">
          <xlrd:rvb i="5993"/>
        </ext>
      </extLst>
    </bk>
    <bk>
      <extLst>
        <ext uri="{3e2802c4-a4d2-4d8b-9148-e3be6c30e623}">
          <xlrd:rvb i="5994"/>
        </ext>
      </extLst>
    </bk>
    <bk>
      <extLst>
        <ext uri="{3e2802c4-a4d2-4d8b-9148-e3be6c30e623}">
          <xlrd:rvb i="5995"/>
        </ext>
      </extLst>
    </bk>
    <bk>
      <extLst>
        <ext uri="{3e2802c4-a4d2-4d8b-9148-e3be6c30e623}">
          <xlrd:rvb i="5996"/>
        </ext>
      </extLst>
    </bk>
    <bk>
      <extLst>
        <ext uri="{3e2802c4-a4d2-4d8b-9148-e3be6c30e623}">
          <xlrd:rvb i="5997"/>
        </ext>
      </extLst>
    </bk>
    <bk>
      <extLst>
        <ext uri="{3e2802c4-a4d2-4d8b-9148-e3be6c30e623}">
          <xlrd:rvb i="5998"/>
        </ext>
      </extLst>
    </bk>
    <bk>
      <extLst>
        <ext uri="{3e2802c4-a4d2-4d8b-9148-e3be6c30e623}">
          <xlrd:rvb i="5999"/>
        </ext>
      </extLst>
    </bk>
    <bk>
      <extLst>
        <ext uri="{3e2802c4-a4d2-4d8b-9148-e3be6c30e623}">
          <xlrd:rvb i="6000"/>
        </ext>
      </extLst>
    </bk>
    <bk>
      <extLst>
        <ext uri="{3e2802c4-a4d2-4d8b-9148-e3be6c30e623}">
          <xlrd:rvb i="6001"/>
        </ext>
      </extLst>
    </bk>
    <bk>
      <extLst>
        <ext uri="{3e2802c4-a4d2-4d8b-9148-e3be6c30e623}">
          <xlrd:rvb i="6002"/>
        </ext>
      </extLst>
    </bk>
    <bk>
      <extLst>
        <ext uri="{3e2802c4-a4d2-4d8b-9148-e3be6c30e623}">
          <xlrd:rvb i="6003"/>
        </ext>
      </extLst>
    </bk>
    <bk>
      <extLst>
        <ext uri="{3e2802c4-a4d2-4d8b-9148-e3be6c30e623}">
          <xlrd:rvb i="6004"/>
        </ext>
      </extLst>
    </bk>
    <bk>
      <extLst>
        <ext uri="{3e2802c4-a4d2-4d8b-9148-e3be6c30e623}">
          <xlrd:rvb i="6005"/>
        </ext>
      </extLst>
    </bk>
    <bk>
      <extLst>
        <ext uri="{3e2802c4-a4d2-4d8b-9148-e3be6c30e623}">
          <xlrd:rvb i="6006"/>
        </ext>
      </extLst>
    </bk>
    <bk>
      <extLst>
        <ext uri="{3e2802c4-a4d2-4d8b-9148-e3be6c30e623}">
          <xlrd:rvb i="6007"/>
        </ext>
      </extLst>
    </bk>
    <bk>
      <extLst>
        <ext uri="{3e2802c4-a4d2-4d8b-9148-e3be6c30e623}">
          <xlrd:rvb i="6008"/>
        </ext>
      </extLst>
    </bk>
    <bk>
      <extLst>
        <ext uri="{3e2802c4-a4d2-4d8b-9148-e3be6c30e623}">
          <xlrd:rvb i="6009"/>
        </ext>
      </extLst>
    </bk>
    <bk>
      <extLst>
        <ext uri="{3e2802c4-a4d2-4d8b-9148-e3be6c30e623}">
          <xlrd:rvb i="6010"/>
        </ext>
      </extLst>
    </bk>
    <bk>
      <extLst>
        <ext uri="{3e2802c4-a4d2-4d8b-9148-e3be6c30e623}">
          <xlrd:rvb i="6011"/>
        </ext>
      </extLst>
    </bk>
    <bk>
      <extLst>
        <ext uri="{3e2802c4-a4d2-4d8b-9148-e3be6c30e623}">
          <xlrd:rvb i="6012"/>
        </ext>
      </extLst>
    </bk>
    <bk>
      <extLst>
        <ext uri="{3e2802c4-a4d2-4d8b-9148-e3be6c30e623}">
          <xlrd:rvb i="6013"/>
        </ext>
      </extLst>
    </bk>
    <bk>
      <extLst>
        <ext uri="{3e2802c4-a4d2-4d8b-9148-e3be6c30e623}">
          <xlrd:rvb i="6014"/>
        </ext>
      </extLst>
    </bk>
    <bk>
      <extLst>
        <ext uri="{3e2802c4-a4d2-4d8b-9148-e3be6c30e623}">
          <xlrd:rvb i="6015"/>
        </ext>
      </extLst>
    </bk>
    <bk>
      <extLst>
        <ext uri="{3e2802c4-a4d2-4d8b-9148-e3be6c30e623}">
          <xlrd:rvb i="6016"/>
        </ext>
      </extLst>
    </bk>
    <bk>
      <extLst>
        <ext uri="{3e2802c4-a4d2-4d8b-9148-e3be6c30e623}">
          <xlrd:rvb i="6017"/>
        </ext>
      </extLst>
    </bk>
    <bk>
      <extLst>
        <ext uri="{3e2802c4-a4d2-4d8b-9148-e3be6c30e623}">
          <xlrd:rvb i="6018"/>
        </ext>
      </extLst>
    </bk>
    <bk>
      <extLst>
        <ext uri="{3e2802c4-a4d2-4d8b-9148-e3be6c30e623}">
          <xlrd:rvb i="6019"/>
        </ext>
      </extLst>
    </bk>
    <bk>
      <extLst>
        <ext uri="{3e2802c4-a4d2-4d8b-9148-e3be6c30e623}">
          <xlrd:rvb i="6020"/>
        </ext>
      </extLst>
    </bk>
    <bk>
      <extLst>
        <ext uri="{3e2802c4-a4d2-4d8b-9148-e3be6c30e623}">
          <xlrd:rvb i="6021"/>
        </ext>
      </extLst>
    </bk>
    <bk>
      <extLst>
        <ext uri="{3e2802c4-a4d2-4d8b-9148-e3be6c30e623}">
          <xlrd:rvb i="6022"/>
        </ext>
      </extLst>
    </bk>
    <bk>
      <extLst>
        <ext uri="{3e2802c4-a4d2-4d8b-9148-e3be6c30e623}">
          <xlrd:rvb i="6023"/>
        </ext>
      </extLst>
    </bk>
    <bk>
      <extLst>
        <ext uri="{3e2802c4-a4d2-4d8b-9148-e3be6c30e623}">
          <xlrd:rvb i="6024"/>
        </ext>
      </extLst>
    </bk>
    <bk>
      <extLst>
        <ext uri="{3e2802c4-a4d2-4d8b-9148-e3be6c30e623}">
          <xlrd:rvb i="6025"/>
        </ext>
      </extLst>
    </bk>
    <bk>
      <extLst>
        <ext uri="{3e2802c4-a4d2-4d8b-9148-e3be6c30e623}">
          <xlrd:rvb i="6026"/>
        </ext>
      </extLst>
    </bk>
    <bk>
      <extLst>
        <ext uri="{3e2802c4-a4d2-4d8b-9148-e3be6c30e623}">
          <xlrd:rvb i="6027"/>
        </ext>
      </extLst>
    </bk>
    <bk>
      <extLst>
        <ext uri="{3e2802c4-a4d2-4d8b-9148-e3be6c30e623}">
          <xlrd:rvb i="6028"/>
        </ext>
      </extLst>
    </bk>
    <bk>
      <extLst>
        <ext uri="{3e2802c4-a4d2-4d8b-9148-e3be6c30e623}">
          <xlrd:rvb i="6029"/>
        </ext>
      </extLst>
    </bk>
    <bk>
      <extLst>
        <ext uri="{3e2802c4-a4d2-4d8b-9148-e3be6c30e623}">
          <xlrd:rvb i="6030"/>
        </ext>
      </extLst>
    </bk>
    <bk>
      <extLst>
        <ext uri="{3e2802c4-a4d2-4d8b-9148-e3be6c30e623}">
          <xlrd:rvb i="6031"/>
        </ext>
      </extLst>
    </bk>
    <bk>
      <extLst>
        <ext uri="{3e2802c4-a4d2-4d8b-9148-e3be6c30e623}">
          <xlrd:rvb i="6032"/>
        </ext>
      </extLst>
    </bk>
    <bk>
      <extLst>
        <ext uri="{3e2802c4-a4d2-4d8b-9148-e3be6c30e623}">
          <xlrd:rvb i="6033"/>
        </ext>
      </extLst>
    </bk>
    <bk>
      <extLst>
        <ext uri="{3e2802c4-a4d2-4d8b-9148-e3be6c30e623}">
          <xlrd:rvb i="6034"/>
        </ext>
      </extLst>
    </bk>
    <bk>
      <extLst>
        <ext uri="{3e2802c4-a4d2-4d8b-9148-e3be6c30e623}">
          <xlrd:rvb i="6035"/>
        </ext>
      </extLst>
    </bk>
    <bk>
      <extLst>
        <ext uri="{3e2802c4-a4d2-4d8b-9148-e3be6c30e623}">
          <xlrd:rvb i="6036"/>
        </ext>
      </extLst>
    </bk>
    <bk>
      <extLst>
        <ext uri="{3e2802c4-a4d2-4d8b-9148-e3be6c30e623}">
          <xlrd:rvb i="6037"/>
        </ext>
      </extLst>
    </bk>
    <bk>
      <extLst>
        <ext uri="{3e2802c4-a4d2-4d8b-9148-e3be6c30e623}">
          <xlrd:rvb i="6038"/>
        </ext>
      </extLst>
    </bk>
    <bk>
      <extLst>
        <ext uri="{3e2802c4-a4d2-4d8b-9148-e3be6c30e623}">
          <xlrd:rvb i="6039"/>
        </ext>
      </extLst>
    </bk>
    <bk>
      <extLst>
        <ext uri="{3e2802c4-a4d2-4d8b-9148-e3be6c30e623}">
          <xlrd:rvb i="6040"/>
        </ext>
      </extLst>
    </bk>
    <bk>
      <extLst>
        <ext uri="{3e2802c4-a4d2-4d8b-9148-e3be6c30e623}">
          <xlrd:rvb i="6041"/>
        </ext>
      </extLst>
    </bk>
    <bk>
      <extLst>
        <ext uri="{3e2802c4-a4d2-4d8b-9148-e3be6c30e623}">
          <xlrd:rvb i="6042"/>
        </ext>
      </extLst>
    </bk>
    <bk>
      <extLst>
        <ext uri="{3e2802c4-a4d2-4d8b-9148-e3be6c30e623}">
          <xlrd:rvb i="6043"/>
        </ext>
      </extLst>
    </bk>
    <bk>
      <extLst>
        <ext uri="{3e2802c4-a4d2-4d8b-9148-e3be6c30e623}">
          <xlrd:rvb i="6044"/>
        </ext>
      </extLst>
    </bk>
    <bk>
      <extLst>
        <ext uri="{3e2802c4-a4d2-4d8b-9148-e3be6c30e623}">
          <xlrd:rvb i="6045"/>
        </ext>
      </extLst>
    </bk>
    <bk>
      <extLst>
        <ext uri="{3e2802c4-a4d2-4d8b-9148-e3be6c30e623}">
          <xlrd:rvb i="6046"/>
        </ext>
      </extLst>
    </bk>
    <bk>
      <extLst>
        <ext uri="{3e2802c4-a4d2-4d8b-9148-e3be6c30e623}">
          <xlrd:rvb i="6047"/>
        </ext>
      </extLst>
    </bk>
    <bk>
      <extLst>
        <ext uri="{3e2802c4-a4d2-4d8b-9148-e3be6c30e623}">
          <xlrd:rvb i="6048"/>
        </ext>
      </extLst>
    </bk>
    <bk>
      <extLst>
        <ext uri="{3e2802c4-a4d2-4d8b-9148-e3be6c30e623}">
          <xlrd:rvb i="6049"/>
        </ext>
      </extLst>
    </bk>
    <bk>
      <extLst>
        <ext uri="{3e2802c4-a4d2-4d8b-9148-e3be6c30e623}">
          <xlrd:rvb i="6050"/>
        </ext>
      </extLst>
    </bk>
    <bk>
      <extLst>
        <ext uri="{3e2802c4-a4d2-4d8b-9148-e3be6c30e623}">
          <xlrd:rvb i="6051"/>
        </ext>
      </extLst>
    </bk>
    <bk>
      <extLst>
        <ext uri="{3e2802c4-a4d2-4d8b-9148-e3be6c30e623}">
          <xlrd:rvb i="6052"/>
        </ext>
      </extLst>
    </bk>
    <bk>
      <extLst>
        <ext uri="{3e2802c4-a4d2-4d8b-9148-e3be6c30e623}">
          <xlrd:rvb i="6053"/>
        </ext>
      </extLst>
    </bk>
    <bk>
      <extLst>
        <ext uri="{3e2802c4-a4d2-4d8b-9148-e3be6c30e623}">
          <xlrd:rvb i="6054"/>
        </ext>
      </extLst>
    </bk>
    <bk>
      <extLst>
        <ext uri="{3e2802c4-a4d2-4d8b-9148-e3be6c30e623}">
          <xlrd:rvb i="6055"/>
        </ext>
      </extLst>
    </bk>
    <bk>
      <extLst>
        <ext uri="{3e2802c4-a4d2-4d8b-9148-e3be6c30e623}">
          <xlrd:rvb i="6056"/>
        </ext>
      </extLst>
    </bk>
    <bk>
      <extLst>
        <ext uri="{3e2802c4-a4d2-4d8b-9148-e3be6c30e623}">
          <xlrd:rvb i="6057"/>
        </ext>
      </extLst>
    </bk>
    <bk>
      <extLst>
        <ext uri="{3e2802c4-a4d2-4d8b-9148-e3be6c30e623}">
          <xlrd:rvb i="6058"/>
        </ext>
      </extLst>
    </bk>
    <bk>
      <extLst>
        <ext uri="{3e2802c4-a4d2-4d8b-9148-e3be6c30e623}">
          <xlrd:rvb i="6059"/>
        </ext>
      </extLst>
    </bk>
    <bk>
      <extLst>
        <ext uri="{3e2802c4-a4d2-4d8b-9148-e3be6c30e623}">
          <xlrd:rvb i="6060"/>
        </ext>
      </extLst>
    </bk>
    <bk>
      <extLst>
        <ext uri="{3e2802c4-a4d2-4d8b-9148-e3be6c30e623}">
          <xlrd:rvb i="6061"/>
        </ext>
      </extLst>
    </bk>
    <bk>
      <extLst>
        <ext uri="{3e2802c4-a4d2-4d8b-9148-e3be6c30e623}">
          <xlrd:rvb i="6062"/>
        </ext>
      </extLst>
    </bk>
    <bk>
      <extLst>
        <ext uri="{3e2802c4-a4d2-4d8b-9148-e3be6c30e623}">
          <xlrd:rvb i="6063"/>
        </ext>
      </extLst>
    </bk>
    <bk>
      <extLst>
        <ext uri="{3e2802c4-a4d2-4d8b-9148-e3be6c30e623}">
          <xlrd:rvb i="6064"/>
        </ext>
      </extLst>
    </bk>
    <bk>
      <extLst>
        <ext uri="{3e2802c4-a4d2-4d8b-9148-e3be6c30e623}">
          <xlrd:rvb i="6065"/>
        </ext>
      </extLst>
    </bk>
    <bk>
      <extLst>
        <ext uri="{3e2802c4-a4d2-4d8b-9148-e3be6c30e623}">
          <xlrd:rvb i="6066"/>
        </ext>
      </extLst>
    </bk>
    <bk>
      <extLst>
        <ext uri="{3e2802c4-a4d2-4d8b-9148-e3be6c30e623}">
          <xlrd:rvb i="6067"/>
        </ext>
      </extLst>
    </bk>
    <bk>
      <extLst>
        <ext uri="{3e2802c4-a4d2-4d8b-9148-e3be6c30e623}">
          <xlrd:rvb i="6068"/>
        </ext>
      </extLst>
    </bk>
    <bk>
      <extLst>
        <ext uri="{3e2802c4-a4d2-4d8b-9148-e3be6c30e623}">
          <xlrd:rvb i="6069"/>
        </ext>
      </extLst>
    </bk>
    <bk>
      <extLst>
        <ext uri="{3e2802c4-a4d2-4d8b-9148-e3be6c30e623}">
          <xlrd:rvb i="6070"/>
        </ext>
      </extLst>
    </bk>
    <bk>
      <extLst>
        <ext uri="{3e2802c4-a4d2-4d8b-9148-e3be6c30e623}">
          <xlrd:rvb i="6071"/>
        </ext>
      </extLst>
    </bk>
    <bk>
      <extLst>
        <ext uri="{3e2802c4-a4d2-4d8b-9148-e3be6c30e623}">
          <xlrd:rvb i="6072"/>
        </ext>
      </extLst>
    </bk>
    <bk>
      <extLst>
        <ext uri="{3e2802c4-a4d2-4d8b-9148-e3be6c30e623}">
          <xlrd:rvb i="6073"/>
        </ext>
      </extLst>
    </bk>
    <bk>
      <extLst>
        <ext uri="{3e2802c4-a4d2-4d8b-9148-e3be6c30e623}">
          <xlrd:rvb i="6074"/>
        </ext>
      </extLst>
    </bk>
    <bk>
      <extLst>
        <ext uri="{3e2802c4-a4d2-4d8b-9148-e3be6c30e623}">
          <xlrd:rvb i="6075"/>
        </ext>
      </extLst>
    </bk>
    <bk>
      <extLst>
        <ext uri="{3e2802c4-a4d2-4d8b-9148-e3be6c30e623}">
          <xlrd:rvb i="6076"/>
        </ext>
      </extLst>
    </bk>
    <bk>
      <extLst>
        <ext uri="{3e2802c4-a4d2-4d8b-9148-e3be6c30e623}">
          <xlrd:rvb i="6077"/>
        </ext>
      </extLst>
    </bk>
    <bk>
      <extLst>
        <ext uri="{3e2802c4-a4d2-4d8b-9148-e3be6c30e623}">
          <xlrd:rvb i="6078"/>
        </ext>
      </extLst>
    </bk>
    <bk>
      <extLst>
        <ext uri="{3e2802c4-a4d2-4d8b-9148-e3be6c30e623}">
          <xlrd:rvb i="6079"/>
        </ext>
      </extLst>
    </bk>
    <bk>
      <extLst>
        <ext uri="{3e2802c4-a4d2-4d8b-9148-e3be6c30e623}">
          <xlrd:rvb i="6080"/>
        </ext>
      </extLst>
    </bk>
    <bk>
      <extLst>
        <ext uri="{3e2802c4-a4d2-4d8b-9148-e3be6c30e623}">
          <xlrd:rvb i="6081"/>
        </ext>
      </extLst>
    </bk>
    <bk>
      <extLst>
        <ext uri="{3e2802c4-a4d2-4d8b-9148-e3be6c30e623}">
          <xlrd:rvb i="6082"/>
        </ext>
      </extLst>
    </bk>
    <bk>
      <extLst>
        <ext uri="{3e2802c4-a4d2-4d8b-9148-e3be6c30e623}">
          <xlrd:rvb i="6083"/>
        </ext>
      </extLst>
    </bk>
    <bk>
      <extLst>
        <ext uri="{3e2802c4-a4d2-4d8b-9148-e3be6c30e623}">
          <xlrd:rvb i="6084"/>
        </ext>
      </extLst>
    </bk>
    <bk>
      <extLst>
        <ext uri="{3e2802c4-a4d2-4d8b-9148-e3be6c30e623}">
          <xlrd:rvb i="6085"/>
        </ext>
      </extLst>
    </bk>
    <bk>
      <extLst>
        <ext uri="{3e2802c4-a4d2-4d8b-9148-e3be6c30e623}">
          <xlrd:rvb i="6086"/>
        </ext>
      </extLst>
    </bk>
    <bk>
      <extLst>
        <ext uri="{3e2802c4-a4d2-4d8b-9148-e3be6c30e623}">
          <xlrd:rvb i="6087"/>
        </ext>
      </extLst>
    </bk>
    <bk>
      <extLst>
        <ext uri="{3e2802c4-a4d2-4d8b-9148-e3be6c30e623}">
          <xlrd:rvb i="6088"/>
        </ext>
      </extLst>
    </bk>
    <bk>
      <extLst>
        <ext uri="{3e2802c4-a4d2-4d8b-9148-e3be6c30e623}">
          <xlrd:rvb i="6089"/>
        </ext>
      </extLst>
    </bk>
    <bk>
      <extLst>
        <ext uri="{3e2802c4-a4d2-4d8b-9148-e3be6c30e623}">
          <xlrd:rvb i="6090"/>
        </ext>
      </extLst>
    </bk>
    <bk>
      <extLst>
        <ext uri="{3e2802c4-a4d2-4d8b-9148-e3be6c30e623}">
          <xlrd:rvb i="6091"/>
        </ext>
      </extLst>
    </bk>
    <bk>
      <extLst>
        <ext uri="{3e2802c4-a4d2-4d8b-9148-e3be6c30e623}">
          <xlrd:rvb i="6092"/>
        </ext>
      </extLst>
    </bk>
    <bk>
      <extLst>
        <ext uri="{3e2802c4-a4d2-4d8b-9148-e3be6c30e623}">
          <xlrd:rvb i="6093"/>
        </ext>
      </extLst>
    </bk>
    <bk>
      <extLst>
        <ext uri="{3e2802c4-a4d2-4d8b-9148-e3be6c30e623}">
          <xlrd:rvb i="6094"/>
        </ext>
      </extLst>
    </bk>
    <bk>
      <extLst>
        <ext uri="{3e2802c4-a4d2-4d8b-9148-e3be6c30e623}">
          <xlrd:rvb i="6095"/>
        </ext>
      </extLst>
    </bk>
    <bk>
      <extLst>
        <ext uri="{3e2802c4-a4d2-4d8b-9148-e3be6c30e623}">
          <xlrd:rvb i="6096"/>
        </ext>
      </extLst>
    </bk>
    <bk>
      <extLst>
        <ext uri="{3e2802c4-a4d2-4d8b-9148-e3be6c30e623}">
          <xlrd:rvb i="6097"/>
        </ext>
      </extLst>
    </bk>
    <bk>
      <extLst>
        <ext uri="{3e2802c4-a4d2-4d8b-9148-e3be6c30e623}">
          <xlrd:rvb i="6098"/>
        </ext>
      </extLst>
    </bk>
    <bk>
      <extLst>
        <ext uri="{3e2802c4-a4d2-4d8b-9148-e3be6c30e623}">
          <xlrd:rvb i="6099"/>
        </ext>
      </extLst>
    </bk>
    <bk>
      <extLst>
        <ext uri="{3e2802c4-a4d2-4d8b-9148-e3be6c30e623}">
          <xlrd:rvb i="6100"/>
        </ext>
      </extLst>
    </bk>
    <bk>
      <extLst>
        <ext uri="{3e2802c4-a4d2-4d8b-9148-e3be6c30e623}">
          <xlrd:rvb i="6101"/>
        </ext>
      </extLst>
    </bk>
    <bk>
      <extLst>
        <ext uri="{3e2802c4-a4d2-4d8b-9148-e3be6c30e623}">
          <xlrd:rvb i="6102"/>
        </ext>
      </extLst>
    </bk>
    <bk>
      <extLst>
        <ext uri="{3e2802c4-a4d2-4d8b-9148-e3be6c30e623}">
          <xlrd:rvb i="6103"/>
        </ext>
      </extLst>
    </bk>
    <bk>
      <extLst>
        <ext uri="{3e2802c4-a4d2-4d8b-9148-e3be6c30e623}">
          <xlrd:rvb i="6104"/>
        </ext>
      </extLst>
    </bk>
    <bk>
      <extLst>
        <ext uri="{3e2802c4-a4d2-4d8b-9148-e3be6c30e623}">
          <xlrd:rvb i="6105"/>
        </ext>
      </extLst>
    </bk>
    <bk>
      <extLst>
        <ext uri="{3e2802c4-a4d2-4d8b-9148-e3be6c30e623}">
          <xlrd:rvb i="6106"/>
        </ext>
      </extLst>
    </bk>
    <bk>
      <extLst>
        <ext uri="{3e2802c4-a4d2-4d8b-9148-e3be6c30e623}">
          <xlrd:rvb i="6107"/>
        </ext>
      </extLst>
    </bk>
    <bk>
      <extLst>
        <ext uri="{3e2802c4-a4d2-4d8b-9148-e3be6c30e623}">
          <xlrd:rvb i="6108"/>
        </ext>
      </extLst>
    </bk>
    <bk>
      <extLst>
        <ext uri="{3e2802c4-a4d2-4d8b-9148-e3be6c30e623}">
          <xlrd:rvb i="6109"/>
        </ext>
      </extLst>
    </bk>
    <bk>
      <extLst>
        <ext uri="{3e2802c4-a4d2-4d8b-9148-e3be6c30e623}">
          <xlrd:rvb i="6110"/>
        </ext>
      </extLst>
    </bk>
    <bk>
      <extLst>
        <ext uri="{3e2802c4-a4d2-4d8b-9148-e3be6c30e623}">
          <xlrd:rvb i="6111"/>
        </ext>
      </extLst>
    </bk>
    <bk>
      <extLst>
        <ext uri="{3e2802c4-a4d2-4d8b-9148-e3be6c30e623}">
          <xlrd:rvb i="6112"/>
        </ext>
      </extLst>
    </bk>
    <bk>
      <extLst>
        <ext uri="{3e2802c4-a4d2-4d8b-9148-e3be6c30e623}">
          <xlrd:rvb i="6113"/>
        </ext>
      </extLst>
    </bk>
    <bk>
      <extLst>
        <ext uri="{3e2802c4-a4d2-4d8b-9148-e3be6c30e623}">
          <xlrd:rvb i="6114"/>
        </ext>
      </extLst>
    </bk>
    <bk>
      <extLst>
        <ext uri="{3e2802c4-a4d2-4d8b-9148-e3be6c30e623}">
          <xlrd:rvb i="6115"/>
        </ext>
      </extLst>
    </bk>
    <bk>
      <extLst>
        <ext uri="{3e2802c4-a4d2-4d8b-9148-e3be6c30e623}">
          <xlrd:rvb i="6116"/>
        </ext>
      </extLst>
    </bk>
    <bk>
      <extLst>
        <ext uri="{3e2802c4-a4d2-4d8b-9148-e3be6c30e623}">
          <xlrd:rvb i="6117"/>
        </ext>
      </extLst>
    </bk>
    <bk>
      <extLst>
        <ext uri="{3e2802c4-a4d2-4d8b-9148-e3be6c30e623}">
          <xlrd:rvb i="6118"/>
        </ext>
      </extLst>
    </bk>
    <bk>
      <extLst>
        <ext uri="{3e2802c4-a4d2-4d8b-9148-e3be6c30e623}">
          <xlrd:rvb i="6119"/>
        </ext>
      </extLst>
    </bk>
    <bk>
      <extLst>
        <ext uri="{3e2802c4-a4d2-4d8b-9148-e3be6c30e623}">
          <xlrd:rvb i="6120"/>
        </ext>
      </extLst>
    </bk>
    <bk>
      <extLst>
        <ext uri="{3e2802c4-a4d2-4d8b-9148-e3be6c30e623}">
          <xlrd:rvb i="6121"/>
        </ext>
      </extLst>
    </bk>
    <bk>
      <extLst>
        <ext uri="{3e2802c4-a4d2-4d8b-9148-e3be6c30e623}">
          <xlrd:rvb i="6122"/>
        </ext>
      </extLst>
    </bk>
    <bk>
      <extLst>
        <ext uri="{3e2802c4-a4d2-4d8b-9148-e3be6c30e623}">
          <xlrd:rvb i="6123"/>
        </ext>
      </extLst>
    </bk>
    <bk>
      <extLst>
        <ext uri="{3e2802c4-a4d2-4d8b-9148-e3be6c30e623}">
          <xlrd:rvb i="6124"/>
        </ext>
      </extLst>
    </bk>
    <bk>
      <extLst>
        <ext uri="{3e2802c4-a4d2-4d8b-9148-e3be6c30e623}">
          <xlrd:rvb i="6125"/>
        </ext>
      </extLst>
    </bk>
    <bk>
      <extLst>
        <ext uri="{3e2802c4-a4d2-4d8b-9148-e3be6c30e623}">
          <xlrd:rvb i="6126"/>
        </ext>
      </extLst>
    </bk>
    <bk>
      <extLst>
        <ext uri="{3e2802c4-a4d2-4d8b-9148-e3be6c30e623}">
          <xlrd:rvb i="6127"/>
        </ext>
      </extLst>
    </bk>
    <bk>
      <extLst>
        <ext uri="{3e2802c4-a4d2-4d8b-9148-e3be6c30e623}">
          <xlrd:rvb i="6128"/>
        </ext>
      </extLst>
    </bk>
    <bk>
      <extLst>
        <ext uri="{3e2802c4-a4d2-4d8b-9148-e3be6c30e623}">
          <xlrd:rvb i="6129"/>
        </ext>
      </extLst>
    </bk>
    <bk>
      <extLst>
        <ext uri="{3e2802c4-a4d2-4d8b-9148-e3be6c30e623}">
          <xlrd:rvb i="6130"/>
        </ext>
      </extLst>
    </bk>
    <bk>
      <extLst>
        <ext uri="{3e2802c4-a4d2-4d8b-9148-e3be6c30e623}">
          <xlrd:rvb i="6131"/>
        </ext>
      </extLst>
    </bk>
    <bk>
      <extLst>
        <ext uri="{3e2802c4-a4d2-4d8b-9148-e3be6c30e623}">
          <xlrd:rvb i="6132"/>
        </ext>
      </extLst>
    </bk>
    <bk>
      <extLst>
        <ext uri="{3e2802c4-a4d2-4d8b-9148-e3be6c30e623}">
          <xlrd:rvb i="6133"/>
        </ext>
      </extLst>
    </bk>
    <bk>
      <extLst>
        <ext uri="{3e2802c4-a4d2-4d8b-9148-e3be6c30e623}">
          <xlrd:rvb i="6134"/>
        </ext>
      </extLst>
    </bk>
    <bk>
      <extLst>
        <ext uri="{3e2802c4-a4d2-4d8b-9148-e3be6c30e623}">
          <xlrd:rvb i="6135"/>
        </ext>
      </extLst>
    </bk>
    <bk>
      <extLst>
        <ext uri="{3e2802c4-a4d2-4d8b-9148-e3be6c30e623}">
          <xlrd:rvb i="6136"/>
        </ext>
      </extLst>
    </bk>
    <bk>
      <extLst>
        <ext uri="{3e2802c4-a4d2-4d8b-9148-e3be6c30e623}">
          <xlrd:rvb i="6137"/>
        </ext>
      </extLst>
    </bk>
    <bk>
      <extLst>
        <ext uri="{3e2802c4-a4d2-4d8b-9148-e3be6c30e623}">
          <xlrd:rvb i="6138"/>
        </ext>
      </extLst>
    </bk>
    <bk>
      <extLst>
        <ext uri="{3e2802c4-a4d2-4d8b-9148-e3be6c30e623}">
          <xlrd:rvb i="6139"/>
        </ext>
      </extLst>
    </bk>
    <bk>
      <extLst>
        <ext uri="{3e2802c4-a4d2-4d8b-9148-e3be6c30e623}">
          <xlrd:rvb i="6140"/>
        </ext>
      </extLst>
    </bk>
    <bk>
      <extLst>
        <ext uri="{3e2802c4-a4d2-4d8b-9148-e3be6c30e623}">
          <xlrd:rvb i="6141"/>
        </ext>
      </extLst>
    </bk>
    <bk>
      <extLst>
        <ext uri="{3e2802c4-a4d2-4d8b-9148-e3be6c30e623}">
          <xlrd:rvb i="6142"/>
        </ext>
      </extLst>
    </bk>
    <bk>
      <extLst>
        <ext uri="{3e2802c4-a4d2-4d8b-9148-e3be6c30e623}">
          <xlrd:rvb i="6143"/>
        </ext>
      </extLst>
    </bk>
    <bk>
      <extLst>
        <ext uri="{3e2802c4-a4d2-4d8b-9148-e3be6c30e623}">
          <xlrd:rvb i="6144"/>
        </ext>
      </extLst>
    </bk>
    <bk>
      <extLst>
        <ext uri="{3e2802c4-a4d2-4d8b-9148-e3be6c30e623}">
          <xlrd:rvb i="6145"/>
        </ext>
      </extLst>
    </bk>
    <bk>
      <extLst>
        <ext uri="{3e2802c4-a4d2-4d8b-9148-e3be6c30e623}">
          <xlrd:rvb i="6146"/>
        </ext>
      </extLst>
    </bk>
    <bk>
      <extLst>
        <ext uri="{3e2802c4-a4d2-4d8b-9148-e3be6c30e623}">
          <xlrd:rvb i="6147"/>
        </ext>
      </extLst>
    </bk>
    <bk>
      <extLst>
        <ext uri="{3e2802c4-a4d2-4d8b-9148-e3be6c30e623}">
          <xlrd:rvb i="6148"/>
        </ext>
      </extLst>
    </bk>
    <bk>
      <extLst>
        <ext uri="{3e2802c4-a4d2-4d8b-9148-e3be6c30e623}">
          <xlrd:rvb i="6149"/>
        </ext>
      </extLst>
    </bk>
    <bk>
      <extLst>
        <ext uri="{3e2802c4-a4d2-4d8b-9148-e3be6c30e623}">
          <xlrd:rvb i="6150"/>
        </ext>
      </extLst>
    </bk>
    <bk>
      <extLst>
        <ext uri="{3e2802c4-a4d2-4d8b-9148-e3be6c30e623}">
          <xlrd:rvb i="6151"/>
        </ext>
      </extLst>
    </bk>
    <bk>
      <extLst>
        <ext uri="{3e2802c4-a4d2-4d8b-9148-e3be6c30e623}">
          <xlrd:rvb i="6152"/>
        </ext>
      </extLst>
    </bk>
    <bk>
      <extLst>
        <ext uri="{3e2802c4-a4d2-4d8b-9148-e3be6c30e623}">
          <xlrd:rvb i="6153"/>
        </ext>
      </extLst>
    </bk>
    <bk>
      <extLst>
        <ext uri="{3e2802c4-a4d2-4d8b-9148-e3be6c30e623}">
          <xlrd:rvb i="6154"/>
        </ext>
      </extLst>
    </bk>
    <bk>
      <extLst>
        <ext uri="{3e2802c4-a4d2-4d8b-9148-e3be6c30e623}">
          <xlrd:rvb i="6155"/>
        </ext>
      </extLst>
    </bk>
    <bk>
      <extLst>
        <ext uri="{3e2802c4-a4d2-4d8b-9148-e3be6c30e623}">
          <xlrd:rvb i="6156"/>
        </ext>
      </extLst>
    </bk>
    <bk>
      <extLst>
        <ext uri="{3e2802c4-a4d2-4d8b-9148-e3be6c30e623}">
          <xlrd:rvb i="6157"/>
        </ext>
      </extLst>
    </bk>
    <bk>
      <extLst>
        <ext uri="{3e2802c4-a4d2-4d8b-9148-e3be6c30e623}">
          <xlrd:rvb i="6158"/>
        </ext>
      </extLst>
    </bk>
    <bk>
      <extLst>
        <ext uri="{3e2802c4-a4d2-4d8b-9148-e3be6c30e623}">
          <xlrd:rvb i="6159"/>
        </ext>
      </extLst>
    </bk>
    <bk>
      <extLst>
        <ext uri="{3e2802c4-a4d2-4d8b-9148-e3be6c30e623}">
          <xlrd:rvb i="6160"/>
        </ext>
      </extLst>
    </bk>
    <bk>
      <extLst>
        <ext uri="{3e2802c4-a4d2-4d8b-9148-e3be6c30e623}">
          <xlrd:rvb i="6161"/>
        </ext>
      </extLst>
    </bk>
    <bk>
      <extLst>
        <ext uri="{3e2802c4-a4d2-4d8b-9148-e3be6c30e623}">
          <xlrd:rvb i="6162"/>
        </ext>
      </extLst>
    </bk>
    <bk>
      <extLst>
        <ext uri="{3e2802c4-a4d2-4d8b-9148-e3be6c30e623}">
          <xlrd:rvb i="6163"/>
        </ext>
      </extLst>
    </bk>
    <bk>
      <extLst>
        <ext uri="{3e2802c4-a4d2-4d8b-9148-e3be6c30e623}">
          <xlrd:rvb i="6164"/>
        </ext>
      </extLst>
    </bk>
    <bk>
      <extLst>
        <ext uri="{3e2802c4-a4d2-4d8b-9148-e3be6c30e623}">
          <xlrd:rvb i="6165"/>
        </ext>
      </extLst>
    </bk>
    <bk>
      <extLst>
        <ext uri="{3e2802c4-a4d2-4d8b-9148-e3be6c30e623}">
          <xlrd:rvb i="6166"/>
        </ext>
      </extLst>
    </bk>
    <bk>
      <extLst>
        <ext uri="{3e2802c4-a4d2-4d8b-9148-e3be6c30e623}">
          <xlrd:rvb i="6167"/>
        </ext>
      </extLst>
    </bk>
    <bk>
      <extLst>
        <ext uri="{3e2802c4-a4d2-4d8b-9148-e3be6c30e623}">
          <xlrd:rvb i="6168"/>
        </ext>
      </extLst>
    </bk>
    <bk>
      <extLst>
        <ext uri="{3e2802c4-a4d2-4d8b-9148-e3be6c30e623}">
          <xlrd:rvb i="6169"/>
        </ext>
      </extLst>
    </bk>
    <bk>
      <extLst>
        <ext uri="{3e2802c4-a4d2-4d8b-9148-e3be6c30e623}">
          <xlrd:rvb i="6170"/>
        </ext>
      </extLst>
    </bk>
    <bk>
      <extLst>
        <ext uri="{3e2802c4-a4d2-4d8b-9148-e3be6c30e623}">
          <xlrd:rvb i="6171"/>
        </ext>
      </extLst>
    </bk>
    <bk>
      <extLst>
        <ext uri="{3e2802c4-a4d2-4d8b-9148-e3be6c30e623}">
          <xlrd:rvb i="6172"/>
        </ext>
      </extLst>
    </bk>
    <bk>
      <extLst>
        <ext uri="{3e2802c4-a4d2-4d8b-9148-e3be6c30e623}">
          <xlrd:rvb i="6173"/>
        </ext>
      </extLst>
    </bk>
    <bk>
      <extLst>
        <ext uri="{3e2802c4-a4d2-4d8b-9148-e3be6c30e623}">
          <xlrd:rvb i="6174"/>
        </ext>
      </extLst>
    </bk>
    <bk>
      <extLst>
        <ext uri="{3e2802c4-a4d2-4d8b-9148-e3be6c30e623}">
          <xlrd:rvb i="6175"/>
        </ext>
      </extLst>
    </bk>
    <bk>
      <extLst>
        <ext uri="{3e2802c4-a4d2-4d8b-9148-e3be6c30e623}">
          <xlrd:rvb i="6176"/>
        </ext>
      </extLst>
    </bk>
    <bk>
      <extLst>
        <ext uri="{3e2802c4-a4d2-4d8b-9148-e3be6c30e623}">
          <xlrd:rvb i="6177"/>
        </ext>
      </extLst>
    </bk>
    <bk>
      <extLst>
        <ext uri="{3e2802c4-a4d2-4d8b-9148-e3be6c30e623}">
          <xlrd:rvb i="6178"/>
        </ext>
      </extLst>
    </bk>
    <bk>
      <extLst>
        <ext uri="{3e2802c4-a4d2-4d8b-9148-e3be6c30e623}">
          <xlrd:rvb i="6179"/>
        </ext>
      </extLst>
    </bk>
    <bk>
      <extLst>
        <ext uri="{3e2802c4-a4d2-4d8b-9148-e3be6c30e623}">
          <xlrd:rvb i="6180"/>
        </ext>
      </extLst>
    </bk>
    <bk>
      <extLst>
        <ext uri="{3e2802c4-a4d2-4d8b-9148-e3be6c30e623}">
          <xlrd:rvb i="6181"/>
        </ext>
      </extLst>
    </bk>
    <bk>
      <extLst>
        <ext uri="{3e2802c4-a4d2-4d8b-9148-e3be6c30e623}">
          <xlrd:rvb i="6182"/>
        </ext>
      </extLst>
    </bk>
    <bk>
      <extLst>
        <ext uri="{3e2802c4-a4d2-4d8b-9148-e3be6c30e623}">
          <xlrd:rvb i="6183"/>
        </ext>
      </extLst>
    </bk>
    <bk>
      <extLst>
        <ext uri="{3e2802c4-a4d2-4d8b-9148-e3be6c30e623}">
          <xlrd:rvb i="6184"/>
        </ext>
      </extLst>
    </bk>
    <bk>
      <extLst>
        <ext uri="{3e2802c4-a4d2-4d8b-9148-e3be6c30e623}">
          <xlrd:rvb i="6185"/>
        </ext>
      </extLst>
    </bk>
    <bk>
      <extLst>
        <ext uri="{3e2802c4-a4d2-4d8b-9148-e3be6c30e623}">
          <xlrd:rvb i="6186"/>
        </ext>
      </extLst>
    </bk>
    <bk>
      <extLst>
        <ext uri="{3e2802c4-a4d2-4d8b-9148-e3be6c30e623}">
          <xlrd:rvb i="6187"/>
        </ext>
      </extLst>
    </bk>
    <bk>
      <extLst>
        <ext uri="{3e2802c4-a4d2-4d8b-9148-e3be6c30e623}">
          <xlrd:rvb i="6188"/>
        </ext>
      </extLst>
    </bk>
    <bk>
      <extLst>
        <ext uri="{3e2802c4-a4d2-4d8b-9148-e3be6c30e623}">
          <xlrd:rvb i="6189"/>
        </ext>
      </extLst>
    </bk>
    <bk>
      <extLst>
        <ext uri="{3e2802c4-a4d2-4d8b-9148-e3be6c30e623}">
          <xlrd:rvb i="6190"/>
        </ext>
      </extLst>
    </bk>
    <bk>
      <extLst>
        <ext uri="{3e2802c4-a4d2-4d8b-9148-e3be6c30e623}">
          <xlrd:rvb i="6191"/>
        </ext>
      </extLst>
    </bk>
    <bk>
      <extLst>
        <ext uri="{3e2802c4-a4d2-4d8b-9148-e3be6c30e623}">
          <xlrd:rvb i="6192"/>
        </ext>
      </extLst>
    </bk>
    <bk>
      <extLst>
        <ext uri="{3e2802c4-a4d2-4d8b-9148-e3be6c30e623}">
          <xlrd:rvb i="6193"/>
        </ext>
      </extLst>
    </bk>
    <bk>
      <extLst>
        <ext uri="{3e2802c4-a4d2-4d8b-9148-e3be6c30e623}">
          <xlrd:rvb i="6194"/>
        </ext>
      </extLst>
    </bk>
    <bk>
      <extLst>
        <ext uri="{3e2802c4-a4d2-4d8b-9148-e3be6c30e623}">
          <xlrd:rvb i="6195"/>
        </ext>
      </extLst>
    </bk>
    <bk>
      <extLst>
        <ext uri="{3e2802c4-a4d2-4d8b-9148-e3be6c30e623}">
          <xlrd:rvb i="6196"/>
        </ext>
      </extLst>
    </bk>
    <bk>
      <extLst>
        <ext uri="{3e2802c4-a4d2-4d8b-9148-e3be6c30e623}">
          <xlrd:rvb i="6197"/>
        </ext>
      </extLst>
    </bk>
    <bk>
      <extLst>
        <ext uri="{3e2802c4-a4d2-4d8b-9148-e3be6c30e623}">
          <xlrd:rvb i="6198"/>
        </ext>
      </extLst>
    </bk>
    <bk>
      <extLst>
        <ext uri="{3e2802c4-a4d2-4d8b-9148-e3be6c30e623}">
          <xlrd:rvb i="6199"/>
        </ext>
      </extLst>
    </bk>
    <bk>
      <extLst>
        <ext uri="{3e2802c4-a4d2-4d8b-9148-e3be6c30e623}">
          <xlrd:rvb i="6200"/>
        </ext>
      </extLst>
    </bk>
    <bk>
      <extLst>
        <ext uri="{3e2802c4-a4d2-4d8b-9148-e3be6c30e623}">
          <xlrd:rvb i="6201"/>
        </ext>
      </extLst>
    </bk>
    <bk>
      <extLst>
        <ext uri="{3e2802c4-a4d2-4d8b-9148-e3be6c30e623}">
          <xlrd:rvb i="6202"/>
        </ext>
      </extLst>
    </bk>
    <bk>
      <extLst>
        <ext uri="{3e2802c4-a4d2-4d8b-9148-e3be6c30e623}">
          <xlrd:rvb i="6203"/>
        </ext>
      </extLst>
    </bk>
    <bk>
      <extLst>
        <ext uri="{3e2802c4-a4d2-4d8b-9148-e3be6c30e623}">
          <xlrd:rvb i="6204"/>
        </ext>
      </extLst>
    </bk>
    <bk>
      <extLst>
        <ext uri="{3e2802c4-a4d2-4d8b-9148-e3be6c30e623}">
          <xlrd:rvb i="6205"/>
        </ext>
      </extLst>
    </bk>
    <bk>
      <extLst>
        <ext uri="{3e2802c4-a4d2-4d8b-9148-e3be6c30e623}">
          <xlrd:rvb i="6206"/>
        </ext>
      </extLst>
    </bk>
    <bk>
      <extLst>
        <ext uri="{3e2802c4-a4d2-4d8b-9148-e3be6c30e623}">
          <xlrd:rvb i="6207"/>
        </ext>
      </extLst>
    </bk>
    <bk>
      <extLst>
        <ext uri="{3e2802c4-a4d2-4d8b-9148-e3be6c30e623}">
          <xlrd:rvb i="6208"/>
        </ext>
      </extLst>
    </bk>
    <bk>
      <extLst>
        <ext uri="{3e2802c4-a4d2-4d8b-9148-e3be6c30e623}">
          <xlrd:rvb i="6209"/>
        </ext>
      </extLst>
    </bk>
    <bk>
      <extLst>
        <ext uri="{3e2802c4-a4d2-4d8b-9148-e3be6c30e623}">
          <xlrd:rvb i="6210"/>
        </ext>
      </extLst>
    </bk>
    <bk>
      <extLst>
        <ext uri="{3e2802c4-a4d2-4d8b-9148-e3be6c30e623}">
          <xlrd:rvb i="6211"/>
        </ext>
      </extLst>
    </bk>
    <bk>
      <extLst>
        <ext uri="{3e2802c4-a4d2-4d8b-9148-e3be6c30e623}">
          <xlrd:rvb i="6212"/>
        </ext>
      </extLst>
    </bk>
    <bk>
      <extLst>
        <ext uri="{3e2802c4-a4d2-4d8b-9148-e3be6c30e623}">
          <xlrd:rvb i="6213"/>
        </ext>
      </extLst>
    </bk>
    <bk>
      <extLst>
        <ext uri="{3e2802c4-a4d2-4d8b-9148-e3be6c30e623}">
          <xlrd:rvb i="6214"/>
        </ext>
      </extLst>
    </bk>
    <bk>
      <extLst>
        <ext uri="{3e2802c4-a4d2-4d8b-9148-e3be6c30e623}">
          <xlrd:rvb i="6215"/>
        </ext>
      </extLst>
    </bk>
    <bk>
      <extLst>
        <ext uri="{3e2802c4-a4d2-4d8b-9148-e3be6c30e623}">
          <xlrd:rvb i="6216"/>
        </ext>
      </extLst>
    </bk>
    <bk>
      <extLst>
        <ext uri="{3e2802c4-a4d2-4d8b-9148-e3be6c30e623}">
          <xlrd:rvb i="6217"/>
        </ext>
      </extLst>
    </bk>
    <bk>
      <extLst>
        <ext uri="{3e2802c4-a4d2-4d8b-9148-e3be6c30e623}">
          <xlrd:rvb i="6218"/>
        </ext>
      </extLst>
    </bk>
    <bk>
      <extLst>
        <ext uri="{3e2802c4-a4d2-4d8b-9148-e3be6c30e623}">
          <xlrd:rvb i="6219"/>
        </ext>
      </extLst>
    </bk>
    <bk>
      <extLst>
        <ext uri="{3e2802c4-a4d2-4d8b-9148-e3be6c30e623}">
          <xlrd:rvb i="6220"/>
        </ext>
      </extLst>
    </bk>
    <bk>
      <extLst>
        <ext uri="{3e2802c4-a4d2-4d8b-9148-e3be6c30e623}">
          <xlrd:rvb i="6221"/>
        </ext>
      </extLst>
    </bk>
    <bk>
      <extLst>
        <ext uri="{3e2802c4-a4d2-4d8b-9148-e3be6c30e623}">
          <xlrd:rvb i="6222"/>
        </ext>
      </extLst>
    </bk>
    <bk>
      <extLst>
        <ext uri="{3e2802c4-a4d2-4d8b-9148-e3be6c30e623}">
          <xlrd:rvb i="6223"/>
        </ext>
      </extLst>
    </bk>
    <bk>
      <extLst>
        <ext uri="{3e2802c4-a4d2-4d8b-9148-e3be6c30e623}">
          <xlrd:rvb i="6224"/>
        </ext>
      </extLst>
    </bk>
    <bk>
      <extLst>
        <ext uri="{3e2802c4-a4d2-4d8b-9148-e3be6c30e623}">
          <xlrd:rvb i="6225"/>
        </ext>
      </extLst>
    </bk>
    <bk>
      <extLst>
        <ext uri="{3e2802c4-a4d2-4d8b-9148-e3be6c30e623}">
          <xlrd:rvb i="6226"/>
        </ext>
      </extLst>
    </bk>
    <bk>
      <extLst>
        <ext uri="{3e2802c4-a4d2-4d8b-9148-e3be6c30e623}">
          <xlrd:rvb i="6227"/>
        </ext>
      </extLst>
    </bk>
    <bk>
      <extLst>
        <ext uri="{3e2802c4-a4d2-4d8b-9148-e3be6c30e623}">
          <xlrd:rvb i="6228"/>
        </ext>
      </extLst>
    </bk>
    <bk>
      <extLst>
        <ext uri="{3e2802c4-a4d2-4d8b-9148-e3be6c30e623}">
          <xlrd:rvb i="6229"/>
        </ext>
      </extLst>
    </bk>
    <bk>
      <extLst>
        <ext uri="{3e2802c4-a4d2-4d8b-9148-e3be6c30e623}">
          <xlrd:rvb i="6230"/>
        </ext>
      </extLst>
    </bk>
    <bk>
      <extLst>
        <ext uri="{3e2802c4-a4d2-4d8b-9148-e3be6c30e623}">
          <xlrd:rvb i="6231"/>
        </ext>
      </extLst>
    </bk>
    <bk>
      <extLst>
        <ext uri="{3e2802c4-a4d2-4d8b-9148-e3be6c30e623}">
          <xlrd:rvb i="6232"/>
        </ext>
      </extLst>
    </bk>
    <bk>
      <extLst>
        <ext uri="{3e2802c4-a4d2-4d8b-9148-e3be6c30e623}">
          <xlrd:rvb i="6233"/>
        </ext>
      </extLst>
    </bk>
    <bk>
      <extLst>
        <ext uri="{3e2802c4-a4d2-4d8b-9148-e3be6c30e623}">
          <xlrd:rvb i="6234"/>
        </ext>
      </extLst>
    </bk>
    <bk>
      <extLst>
        <ext uri="{3e2802c4-a4d2-4d8b-9148-e3be6c30e623}">
          <xlrd:rvb i="6235"/>
        </ext>
      </extLst>
    </bk>
    <bk>
      <extLst>
        <ext uri="{3e2802c4-a4d2-4d8b-9148-e3be6c30e623}">
          <xlrd:rvb i="6236"/>
        </ext>
      </extLst>
    </bk>
    <bk>
      <extLst>
        <ext uri="{3e2802c4-a4d2-4d8b-9148-e3be6c30e623}">
          <xlrd:rvb i="6237"/>
        </ext>
      </extLst>
    </bk>
    <bk>
      <extLst>
        <ext uri="{3e2802c4-a4d2-4d8b-9148-e3be6c30e623}">
          <xlrd:rvb i="6238"/>
        </ext>
      </extLst>
    </bk>
    <bk>
      <extLst>
        <ext uri="{3e2802c4-a4d2-4d8b-9148-e3be6c30e623}">
          <xlrd:rvb i="6239"/>
        </ext>
      </extLst>
    </bk>
    <bk>
      <extLst>
        <ext uri="{3e2802c4-a4d2-4d8b-9148-e3be6c30e623}">
          <xlrd:rvb i="6240"/>
        </ext>
      </extLst>
    </bk>
    <bk>
      <extLst>
        <ext uri="{3e2802c4-a4d2-4d8b-9148-e3be6c30e623}">
          <xlrd:rvb i="6241"/>
        </ext>
      </extLst>
    </bk>
    <bk>
      <extLst>
        <ext uri="{3e2802c4-a4d2-4d8b-9148-e3be6c30e623}">
          <xlrd:rvb i="6242"/>
        </ext>
      </extLst>
    </bk>
    <bk>
      <extLst>
        <ext uri="{3e2802c4-a4d2-4d8b-9148-e3be6c30e623}">
          <xlrd:rvb i="6243"/>
        </ext>
      </extLst>
    </bk>
    <bk>
      <extLst>
        <ext uri="{3e2802c4-a4d2-4d8b-9148-e3be6c30e623}">
          <xlrd:rvb i="6244"/>
        </ext>
      </extLst>
    </bk>
    <bk>
      <extLst>
        <ext uri="{3e2802c4-a4d2-4d8b-9148-e3be6c30e623}">
          <xlrd:rvb i="6245"/>
        </ext>
      </extLst>
    </bk>
    <bk>
      <extLst>
        <ext uri="{3e2802c4-a4d2-4d8b-9148-e3be6c30e623}">
          <xlrd:rvb i="6246"/>
        </ext>
      </extLst>
    </bk>
    <bk>
      <extLst>
        <ext uri="{3e2802c4-a4d2-4d8b-9148-e3be6c30e623}">
          <xlrd:rvb i="6247"/>
        </ext>
      </extLst>
    </bk>
    <bk>
      <extLst>
        <ext uri="{3e2802c4-a4d2-4d8b-9148-e3be6c30e623}">
          <xlrd:rvb i="6248"/>
        </ext>
      </extLst>
    </bk>
    <bk>
      <extLst>
        <ext uri="{3e2802c4-a4d2-4d8b-9148-e3be6c30e623}">
          <xlrd:rvb i="6249"/>
        </ext>
      </extLst>
    </bk>
    <bk>
      <extLst>
        <ext uri="{3e2802c4-a4d2-4d8b-9148-e3be6c30e623}">
          <xlrd:rvb i="6250"/>
        </ext>
      </extLst>
    </bk>
    <bk>
      <extLst>
        <ext uri="{3e2802c4-a4d2-4d8b-9148-e3be6c30e623}">
          <xlrd:rvb i="6251"/>
        </ext>
      </extLst>
    </bk>
    <bk>
      <extLst>
        <ext uri="{3e2802c4-a4d2-4d8b-9148-e3be6c30e623}">
          <xlrd:rvb i="6252"/>
        </ext>
      </extLst>
    </bk>
    <bk>
      <extLst>
        <ext uri="{3e2802c4-a4d2-4d8b-9148-e3be6c30e623}">
          <xlrd:rvb i="6253"/>
        </ext>
      </extLst>
    </bk>
    <bk>
      <extLst>
        <ext uri="{3e2802c4-a4d2-4d8b-9148-e3be6c30e623}">
          <xlrd:rvb i="6254"/>
        </ext>
      </extLst>
    </bk>
    <bk>
      <extLst>
        <ext uri="{3e2802c4-a4d2-4d8b-9148-e3be6c30e623}">
          <xlrd:rvb i="6255"/>
        </ext>
      </extLst>
    </bk>
    <bk>
      <extLst>
        <ext uri="{3e2802c4-a4d2-4d8b-9148-e3be6c30e623}">
          <xlrd:rvb i="6256"/>
        </ext>
      </extLst>
    </bk>
    <bk>
      <extLst>
        <ext uri="{3e2802c4-a4d2-4d8b-9148-e3be6c30e623}">
          <xlrd:rvb i="6257"/>
        </ext>
      </extLst>
    </bk>
    <bk>
      <extLst>
        <ext uri="{3e2802c4-a4d2-4d8b-9148-e3be6c30e623}">
          <xlrd:rvb i="6258"/>
        </ext>
      </extLst>
    </bk>
    <bk>
      <extLst>
        <ext uri="{3e2802c4-a4d2-4d8b-9148-e3be6c30e623}">
          <xlrd:rvb i="6259"/>
        </ext>
      </extLst>
    </bk>
    <bk>
      <extLst>
        <ext uri="{3e2802c4-a4d2-4d8b-9148-e3be6c30e623}">
          <xlrd:rvb i="6260"/>
        </ext>
      </extLst>
    </bk>
    <bk>
      <extLst>
        <ext uri="{3e2802c4-a4d2-4d8b-9148-e3be6c30e623}">
          <xlrd:rvb i="6261"/>
        </ext>
      </extLst>
    </bk>
    <bk>
      <extLst>
        <ext uri="{3e2802c4-a4d2-4d8b-9148-e3be6c30e623}">
          <xlrd:rvb i="6262"/>
        </ext>
      </extLst>
    </bk>
    <bk>
      <extLst>
        <ext uri="{3e2802c4-a4d2-4d8b-9148-e3be6c30e623}">
          <xlrd:rvb i="6263"/>
        </ext>
      </extLst>
    </bk>
    <bk>
      <extLst>
        <ext uri="{3e2802c4-a4d2-4d8b-9148-e3be6c30e623}">
          <xlrd:rvb i="6264"/>
        </ext>
      </extLst>
    </bk>
    <bk>
      <extLst>
        <ext uri="{3e2802c4-a4d2-4d8b-9148-e3be6c30e623}">
          <xlrd:rvb i="6265"/>
        </ext>
      </extLst>
    </bk>
    <bk>
      <extLst>
        <ext uri="{3e2802c4-a4d2-4d8b-9148-e3be6c30e623}">
          <xlrd:rvb i="6266"/>
        </ext>
      </extLst>
    </bk>
    <bk>
      <extLst>
        <ext uri="{3e2802c4-a4d2-4d8b-9148-e3be6c30e623}">
          <xlrd:rvb i="6267"/>
        </ext>
      </extLst>
    </bk>
    <bk>
      <extLst>
        <ext uri="{3e2802c4-a4d2-4d8b-9148-e3be6c30e623}">
          <xlrd:rvb i="6268"/>
        </ext>
      </extLst>
    </bk>
    <bk>
      <extLst>
        <ext uri="{3e2802c4-a4d2-4d8b-9148-e3be6c30e623}">
          <xlrd:rvb i="6269"/>
        </ext>
      </extLst>
    </bk>
    <bk>
      <extLst>
        <ext uri="{3e2802c4-a4d2-4d8b-9148-e3be6c30e623}">
          <xlrd:rvb i="6270"/>
        </ext>
      </extLst>
    </bk>
    <bk>
      <extLst>
        <ext uri="{3e2802c4-a4d2-4d8b-9148-e3be6c30e623}">
          <xlrd:rvb i="6271"/>
        </ext>
      </extLst>
    </bk>
    <bk>
      <extLst>
        <ext uri="{3e2802c4-a4d2-4d8b-9148-e3be6c30e623}">
          <xlrd:rvb i="6272"/>
        </ext>
      </extLst>
    </bk>
    <bk>
      <extLst>
        <ext uri="{3e2802c4-a4d2-4d8b-9148-e3be6c30e623}">
          <xlrd:rvb i="6273"/>
        </ext>
      </extLst>
    </bk>
    <bk>
      <extLst>
        <ext uri="{3e2802c4-a4d2-4d8b-9148-e3be6c30e623}">
          <xlrd:rvb i="6274"/>
        </ext>
      </extLst>
    </bk>
    <bk>
      <extLst>
        <ext uri="{3e2802c4-a4d2-4d8b-9148-e3be6c30e623}">
          <xlrd:rvb i="6275"/>
        </ext>
      </extLst>
    </bk>
    <bk>
      <extLst>
        <ext uri="{3e2802c4-a4d2-4d8b-9148-e3be6c30e623}">
          <xlrd:rvb i="6276"/>
        </ext>
      </extLst>
    </bk>
    <bk>
      <extLst>
        <ext uri="{3e2802c4-a4d2-4d8b-9148-e3be6c30e623}">
          <xlrd:rvb i="6277"/>
        </ext>
      </extLst>
    </bk>
    <bk>
      <extLst>
        <ext uri="{3e2802c4-a4d2-4d8b-9148-e3be6c30e623}">
          <xlrd:rvb i="6278"/>
        </ext>
      </extLst>
    </bk>
    <bk>
      <extLst>
        <ext uri="{3e2802c4-a4d2-4d8b-9148-e3be6c30e623}">
          <xlrd:rvb i="6279"/>
        </ext>
      </extLst>
    </bk>
    <bk>
      <extLst>
        <ext uri="{3e2802c4-a4d2-4d8b-9148-e3be6c30e623}">
          <xlrd:rvb i="6280"/>
        </ext>
      </extLst>
    </bk>
    <bk>
      <extLst>
        <ext uri="{3e2802c4-a4d2-4d8b-9148-e3be6c30e623}">
          <xlrd:rvb i="6281"/>
        </ext>
      </extLst>
    </bk>
    <bk>
      <extLst>
        <ext uri="{3e2802c4-a4d2-4d8b-9148-e3be6c30e623}">
          <xlrd:rvb i="6282"/>
        </ext>
      </extLst>
    </bk>
    <bk>
      <extLst>
        <ext uri="{3e2802c4-a4d2-4d8b-9148-e3be6c30e623}">
          <xlrd:rvb i="6283"/>
        </ext>
      </extLst>
    </bk>
    <bk>
      <extLst>
        <ext uri="{3e2802c4-a4d2-4d8b-9148-e3be6c30e623}">
          <xlrd:rvb i="6284"/>
        </ext>
      </extLst>
    </bk>
    <bk>
      <extLst>
        <ext uri="{3e2802c4-a4d2-4d8b-9148-e3be6c30e623}">
          <xlrd:rvb i="6285"/>
        </ext>
      </extLst>
    </bk>
    <bk>
      <extLst>
        <ext uri="{3e2802c4-a4d2-4d8b-9148-e3be6c30e623}">
          <xlrd:rvb i="6286"/>
        </ext>
      </extLst>
    </bk>
    <bk>
      <extLst>
        <ext uri="{3e2802c4-a4d2-4d8b-9148-e3be6c30e623}">
          <xlrd:rvb i="6287"/>
        </ext>
      </extLst>
    </bk>
    <bk>
      <extLst>
        <ext uri="{3e2802c4-a4d2-4d8b-9148-e3be6c30e623}">
          <xlrd:rvb i="6288"/>
        </ext>
      </extLst>
    </bk>
    <bk>
      <extLst>
        <ext uri="{3e2802c4-a4d2-4d8b-9148-e3be6c30e623}">
          <xlrd:rvb i="6289"/>
        </ext>
      </extLst>
    </bk>
    <bk>
      <extLst>
        <ext uri="{3e2802c4-a4d2-4d8b-9148-e3be6c30e623}">
          <xlrd:rvb i="6290"/>
        </ext>
      </extLst>
    </bk>
    <bk>
      <extLst>
        <ext uri="{3e2802c4-a4d2-4d8b-9148-e3be6c30e623}">
          <xlrd:rvb i="6291"/>
        </ext>
      </extLst>
    </bk>
    <bk>
      <extLst>
        <ext uri="{3e2802c4-a4d2-4d8b-9148-e3be6c30e623}">
          <xlrd:rvb i="6292"/>
        </ext>
      </extLst>
    </bk>
    <bk>
      <extLst>
        <ext uri="{3e2802c4-a4d2-4d8b-9148-e3be6c30e623}">
          <xlrd:rvb i="6293"/>
        </ext>
      </extLst>
    </bk>
    <bk>
      <extLst>
        <ext uri="{3e2802c4-a4d2-4d8b-9148-e3be6c30e623}">
          <xlrd:rvb i="6294"/>
        </ext>
      </extLst>
    </bk>
    <bk>
      <extLst>
        <ext uri="{3e2802c4-a4d2-4d8b-9148-e3be6c30e623}">
          <xlrd:rvb i="6295"/>
        </ext>
      </extLst>
    </bk>
    <bk>
      <extLst>
        <ext uri="{3e2802c4-a4d2-4d8b-9148-e3be6c30e623}">
          <xlrd:rvb i="6296"/>
        </ext>
      </extLst>
    </bk>
    <bk>
      <extLst>
        <ext uri="{3e2802c4-a4d2-4d8b-9148-e3be6c30e623}">
          <xlrd:rvb i="6297"/>
        </ext>
      </extLst>
    </bk>
    <bk>
      <extLst>
        <ext uri="{3e2802c4-a4d2-4d8b-9148-e3be6c30e623}">
          <xlrd:rvb i="6298"/>
        </ext>
      </extLst>
    </bk>
    <bk>
      <extLst>
        <ext uri="{3e2802c4-a4d2-4d8b-9148-e3be6c30e623}">
          <xlrd:rvb i="6299"/>
        </ext>
      </extLst>
    </bk>
    <bk>
      <extLst>
        <ext uri="{3e2802c4-a4d2-4d8b-9148-e3be6c30e623}">
          <xlrd:rvb i="6300"/>
        </ext>
      </extLst>
    </bk>
    <bk>
      <extLst>
        <ext uri="{3e2802c4-a4d2-4d8b-9148-e3be6c30e623}">
          <xlrd:rvb i="6301"/>
        </ext>
      </extLst>
    </bk>
    <bk>
      <extLst>
        <ext uri="{3e2802c4-a4d2-4d8b-9148-e3be6c30e623}">
          <xlrd:rvb i="6302"/>
        </ext>
      </extLst>
    </bk>
    <bk>
      <extLst>
        <ext uri="{3e2802c4-a4d2-4d8b-9148-e3be6c30e623}">
          <xlrd:rvb i="6303"/>
        </ext>
      </extLst>
    </bk>
    <bk>
      <extLst>
        <ext uri="{3e2802c4-a4d2-4d8b-9148-e3be6c30e623}">
          <xlrd:rvb i="6304"/>
        </ext>
      </extLst>
    </bk>
    <bk>
      <extLst>
        <ext uri="{3e2802c4-a4d2-4d8b-9148-e3be6c30e623}">
          <xlrd:rvb i="6305"/>
        </ext>
      </extLst>
    </bk>
    <bk>
      <extLst>
        <ext uri="{3e2802c4-a4d2-4d8b-9148-e3be6c30e623}">
          <xlrd:rvb i="6306"/>
        </ext>
      </extLst>
    </bk>
    <bk>
      <extLst>
        <ext uri="{3e2802c4-a4d2-4d8b-9148-e3be6c30e623}">
          <xlrd:rvb i="6307"/>
        </ext>
      </extLst>
    </bk>
    <bk>
      <extLst>
        <ext uri="{3e2802c4-a4d2-4d8b-9148-e3be6c30e623}">
          <xlrd:rvb i="6308"/>
        </ext>
      </extLst>
    </bk>
    <bk>
      <extLst>
        <ext uri="{3e2802c4-a4d2-4d8b-9148-e3be6c30e623}">
          <xlrd:rvb i="6309"/>
        </ext>
      </extLst>
    </bk>
    <bk>
      <extLst>
        <ext uri="{3e2802c4-a4d2-4d8b-9148-e3be6c30e623}">
          <xlrd:rvb i="6310"/>
        </ext>
      </extLst>
    </bk>
    <bk>
      <extLst>
        <ext uri="{3e2802c4-a4d2-4d8b-9148-e3be6c30e623}">
          <xlrd:rvb i="6311"/>
        </ext>
      </extLst>
    </bk>
    <bk>
      <extLst>
        <ext uri="{3e2802c4-a4d2-4d8b-9148-e3be6c30e623}">
          <xlrd:rvb i="6312"/>
        </ext>
      </extLst>
    </bk>
    <bk>
      <extLst>
        <ext uri="{3e2802c4-a4d2-4d8b-9148-e3be6c30e623}">
          <xlrd:rvb i="6313"/>
        </ext>
      </extLst>
    </bk>
    <bk>
      <extLst>
        <ext uri="{3e2802c4-a4d2-4d8b-9148-e3be6c30e623}">
          <xlrd:rvb i="6314"/>
        </ext>
      </extLst>
    </bk>
    <bk>
      <extLst>
        <ext uri="{3e2802c4-a4d2-4d8b-9148-e3be6c30e623}">
          <xlrd:rvb i="6315"/>
        </ext>
      </extLst>
    </bk>
    <bk>
      <extLst>
        <ext uri="{3e2802c4-a4d2-4d8b-9148-e3be6c30e623}">
          <xlrd:rvb i="6316"/>
        </ext>
      </extLst>
    </bk>
    <bk>
      <extLst>
        <ext uri="{3e2802c4-a4d2-4d8b-9148-e3be6c30e623}">
          <xlrd:rvb i="6317"/>
        </ext>
      </extLst>
    </bk>
    <bk>
      <extLst>
        <ext uri="{3e2802c4-a4d2-4d8b-9148-e3be6c30e623}">
          <xlrd:rvb i="6318"/>
        </ext>
      </extLst>
    </bk>
    <bk>
      <extLst>
        <ext uri="{3e2802c4-a4d2-4d8b-9148-e3be6c30e623}">
          <xlrd:rvb i="6319"/>
        </ext>
      </extLst>
    </bk>
    <bk>
      <extLst>
        <ext uri="{3e2802c4-a4d2-4d8b-9148-e3be6c30e623}">
          <xlrd:rvb i="6320"/>
        </ext>
      </extLst>
    </bk>
    <bk>
      <extLst>
        <ext uri="{3e2802c4-a4d2-4d8b-9148-e3be6c30e623}">
          <xlrd:rvb i="6321"/>
        </ext>
      </extLst>
    </bk>
    <bk>
      <extLst>
        <ext uri="{3e2802c4-a4d2-4d8b-9148-e3be6c30e623}">
          <xlrd:rvb i="6322"/>
        </ext>
      </extLst>
    </bk>
    <bk>
      <extLst>
        <ext uri="{3e2802c4-a4d2-4d8b-9148-e3be6c30e623}">
          <xlrd:rvb i="6323"/>
        </ext>
      </extLst>
    </bk>
    <bk>
      <extLst>
        <ext uri="{3e2802c4-a4d2-4d8b-9148-e3be6c30e623}">
          <xlrd:rvb i="6324"/>
        </ext>
      </extLst>
    </bk>
    <bk>
      <extLst>
        <ext uri="{3e2802c4-a4d2-4d8b-9148-e3be6c30e623}">
          <xlrd:rvb i="6325"/>
        </ext>
      </extLst>
    </bk>
    <bk>
      <extLst>
        <ext uri="{3e2802c4-a4d2-4d8b-9148-e3be6c30e623}">
          <xlrd:rvb i="6326"/>
        </ext>
      </extLst>
    </bk>
    <bk>
      <extLst>
        <ext uri="{3e2802c4-a4d2-4d8b-9148-e3be6c30e623}">
          <xlrd:rvb i="6327"/>
        </ext>
      </extLst>
    </bk>
    <bk>
      <extLst>
        <ext uri="{3e2802c4-a4d2-4d8b-9148-e3be6c30e623}">
          <xlrd:rvb i="6328"/>
        </ext>
      </extLst>
    </bk>
    <bk>
      <extLst>
        <ext uri="{3e2802c4-a4d2-4d8b-9148-e3be6c30e623}">
          <xlrd:rvb i="6329"/>
        </ext>
      </extLst>
    </bk>
    <bk>
      <extLst>
        <ext uri="{3e2802c4-a4d2-4d8b-9148-e3be6c30e623}">
          <xlrd:rvb i="6330"/>
        </ext>
      </extLst>
    </bk>
    <bk>
      <extLst>
        <ext uri="{3e2802c4-a4d2-4d8b-9148-e3be6c30e623}">
          <xlrd:rvb i="6331"/>
        </ext>
      </extLst>
    </bk>
    <bk>
      <extLst>
        <ext uri="{3e2802c4-a4d2-4d8b-9148-e3be6c30e623}">
          <xlrd:rvb i="6332"/>
        </ext>
      </extLst>
    </bk>
    <bk>
      <extLst>
        <ext uri="{3e2802c4-a4d2-4d8b-9148-e3be6c30e623}">
          <xlrd:rvb i="6333"/>
        </ext>
      </extLst>
    </bk>
    <bk>
      <extLst>
        <ext uri="{3e2802c4-a4d2-4d8b-9148-e3be6c30e623}">
          <xlrd:rvb i="6334"/>
        </ext>
      </extLst>
    </bk>
    <bk>
      <extLst>
        <ext uri="{3e2802c4-a4d2-4d8b-9148-e3be6c30e623}">
          <xlrd:rvb i="6335"/>
        </ext>
      </extLst>
    </bk>
    <bk>
      <extLst>
        <ext uri="{3e2802c4-a4d2-4d8b-9148-e3be6c30e623}">
          <xlrd:rvb i="6336"/>
        </ext>
      </extLst>
    </bk>
    <bk>
      <extLst>
        <ext uri="{3e2802c4-a4d2-4d8b-9148-e3be6c30e623}">
          <xlrd:rvb i="6337"/>
        </ext>
      </extLst>
    </bk>
    <bk>
      <extLst>
        <ext uri="{3e2802c4-a4d2-4d8b-9148-e3be6c30e623}">
          <xlrd:rvb i="6338"/>
        </ext>
      </extLst>
    </bk>
    <bk>
      <extLst>
        <ext uri="{3e2802c4-a4d2-4d8b-9148-e3be6c30e623}">
          <xlrd:rvb i="6339"/>
        </ext>
      </extLst>
    </bk>
    <bk>
      <extLst>
        <ext uri="{3e2802c4-a4d2-4d8b-9148-e3be6c30e623}">
          <xlrd:rvb i="6340"/>
        </ext>
      </extLst>
    </bk>
    <bk>
      <extLst>
        <ext uri="{3e2802c4-a4d2-4d8b-9148-e3be6c30e623}">
          <xlrd:rvb i="6341"/>
        </ext>
      </extLst>
    </bk>
    <bk>
      <extLst>
        <ext uri="{3e2802c4-a4d2-4d8b-9148-e3be6c30e623}">
          <xlrd:rvb i="6342"/>
        </ext>
      </extLst>
    </bk>
    <bk>
      <extLst>
        <ext uri="{3e2802c4-a4d2-4d8b-9148-e3be6c30e623}">
          <xlrd:rvb i="6343"/>
        </ext>
      </extLst>
    </bk>
    <bk>
      <extLst>
        <ext uri="{3e2802c4-a4d2-4d8b-9148-e3be6c30e623}">
          <xlrd:rvb i="6344"/>
        </ext>
      </extLst>
    </bk>
    <bk>
      <extLst>
        <ext uri="{3e2802c4-a4d2-4d8b-9148-e3be6c30e623}">
          <xlrd:rvb i="6345"/>
        </ext>
      </extLst>
    </bk>
    <bk>
      <extLst>
        <ext uri="{3e2802c4-a4d2-4d8b-9148-e3be6c30e623}">
          <xlrd:rvb i="6346"/>
        </ext>
      </extLst>
    </bk>
    <bk>
      <extLst>
        <ext uri="{3e2802c4-a4d2-4d8b-9148-e3be6c30e623}">
          <xlrd:rvb i="6347"/>
        </ext>
      </extLst>
    </bk>
    <bk>
      <extLst>
        <ext uri="{3e2802c4-a4d2-4d8b-9148-e3be6c30e623}">
          <xlrd:rvb i="6348"/>
        </ext>
      </extLst>
    </bk>
    <bk>
      <extLst>
        <ext uri="{3e2802c4-a4d2-4d8b-9148-e3be6c30e623}">
          <xlrd:rvb i="6349"/>
        </ext>
      </extLst>
    </bk>
    <bk>
      <extLst>
        <ext uri="{3e2802c4-a4d2-4d8b-9148-e3be6c30e623}">
          <xlrd:rvb i="6350"/>
        </ext>
      </extLst>
    </bk>
    <bk>
      <extLst>
        <ext uri="{3e2802c4-a4d2-4d8b-9148-e3be6c30e623}">
          <xlrd:rvb i="6351"/>
        </ext>
      </extLst>
    </bk>
    <bk>
      <extLst>
        <ext uri="{3e2802c4-a4d2-4d8b-9148-e3be6c30e623}">
          <xlrd:rvb i="6352"/>
        </ext>
      </extLst>
    </bk>
    <bk>
      <extLst>
        <ext uri="{3e2802c4-a4d2-4d8b-9148-e3be6c30e623}">
          <xlrd:rvb i="6353"/>
        </ext>
      </extLst>
    </bk>
    <bk>
      <extLst>
        <ext uri="{3e2802c4-a4d2-4d8b-9148-e3be6c30e623}">
          <xlrd:rvb i="6354"/>
        </ext>
      </extLst>
    </bk>
    <bk>
      <extLst>
        <ext uri="{3e2802c4-a4d2-4d8b-9148-e3be6c30e623}">
          <xlrd:rvb i="6355"/>
        </ext>
      </extLst>
    </bk>
    <bk>
      <extLst>
        <ext uri="{3e2802c4-a4d2-4d8b-9148-e3be6c30e623}">
          <xlrd:rvb i="6356"/>
        </ext>
      </extLst>
    </bk>
    <bk>
      <extLst>
        <ext uri="{3e2802c4-a4d2-4d8b-9148-e3be6c30e623}">
          <xlrd:rvb i="6357"/>
        </ext>
      </extLst>
    </bk>
    <bk>
      <extLst>
        <ext uri="{3e2802c4-a4d2-4d8b-9148-e3be6c30e623}">
          <xlrd:rvb i="6358"/>
        </ext>
      </extLst>
    </bk>
    <bk>
      <extLst>
        <ext uri="{3e2802c4-a4d2-4d8b-9148-e3be6c30e623}">
          <xlrd:rvb i="6359"/>
        </ext>
      </extLst>
    </bk>
    <bk>
      <extLst>
        <ext uri="{3e2802c4-a4d2-4d8b-9148-e3be6c30e623}">
          <xlrd:rvb i="6360"/>
        </ext>
      </extLst>
    </bk>
    <bk>
      <extLst>
        <ext uri="{3e2802c4-a4d2-4d8b-9148-e3be6c30e623}">
          <xlrd:rvb i="6361"/>
        </ext>
      </extLst>
    </bk>
    <bk>
      <extLst>
        <ext uri="{3e2802c4-a4d2-4d8b-9148-e3be6c30e623}">
          <xlrd:rvb i="6362"/>
        </ext>
      </extLst>
    </bk>
    <bk>
      <extLst>
        <ext uri="{3e2802c4-a4d2-4d8b-9148-e3be6c30e623}">
          <xlrd:rvb i="6363"/>
        </ext>
      </extLst>
    </bk>
    <bk>
      <extLst>
        <ext uri="{3e2802c4-a4d2-4d8b-9148-e3be6c30e623}">
          <xlrd:rvb i="6364"/>
        </ext>
      </extLst>
    </bk>
    <bk>
      <extLst>
        <ext uri="{3e2802c4-a4d2-4d8b-9148-e3be6c30e623}">
          <xlrd:rvb i="6365"/>
        </ext>
      </extLst>
    </bk>
    <bk>
      <extLst>
        <ext uri="{3e2802c4-a4d2-4d8b-9148-e3be6c30e623}">
          <xlrd:rvb i="6366"/>
        </ext>
      </extLst>
    </bk>
    <bk>
      <extLst>
        <ext uri="{3e2802c4-a4d2-4d8b-9148-e3be6c30e623}">
          <xlrd:rvb i="6367"/>
        </ext>
      </extLst>
    </bk>
    <bk>
      <extLst>
        <ext uri="{3e2802c4-a4d2-4d8b-9148-e3be6c30e623}">
          <xlrd:rvb i="6368"/>
        </ext>
      </extLst>
    </bk>
    <bk>
      <extLst>
        <ext uri="{3e2802c4-a4d2-4d8b-9148-e3be6c30e623}">
          <xlrd:rvb i="6369"/>
        </ext>
      </extLst>
    </bk>
    <bk>
      <extLst>
        <ext uri="{3e2802c4-a4d2-4d8b-9148-e3be6c30e623}">
          <xlrd:rvb i="6370"/>
        </ext>
      </extLst>
    </bk>
    <bk>
      <extLst>
        <ext uri="{3e2802c4-a4d2-4d8b-9148-e3be6c30e623}">
          <xlrd:rvb i="6371"/>
        </ext>
      </extLst>
    </bk>
    <bk>
      <extLst>
        <ext uri="{3e2802c4-a4d2-4d8b-9148-e3be6c30e623}">
          <xlrd:rvb i="6372"/>
        </ext>
      </extLst>
    </bk>
    <bk>
      <extLst>
        <ext uri="{3e2802c4-a4d2-4d8b-9148-e3be6c30e623}">
          <xlrd:rvb i="6373"/>
        </ext>
      </extLst>
    </bk>
    <bk>
      <extLst>
        <ext uri="{3e2802c4-a4d2-4d8b-9148-e3be6c30e623}">
          <xlrd:rvb i="6374"/>
        </ext>
      </extLst>
    </bk>
    <bk>
      <extLst>
        <ext uri="{3e2802c4-a4d2-4d8b-9148-e3be6c30e623}">
          <xlrd:rvb i="6375"/>
        </ext>
      </extLst>
    </bk>
    <bk>
      <extLst>
        <ext uri="{3e2802c4-a4d2-4d8b-9148-e3be6c30e623}">
          <xlrd:rvb i="6376"/>
        </ext>
      </extLst>
    </bk>
    <bk>
      <extLst>
        <ext uri="{3e2802c4-a4d2-4d8b-9148-e3be6c30e623}">
          <xlrd:rvb i="6377"/>
        </ext>
      </extLst>
    </bk>
    <bk>
      <extLst>
        <ext uri="{3e2802c4-a4d2-4d8b-9148-e3be6c30e623}">
          <xlrd:rvb i="6378"/>
        </ext>
      </extLst>
    </bk>
    <bk>
      <extLst>
        <ext uri="{3e2802c4-a4d2-4d8b-9148-e3be6c30e623}">
          <xlrd:rvb i="6379"/>
        </ext>
      </extLst>
    </bk>
    <bk>
      <extLst>
        <ext uri="{3e2802c4-a4d2-4d8b-9148-e3be6c30e623}">
          <xlrd:rvb i="6380"/>
        </ext>
      </extLst>
    </bk>
    <bk>
      <extLst>
        <ext uri="{3e2802c4-a4d2-4d8b-9148-e3be6c30e623}">
          <xlrd:rvb i="6381"/>
        </ext>
      </extLst>
    </bk>
    <bk>
      <extLst>
        <ext uri="{3e2802c4-a4d2-4d8b-9148-e3be6c30e623}">
          <xlrd:rvb i="6382"/>
        </ext>
      </extLst>
    </bk>
    <bk>
      <extLst>
        <ext uri="{3e2802c4-a4d2-4d8b-9148-e3be6c30e623}">
          <xlrd:rvb i="6383"/>
        </ext>
      </extLst>
    </bk>
    <bk>
      <extLst>
        <ext uri="{3e2802c4-a4d2-4d8b-9148-e3be6c30e623}">
          <xlrd:rvb i="6384"/>
        </ext>
      </extLst>
    </bk>
    <bk>
      <extLst>
        <ext uri="{3e2802c4-a4d2-4d8b-9148-e3be6c30e623}">
          <xlrd:rvb i="6385"/>
        </ext>
      </extLst>
    </bk>
    <bk>
      <extLst>
        <ext uri="{3e2802c4-a4d2-4d8b-9148-e3be6c30e623}">
          <xlrd:rvb i="6386"/>
        </ext>
      </extLst>
    </bk>
    <bk>
      <extLst>
        <ext uri="{3e2802c4-a4d2-4d8b-9148-e3be6c30e623}">
          <xlrd:rvb i="6387"/>
        </ext>
      </extLst>
    </bk>
    <bk>
      <extLst>
        <ext uri="{3e2802c4-a4d2-4d8b-9148-e3be6c30e623}">
          <xlrd:rvb i="6388"/>
        </ext>
      </extLst>
    </bk>
    <bk>
      <extLst>
        <ext uri="{3e2802c4-a4d2-4d8b-9148-e3be6c30e623}">
          <xlrd:rvb i="6389"/>
        </ext>
      </extLst>
    </bk>
    <bk>
      <extLst>
        <ext uri="{3e2802c4-a4d2-4d8b-9148-e3be6c30e623}">
          <xlrd:rvb i="6390"/>
        </ext>
      </extLst>
    </bk>
    <bk>
      <extLst>
        <ext uri="{3e2802c4-a4d2-4d8b-9148-e3be6c30e623}">
          <xlrd:rvb i="6391"/>
        </ext>
      </extLst>
    </bk>
    <bk>
      <extLst>
        <ext uri="{3e2802c4-a4d2-4d8b-9148-e3be6c30e623}">
          <xlrd:rvb i="6392"/>
        </ext>
      </extLst>
    </bk>
    <bk>
      <extLst>
        <ext uri="{3e2802c4-a4d2-4d8b-9148-e3be6c30e623}">
          <xlrd:rvb i="6393"/>
        </ext>
      </extLst>
    </bk>
    <bk>
      <extLst>
        <ext uri="{3e2802c4-a4d2-4d8b-9148-e3be6c30e623}">
          <xlrd:rvb i="6394"/>
        </ext>
      </extLst>
    </bk>
    <bk>
      <extLst>
        <ext uri="{3e2802c4-a4d2-4d8b-9148-e3be6c30e623}">
          <xlrd:rvb i="6395"/>
        </ext>
      </extLst>
    </bk>
    <bk>
      <extLst>
        <ext uri="{3e2802c4-a4d2-4d8b-9148-e3be6c30e623}">
          <xlrd:rvb i="6396"/>
        </ext>
      </extLst>
    </bk>
    <bk>
      <extLst>
        <ext uri="{3e2802c4-a4d2-4d8b-9148-e3be6c30e623}">
          <xlrd:rvb i="6397"/>
        </ext>
      </extLst>
    </bk>
    <bk>
      <extLst>
        <ext uri="{3e2802c4-a4d2-4d8b-9148-e3be6c30e623}">
          <xlrd:rvb i="6398"/>
        </ext>
      </extLst>
    </bk>
    <bk>
      <extLst>
        <ext uri="{3e2802c4-a4d2-4d8b-9148-e3be6c30e623}">
          <xlrd:rvb i="6399"/>
        </ext>
      </extLst>
    </bk>
    <bk>
      <extLst>
        <ext uri="{3e2802c4-a4d2-4d8b-9148-e3be6c30e623}">
          <xlrd:rvb i="6400"/>
        </ext>
      </extLst>
    </bk>
    <bk>
      <extLst>
        <ext uri="{3e2802c4-a4d2-4d8b-9148-e3be6c30e623}">
          <xlrd:rvb i="6401"/>
        </ext>
      </extLst>
    </bk>
    <bk>
      <extLst>
        <ext uri="{3e2802c4-a4d2-4d8b-9148-e3be6c30e623}">
          <xlrd:rvb i="6402"/>
        </ext>
      </extLst>
    </bk>
    <bk>
      <extLst>
        <ext uri="{3e2802c4-a4d2-4d8b-9148-e3be6c30e623}">
          <xlrd:rvb i="6403"/>
        </ext>
      </extLst>
    </bk>
    <bk>
      <extLst>
        <ext uri="{3e2802c4-a4d2-4d8b-9148-e3be6c30e623}">
          <xlrd:rvb i="6404"/>
        </ext>
      </extLst>
    </bk>
    <bk>
      <extLst>
        <ext uri="{3e2802c4-a4d2-4d8b-9148-e3be6c30e623}">
          <xlrd:rvb i="6405"/>
        </ext>
      </extLst>
    </bk>
    <bk>
      <extLst>
        <ext uri="{3e2802c4-a4d2-4d8b-9148-e3be6c30e623}">
          <xlrd:rvb i="6406"/>
        </ext>
      </extLst>
    </bk>
    <bk>
      <extLst>
        <ext uri="{3e2802c4-a4d2-4d8b-9148-e3be6c30e623}">
          <xlrd:rvb i="6407"/>
        </ext>
      </extLst>
    </bk>
    <bk>
      <extLst>
        <ext uri="{3e2802c4-a4d2-4d8b-9148-e3be6c30e623}">
          <xlrd:rvb i="6408"/>
        </ext>
      </extLst>
    </bk>
    <bk>
      <extLst>
        <ext uri="{3e2802c4-a4d2-4d8b-9148-e3be6c30e623}">
          <xlrd:rvb i="6409"/>
        </ext>
      </extLst>
    </bk>
    <bk>
      <extLst>
        <ext uri="{3e2802c4-a4d2-4d8b-9148-e3be6c30e623}">
          <xlrd:rvb i="6410"/>
        </ext>
      </extLst>
    </bk>
    <bk>
      <extLst>
        <ext uri="{3e2802c4-a4d2-4d8b-9148-e3be6c30e623}">
          <xlrd:rvb i="6411"/>
        </ext>
      </extLst>
    </bk>
    <bk>
      <extLst>
        <ext uri="{3e2802c4-a4d2-4d8b-9148-e3be6c30e623}">
          <xlrd:rvb i="6412"/>
        </ext>
      </extLst>
    </bk>
    <bk>
      <extLst>
        <ext uri="{3e2802c4-a4d2-4d8b-9148-e3be6c30e623}">
          <xlrd:rvb i="6413"/>
        </ext>
      </extLst>
    </bk>
    <bk>
      <extLst>
        <ext uri="{3e2802c4-a4d2-4d8b-9148-e3be6c30e623}">
          <xlrd:rvb i="6414"/>
        </ext>
      </extLst>
    </bk>
    <bk>
      <extLst>
        <ext uri="{3e2802c4-a4d2-4d8b-9148-e3be6c30e623}">
          <xlrd:rvb i="6415"/>
        </ext>
      </extLst>
    </bk>
    <bk>
      <extLst>
        <ext uri="{3e2802c4-a4d2-4d8b-9148-e3be6c30e623}">
          <xlrd:rvb i="6416"/>
        </ext>
      </extLst>
    </bk>
    <bk>
      <extLst>
        <ext uri="{3e2802c4-a4d2-4d8b-9148-e3be6c30e623}">
          <xlrd:rvb i="6417"/>
        </ext>
      </extLst>
    </bk>
    <bk>
      <extLst>
        <ext uri="{3e2802c4-a4d2-4d8b-9148-e3be6c30e623}">
          <xlrd:rvb i="6418"/>
        </ext>
      </extLst>
    </bk>
    <bk>
      <extLst>
        <ext uri="{3e2802c4-a4d2-4d8b-9148-e3be6c30e623}">
          <xlrd:rvb i="6419"/>
        </ext>
      </extLst>
    </bk>
    <bk>
      <extLst>
        <ext uri="{3e2802c4-a4d2-4d8b-9148-e3be6c30e623}">
          <xlrd:rvb i="6420"/>
        </ext>
      </extLst>
    </bk>
    <bk>
      <extLst>
        <ext uri="{3e2802c4-a4d2-4d8b-9148-e3be6c30e623}">
          <xlrd:rvb i="6421"/>
        </ext>
      </extLst>
    </bk>
    <bk>
      <extLst>
        <ext uri="{3e2802c4-a4d2-4d8b-9148-e3be6c30e623}">
          <xlrd:rvb i="6422"/>
        </ext>
      </extLst>
    </bk>
    <bk>
      <extLst>
        <ext uri="{3e2802c4-a4d2-4d8b-9148-e3be6c30e623}">
          <xlrd:rvb i="6423"/>
        </ext>
      </extLst>
    </bk>
    <bk>
      <extLst>
        <ext uri="{3e2802c4-a4d2-4d8b-9148-e3be6c30e623}">
          <xlrd:rvb i="6424"/>
        </ext>
      </extLst>
    </bk>
    <bk>
      <extLst>
        <ext uri="{3e2802c4-a4d2-4d8b-9148-e3be6c30e623}">
          <xlrd:rvb i="6425"/>
        </ext>
      </extLst>
    </bk>
    <bk>
      <extLst>
        <ext uri="{3e2802c4-a4d2-4d8b-9148-e3be6c30e623}">
          <xlrd:rvb i="6426"/>
        </ext>
      </extLst>
    </bk>
    <bk>
      <extLst>
        <ext uri="{3e2802c4-a4d2-4d8b-9148-e3be6c30e623}">
          <xlrd:rvb i="6427"/>
        </ext>
      </extLst>
    </bk>
    <bk>
      <extLst>
        <ext uri="{3e2802c4-a4d2-4d8b-9148-e3be6c30e623}">
          <xlrd:rvb i="6428"/>
        </ext>
      </extLst>
    </bk>
    <bk>
      <extLst>
        <ext uri="{3e2802c4-a4d2-4d8b-9148-e3be6c30e623}">
          <xlrd:rvb i="6429"/>
        </ext>
      </extLst>
    </bk>
    <bk>
      <extLst>
        <ext uri="{3e2802c4-a4d2-4d8b-9148-e3be6c30e623}">
          <xlrd:rvb i="6430"/>
        </ext>
      </extLst>
    </bk>
    <bk>
      <extLst>
        <ext uri="{3e2802c4-a4d2-4d8b-9148-e3be6c30e623}">
          <xlrd:rvb i="6431"/>
        </ext>
      </extLst>
    </bk>
    <bk>
      <extLst>
        <ext uri="{3e2802c4-a4d2-4d8b-9148-e3be6c30e623}">
          <xlrd:rvb i="6432"/>
        </ext>
      </extLst>
    </bk>
    <bk>
      <extLst>
        <ext uri="{3e2802c4-a4d2-4d8b-9148-e3be6c30e623}">
          <xlrd:rvb i="6433"/>
        </ext>
      </extLst>
    </bk>
    <bk>
      <extLst>
        <ext uri="{3e2802c4-a4d2-4d8b-9148-e3be6c30e623}">
          <xlrd:rvb i="6434"/>
        </ext>
      </extLst>
    </bk>
    <bk>
      <extLst>
        <ext uri="{3e2802c4-a4d2-4d8b-9148-e3be6c30e623}">
          <xlrd:rvb i="6435"/>
        </ext>
      </extLst>
    </bk>
    <bk>
      <extLst>
        <ext uri="{3e2802c4-a4d2-4d8b-9148-e3be6c30e623}">
          <xlrd:rvb i="6436"/>
        </ext>
      </extLst>
    </bk>
    <bk>
      <extLst>
        <ext uri="{3e2802c4-a4d2-4d8b-9148-e3be6c30e623}">
          <xlrd:rvb i="6437"/>
        </ext>
      </extLst>
    </bk>
    <bk>
      <extLst>
        <ext uri="{3e2802c4-a4d2-4d8b-9148-e3be6c30e623}">
          <xlrd:rvb i="6438"/>
        </ext>
      </extLst>
    </bk>
    <bk>
      <extLst>
        <ext uri="{3e2802c4-a4d2-4d8b-9148-e3be6c30e623}">
          <xlrd:rvb i="6439"/>
        </ext>
      </extLst>
    </bk>
    <bk>
      <extLst>
        <ext uri="{3e2802c4-a4d2-4d8b-9148-e3be6c30e623}">
          <xlrd:rvb i="6440"/>
        </ext>
      </extLst>
    </bk>
    <bk>
      <extLst>
        <ext uri="{3e2802c4-a4d2-4d8b-9148-e3be6c30e623}">
          <xlrd:rvb i="6441"/>
        </ext>
      </extLst>
    </bk>
    <bk>
      <extLst>
        <ext uri="{3e2802c4-a4d2-4d8b-9148-e3be6c30e623}">
          <xlrd:rvb i="6442"/>
        </ext>
      </extLst>
    </bk>
    <bk>
      <extLst>
        <ext uri="{3e2802c4-a4d2-4d8b-9148-e3be6c30e623}">
          <xlrd:rvb i="6443"/>
        </ext>
      </extLst>
    </bk>
    <bk>
      <extLst>
        <ext uri="{3e2802c4-a4d2-4d8b-9148-e3be6c30e623}">
          <xlrd:rvb i="6444"/>
        </ext>
      </extLst>
    </bk>
    <bk>
      <extLst>
        <ext uri="{3e2802c4-a4d2-4d8b-9148-e3be6c30e623}">
          <xlrd:rvb i="6445"/>
        </ext>
      </extLst>
    </bk>
    <bk>
      <extLst>
        <ext uri="{3e2802c4-a4d2-4d8b-9148-e3be6c30e623}">
          <xlrd:rvb i="6446"/>
        </ext>
      </extLst>
    </bk>
    <bk>
      <extLst>
        <ext uri="{3e2802c4-a4d2-4d8b-9148-e3be6c30e623}">
          <xlrd:rvb i="6447"/>
        </ext>
      </extLst>
    </bk>
    <bk>
      <extLst>
        <ext uri="{3e2802c4-a4d2-4d8b-9148-e3be6c30e623}">
          <xlrd:rvb i="6448"/>
        </ext>
      </extLst>
    </bk>
    <bk>
      <extLst>
        <ext uri="{3e2802c4-a4d2-4d8b-9148-e3be6c30e623}">
          <xlrd:rvb i="6449"/>
        </ext>
      </extLst>
    </bk>
    <bk>
      <extLst>
        <ext uri="{3e2802c4-a4d2-4d8b-9148-e3be6c30e623}">
          <xlrd:rvb i="6450"/>
        </ext>
      </extLst>
    </bk>
    <bk>
      <extLst>
        <ext uri="{3e2802c4-a4d2-4d8b-9148-e3be6c30e623}">
          <xlrd:rvb i="6451"/>
        </ext>
      </extLst>
    </bk>
    <bk>
      <extLst>
        <ext uri="{3e2802c4-a4d2-4d8b-9148-e3be6c30e623}">
          <xlrd:rvb i="6452"/>
        </ext>
      </extLst>
    </bk>
    <bk>
      <extLst>
        <ext uri="{3e2802c4-a4d2-4d8b-9148-e3be6c30e623}">
          <xlrd:rvb i="6453"/>
        </ext>
      </extLst>
    </bk>
    <bk>
      <extLst>
        <ext uri="{3e2802c4-a4d2-4d8b-9148-e3be6c30e623}">
          <xlrd:rvb i="6454"/>
        </ext>
      </extLst>
    </bk>
    <bk>
      <extLst>
        <ext uri="{3e2802c4-a4d2-4d8b-9148-e3be6c30e623}">
          <xlrd:rvb i="6455"/>
        </ext>
      </extLst>
    </bk>
    <bk>
      <extLst>
        <ext uri="{3e2802c4-a4d2-4d8b-9148-e3be6c30e623}">
          <xlrd:rvb i="6456"/>
        </ext>
      </extLst>
    </bk>
    <bk>
      <extLst>
        <ext uri="{3e2802c4-a4d2-4d8b-9148-e3be6c30e623}">
          <xlrd:rvb i="6457"/>
        </ext>
      </extLst>
    </bk>
    <bk>
      <extLst>
        <ext uri="{3e2802c4-a4d2-4d8b-9148-e3be6c30e623}">
          <xlrd:rvb i="6458"/>
        </ext>
      </extLst>
    </bk>
    <bk>
      <extLst>
        <ext uri="{3e2802c4-a4d2-4d8b-9148-e3be6c30e623}">
          <xlrd:rvb i="6459"/>
        </ext>
      </extLst>
    </bk>
    <bk>
      <extLst>
        <ext uri="{3e2802c4-a4d2-4d8b-9148-e3be6c30e623}">
          <xlrd:rvb i="6460"/>
        </ext>
      </extLst>
    </bk>
    <bk>
      <extLst>
        <ext uri="{3e2802c4-a4d2-4d8b-9148-e3be6c30e623}">
          <xlrd:rvb i="6461"/>
        </ext>
      </extLst>
    </bk>
    <bk>
      <extLst>
        <ext uri="{3e2802c4-a4d2-4d8b-9148-e3be6c30e623}">
          <xlrd:rvb i="6462"/>
        </ext>
      </extLst>
    </bk>
    <bk>
      <extLst>
        <ext uri="{3e2802c4-a4d2-4d8b-9148-e3be6c30e623}">
          <xlrd:rvb i="6463"/>
        </ext>
      </extLst>
    </bk>
    <bk>
      <extLst>
        <ext uri="{3e2802c4-a4d2-4d8b-9148-e3be6c30e623}">
          <xlrd:rvb i="6464"/>
        </ext>
      </extLst>
    </bk>
    <bk>
      <extLst>
        <ext uri="{3e2802c4-a4d2-4d8b-9148-e3be6c30e623}">
          <xlrd:rvb i="6465"/>
        </ext>
      </extLst>
    </bk>
    <bk>
      <extLst>
        <ext uri="{3e2802c4-a4d2-4d8b-9148-e3be6c30e623}">
          <xlrd:rvb i="6466"/>
        </ext>
      </extLst>
    </bk>
    <bk>
      <extLst>
        <ext uri="{3e2802c4-a4d2-4d8b-9148-e3be6c30e623}">
          <xlrd:rvb i="6467"/>
        </ext>
      </extLst>
    </bk>
    <bk>
      <extLst>
        <ext uri="{3e2802c4-a4d2-4d8b-9148-e3be6c30e623}">
          <xlrd:rvb i="6468"/>
        </ext>
      </extLst>
    </bk>
    <bk>
      <extLst>
        <ext uri="{3e2802c4-a4d2-4d8b-9148-e3be6c30e623}">
          <xlrd:rvb i="6469"/>
        </ext>
      </extLst>
    </bk>
    <bk>
      <extLst>
        <ext uri="{3e2802c4-a4d2-4d8b-9148-e3be6c30e623}">
          <xlrd:rvb i="6470"/>
        </ext>
      </extLst>
    </bk>
    <bk>
      <extLst>
        <ext uri="{3e2802c4-a4d2-4d8b-9148-e3be6c30e623}">
          <xlrd:rvb i="6471"/>
        </ext>
      </extLst>
    </bk>
    <bk>
      <extLst>
        <ext uri="{3e2802c4-a4d2-4d8b-9148-e3be6c30e623}">
          <xlrd:rvb i="6472"/>
        </ext>
      </extLst>
    </bk>
    <bk>
      <extLst>
        <ext uri="{3e2802c4-a4d2-4d8b-9148-e3be6c30e623}">
          <xlrd:rvb i="6473"/>
        </ext>
      </extLst>
    </bk>
    <bk>
      <extLst>
        <ext uri="{3e2802c4-a4d2-4d8b-9148-e3be6c30e623}">
          <xlrd:rvb i="6474"/>
        </ext>
      </extLst>
    </bk>
    <bk>
      <extLst>
        <ext uri="{3e2802c4-a4d2-4d8b-9148-e3be6c30e623}">
          <xlrd:rvb i="6475"/>
        </ext>
      </extLst>
    </bk>
    <bk>
      <extLst>
        <ext uri="{3e2802c4-a4d2-4d8b-9148-e3be6c30e623}">
          <xlrd:rvb i="6476"/>
        </ext>
      </extLst>
    </bk>
    <bk>
      <extLst>
        <ext uri="{3e2802c4-a4d2-4d8b-9148-e3be6c30e623}">
          <xlrd:rvb i="6477"/>
        </ext>
      </extLst>
    </bk>
    <bk>
      <extLst>
        <ext uri="{3e2802c4-a4d2-4d8b-9148-e3be6c30e623}">
          <xlrd:rvb i="6478"/>
        </ext>
      </extLst>
    </bk>
    <bk>
      <extLst>
        <ext uri="{3e2802c4-a4d2-4d8b-9148-e3be6c30e623}">
          <xlrd:rvb i="6479"/>
        </ext>
      </extLst>
    </bk>
    <bk>
      <extLst>
        <ext uri="{3e2802c4-a4d2-4d8b-9148-e3be6c30e623}">
          <xlrd:rvb i="6480"/>
        </ext>
      </extLst>
    </bk>
    <bk>
      <extLst>
        <ext uri="{3e2802c4-a4d2-4d8b-9148-e3be6c30e623}">
          <xlrd:rvb i="6481"/>
        </ext>
      </extLst>
    </bk>
    <bk>
      <extLst>
        <ext uri="{3e2802c4-a4d2-4d8b-9148-e3be6c30e623}">
          <xlrd:rvb i="6482"/>
        </ext>
      </extLst>
    </bk>
    <bk>
      <extLst>
        <ext uri="{3e2802c4-a4d2-4d8b-9148-e3be6c30e623}">
          <xlrd:rvb i="6483"/>
        </ext>
      </extLst>
    </bk>
    <bk>
      <extLst>
        <ext uri="{3e2802c4-a4d2-4d8b-9148-e3be6c30e623}">
          <xlrd:rvb i="6484"/>
        </ext>
      </extLst>
    </bk>
    <bk>
      <extLst>
        <ext uri="{3e2802c4-a4d2-4d8b-9148-e3be6c30e623}">
          <xlrd:rvb i="6485"/>
        </ext>
      </extLst>
    </bk>
    <bk>
      <extLst>
        <ext uri="{3e2802c4-a4d2-4d8b-9148-e3be6c30e623}">
          <xlrd:rvb i="6486"/>
        </ext>
      </extLst>
    </bk>
    <bk>
      <extLst>
        <ext uri="{3e2802c4-a4d2-4d8b-9148-e3be6c30e623}">
          <xlrd:rvb i="6487"/>
        </ext>
      </extLst>
    </bk>
    <bk>
      <extLst>
        <ext uri="{3e2802c4-a4d2-4d8b-9148-e3be6c30e623}">
          <xlrd:rvb i="6488"/>
        </ext>
      </extLst>
    </bk>
    <bk>
      <extLst>
        <ext uri="{3e2802c4-a4d2-4d8b-9148-e3be6c30e623}">
          <xlrd:rvb i="6489"/>
        </ext>
      </extLst>
    </bk>
    <bk>
      <extLst>
        <ext uri="{3e2802c4-a4d2-4d8b-9148-e3be6c30e623}">
          <xlrd:rvb i="6490"/>
        </ext>
      </extLst>
    </bk>
    <bk>
      <extLst>
        <ext uri="{3e2802c4-a4d2-4d8b-9148-e3be6c30e623}">
          <xlrd:rvb i="6491"/>
        </ext>
      </extLst>
    </bk>
    <bk>
      <extLst>
        <ext uri="{3e2802c4-a4d2-4d8b-9148-e3be6c30e623}">
          <xlrd:rvb i="6492"/>
        </ext>
      </extLst>
    </bk>
    <bk>
      <extLst>
        <ext uri="{3e2802c4-a4d2-4d8b-9148-e3be6c30e623}">
          <xlrd:rvb i="6493"/>
        </ext>
      </extLst>
    </bk>
    <bk>
      <extLst>
        <ext uri="{3e2802c4-a4d2-4d8b-9148-e3be6c30e623}">
          <xlrd:rvb i="6494"/>
        </ext>
      </extLst>
    </bk>
    <bk>
      <extLst>
        <ext uri="{3e2802c4-a4d2-4d8b-9148-e3be6c30e623}">
          <xlrd:rvb i="6495"/>
        </ext>
      </extLst>
    </bk>
    <bk>
      <extLst>
        <ext uri="{3e2802c4-a4d2-4d8b-9148-e3be6c30e623}">
          <xlrd:rvb i="6496"/>
        </ext>
      </extLst>
    </bk>
    <bk>
      <extLst>
        <ext uri="{3e2802c4-a4d2-4d8b-9148-e3be6c30e623}">
          <xlrd:rvb i="6497"/>
        </ext>
      </extLst>
    </bk>
    <bk>
      <extLst>
        <ext uri="{3e2802c4-a4d2-4d8b-9148-e3be6c30e623}">
          <xlrd:rvb i="6498"/>
        </ext>
      </extLst>
    </bk>
    <bk>
      <extLst>
        <ext uri="{3e2802c4-a4d2-4d8b-9148-e3be6c30e623}">
          <xlrd:rvb i="6499"/>
        </ext>
      </extLst>
    </bk>
    <bk>
      <extLst>
        <ext uri="{3e2802c4-a4d2-4d8b-9148-e3be6c30e623}">
          <xlrd:rvb i="6500"/>
        </ext>
      </extLst>
    </bk>
    <bk>
      <extLst>
        <ext uri="{3e2802c4-a4d2-4d8b-9148-e3be6c30e623}">
          <xlrd:rvb i="6501"/>
        </ext>
      </extLst>
    </bk>
    <bk>
      <extLst>
        <ext uri="{3e2802c4-a4d2-4d8b-9148-e3be6c30e623}">
          <xlrd:rvb i="6502"/>
        </ext>
      </extLst>
    </bk>
    <bk>
      <extLst>
        <ext uri="{3e2802c4-a4d2-4d8b-9148-e3be6c30e623}">
          <xlrd:rvb i="6503"/>
        </ext>
      </extLst>
    </bk>
    <bk>
      <extLst>
        <ext uri="{3e2802c4-a4d2-4d8b-9148-e3be6c30e623}">
          <xlrd:rvb i="6504"/>
        </ext>
      </extLst>
    </bk>
    <bk>
      <extLst>
        <ext uri="{3e2802c4-a4d2-4d8b-9148-e3be6c30e623}">
          <xlrd:rvb i="6505"/>
        </ext>
      </extLst>
    </bk>
    <bk>
      <extLst>
        <ext uri="{3e2802c4-a4d2-4d8b-9148-e3be6c30e623}">
          <xlrd:rvb i="6506"/>
        </ext>
      </extLst>
    </bk>
    <bk>
      <extLst>
        <ext uri="{3e2802c4-a4d2-4d8b-9148-e3be6c30e623}">
          <xlrd:rvb i="6507"/>
        </ext>
      </extLst>
    </bk>
    <bk>
      <extLst>
        <ext uri="{3e2802c4-a4d2-4d8b-9148-e3be6c30e623}">
          <xlrd:rvb i="6508"/>
        </ext>
      </extLst>
    </bk>
    <bk>
      <extLst>
        <ext uri="{3e2802c4-a4d2-4d8b-9148-e3be6c30e623}">
          <xlrd:rvb i="6509"/>
        </ext>
      </extLst>
    </bk>
    <bk>
      <extLst>
        <ext uri="{3e2802c4-a4d2-4d8b-9148-e3be6c30e623}">
          <xlrd:rvb i="6510"/>
        </ext>
      </extLst>
    </bk>
    <bk>
      <extLst>
        <ext uri="{3e2802c4-a4d2-4d8b-9148-e3be6c30e623}">
          <xlrd:rvb i="6511"/>
        </ext>
      </extLst>
    </bk>
    <bk>
      <extLst>
        <ext uri="{3e2802c4-a4d2-4d8b-9148-e3be6c30e623}">
          <xlrd:rvb i="6512"/>
        </ext>
      </extLst>
    </bk>
    <bk>
      <extLst>
        <ext uri="{3e2802c4-a4d2-4d8b-9148-e3be6c30e623}">
          <xlrd:rvb i="6513"/>
        </ext>
      </extLst>
    </bk>
    <bk>
      <extLst>
        <ext uri="{3e2802c4-a4d2-4d8b-9148-e3be6c30e623}">
          <xlrd:rvb i="6514"/>
        </ext>
      </extLst>
    </bk>
    <bk>
      <extLst>
        <ext uri="{3e2802c4-a4d2-4d8b-9148-e3be6c30e623}">
          <xlrd:rvb i="6515"/>
        </ext>
      </extLst>
    </bk>
    <bk>
      <extLst>
        <ext uri="{3e2802c4-a4d2-4d8b-9148-e3be6c30e623}">
          <xlrd:rvb i="6516"/>
        </ext>
      </extLst>
    </bk>
    <bk>
      <extLst>
        <ext uri="{3e2802c4-a4d2-4d8b-9148-e3be6c30e623}">
          <xlrd:rvb i="6517"/>
        </ext>
      </extLst>
    </bk>
    <bk>
      <extLst>
        <ext uri="{3e2802c4-a4d2-4d8b-9148-e3be6c30e623}">
          <xlrd:rvb i="6518"/>
        </ext>
      </extLst>
    </bk>
    <bk>
      <extLst>
        <ext uri="{3e2802c4-a4d2-4d8b-9148-e3be6c30e623}">
          <xlrd:rvb i="6519"/>
        </ext>
      </extLst>
    </bk>
    <bk>
      <extLst>
        <ext uri="{3e2802c4-a4d2-4d8b-9148-e3be6c30e623}">
          <xlrd:rvb i="6520"/>
        </ext>
      </extLst>
    </bk>
    <bk>
      <extLst>
        <ext uri="{3e2802c4-a4d2-4d8b-9148-e3be6c30e623}">
          <xlrd:rvb i="6521"/>
        </ext>
      </extLst>
    </bk>
    <bk>
      <extLst>
        <ext uri="{3e2802c4-a4d2-4d8b-9148-e3be6c30e623}">
          <xlrd:rvb i="6522"/>
        </ext>
      </extLst>
    </bk>
    <bk>
      <extLst>
        <ext uri="{3e2802c4-a4d2-4d8b-9148-e3be6c30e623}">
          <xlrd:rvb i="6523"/>
        </ext>
      </extLst>
    </bk>
    <bk>
      <extLst>
        <ext uri="{3e2802c4-a4d2-4d8b-9148-e3be6c30e623}">
          <xlrd:rvb i="6524"/>
        </ext>
      </extLst>
    </bk>
    <bk>
      <extLst>
        <ext uri="{3e2802c4-a4d2-4d8b-9148-e3be6c30e623}">
          <xlrd:rvb i="6525"/>
        </ext>
      </extLst>
    </bk>
    <bk>
      <extLst>
        <ext uri="{3e2802c4-a4d2-4d8b-9148-e3be6c30e623}">
          <xlrd:rvb i="6526"/>
        </ext>
      </extLst>
    </bk>
    <bk>
      <extLst>
        <ext uri="{3e2802c4-a4d2-4d8b-9148-e3be6c30e623}">
          <xlrd:rvb i="6527"/>
        </ext>
      </extLst>
    </bk>
    <bk>
      <extLst>
        <ext uri="{3e2802c4-a4d2-4d8b-9148-e3be6c30e623}">
          <xlrd:rvb i="6528"/>
        </ext>
      </extLst>
    </bk>
    <bk>
      <extLst>
        <ext uri="{3e2802c4-a4d2-4d8b-9148-e3be6c30e623}">
          <xlrd:rvb i="6529"/>
        </ext>
      </extLst>
    </bk>
    <bk>
      <extLst>
        <ext uri="{3e2802c4-a4d2-4d8b-9148-e3be6c30e623}">
          <xlrd:rvb i="6530"/>
        </ext>
      </extLst>
    </bk>
    <bk>
      <extLst>
        <ext uri="{3e2802c4-a4d2-4d8b-9148-e3be6c30e623}">
          <xlrd:rvb i="6531"/>
        </ext>
      </extLst>
    </bk>
    <bk>
      <extLst>
        <ext uri="{3e2802c4-a4d2-4d8b-9148-e3be6c30e623}">
          <xlrd:rvb i="6532"/>
        </ext>
      </extLst>
    </bk>
    <bk>
      <extLst>
        <ext uri="{3e2802c4-a4d2-4d8b-9148-e3be6c30e623}">
          <xlrd:rvb i="6533"/>
        </ext>
      </extLst>
    </bk>
    <bk>
      <extLst>
        <ext uri="{3e2802c4-a4d2-4d8b-9148-e3be6c30e623}">
          <xlrd:rvb i="6534"/>
        </ext>
      </extLst>
    </bk>
    <bk>
      <extLst>
        <ext uri="{3e2802c4-a4d2-4d8b-9148-e3be6c30e623}">
          <xlrd:rvb i="6535"/>
        </ext>
      </extLst>
    </bk>
    <bk>
      <extLst>
        <ext uri="{3e2802c4-a4d2-4d8b-9148-e3be6c30e623}">
          <xlrd:rvb i="6536"/>
        </ext>
      </extLst>
    </bk>
    <bk>
      <extLst>
        <ext uri="{3e2802c4-a4d2-4d8b-9148-e3be6c30e623}">
          <xlrd:rvb i="6537"/>
        </ext>
      </extLst>
    </bk>
    <bk>
      <extLst>
        <ext uri="{3e2802c4-a4d2-4d8b-9148-e3be6c30e623}">
          <xlrd:rvb i="6538"/>
        </ext>
      </extLst>
    </bk>
    <bk>
      <extLst>
        <ext uri="{3e2802c4-a4d2-4d8b-9148-e3be6c30e623}">
          <xlrd:rvb i="6539"/>
        </ext>
      </extLst>
    </bk>
    <bk>
      <extLst>
        <ext uri="{3e2802c4-a4d2-4d8b-9148-e3be6c30e623}">
          <xlrd:rvb i="6540"/>
        </ext>
      </extLst>
    </bk>
    <bk>
      <extLst>
        <ext uri="{3e2802c4-a4d2-4d8b-9148-e3be6c30e623}">
          <xlrd:rvb i="6541"/>
        </ext>
      </extLst>
    </bk>
    <bk>
      <extLst>
        <ext uri="{3e2802c4-a4d2-4d8b-9148-e3be6c30e623}">
          <xlrd:rvb i="6542"/>
        </ext>
      </extLst>
    </bk>
    <bk>
      <extLst>
        <ext uri="{3e2802c4-a4d2-4d8b-9148-e3be6c30e623}">
          <xlrd:rvb i="6543"/>
        </ext>
      </extLst>
    </bk>
    <bk>
      <extLst>
        <ext uri="{3e2802c4-a4d2-4d8b-9148-e3be6c30e623}">
          <xlrd:rvb i="6544"/>
        </ext>
      </extLst>
    </bk>
    <bk>
      <extLst>
        <ext uri="{3e2802c4-a4d2-4d8b-9148-e3be6c30e623}">
          <xlrd:rvb i="6545"/>
        </ext>
      </extLst>
    </bk>
    <bk>
      <extLst>
        <ext uri="{3e2802c4-a4d2-4d8b-9148-e3be6c30e623}">
          <xlrd:rvb i="6546"/>
        </ext>
      </extLst>
    </bk>
    <bk>
      <extLst>
        <ext uri="{3e2802c4-a4d2-4d8b-9148-e3be6c30e623}">
          <xlrd:rvb i="6547"/>
        </ext>
      </extLst>
    </bk>
    <bk>
      <extLst>
        <ext uri="{3e2802c4-a4d2-4d8b-9148-e3be6c30e623}">
          <xlrd:rvb i="6548"/>
        </ext>
      </extLst>
    </bk>
    <bk>
      <extLst>
        <ext uri="{3e2802c4-a4d2-4d8b-9148-e3be6c30e623}">
          <xlrd:rvb i="6549"/>
        </ext>
      </extLst>
    </bk>
    <bk>
      <extLst>
        <ext uri="{3e2802c4-a4d2-4d8b-9148-e3be6c30e623}">
          <xlrd:rvb i="6550"/>
        </ext>
      </extLst>
    </bk>
    <bk>
      <extLst>
        <ext uri="{3e2802c4-a4d2-4d8b-9148-e3be6c30e623}">
          <xlrd:rvb i="6551"/>
        </ext>
      </extLst>
    </bk>
    <bk>
      <extLst>
        <ext uri="{3e2802c4-a4d2-4d8b-9148-e3be6c30e623}">
          <xlrd:rvb i="6552"/>
        </ext>
      </extLst>
    </bk>
    <bk>
      <extLst>
        <ext uri="{3e2802c4-a4d2-4d8b-9148-e3be6c30e623}">
          <xlrd:rvb i="6553"/>
        </ext>
      </extLst>
    </bk>
    <bk>
      <extLst>
        <ext uri="{3e2802c4-a4d2-4d8b-9148-e3be6c30e623}">
          <xlrd:rvb i="6554"/>
        </ext>
      </extLst>
    </bk>
    <bk>
      <extLst>
        <ext uri="{3e2802c4-a4d2-4d8b-9148-e3be6c30e623}">
          <xlrd:rvb i="6555"/>
        </ext>
      </extLst>
    </bk>
    <bk>
      <extLst>
        <ext uri="{3e2802c4-a4d2-4d8b-9148-e3be6c30e623}">
          <xlrd:rvb i="6556"/>
        </ext>
      </extLst>
    </bk>
    <bk>
      <extLst>
        <ext uri="{3e2802c4-a4d2-4d8b-9148-e3be6c30e623}">
          <xlrd:rvb i="6557"/>
        </ext>
      </extLst>
    </bk>
    <bk>
      <extLst>
        <ext uri="{3e2802c4-a4d2-4d8b-9148-e3be6c30e623}">
          <xlrd:rvb i="6558"/>
        </ext>
      </extLst>
    </bk>
    <bk>
      <extLst>
        <ext uri="{3e2802c4-a4d2-4d8b-9148-e3be6c30e623}">
          <xlrd:rvb i="6559"/>
        </ext>
      </extLst>
    </bk>
    <bk>
      <extLst>
        <ext uri="{3e2802c4-a4d2-4d8b-9148-e3be6c30e623}">
          <xlrd:rvb i="6560"/>
        </ext>
      </extLst>
    </bk>
    <bk>
      <extLst>
        <ext uri="{3e2802c4-a4d2-4d8b-9148-e3be6c30e623}">
          <xlrd:rvb i="6561"/>
        </ext>
      </extLst>
    </bk>
    <bk>
      <extLst>
        <ext uri="{3e2802c4-a4d2-4d8b-9148-e3be6c30e623}">
          <xlrd:rvb i="6562"/>
        </ext>
      </extLst>
    </bk>
    <bk>
      <extLst>
        <ext uri="{3e2802c4-a4d2-4d8b-9148-e3be6c30e623}">
          <xlrd:rvb i="6563"/>
        </ext>
      </extLst>
    </bk>
    <bk>
      <extLst>
        <ext uri="{3e2802c4-a4d2-4d8b-9148-e3be6c30e623}">
          <xlrd:rvb i="6564"/>
        </ext>
      </extLst>
    </bk>
    <bk>
      <extLst>
        <ext uri="{3e2802c4-a4d2-4d8b-9148-e3be6c30e623}">
          <xlrd:rvb i="6565"/>
        </ext>
      </extLst>
    </bk>
    <bk>
      <extLst>
        <ext uri="{3e2802c4-a4d2-4d8b-9148-e3be6c30e623}">
          <xlrd:rvb i="6566"/>
        </ext>
      </extLst>
    </bk>
    <bk>
      <extLst>
        <ext uri="{3e2802c4-a4d2-4d8b-9148-e3be6c30e623}">
          <xlrd:rvb i="6567"/>
        </ext>
      </extLst>
    </bk>
    <bk>
      <extLst>
        <ext uri="{3e2802c4-a4d2-4d8b-9148-e3be6c30e623}">
          <xlrd:rvb i="6568"/>
        </ext>
      </extLst>
    </bk>
    <bk>
      <extLst>
        <ext uri="{3e2802c4-a4d2-4d8b-9148-e3be6c30e623}">
          <xlrd:rvb i="6569"/>
        </ext>
      </extLst>
    </bk>
    <bk>
      <extLst>
        <ext uri="{3e2802c4-a4d2-4d8b-9148-e3be6c30e623}">
          <xlrd:rvb i="6570"/>
        </ext>
      </extLst>
    </bk>
    <bk>
      <extLst>
        <ext uri="{3e2802c4-a4d2-4d8b-9148-e3be6c30e623}">
          <xlrd:rvb i="6571"/>
        </ext>
      </extLst>
    </bk>
    <bk>
      <extLst>
        <ext uri="{3e2802c4-a4d2-4d8b-9148-e3be6c30e623}">
          <xlrd:rvb i="6572"/>
        </ext>
      </extLst>
    </bk>
    <bk>
      <extLst>
        <ext uri="{3e2802c4-a4d2-4d8b-9148-e3be6c30e623}">
          <xlrd:rvb i="6573"/>
        </ext>
      </extLst>
    </bk>
    <bk>
      <extLst>
        <ext uri="{3e2802c4-a4d2-4d8b-9148-e3be6c30e623}">
          <xlrd:rvb i="6574"/>
        </ext>
      </extLst>
    </bk>
    <bk>
      <extLst>
        <ext uri="{3e2802c4-a4d2-4d8b-9148-e3be6c30e623}">
          <xlrd:rvb i="6575"/>
        </ext>
      </extLst>
    </bk>
    <bk>
      <extLst>
        <ext uri="{3e2802c4-a4d2-4d8b-9148-e3be6c30e623}">
          <xlrd:rvb i="6576"/>
        </ext>
      </extLst>
    </bk>
    <bk>
      <extLst>
        <ext uri="{3e2802c4-a4d2-4d8b-9148-e3be6c30e623}">
          <xlrd:rvb i="6577"/>
        </ext>
      </extLst>
    </bk>
    <bk>
      <extLst>
        <ext uri="{3e2802c4-a4d2-4d8b-9148-e3be6c30e623}">
          <xlrd:rvb i="6578"/>
        </ext>
      </extLst>
    </bk>
    <bk>
      <extLst>
        <ext uri="{3e2802c4-a4d2-4d8b-9148-e3be6c30e623}">
          <xlrd:rvb i="6579"/>
        </ext>
      </extLst>
    </bk>
    <bk>
      <extLst>
        <ext uri="{3e2802c4-a4d2-4d8b-9148-e3be6c30e623}">
          <xlrd:rvb i="6580"/>
        </ext>
      </extLst>
    </bk>
    <bk>
      <extLst>
        <ext uri="{3e2802c4-a4d2-4d8b-9148-e3be6c30e623}">
          <xlrd:rvb i="6581"/>
        </ext>
      </extLst>
    </bk>
    <bk>
      <extLst>
        <ext uri="{3e2802c4-a4d2-4d8b-9148-e3be6c30e623}">
          <xlrd:rvb i="6582"/>
        </ext>
      </extLst>
    </bk>
    <bk>
      <extLst>
        <ext uri="{3e2802c4-a4d2-4d8b-9148-e3be6c30e623}">
          <xlrd:rvb i="6583"/>
        </ext>
      </extLst>
    </bk>
    <bk>
      <extLst>
        <ext uri="{3e2802c4-a4d2-4d8b-9148-e3be6c30e623}">
          <xlrd:rvb i="6584"/>
        </ext>
      </extLst>
    </bk>
    <bk>
      <extLst>
        <ext uri="{3e2802c4-a4d2-4d8b-9148-e3be6c30e623}">
          <xlrd:rvb i="6585"/>
        </ext>
      </extLst>
    </bk>
    <bk>
      <extLst>
        <ext uri="{3e2802c4-a4d2-4d8b-9148-e3be6c30e623}">
          <xlrd:rvb i="6586"/>
        </ext>
      </extLst>
    </bk>
    <bk>
      <extLst>
        <ext uri="{3e2802c4-a4d2-4d8b-9148-e3be6c30e623}">
          <xlrd:rvb i="6587"/>
        </ext>
      </extLst>
    </bk>
    <bk>
      <extLst>
        <ext uri="{3e2802c4-a4d2-4d8b-9148-e3be6c30e623}">
          <xlrd:rvb i="6588"/>
        </ext>
      </extLst>
    </bk>
    <bk>
      <extLst>
        <ext uri="{3e2802c4-a4d2-4d8b-9148-e3be6c30e623}">
          <xlrd:rvb i="6589"/>
        </ext>
      </extLst>
    </bk>
    <bk>
      <extLst>
        <ext uri="{3e2802c4-a4d2-4d8b-9148-e3be6c30e623}">
          <xlrd:rvb i="6590"/>
        </ext>
      </extLst>
    </bk>
    <bk>
      <extLst>
        <ext uri="{3e2802c4-a4d2-4d8b-9148-e3be6c30e623}">
          <xlrd:rvb i="6591"/>
        </ext>
      </extLst>
    </bk>
    <bk>
      <extLst>
        <ext uri="{3e2802c4-a4d2-4d8b-9148-e3be6c30e623}">
          <xlrd:rvb i="6592"/>
        </ext>
      </extLst>
    </bk>
    <bk>
      <extLst>
        <ext uri="{3e2802c4-a4d2-4d8b-9148-e3be6c30e623}">
          <xlrd:rvb i="6593"/>
        </ext>
      </extLst>
    </bk>
    <bk>
      <extLst>
        <ext uri="{3e2802c4-a4d2-4d8b-9148-e3be6c30e623}">
          <xlrd:rvb i="6594"/>
        </ext>
      </extLst>
    </bk>
    <bk>
      <extLst>
        <ext uri="{3e2802c4-a4d2-4d8b-9148-e3be6c30e623}">
          <xlrd:rvb i="6595"/>
        </ext>
      </extLst>
    </bk>
    <bk>
      <extLst>
        <ext uri="{3e2802c4-a4d2-4d8b-9148-e3be6c30e623}">
          <xlrd:rvb i="6596"/>
        </ext>
      </extLst>
    </bk>
    <bk>
      <extLst>
        <ext uri="{3e2802c4-a4d2-4d8b-9148-e3be6c30e623}">
          <xlrd:rvb i="6597"/>
        </ext>
      </extLst>
    </bk>
    <bk>
      <extLst>
        <ext uri="{3e2802c4-a4d2-4d8b-9148-e3be6c30e623}">
          <xlrd:rvb i="6598"/>
        </ext>
      </extLst>
    </bk>
    <bk>
      <extLst>
        <ext uri="{3e2802c4-a4d2-4d8b-9148-e3be6c30e623}">
          <xlrd:rvb i="6599"/>
        </ext>
      </extLst>
    </bk>
    <bk>
      <extLst>
        <ext uri="{3e2802c4-a4d2-4d8b-9148-e3be6c30e623}">
          <xlrd:rvb i="6600"/>
        </ext>
      </extLst>
    </bk>
    <bk>
      <extLst>
        <ext uri="{3e2802c4-a4d2-4d8b-9148-e3be6c30e623}">
          <xlrd:rvb i="6601"/>
        </ext>
      </extLst>
    </bk>
    <bk>
      <extLst>
        <ext uri="{3e2802c4-a4d2-4d8b-9148-e3be6c30e623}">
          <xlrd:rvb i="6602"/>
        </ext>
      </extLst>
    </bk>
    <bk>
      <extLst>
        <ext uri="{3e2802c4-a4d2-4d8b-9148-e3be6c30e623}">
          <xlrd:rvb i="6603"/>
        </ext>
      </extLst>
    </bk>
    <bk>
      <extLst>
        <ext uri="{3e2802c4-a4d2-4d8b-9148-e3be6c30e623}">
          <xlrd:rvb i="6604"/>
        </ext>
      </extLst>
    </bk>
    <bk>
      <extLst>
        <ext uri="{3e2802c4-a4d2-4d8b-9148-e3be6c30e623}">
          <xlrd:rvb i="6605"/>
        </ext>
      </extLst>
    </bk>
    <bk>
      <extLst>
        <ext uri="{3e2802c4-a4d2-4d8b-9148-e3be6c30e623}">
          <xlrd:rvb i="6606"/>
        </ext>
      </extLst>
    </bk>
    <bk>
      <extLst>
        <ext uri="{3e2802c4-a4d2-4d8b-9148-e3be6c30e623}">
          <xlrd:rvb i="6607"/>
        </ext>
      </extLst>
    </bk>
    <bk>
      <extLst>
        <ext uri="{3e2802c4-a4d2-4d8b-9148-e3be6c30e623}">
          <xlrd:rvb i="6608"/>
        </ext>
      </extLst>
    </bk>
    <bk>
      <extLst>
        <ext uri="{3e2802c4-a4d2-4d8b-9148-e3be6c30e623}">
          <xlrd:rvb i="6609"/>
        </ext>
      </extLst>
    </bk>
    <bk>
      <extLst>
        <ext uri="{3e2802c4-a4d2-4d8b-9148-e3be6c30e623}">
          <xlrd:rvb i="6610"/>
        </ext>
      </extLst>
    </bk>
    <bk>
      <extLst>
        <ext uri="{3e2802c4-a4d2-4d8b-9148-e3be6c30e623}">
          <xlrd:rvb i="6611"/>
        </ext>
      </extLst>
    </bk>
    <bk>
      <extLst>
        <ext uri="{3e2802c4-a4d2-4d8b-9148-e3be6c30e623}">
          <xlrd:rvb i="6612"/>
        </ext>
      </extLst>
    </bk>
    <bk>
      <extLst>
        <ext uri="{3e2802c4-a4d2-4d8b-9148-e3be6c30e623}">
          <xlrd:rvb i="6613"/>
        </ext>
      </extLst>
    </bk>
    <bk>
      <extLst>
        <ext uri="{3e2802c4-a4d2-4d8b-9148-e3be6c30e623}">
          <xlrd:rvb i="6614"/>
        </ext>
      </extLst>
    </bk>
    <bk>
      <extLst>
        <ext uri="{3e2802c4-a4d2-4d8b-9148-e3be6c30e623}">
          <xlrd:rvb i="6615"/>
        </ext>
      </extLst>
    </bk>
    <bk>
      <extLst>
        <ext uri="{3e2802c4-a4d2-4d8b-9148-e3be6c30e623}">
          <xlrd:rvb i="6616"/>
        </ext>
      </extLst>
    </bk>
    <bk>
      <extLst>
        <ext uri="{3e2802c4-a4d2-4d8b-9148-e3be6c30e623}">
          <xlrd:rvb i="6617"/>
        </ext>
      </extLst>
    </bk>
    <bk>
      <extLst>
        <ext uri="{3e2802c4-a4d2-4d8b-9148-e3be6c30e623}">
          <xlrd:rvb i="6618"/>
        </ext>
      </extLst>
    </bk>
    <bk>
      <extLst>
        <ext uri="{3e2802c4-a4d2-4d8b-9148-e3be6c30e623}">
          <xlrd:rvb i="6619"/>
        </ext>
      </extLst>
    </bk>
    <bk>
      <extLst>
        <ext uri="{3e2802c4-a4d2-4d8b-9148-e3be6c30e623}">
          <xlrd:rvb i="6620"/>
        </ext>
      </extLst>
    </bk>
    <bk>
      <extLst>
        <ext uri="{3e2802c4-a4d2-4d8b-9148-e3be6c30e623}">
          <xlrd:rvb i="6621"/>
        </ext>
      </extLst>
    </bk>
    <bk>
      <extLst>
        <ext uri="{3e2802c4-a4d2-4d8b-9148-e3be6c30e623}">
          <xlrd:rvb i="6622"/>
        </ext>
      </extLst>
    </bk>
    <bk>
      <extLst>
        <ext uri="{3e2802c4-a4d2-4d8b-9148-e3be6c30e623}">
          <xlrd:rvb i="6623"/>
        </ext>
      </extLst>
    </bk>
    <bk>
      <extLst>
        <ext uri="{3e2802c4-a4d2-4d8b-9148-e3be6c30e623}">
          <xlrd:rvb i="6624"/>
        </ext>
      </extLst>
    </bk>
    <bk>
      <extLst>
        <ext uri="{3e2802c4-a4d2-4d8b-9148-e3be6c30e623}">
          <xlrd:rvb i="6625"/>
        </ext>
      </extLst>
    </bk>
    <bk>
      <extLst>
        <ext uri="{3e2802c4-a4d2-4d8b-9148-e3be6c30e623}">
          <xlrd:rvb i="6626"/>
        </ext>
      </extLst>
    </bk>
    <bk>
      <extLst>
        <ext uri="{3e2802c4-a4d2-4d8b-9148-e3be6c30e623}">
          <xlrd:rvb i="6627"/>
        </ext>
      </extLst>
    </bk>
    <bk>
      <extLst>
        <ext uri="{3e2802c4-a4d2-4d8b-9148-e3be6c30e623}">
          <xlrd:rvb i="6628"/>
        </ext>
      </extLst>
    </bk>
    <bk>
      <extLst>
        <ext uri="{3e2802c4-a4d2-4d8b-9148-e3be6c30e623}">
          <xlrd:rvb i="6629"/>
        </ext>
      </extLst>
    </bk>
    <bk>
      <extLst>
        <ext uri="{3e2802c4-a4d2-4d8b-9148-e3be6c30e623}">
          <xlrd:rvb i="6630"/>
        </ext>
      </extLst>
    </bk>
    <bk>
      <extLst>
        <ext uri="{3e2802c4-a4d2-4d8b-9148-e3be6c30e623}">
          <xlrd:rvb i="6631"/>
        </ext>
      </extLst>
    </bk>
    <bk>
      <extLst>
        <ext uri="{3e2802c4-a4d2-4d8b-9148-e3be6c30e623}">
          <xlrd:rvb i="6632"/>
        </ext>
      </extLst>
    </bk>
    <bk>
      <extLst>
        <ext uri="{3e2802c4-a4d2-4d8b-9148-e3be6c30e623}">
          <xlrd:rvb i="6633"/>
        </ext>
      </extLst>
    </bk>
    <bk>
      <extLst>
        <ext uri="{3e2802c4-a4d2-4d8b-9148-e3be6c30e623}">
          <xlrd:rvb i="6634"/>
        </ext>
      </extLst>
    </bk>
    <bk>
      <extLst>
        <ext uri="{3e2802c4-a4d2-4d8b-9148-e3be6c30e623}">
          <xlrd:rvb i="6635"/>
        </ext>
      </extLst>
    </bk>
    <bk>
      <extLst>
        <ext uri="{3e2802c4-a4d2-4d8b-9148-e3be6c30e623}">
          <xlrd:rvb i="6636"/>
        </ext>
      </extLst>
    </bk>
    <bk>
      <extLst>
        <ext uri="{3e2802c4-a4d2-4d8b-9148-e3be6c30e623}">
          <xlrd:rvb i="6637"/>
        </ext>
      </extLst>
    </bk>
    <bk>
      <extLst>
        <ext uri="{3e2802c4-a4d2-4d8b-9148-e3be6c30e623}">
          <xlrd:rvb i="6638"/>
        </ext>
      </extLst>
    </bk>
    <bk>
      <extLst>
        <ext uri="{3e2802c4-a4d2-4d8b-9148-e3be6c30e623}">
          <xlrd:rvb i="6639"/>
        </ext>
      </extLst>
    </bk>
    <bk>
      <extLst>
        <ext uri="{3e2802c4-a4d2-4d8b-9148-e3be6c30e623}">
          <xlrd:rvb i="6640"/>
        </ext>
      </extLst>
    </bk>
    <bk>
      <extLst>
        <ext uri="{3e2802c4-a4d2-4d8b-9148-e3be6c30e623}">
          <xlrd:rvb i="6641"/>
        </ext>
      </extLst>
    </bk>
    <bk>
      <extLst>
        <ext uri="{3e2802c4-a4d2-4d8b-9148-e3be6c30e623}">
          <xlrd:rvb i="6642"/>
        </ext>
      </extLst>
    </bk>
    <bk>
      <extLst>
        <ext uri="{3e2802c4-a4d2-4d8b-9148-e3be6c30e623}">
          <xlrd:rvb i="6643"/>
        </ext>
      </extLst>
    </bk>
    <bk>
      <extLst>
        <ext uri="{3e2802c4-a4d2-4d8b-9148-e3be6c30e623}">
          <xlrd:rvb i="6644"/>
        </ext>
      </extLst>
    </bk>
    <bk>
      <extLst>
        <ext uri="{3e2802c4-a4d2-4d8b-9148-e3be6c30e623}">
          <xlrd:rvb i="6645"/>
        </ext>
      </extLst>
    </bk>
    <bk>
      <extLst>
        <ext uri="{3e2802c4-a4d2-4d8b-9148-e3be6c30e623}">
          <xlrd:rvb i="6646"/>
        </ext>
      </extLst>
    </bk>
    <bk>
      <extLst>
        <ext uri="{3e2802c4-a4d2-4d8b-9148-e3be6c30e623}">
          <xlrd:rvb i="6647"/>
        </ext>
      </extLst>
    </bk>
    <bk>
      <extLst>
        <ext uri="{3e2802c4-a4d2-4d8b-9148-e3be6c30e623}">
          <xlrd:rvb i="6648"/>
        </ext>
      </extLst>
    </bk>
    <bk>
      <extLst>
        <ext uri="{3e2802c4-a4d2-4d8b-9148-e3be6c30e623}">
          <xlrd:rvb i="6649"/>
        </ext>
      </extLst>
    </bk>
    <bk>
      <extLst>
        <ext uri="{3e2802c4-a4d2-4d8b-9148-e3be6c30e623}">
          <xlrd:rvb i="6650"/>
        </ext>
      </extLst>
    </bk>
    <bk>
      <extLst>
        <ext uri="{3e2802c4-a4d2-4d8b-9148-e3be6c30e623}">
          <xlrd:rvb i="6651"/>
        </ext>
      </extLst>
    </bk>
    <bk>
      <extLst>
        <ext uri="{3e2802c4-a4d2-4d8b-9148-e3be6c30e623}">
          <xlrd:rvb i="6652"/>
        </ext>
      </extLst>
    </bk>
    <bk>
      <extLst>
        <ext uri="{3e2802c4-a4d2-4d8b-9148-e3be6c30e623}">
          <xlrd:rvb i="6653"/>
        </ext>
      </extLst>
    </bk>
    <bk>
      <extLst>
        <ext uri="{3e2802c4-a4d2-4d8b-9148-e3be6c30e623}">
          <xlrd:rvb i="6654"/>
        </ext>
      </extLst>
    </bk>
    <bk>
      <extLst>
        <ext uri="{3e2802c4-a4d2-4d8b-9148-e3be6c30e623}">
          <xlrd:rvb i="6655"/>
        </ext>
      </extLst>
    </bk>
    <bk>
      <extLst>
        <ext uri="{3e2802c4-a4d2-4d8b-9148-e3be6c30e623}">
          <xlrd:rvb i="6656"/>
        </ext>
      </extLst>
    </bk>
    <bk>
      <extLst>
        <ext uri="{3e2802c4-a4d2-4d8b-9148-e3be6c30e623}">
          <xlrd:rvb i="6657"/>
        </ext>
      </extLst>
    </bk>
    <bk>
      <extLst>
        <ext uri="{3e2802c4-a4d2-4d8b-9148-e3be6c30e623}">
          <xlrd:rvb i="6658"/>
        </ext>
      </extLst>
    </bk>
    <bk>
      <extLst>
        <ext uri="{3e2802c4-a4d2-4d8b-9148-e3be6c30e623}">
          <xlrd:rvb i="6659"/>
        </ext>
      </extLst>
    </bk>
    <bk>
      <extLst>
        <ext uri="{3e2802c4-a4d2-4d8b-9148-e3be6c30e623}">
          <xlrd:rvb i="6660"/>
        </ext>
      </extLst>
    </bk>
    <bk>
      <extLst>
        <ext uri="{3e2802c4-a4d2-4d8b-9148-e3be6c30e623}">
          <xlrd:rvb i="6661"/>
        </ext>
      </extLst>
    </bk>
    <bk>
      <extLst>
        <ext uri="{3e2802c4-a4d2-4d8b-9148-e3be6c30e623}">
          <xlrd:rvb i="6662"/>
        </ext>
      </extLst>
    </bk>
    <bk>
      <extLst>
        <ext uri="{3e2802c4-a4d2-4d8b-9148-e3be6c30e623}">
          <xlrd:rvb i="6663"/>
        </ext>
      </extLst>
    </bk>
    <bk>
      <extLst>
        <ext uri="{3e2802c4-a4d2-4d8b-9148-e3be6c30e623}">
          <xlrd:rvb i="6664"/>
        </ext>
      </extLst>
    </bk>
    <bk>
      <extLst>
        <ext uri="{3e2802c4-a4d2-4d8b-9148-e3be6c30e623}">
          <xlrd:rvb i="6665"/>
        </ext>
      </extLst>
    </bk>
    <bk>
      <extLst>
        <ext uri="{3e2802c4-a4d2-4d8b-9148-e3be6c30e623}">
          <xlrd:rvb i="6666"/>
        </ext>
      </extLst>
    </bk>
    <bk>
      <extLst>
        <ext uri="{3e2802c4-a4d2-4d8b-9148-e3be6c30e623}">
          <xlrd:rvb i="6667"/>
        </ext>
      </extLst>
    </bk>
    <bk>
      <extLst>
        <ext uri="{3e2802c4-a4d2-4d8b-9148-e3be6c30e623}">
          <xlrd:rvb i="6668"/>
        </ext>
      </extLst>
    </bk>
    <bk>
      <extLst>
        <ext uri="{3e2802c4-a4d2-4d8b-9148-e3be6c30e623}">
          <xlrd:rvb i="6669"/>
        </ext>
      </extLst>
    </bk>
    <bk>
      <extLst>
        <ext uri="{3e2802c4-a4d2-4d8b-9148-e3be6c30e623}">
          <xlrd:rvb i="6670"/>
        </ext>
      </extLst>
    </bk>
    <bk>
      <extLst>
        <ext uri="{3e2802c4-a4d2-4d8b-9148-e3be6c30e623}">
          <xlrd:rvb i="6671"/>
        </ext>
      </extLst>
    </bk>
    <bk>
      <extLst>
        <ext uri="{3e2802c4-a4d2-4d8b-9148-e3be6c30e623}">
          <xlrd:rvb i="6672"/>
        </ext>
      </extLst>
    </bk>
    <bk>
      <extLst>
        <ext uri="{3e2802c4-a4d2-4d8b-9148-e3be6c30e623}">
          <xlrd:rvb i="6673"/>
        </ext>
      </extLst>
    </bk>
    <bk>
      <extLst>
        <ext uri="{3e2802c4-a4d2-4d8b-9148-e3be6c30e623}">
          <xlrd:rvb i="6674"/>
        </ext>
      </extLst>
    </bk>
    <bk>
      <extLst>
        <ext uri="{3e2802c4-a4d2-4d8b-9148-e3be6c30e623}">
          <xlrd:rvb i="6675"/>
        </ext>
      </extLst>
    </bk>
    <bk>
      <extLst>
        <ext uri="{3e2802c4-a4d2-4d8b-9148-e3be6c30e623}">
          <xlrd:rvb i="6676"/>
        </ext>
      </extLst>
    </bk>
    <bk>
      <extLst>
        <ext uri="{3e2802c4-a4d2-4d8b-9148-e3be6c30e623}">
          <xlrd:rvb i="6677"/>
        </ext>
      </extLst>
    </bk>
    <bk>
      <extLst>
        <ext uri="{3e2802c4-a4d2-4d8b-9148-e3be6c30e623}">
          <xlrd:rvb i="6678"/>
        </ext>
      </extLst>
    </bk>
    <bk>
      <extLst>
        <ext uri="{3e2802c4-a4d2-4d8b-9148-e3be6c30e623}">
          <xlrd:rvb i="6679"/>
        </ext>
      </extLst>
    </bk>
    <bk>
      <extLst>
        <ext uri="{3e2802c4-a4d2-4d8b-9148-e3be6c30e623}">
          <xlrd:rvb i="6680"/>
        </ext>
      </extLst>
    </bk>
    <bk>
      <extLst>
        <ext uri="{3e2802c4-a4d2-4d8b-9148-e3be6c30e623}">
          <xlrd:rvb i="6681"/>
        </ext>
      </extLst>
    </bk>
    <bk>
      <extLst>
        <ext uri="{3e2802c4-a4d2-4d8b-9148-e3be6c30e623}">
          <xlrd:rvb i="6682"/>
        </ext>
      </extLst>
    </bk>
    <bk>
      <extLst>
        <ext uri="{3e2802c4-a4d2-4d8b-9148-e3be6c30e623}">
          <xlrd:rvb i="6683"/>
        </ext>
      </extLst>
    </bk>
    <bk>
      <extLst>
        <ext uri="{3e2802c4-a4d2-4d8b-9148-e3be6c30e623}">
          <xlrd:rvb i="6684"/>
        </ext>
      </extLst>
    </bk>
    <bk>
      <extLst>
        <ext uri="{3e2802c4-a4d2-4d8b-9148-e3be6c30e623}">
          <xlrd:rvb i="6685"/>
        </ext>
      </extLst>
    </bk>
    <bk>
      <extLst>
        <ext uri="{3e2802c4-a4d2-4d8b-9148-e3be6c30e623}">
          <xlrd:rvb i="6686"/>
        </ext>
      </extLst>
    </bk>
    <bk>
      <extLst>
        <ext uri="{3e2802c4-a4d2-4d8b-9148-e3be6c30e623}">
          <xlrd:rvb i="6687"/>
        </ext>
      </extLst>
    </bk>
    <bk>
      <extLst>
        <ext uri="{3e2802c4-a4d2-4d8b-9148-e3be6c30e623}">
          <xlrd:rvb i="6688"/>
        </ext>
      </extLst>
    </bk>
    <bk>
      <extLst>
        <ext uri="{3e2802c4-a4d2-4d8b-9148-e3be6c30e623}">
          <xlrd:rvb i="6689"/>
        </ext>
      </extLst>
    </bk>
    <bk>
      <extLst>
        <ext uri="{3e2802c4-a4d2-4d8b-9148-e3be6c30e623}">
          <xlrd:rvb i="6690"/>
        </ext>
      </extLst>
    </bk>
    <bk>
      <extLst>
        <ext uri="{3e2802c4-a4d2-4d8b-9148-e3be6c30e623}">
          <xlrd:rvb i="6691"/>
        </ext>
      </extLst>
    </bk>
    <bk>
      <extLst>
        <ext uri="{3e2802c4-a4d2-4d8b-9148-e3be6c30e623}">
          <xlrd:rvb i="6692"/>
        </ext>
      </extLst>
    </bk>
    <bk>
      <extLst>
        <ext uri="{3e2802c4-a4d2-4d8b-9148-e3be6c30e623}">
          <xlrd:rvb i="6693"/>
        </ext>
      </extLst>
    </bk>
    <bk>
      <extLst>
        <ext uri="{3e2802c4-a4d2-4d8b-9148-e3be6c30e623}">
          <xlrd:rvb i="6694"/>
        </ext>
      </extLst>
    </bk>
    <bk>
      <extLst>
        <ext uri="{3e2802c4-a4d2-4d8b-9148-e3be6c30e623}">
          <xlrd:rvb i="6695"/>
        </ext>
      </extLst>
    </bk>
    <bk>
      <extLst>
        <ext uri="{3e2802c4-a4d2-4d8b-9148-e3be6c30e623}">
          <xlrd:rvb i="6696"/>
        </ext>
      </extLst>
    </bk>
    <bk>
      <extLst>
        <ext uri="{3e2802c4-a4d2-4d8b-9148-e3be6c30e623}">
          <xlrd:rvb i="6697"/>
        </ext>
      </extLst>
    </bk>
    <bk>
      <extLst>
        <ext uri="{3e2802c4-a4d2-4d8b-9148-e3be6c30e623}">
          <xlrd:rvb i="6698"/>
        </ext>
      </extLst>
    </bk>
    <bk>
      <extLst>
        <ext uri="{3e2802c4-a4d2-4d8b-9148-e3be6c30e623}">
          <xlrd:rvb i="6699"/>
        </ext>
      </extLst>
    </bk>
    <bk>
      <extLst>
        <ext uri="{3e2802c4-a4d2-4d8b-9148-e3be6c30e623}">
          <xlrd:rvb i="6700"/>
        </ext>
      </extLst>
    </bk>
    <bk>
      <extLst>
        <ext uri="{3e2802c4-a4d2-4d8b-9148-e3be6c30e623}">
          <xlrd:rvb i="6701"/>
        </ext>
      </extLst>
    </bk>
    <bk>
      <extLst>
        <ext uri="{3e2802c4-a4d2-4d8b-9148-e3be6c30e623}">
          <xlrd:rvb i="6702"/>
        </ext>
      </extLst>
    </bk>
    <bk>
      <extLst>
        <ext uri="{3e2802c4-a4d2-4d8b-9148-e3be6c30e623}">
          <xlrd:rvb i="6703"/>
        </ext>
      </extLst>
    </bk>
    <bk>
      <extLst>
        <ext uri="{3e2802c4-a4d2-4d8b-9148-e3be6c30e623}">
          <xlrd:rvb i="6704"/>
        </ext>
      </extLst>
    </bk>
    <bk>
      <extLst>
        <ext uri="{3e2802c4-a4d2-4d8b-9148-e3be6c30e623}">
          <xlrd:rvb i="6705"/>
        </ext>
      </extLst>
    </bk>
    <bk>
      <extLst>
        <ext uri="{3e2802c4-a4d2-4d8b-9148-e3be6c30e623}">
          <xlrd:rvb i="6706"/>
        </ext>
      </extLst>
    </bk>
    <bk>
      <extLst>
        <ext uri="{3e2802c4-a4d2-4d8b-9148-e3be6c30e623}">
          <xlrd:rvb i="6707"/>
        </ext>
      </extLst>
    </bk>
    <bk>
      <extLst>
        <ext uri="{3e2802c4-a4d2-4d8b-9148-e3be6c30e623}">
          <xlrd:rvb i="6708"/>
        </ext>
      </extLst>
    </bk>
    <bk>
      <extLst>
        <ext uri="{3e2802c4-a4d2-4d8b-9148-e3be6c30e623}">
          <xlrd:rvb i="6709"/>
        </ext>
      </extLst>
    </bk>
    <bk>
      <extLst>
        <ext uri="{3e2802c4-a4d2-4d8b-9148-e3be6c30e623}">
          <xlrd:rvb i="6710"/>
        </ext>
      </extLst>
    </bk>
    <bk>
      <extLst>
        <ext uri="{3e2802c4-a4d2-4d8b-9148-e3be6c30e623}">
          <xlrd:rvb i="6711"/>
        </ext>
      </extLst>
    </bk>
    <bk>
      <extLst>
        <ext uri="{3e2802c4-a4d2-4d8b-9148-e3be6c30e623}">
          <xlrd:rvb i="6712"/>
        </ext>
      </extLst>
    </bk>
    <bk>
      <extLst>
        <ext uri="{3e2802c4-a4d2-4d8b-9148-e3be6c30e623}">
          <xlrd:rvb i="6713"/>
        </ext>
      </extLst>
    </bk>
    <bk>
      <extLst>
        <ext uri="{3e2802c4-a4d2-4d8b-9148-e3be6c30e623}">
          <xlrd:rvb i="6714"/>
        </ext>
      </extLst>
    </bk>
    <bk>
      <extLst>
        <ext uri="{3e2802c4-a4d2-4d8b-9148-e3be6c30e623}">
          <xlrd:rvb i="6715"/>
        </ext>
      </extLst>
    </bk>
    <bk>
      <extLst>
        <ext uri="{3e2802c4-a4d2-4d8b-9148-e3be6c30e623}">
          <xlrd:rvb i="6716"/>
        </ext>
      </extLst>
    </bk>
    <bk>
      <extLst>
        <ext uri="{3e2802c4-a4d2-4d8b-9148-e3be6c30e623}">
          <xlrd:rvb i="6717"/>
        </ext>
      </extLst>
    </bk>
    <bk>
      <extLst>
        <ext uri="{3e2802c4-a4d2-4d8b-9148-e3be6c30e623}">
          <xlrd:rvb i="6718"/>
        </ext>
      </extLst>
    </bk>
    <bk>
      <extLst>
        <ext uri="{3e2802c4-a4d2-4d8b-9148-e3be6c30e623}">
          <xlrd:rvb i="6719"/>
        </ext>
      </extLst>
    </bk>
    <bk>
      <extLst>
        <ext uri="{3e2802c4-a4d2-4d8b-9148-e3be6c30e623}">
          <xlrd:rvb i="6720"/>
        </ext>
      </extLst>
    </bk>
    <bk>
      <extLst>
        <ext uri="{3e2802c4-a4d2-4d8b-9148-e3be6c30e623}">
          <xlrd:rvb i="6721"/>
        </ext>
      </extLst>
    </bk>
    <bk>
      <extLst>
        <ext uri="{3e2802c4-a4d2-4d8b-9148-e3be6c30e623}">
          <xlrd:rvb i="6722"/>
        </ext>
      </extLst>
    </bk>
    <bk>
      <extLst>
        <ext uri="{3e2802c4-a4d2-4d8b-9148-e3be6c30e623}">
          <xlrd:rvb i="6723"/>
        </ext>
      </extLst>
    </bk>
    <bk>
      <extLst>
        <ext uri="{3e2802c4-a4d2-4d8b-9148-e3be6c30e623}">
          <xlrd:rvb i="6724"/>
        </ext>
      </extLst>
    </bk>
    <bk>
      <extLst>
        <ext uri="{3e2802c4-a4d2-4d8b-9148-e3be6c30e623}">
          <xlrd:rvb i="6725"/>
        </ext>
      </extLst>
    </bk>
    <bk>
      <extLst>
        <ext uri="{3e2802c4-a4d2-4d8b-9148-e3be6c30e623}">
          <xlrd:rvb i="6726"/>
        </ext>
      </extLst>
    </bk>
    <bk>
      <extLst>
        <ext uri="{3e2802c4-a4d2-4d8b-9148-e3be6c30e623}">
          <xlrd:rvb i="6727"/>
        </ext>
      </extLst>
    </bk>
    <bk>
      <extLst>
        <ext uri="{3e2802c4-a4d2-4d8b-9148-e3be6c30e623}">
          <xlrd:rvb i="6728"/>
        </ext>
      </extLst>
    </bk>
    <bk>
      <extLst>
        <ext uri="{3e2802c4-a4d2-4d8b-9148-e3be6c30e623}">
          <xlrd:rvb i="6729"/>
        </ext>
      </extLst>
    </bk>
    <bk>
      <extLst>
        <ext uri="{3e2802c4-a4d2-4d8b-9148-e3be6c30e623}">
          <xlrd:rvb i="6730"/>
        </ext>
      </extLst>
    </bk>
    <bk>
      <extLst>
        <ext uri="{3e2802c4-a4d2-4d8b-9148-e3be6c30e623}">
          <xlrd:rvb i="6731"/>
        </ext>
      </extLst>
    </bk>
    <bk>
      <extLst>
        <ext uri="{3e2802c4-a4d2-4d8b-9148-e3be6c30e623}">
          <xlrd:rvb i="6732"/>
        </ext>
      </extLst>
    </bk>
    <bk>
      <extLst>
        <ext uri="{3e2802c4-a4d2-4d8b-9148-e3be6c30e623}">
          <xlrd:rvb i="6733"/>
        </ext>
      </extLst>
    </bk>
    <bk>
      <extLst>
        <ext uri="{3e2802c4-a4d2-4d8b-9148-e3be6c30e623}">
          <xlrd:rvb i="6734"/>
        </ext>
      </extLst>
    </bk>
    <bk>
      <extLst>
        <ext uri="{3e2802c4-a4d2-4d8b-9148-e3be6c30e623}">
          <xlrd:rvb i="6735"/>
        </ext>
      </extLst>
    </bk>
    <bk>
      <extLst>
        <ext uri="{3e2802c4-a4d2-4d8b-9148-e3be6c30e623}">
          <xlrd:rvb i="6736"/>
        </ext>
      </extLst>
    </bk>
    <bk>
      <extLst>
        <ext uri="{3e2802c4-a4d2-4d8b-9148-e3be6c30e623}">
          <xlrd:rvb i="6737"/>
        </ext>
      </extLst>
    </bk>
    <bk>
      <extLst>
        <ext uri="{3e2802c4-a4d2-4d8b-9148-e3be6c30e623}">
          <xlrd:rvb i="6738"/>
        </ext>
      </extLst>
    </bk>
    <bk>
      <extLst>
        <ext uri="{3e2802c4-a4d2-4d8b-9148-e3be6c30e623}">
          <xlrd:rvb i="6739"/>
        </ext>
      </extLst>
    </bk>
    <bk>
      <extLst>
        <ext uri="{3e2802c4-a4d2-4d8b-9148-e3be6c30e623}">
          <xlrd:rvb i="6740"/>
        </ext>
      </extLst>
    </bk>
    <bk>
      <extLst>
        <ext uri="{3e2802c4-a4d2-4d8b-9148-e3be6c30e623}">
          <xlrd:rvb i="6741"/>
        </ext>
      </extLst>
    </bk>
    <bk>
      <extLst>
        <ext uri="{3e2802c4-a4d2-4d8b-9148-e3be6c30e623}">
          <xlrd:rvb i="6742"/>
        </ext>
      </extLst>
    </bk>
    <bk>
      <extLst>
        <ext uri="{3e2802c4-a4d2-4d8b-9148-e3be6c30e623}">
          <xlrd:rvb i="6743"/>
        </ext>
      </extLst>
    </bk>
    <bk>
      <extLst>
        <ext uri="{3e2802c4-a4d2-4d8b-9148-e3be6c30e623}">
          <xlrd:rvb i="6744"/>
        </ext>
      </extLst>
    </bk>
    <bk>
      <extLst>
        <ext uri="{3e2802c4-a4d2-4d8b-9148-e3be6c30e623}">
          <xlrd:rvb i="6745"/>
        </ext>
      </extLst>
    </bk>
    <bk>
      <extLst>
        <ext uri="{3e2802c4-a4d2-4d8b-9148-e3be6c30e623}">
          <xlrd:rvb i="6746"/>
        </ext>
      </extLst>
    </bk>
    <bk>
      <extLst>
        <ext uri="{3e2802c4-a4d2-4d8b-9148-e3be6c30e623}">
          <xlrd:rvb i="6747"/>
        </ext>
      </extLst>
    </bk>
    <bk>
      <extLst>
        <ext uri="{3e2802c4-a4d2-4d8b-9148-e3be6c30e623}">
          <xlrd:rvb i="6748"/>
        </ext>
      </extLst>
    </bk>
    <bk>
      <extLst>
        <ext uri="{3e2802c4-a4d2-4d8b-9148-e3be6c30e623}">
          <xlrd:rvb i="6749"/>
        </ext>
      </extLst>
    </bk>
    <bk>
      <extLst>
        <ext uri="{3e2802c4-a4d2-4d8b-9148-e3be6c30e623}">
          <xlrd:rvb i="6750"/>
        </ext>
      </extLst>
    </bk>
    <bk>
      <extLst>
        <ext uri="{3e2802c4-a4d2-4d8b-9148-e3be6c30e623}">
          <xlrd:rvb i="6751"/>
        </ext>
      </extLst>
    </bk>
    <bk>
      <extLst>
        <ext uri="{3e2802c4-a4d2-4d8b-9148-e3be6c30e623}">
          <xlrd:rvb i="6752"/>
        </ext>
      </extLst>
    </bk>
    <bk>
      <extLst>
        <ext uri="{3e2802c4-a4d2-4d8b-9148-e3be6c30e623}">
          <xlrd:rvb i="6753"/>
        </ext>
      </extLst>
    </bk>
    <bk>
      <extLst>
        <ext uri="{3e2802c4-a4d2-4d8b-9148-e3be6c30e623}">
          <xlrd:rvb i="6754"/>
        </ext>
      </extLst>
    </bk>
    <bk>
      <extLst>
        <ext uri="{3e2802c4-a4d2-4d8b-9148-e3be6c30e623}">
          <xlrd:rvb i="6755"/>
        </ext>
      </extLst>
    </bk>
    <bk>
      <extLst>
        <ext uri="{3e2802c4-a4d2-4d8b-9148-e3be6c30e623}">
          <xlrd:rvb i="6756"/>
        </ext>
      </extLst>
    </bk>
    <bk>
      <extLst>
        <ext uri="{3e2802c4-a4d2-4d8b-9148-e3be6c30e623}">
          <xlrd:rvb i="6757"/>
        </ext>
      </extLst>
    </bk>
    <bk>
      <extLst>
        <ext uri="{3e2802c4-a4d2-4d8b-9148-e3be6c30e623}">
          <xlrd:rvb i="6758"/>
        </ext>
      </extLst>
    </bk>
    <bk>
      <extLst>
        <ext uri="{3e2802c4-a4d2-4d8b-9148-e3be6c30e623}">
          <xlrd:rvb i="6759"/>
        </ext>
      </extLst>
    </bk>
    <bk>
      <extLst>
        <ext uri="{3e2802c4-a4d2-4d8b-9148-e3be6c30e623}">
          <xlrd:rvb i="6760"/>
        </ext>
      </extLst>
    </bk>
    <bk>
      <extLst>
        <ext uri="{3e2802c4-a4d2-4d8b-9148-e3be6c30e623}">
          <xlrd:rvb i="6761"/>
        </ext>
      </extLst>
    </bk>
    <bk>
      <extLst>
        <ext uri="{3e2802c4-a4d2-4d8b-9148-e3be6c30e623}">
          <xlrd:rvb i="6762"/>
        </ext>
      </extLst>
    </bk>
    <bk>
      <extLst>
        <ext uri="{3e2802c4-a4d2-4d8b-9148-e3be6c30e623}">
          <xlrd:rvb i="6763"/>
        </ext>
      </extLst>
    </bk>
    <bk>
      <extLst>
        <ext uri="{3e2802c4-a4d2-4d8b-9148-e3be6c30e623}">
          <xlrd:rvb i="6764"/>
        </ext>
      </extLst>
    </bk>
    <bk>
      <extLst>
        <ext uri="{3e2802c4-a4d2-4d8b-9148-e3be6c30e623}">
          <xlrd:rvb i="6765"/>
        </ext>
      </extLst>
    </bk>
    <bk>
      <extLst>
        <ext uri="{3e2802c4-a4d2-4d8b-9148-e3be6c30e623}">
          <xlrd:rvb i="6766"/>
        </ext>
      </extLst>
    </bk>
    <bk>
      <extLst>
        <ext uri="{3e2802c4-a4d2-4d8b-9148-e3be6c30e623}">
          <xlrd:rvb i="6767"/>
        </ext>
      </extLst>
    </bk>
    <bk>
      <extLst>
        <ext uri="{3e2802c4-a4d2-4d8b-9148-e3be6c30e623}">
          <xlrd:rvb i="6768"/>
        </ext>
      </extLst>
    </bk>
    <bk>
      <extLst>
        <ext uri="{3e2802c4-a4d2-4d8b-9148-e3be6c30e623}">
          <xlrd:rvb i="6769"/>
        </ext>
      </extLst>
    </bk>
    <bk>
      <extLst>
        <ext uri="{3e2802c4-a4d2-4d8b-9148-e3be6c30e623}">
          <xlrd:rvb i="6770"/>
        </ext>
      </extLst>
    </bk>
    <bk>
      <extLst>
        <ext uri="{3e2802c4-a4d2-4d8b-9148-e3be6c30e623}">
          <xlrd:rvb i="6771"/>
        </ext>
      </extLst>
    </bk>
    <bk>
      <extLst>
        <ext uri="{3e2802c4-a4d2-4d8b-9148-e3be6c30e623}">
          <xlrd:rvb i="6772"/>
        </ext>
      </extLst>
    </bk>
    <bk>
      <extLst>
        <ext uri="{3e2802c4-a4d2-4d8b-9148-e3be6c30e623}">
          <xlrd:rvb i="6773"/>
        </ext>
      </extLst>
    </bk>
    <bk>
      <extLst>
        <ext uri="{3e2802c4-a4d2-4d8b-9148-e3be6c30e623}">
          <xlrd:rvb i="6774"/>
        </ext>
      </extLst>
    </bk>
    <bk>
      <extLst>
        <ext uri="{3e2802c4-a4d2-4d8b-9148-e3be6c30e623}">
          <xlrd:rvb i="6775"/>
        </ext>
      </extLst>
    </bk>
    <bk>
      <extLst>
        <ext uri="{3e2802c4-a4d2-4d8b-9148-e3be6c30e623}">
          <xlrd:rvb i="6776"/>
        </ext>
      </extLst>
    </bk>
    <bk>
      <extLst>
        <ext uri="{3e2802c4-a4d2-4d8b-9148-e3be6c30e623}">
          <xlrd:rvb i="6777"/>
        </ext>
      </extLst>
    </bk>
    <bk>
      <extLst>
        <ext uri="{3e2802c4-a4d2-4d8b-9148-e3be6c30e623}">
          <xlrd:rvb i="6778"/>
        </ext>
      </extLst>
    </bk>
    <bk>
      <extLst>
        <ext uri="{3e2802c4-a4d2-4d8b-9148-e3be6c30e623}">
          <xlrd:rvb i="6779"/>
        </ext>
      </extLst>
    </bk>
    <bk>
      <extLst>
        <ext uri="{3e2802c4-a4d2-4d8b-9148-e3be6c30e623}">
          <xlrd:rvb i="6780"/>
        </ext>
      </extLst>
    </bk>
    <bk>
      <extLst>
        <ext uri="{3e2802c4-a4d2-4d8b-9148-e3be6c30e623}">
          <xlrd:rvb i="6781"/>
        </ext>
      </extLst>
    </bk>
    <bk>
      <extLst>
        <ext uri="{3e2802c4-a4d2-4d8b-9148-e3be6c30e623}">
          <xlrd:rvb i="6782"/>
        </ext>
      </extLst>
    </bk>
    <bk>
      <extLst>
        <ext uri="{3e2802c4-a4d2-4d8b-9148-e3be6c30e623}">
          <xlrd:rvb i="6783"/>
        </ext>
      </extLst>
    </bk>
    <bk>
      <extLst>
        <ext uri="{3e2802c4-a4d2-4d8b-9148-e3be6c30e623}">
          <xlrd:rvb i="6784"/>
        </ext>
      </extLst>
    </bk>
    <bk>
      <extLst>
        <ext uri="{3e2802c4-a4d2-4d8b-9148-e3be6c30e623}">
          <xlrd:rvb i="6785"/>
        </ext>
      </extLst>
    </bk>
    <bk>
      <extLst>
        <ext uri="{3e2802c4-a4d2-4d8b-9148-e3be6c30e623}">
          <xlrd:rvb i="6786"/>
        </ext>
      </extLst>
    </bk>
    <bk>
      <extLst>
        <ext uri="{3e2802c4-a4d2-4d8b-9148-e3be6c30e623}">
          <xlrd:rvb i="6787"/>
        </ext>
      </extLst>
    </bk>
    <bk>
      <extLst>
        <ext uri="{3e2802c4-a4d2-4d8b-9148-e3be6c30e623}">
          <xlrd:rvb i="6788"/>
        </ext>
      </extLst>
    </bk>
    <bk>
      <extLst>
        <ext uri="{3e2802c4-a4d2-4d8b-9148-e3be6c30e623}">
          <xlrd:rvb i="6789"/>
        </ext>
      </extLst>
    </bk>
    <bk>
      <extLst>
        <ext uri="{3e2802c4-a4d2-4d8b-9148-e3be6c30e623}">
          <xlrd:rvb i="6790"/>
        </ext>
      </extLst>
    </bk>
    <bk>
      <extLst>
        <ext uri="{3e2802c4-a4d2-4d8b-9148-e3be6c30e623}">
          <xlrd:rvb i="6791"/>
        </ext>
      </extLst>
    </bk>
    <bk>
      <extLst>
        <ext uri="{3e2802c4-a4d2-4d8b-9148-e3be6c30e623}">
          <xlrd:rvb i="6792"/>
        </ext>
      </extLst>
    </bk>
    <bk>
      <extLst>
        <ext uri="{3e2802c4-a4d2-4d8b-9148-e3be6c30e623}">
          <xlrd:rvb i="6793"/>
        </ext>
      </extLst>
    </bk>
    <bk>
      <extLst>
        <ext uri="{3e2802c4-a4d2-4d8b-9148-e3be6c30e623}">
          <xlrd:rvb i="6794"/>
        </ext>
      </extLst>
    </bk>
    <bk>
      <extLst>
        <ext uri="{3e2802c4-a4d2-4d8b-9148-e3be6c30e623}">
          <xlrd:rvb i="6795"/>
        </ext>
      </extLst>
    </bk>
    <bk>
      <extLst>
        <ext uri="{3e2802c4-a4d2-4d8b-9148-e3be6c30e623}">
          <xlrd:rvb i="6796"/>
        </ext>
      </extLst>
    </bk>
    <bk>
      <extLst>
        <ext uri="{3e2802c4-a4d2-4d8b-9148-e3be6c30e623}">
          <xlrd:rvb i="6797"/>
        </ext>
      </extLst>
    </bk>
    <bk>
      <extLst>
        <ext uri="{3e2802c4-a4d2-4d8b-9148-e3be6c30e623}">
          <xlrd:rvb i="6798"/>
        </ext>
      </extLst>
    </bk>
    <bk>
      <extLst>
        <ext uri="{3e2802c4-a4d2-4d8b-9148-e3be6c30e623}">
          <xlrd:rvb i="6799"/>
        </ext>
      </extLst>
    </bk>
    <bk>
      <extLst>
        <ext uri="{3e2802c4-a4d2-4d8b-9148-e3be6c30e623}">
          <xlrd:rvb i="6800"/>
        </ext>
      </extLst>
    </bk>
    <bk>
      <extLst>
        <ext uri="{3e2802c4-a4d2-4d8b-9148-e3be6c30e623}">
          <xlrd:rvb i="6801"/>
        </ext>
      </extLst>
    </bk>
    <bk>
      <extLst>
        <ext uri="{3e2802c4-a4d2-4d8b-9148-e3be6c30e623}">
          <xlrd:rvb i="6802"/>
        </ext>
      </extLst>
    </bk>
    <bk>
      <extLst>
        <ext uri="{3e2802c4-a4d2-4d8b-9148-e3be6c30e623}">
          <xlrd:rvb i="6803"/>
        </ext>
      </extLst>
    </bk>
    <bk>
      <extLst>
        <ext uri="{3e2802c4-a4d2-4d8b-9148-e3be6c30e623}">
          <xlrd:rvb i="6804"/>
        </ext>
      </extLst>
    </bk>
    <bk>
      <extLst>
        <ext uri="{3e2802c4-a4d2-4d8b-9148-e3be6c30e623}">
          <xlrd:rvb i="6805"/>
        </ext>
      </extLst>
    </bk>
    <bk>
      <extLst>
        <ext uri="{3e2802c4-a4d2-4d8b-9148-e3be6c30e623}">
          <xlrd:rvb i="6806"/>
        </ext>
      </extLst>
    </bk>
    <bk>
      <extLst>
        <ext uri="{3e2802c4-a4d2-4d8b-9148-e3be6c30e623}">
          <xlrd:rvb i="6807"/>
        </ext>
      </extLst>
    </bk>
    <bk>
      <extLst>
        <ext uri="{3e2802c4-a4d2-4d8b-9148-e3be6c30e623}">
          <xlrd:rvb i="6808"/>
        </ext>
      </extLst>
    </bk>
    <bk>
      <extLst>
        <ext uri="{3e2802c4-a4d2-4d8b-9148-e3be6c30e623}">
          <xlrd:rvb i="6809"/>
        </ext>
      </extLst>
    </bk>
    <bk>
      <extLst>
        <ext uri="{3e2802c4-a4d2-4d8b-9148-e3be6c30e623}">
          <xlrd:rvb i="6810"/>
        </ext>
      </extLst>
    </bk>
    <bk>
      <extLst>
        <ext uri="{3e2802c4-a4d2-4d8b-9148-e3be6c30e623}">
          <xlrd:rvb i="6811"/>
        </ext>
      </extLst>
    </bk>
    <bk>
      <extLst>
        <ext uri="{3e2802c4-a4d2-4d8b-9148-e3be6c30e623}">
          <xlrd:rvb i="6812"/>
        </ext>
      </extLst>
    </bk>
    <bk>
      <extLst>
        <ext uri="{3e2802c4-a4d2-4d8b-9148-e3be6c30e623}">
          <xlrd:rvb i="6813"/>
        </ext>
      </extLst>
    </bk>
    <bk>
      <extLst>
        <ext uri="{3e2802c4-a4d2-4d8b-9148-e3be6c30e623}">
          <xlrd:rvb i="6814"/>
        </ext>
      </extLst>
    </bk>
    <bk>
      <extLst>
        <ext uri="{3e2802c4-a4d2-4d8b-9148-e3be6c30e623}">
          <xlrd:rvb i="6815"/>
        </ext>
      </extLst>
    </bk>
    <bk>
      <extLst>
        <ext uri="{3e2802c4-a4d2-4d8b-9148-e3be6c30e623}">
          <xlrd:rvb i="6816"/>
        </ext>
      </extLst>
    </bk>
    <bk>
      <extLst>
        <ext uri="{3e2802c4-a4d2-4d8b-9148-e3be6c30e623}">
          <xlrd:rvb i="6817"/>
        </ext>
      </extLst>
    </bk>
    <bk>
      <extLst>
        <ext uri="{3e2802c4-a4d2-4d8b-9148-e3be6c30e623}">
          <xlrd:rvb i="6818"/>
        </ext>
      </extLst>
    </bk>
    <bk>
      <extLst>
        <ext uri="{3e2802c4-a4d2-4d8b-9148-e3be6c30e623}">
          <xlrd:rvb i="6819"/>
        </ext>
      </extLst>
    </bk>
    <bk>
      <extLst>
        <ext uri="{3e2802c4-a4d2-4d8b-9148-e3be6c30e623}">
          <xlrd:rvb i="6820"/>
        </ext>
      </extLst>
    </bk>
    <bk>
      <extLst>
        <ext uri="{3e2802c4-a4d2-4d8b-9148-e3be6c30e623}">
          <xlrd:rvb i="6821"/>
        </ext>
      </extLst>
    </bk>
    <bk>
      <extLst>
        <ext uri="{3e2802c4-a4d2-4d8b-9148-e3be6c30e623}">
          <xlrd:rvb i="6822"/>
        </ext>
      </extLst>
    </bk>
    <bk>
      <extLst>
        <ext uri="{3e2802c4-a4d2-4d8b-9148-e3be6c30e623}">
          <xlrd:rvb i="6823"/>
        </ext>
      </extLst>
    </bk>
    <bk>
      <extLst>
        <ext uri="{3e2802c4-a4d2-4d8b-9148-e3be6c30e623}">
          <xlrd:rvb i="6824"/>
        </ext>
      </extLst>
    </bk>
    <bk>
      <extLst>
        <ext uri="{3e2802c4-a4d2-4d8b-9148-e3be6c30e623}">
          <xlrd:rvb i="6825"/>
        </ext>
      </extLst>
    </bk>
    <bk>
      <extLst>
        <ext uri="{3e2802c4-a4d2-4d8b-9148-e3be6c30e623}">
          <xlrd:rvb i="6826"/>
        </ext>
      </extLst>
    </bk>
    <bk>
      <extLst>
        <ext uri="{3e2802c4-a4d2-4d8b-9148-e3be6c30e623}">
          <xlrd:rvb i="6827"/>
        </ext>
      </extLst>
    </bk>
    <bk>
      <extLst>
        <ext uri="{3e2802c4-a4d2-4d8b-9148-e3be6c30e623}">
          <xlrd:rvb i="6828"/>
        </ext>
      </extLst>
    </bk>
    <bk>
      <extLst>
        <ext uri="{3e2802c4-a4d2-4d8b-9148-e3be6c30e623}">
          <xlrd:rvb i="6829"/>
        </ext>
      </extLst>
    </bk>
    <bk>
      <extLst>
        <ext uri="{3e2802c4-a4d2-4d8b-9148-e3be6c30e623}">
          <xlrd:rvb i="6830"/>
        </ext>
      </extLst>
    </bk>
    <bk>
      <extLst>
        <ext uri="{3e2802c4-a4d2-4d8b-9148-e3be6c30e623}">
          <xlrd:rvb i="6831"/>
        </ext>
      </extLst>
    </bk>
    <bk>
      <extLst>
        <ext uri="{3e2802c4-a4d2-4d8b-9148-e3be6c30e623}">
          <xlrd:rvb i="6832"/>
        </ext>
      </extLst>
    </bk>
    <bk>
      <extLst>
        <ext uri="{3e2802c4-a4d2-4d8b-9148-e3be6c30e623}">
          <xlrd:rvb i="6833"/>
        </ext>
      </extLst>
    </bk>
    <bk>
      <extLst>
        <ext uri="{3e2802c4-a4d2-4d8b-9148-e3be6c30e623}">
          <xlrd:rvb i="6834"/>
        </ext>
      </extLst>
    </bk>
    <bk>
      <extLst>
        <ext uri="{3e2802c4-a4d2-4d8b-9148-e3be6c30e623}">
          <xlrd:rvb i="6835"/>
        </ext>
      </extLst>
    </bk>
    <bk>
      <extLst>
        <ext uri="{3e2802c4-a4d2-4d8b-9148-e3be6c30e623}">
          <xlrd:rvb i="6836"/>
        </ext>
      </extLst>
    </bk>
    <bk>
      <extLst>
        <ext uri="{3e2802c4-a4d2-4d8b-9148-e3be6c30e623}">
          <xlrd:rvb i="6837"/>
        </ext>
      </extLst>
    </bk>
    <bk>
      <extLst>
        <ext uri="{3e2802c4-a4d2-4d8b-9148-e3be6c30e623}">
          <xlrd:rvb i="6838"/>
        </ext>
      </extLst>
    </bk>
    <bk>
      <extLst>
        <ext uri="{3e2802c4-a4d2-4d8b-9148-e3be6c30e623}">
          <xlrd:rvb i="6839"/>
        </ext>
      </extLst>
    </bk>
    <bk>
      <extLst>
        <ext uri="{3e2802c4-a4d2-4d8b-9148-e3be6c30e623}">
          <xlrd:rvb i="6840"/>
        </ext>
      </extLst>
    </bk>
    <bk>
      <extLst>
        <ext uri="{3e2802c4-a4d2-4d8b-9148-e3be6c30e623}">
          <xlrd:rvb i="6841"/>
        </ext>
      </extLst>
    </bk>
    <bk>
      <extLst>
        <ext uri="{3e2802c4-a4d2-4d8b-9148-e3be6c30e623}">
          <xlrd:rvb i="6842"/>
        </ext>
      </extLst>
    </bk>
    <bk>
      <extLst>
        <ext uri="{3e2802c4-a4d2-4d8b-9148-e3be6c30e623}">
          <xlrd:rvb i="6843"/>
        </ext>
      </extLst>
    </bk>
    <bk>
      <extLst>
        <ext uri="{3e2802c4-a4d2-4d8b-9148-e3be6c30e623}">
          <xlrd:rvb i="6844"/>
        </ext>
      </extLst>
    </bk>
    <bk>
      <extLst>
        <ext uri="{3e2802c4-a4d2-4d8b-9148-e3be6c30e623}">
          <xlrd:rvb i="6845"/>
        </ext>
      </extLst>
    </bk>
    <bk>
      <extLst>
        <ext uri="{3e2802c4-a4d2-4d8b-9148-e3be6c30e623}">
          <xlrd:rvb i="6846"/>
        </ext>
      </extLst>
    </bk>
    <bk>
      <extLst>
        <ext uri="{3e2802c4-a4d2-4d8b-9148-e3be6c30e623}">
          <xlrd:rvb i="6847"/>
        </ext>
      </extLst>
    </bk>
    <bk>
      <extLst>
        <ext uri="{3e2802c4-a4d2-4d8b-9148-e3be6c30e623}">
          <xlrd:rvb i="6848"/>
        </ext>
      </extLst>
    </bk>
    <bk>
      <extLst>
        <ext uri="{3e2802c4-a4d2-4d8b-9148-e3be6c30e623}">
          <xlrd:rvb i="6849"/>
        </ext>
      </extLst>
    </bk>
    <bk>
      <extLst>
        <ext uri="{3e2802c4-a4d2-4d8b-9148-e3be6c30e623}">
          <xlrd:rvb i="6850"/>
        </ext>
      </extLst>
    </bk>
    <bk>
      <extLst>
        <ext uri="{3e2802c4-a4d2-4d8b-9148-e3be6c30e623}">
          <xlrd:rvb i="6851"/>
        </ext>
      </extLst>
    </bk>
    <bk>
      <extLst>
        <ext uri="{3e2802c4-a4d2-4d8b-9148-e3be6c30e623}">
          <xlrd:rvb i="6852"/>
        </ext>
      </extLst>
    </bk>
    <bk>
      <extLst>
        <ext uri="{3e2802c4-a4d2-4d8b-9148-e3be6c30e623}">
          <xlrd:rvb i="6853"/>
        </ext>
      </extLst>
    </bk>
    <bk>
      <extLst>
        <ext uri="{3e2802c4-a4d2-4d8b-9148-e3be6c30e623}">
          <xlrd:rvb i="6854"/>
        </ext>
      </extLst>
    </bk>
    <bk>
      <extLst>
        <ext uri="{3e2802c4-a4d2-4d8b-9148-e3be6c30e623}">
          <xlrd:rvb i="6855"/>
        </ext>
      </extLst>
    </bk>
    <bk>
      <extLst>
        <ext uri="{3e2802c4-a4d2-4d8b-9148-e3be6c30e623}">
          <xlrd:rvb i="6856"/>
        </ext>
      </extLst>
    </bk>
    <bk>
      <extLst>
        <ext uri="{3e2802c4-a4d2-4d8b-9148-e3be6c30e623}">
          <xlrd:rvb i="6857"/>
        </ext>
      </extLst>
    </bk>
    <bk>
      <extLst>
        <ext uri="{3e2802c4-a4d2-4d8b-9148-e3be6c30e623}">
          <xlrd:rvb i="6858"/>
        </ext>
      </extLst>
    </bk>
    <bk>
      <extLst>
        <ext uri="{3e2802c4-a4d2-4d8b-9148-e3be6c30e623}">
          <xlrd:rvb i="6859"/>
        </ext>
      </extLst>
    </bk>
    <bk>
      <extLst>
        <ext uri="{3e2802c4-a4d2-4d8b-9148-e3be6c30e623}">
          <xlrd:rvb i="6860"/>
        </ext>
      </extLst>
    </bk>
    <bk>
      <extLst>
        <ext uri="{3e2802c4-a4d2-4d8b-9148-e3be6c30e623}">
          <xlrd:rvb i="6861"/>
        </ext>
      </extLst>
    </bk>
    <bk>
      <extLst>
        <ext uri="{3e2802c4-a4d2-4d8b-9148-e3be6c30e623}">
          <xlrd:rvb i="6862"/>
        </ext>
      </extLst>
    </bk>
    <bk>
      <extLst>
        <ext uri="{3e2802c4-a4d2-4d8b-9148-e3be6c30e623}">
          <xlrd:rvb i="6863"/>
        </ext>
      </extLst>
    </bk>
    <bk>
      <extLst>
        <ext uri="{3e2802c4-a4d2-4d8b-9148-e3be6c30e623}">
          <xlrd:rvb i="6864"/>
        </ext>
      </extLst>
    </bk>
    <bk>
      <extLst>
        <ext uri="{3e2802c4-a4d2-4d8b-9148-e3be6c30e623}">
          <xlrd:rvb i="6865"/>
        </ext>
      </extLst>
    </bk>
    <bk>
      <extLst>
        <ext uri="{3e2802c4-a4d2-4d8b-9148-e3be6c30e623}">
          <xlrd:rvb i="6866"/>
        </ext>
      </extLst>
    </bk>
    <bk>
      <extLst>
        <ext uri="{3e2802c4-a4d2-4d8b-9148-e3be6c30e623}">
          <xlrd:rvb i="6867"/>
        </ext>
      </extLst>
    </bk>
    <bk>
      <extLst>
        <ext uri="{3e2802c4-a4d2-4d8b-9148-e3be6c30e623}">
          <xlrd:rvb i="6868"/>
        </ext>
      </extLst>
    </bk>
    <bk>
      <extLst>
        <ext uri="{3e2802c4-a4d2-4d8b-9148-e3be6c30e623}">
          <xlrd:rvb i="6869"/>
        </ext>
      </extLst>
    </bk>
    <bk>
      <extLst>
        <ext uri="{3e2802c4-a4d2-4d8b-9148-e3be6c30e623}">
          <xlrd:rvb i="6870"/>
        </ext>
      </extLst>
    </bk>
    <bk>
      <extLst>
        <ext uri="{3e2802c4-a4d2-4d8b-9148-e3be6c30e623}">
          <xlrd:rvb i="6871"/>
        </ext>
      </extLst>
    </bk>
    <bk>
      <extLst>
        <ext uri="{3e2802c4-a4d2-4d8b-9148-e3be6c30e623}">
          <xlrd:rvb i="6872"/>
        </ext>
      </extLst>
    </bk>
    <bk>
      <extLst>
        <ext uri="{3e2802c4-a4d2-4d8b-9148-e3be6c30e623}">
          <xlrd:rvb i="6873"/>
        </ext>
      </extLst>
    </bk>
    <bk>
      <extLst>
        <ext uri="{3e2802c4-a4d2-4d8b-9148-e3be6c30e623}">
          <xlrd:rvb i="6874"/>
        </ext>
      </extLst>
    </bk>
    <bk>
      <extLst>
        <ext uri="{3e2802c4-a4d2-4d8b-9148-e3be6c30e623}">
          <xlrd:rvb i="6875"/>
        </ext>
      </extLst>
    </bk>
    <bk>
      <extLst>
        <ext uri="{3e2802c4-a4d2-4d8b-9148-e3be6c30e623}">
          <xlrd:rvb i="6876"/>
        </ext>
      </extLst>
    </bk>
    <bk>
      <extLst>
        <ext uri="{3e2802c4-a4d2-4d8b-9148-e3be6c30e623}">
          <xlrd:rvb i="6877"/>
        </ext>
      </extLst>
    </bk>
    <bk>
      <extLst>
        <ext uri="{3e2802c4-a4d2-4d8b-9148-e3be6c30e623}">
          <xlrd:rvb i="6878"/>
        </ext>
      </extLst>
    </bk>
    <bk>
      <extLst>
        <ext uri="{3e2802c4-a4d2-4d8b-9148-e3be6c30e623}">
          <xlrd:rvb i="6879"/>
        </ext>
      </extLst>
    </bk>
    <bk>
      <extLst>
        <ext uri="{3e2802c4-a4d2-4d8b-9148-e3be6c30e623}">
          <xlrd:rvb i="6880"/>
        </ext>
      </extLst>
    </bk>
    <bk>
      <extLst>
        <ext uri="{3e2802c4-a4d2-4d8b-9148-e3be6c30e623}">
          <xlrd:rvb i="6881"/>
        </ext>
      </extLst>
    </bk>
    <bk>
      <extLst>
        <ext uri="{3e2802c4-a4d2-4d8b-9148-e3be6c30e623}">
          <xlrd:rvb i="6882"/>
        </ext>
      </extLst>
    </bk>
    <bk>
      <extLst>
        <ext uri="{3e2802c4-a4d2-4d8b-9148-e3be6c30e623}">
          <xlrd:rvb i="6883"/>
        </ext>
      </extLst>
    </bk>
    <bk>
      <extLst>
        <ext uri="{3e2802c4-a4d2-4d8b-9148-e3be6c30e623}">
          <xlrd:rvb i="6884"/>
        </ext>
      </extLst>
    </bk>
    <bk>
      <extLst>
        <ext uri="{3e2802c4-a4d2-4d8b-9148-e3be6c30e623}">
          <xlrd:rvb i="6885"/>
        </ext>
      </extLst>
    </bk>
    <bk>
      <extLst>
        <ext uri="{3e2802c4-a4d2-4d8b-9148-e3be6c30e623}">
          <xlrd:rvb i="6886"/>
        </ext>
      </extLst>
    </bk>
    <bk>
      <extLst>
        <ext uri="{3e2802c4-a4d2-4d8b-9148-e3be6c30e623}">
          <xlrd:rvb i="6887"/>
        </ext>
      </extLst>
    </bk>
    <bk>
      <extLst>
        <ext uri="{3e2802c4-a4d2-4d8b-9148-e3be6c30e623}">
          <xlrd:rvb i="6888"/>
        </ext>
      </extLst>
    </bk>
    <bk>
      <extLst>
        <ext uri="{3e2802c4-a4d2-4d8b-9148-e3be6c30e623}">
          <xlrd:rvb i="6889"/>
        </ext>
      </extLst>
    </bk>
    <bk>
      <extLst>
        <ext uri="{3e2802c4-a4d2-4d8b-9148-e3be6c30e623}">
          <xlrd:rvb i="6890"/>
        </ext>
      </extLst>
    </bk>
    <bk>
      <extLst>
        <ext uri="{3e2802c4-a4d2-4d8b-9148-e3be6c30e623}">
          <xlrd:rvb i="6891"/>
        </ext>
      </extLst>
    </bk>
    <bk>
      <extLst>
        <ext uri="{3e2802c4-a4d2-4d8b-9148-e3be6c30e623}">
          <xlrd:rvb i="6892"/>
        </ext>
      </extLst>
    </bk>
    <bk>
      <extLst>
        <ext uri="{3e2802c4-a4d2-4d8b-9148-e3be6c30e623}">
          <xlrd:rvb i="6893"/>
        </ext>
      </extLst>
    </bk>
    <bk>
      <extLst>
        <ext uri="{3e2802c4-a4d2-4d8b-9148-e3be6c30e623}">
          <xlrd:rvb i="6894"/>
        </ext>
      </extLst>
    </bk>
    <bk>
      <extLst>
        <ext uri="{3e2802c4-a4d2-4d8b-9148-e3be6c30e623}">
          <xlrd:rvb i="6895"/>
        </ext>
      </extLst>
    </bk>
    <bk>
      <extLst>
        <ext uri="{3e2802c4-a4d2-4d8b-9148-e3be6c30e623}">
          <xlrd:rvb i="6896"/>
        </ext>
      </extLst>
    </bk>
    <bk>
      <extLst>
        <ext uri="{3e2802c4-a4d2-4d8b-9148-e3be6c30e623}">
          <xlrd:rvb i="6897"/>
        </ext>
      </extLst>
    </bk>
    <bk>
      <extLst>
        <ext uri="{3e2802c4-a4d2-4d8b-9148-e3be6c30e623}">
          <xlrd:rvb i="6898"/>
        </ext>
      </extLst>
    </bk>
    <bk>
      <extLst>
        <ext uri="{3e2802c4-a4d2-4d8b-9148-e3be6c30e623}">
          <xlrd:rvb i="6899"/>
        </ext>
      </extLst>
    </bk>
    <bk>
      <extLst>
        <ext uri="{3e2802c4-a4d2-4d8b-9148-e3be6c30e623}">
          <xlrd:rvb i="6900"/>
        </ext>
      </extLst>
    </bk>
    <bk>
      <extLst>
        <ext uri="{3e2802c4-a4d2-4d8b-9148-e3be6c30e623}">
          <xlrd:rvb i="6901"/>
        </ext>
      </extLst>
    </bk>
    <bk>
      <extLst>
        <ext uri="{3e2802c4-a4d2-4d8b-9148-e3be6c30e623}">
          <xlrd:rvb i="6902"/>
        </ext>
      </extLst>
    </bk>
    <bk>
      <extLst>
        <ext uri="{3e2802c4-a4d2-4d8b-9148-e3be6c30e623}">
          <xlrd:rvb i="6903"/>
        </ext>
      </extLst>
    </bk>
    <bk>
      <extLst>
        <ext uri="{3e2802c4-a4d2-4d8b-9148-e3be6c30e623}">
          <xlrd:rvb i="6904"/>
        </ext>
      </extLst>
    </bk>
    <bk>
      <extLst>
        <ext uri="{3e2802c4-a4d2-4d8b-9148-e3be6c30e623}">
          <xlrd:rvb i="6905"/>
        </ext>
      </extLst>
    </bk>
    <bk>
      <extLst>
        <ext uri="{3e2802c4-a4d2-4d8b-9148-e3be6c30e623}">
          <xlrd:rvb i="6906"/>
        </ext>
      </extLst>
    </bk>
    <bk>
      <extLst>
        <ext uri="{3e2802c4-a4d2-4d8b-9148-e3be6c30e623}">
          <xlrd:rvb i="6907"/>
        </ext>
      </extLst>
    </bk>
    <bk>
      <extLst>
        <ext uri="{3e2802c4-a4d2-4d8b-9148-e3be6c30e623}">
          <xlrd:rvb i="6908"/>
        </ext>
      </extLst>
    </bk>
    <bk>
      <extLst>
        <ext uri="{3e2802c4-a4d2-4d8b-9148-e3be6c30e623}">
          <xlrd:rvb i="6909"/>
        </ext>
      </extLst>
    </bk>
    <bk>
      <extLst>
        <ext uri="{3e2802c4-a4d2-4d8b-9148-e3be6c30e623}">
          <xlrd:rvb i="6910"/>
        </ext>
      </extLst>
    </bk>
    <bk>
      <extLst>
        <ext uri="{3e2802c4-a4d2-4d8b-9148-e3be6c30e623}">
          <xlrd:rvb i="6911"/>
        </ext>
      </extLst>
    </bk>
    <bk>
      <extLst>
        <ext uri="{3e2802c4-a4d2-4d8b-9148-e3be6c30e623}">
          <xlrd:rvb i="6912"/>
        </ext>
      </extLst>
    </bk>
    <bk>
      <extLst>
        <ext uri="{3e2802c4-a4d2-4d8b-9148-e3be6c30e623}">
          <xlrd:rvb i="6913"/>
        </ext>
      </extLst>
    </bk>
    <bk>
      <extLst>
        <ext uri="{3e2802c4-a4d2-4d8b-9148-e3be6c30e623}">
          <xlrd:rvb i="6914"/>
        </ext>
      </extLst>
    </bk>
    <bk>
      <extLst>
        <ext uri="{3e2802c4-a4d2-4d8b-9148-e3be6c30e623}">
          <xlrd:rvb i="6915"/>
        </ext>
      </extLst>
    </bk>
    <bk>
      <extLst>
        <ext uri="{3e2802c4-a4d2-4d8b-9148-e3be6c30e623}">
          <xlrd:rvb i="6916"/>
        </ext>
      </extLst>
    </bk>
    <bk>
      <extLst>
        <ext uri="{3e2802c4-a4d2-4d8b-9148-e3be6c30e623}">
          <xlrd:rvb i="6917"/>
        </ext>
      </extLst>
    </bk>
    <bk>
      <extLst>
        <ext uri="{3e2802c4-a4d2-4d8b-9148-e3be6c30e623}">
          <xlrd:rvb i="6918"/>
        </ext>
      </extLst>
    </bk>
    <bk>
      <extLst>
        <ext uri="{3e2802c4-a4d2-4d8b-9148-e3be6c30e623}">
          <xlrd:rvb i="6919"/>
        </ext>
      </extLst>
    </bk>
    <bk>
      <extLst>
        <ext uri="{3e2802c4-a4d2-4d8b-9148-e3be6c30e623}">
          <xlrd:rvb i="6920"/>
        </ext>
      </extLst>
    </bk>
    <bk>
      <extLst>
        <ext uri="{3e2802c4-a4d2-4d8b-9148-e3be6c30e623}">
          <xlrd:rvb i="6921"/>
        </ext>
      </extLst>
    </bk>
    <bk>
      <extLst>
        <ext uri="{3e2802c4-a4d2-4d8b-9148-e3be6c30e623}">
          <xlrd:rvb i="6922"/>
        </ext>
      </extLst>
    </bk>
    <bk>
      <extLst>
        <ext uri="{3e2802c4-a4d2-4d8b-9148-e3be6c30e623}">
          <xlrd:rvb i="6923"/>
        </ext>
      </extLst>
    </bk>
    <bk>
      <extLst>
        <ext uri="{3e2802c4-a4d2-4d8b-9148-e3be6c30e623}">
          <xlrd:rvb i="6924"/>
        </ext>
      </extLst>
    </bk>
    <bk>
      <extLst>
        <ext uri="{3e2802c4-a4d2-4d8b-9148-e3be6c30e623}">
          <xlrd:rvb i="6925"/>
        </ext>
      </extLst>
    </bk>
    <bk>
      <extLst>
        <ext uri="{3e2802c4-a4d2-4d8b-9148-e3be6c30e623}">
          <xlrd:rvb i="6926"/>
        </ext>
      </extLst>
    </bk>
    <bk>
      <extLst>
        <ext uri="{3e2802c4-a4d2-4d8b-9148-e3be6c30e623}">
          <xlrd:rvb i="6927"/>
        </ext>
      </extLst>
    </bk>
    <bk>
      <extLst>
        <ext uri="{3e2802c4-a4d2-4d8b-9148-e3be6c30e623}">
          <xlrd:rvb i="6928"/>
        </ext>
      </extLst>
    </bk>
    <bk>
      <extLst>
        <ext uri="{3e2802c4-a4d2-4d8b-9148-e3be6c30e623}">
          <xlrd:rvb i="6929"/>
        </ext>
      </extLst>
    </bk>
    <bk>
      <extLst>
        <ext uri="{3e2802c4-a4d2-4d8b-9148-e3be6c30e623}">
          <xlrd:rvb i="6930"/>
        </ext>
      </extLst>
    </bk>
    <bk>
      <extLst>
        <ext uri="{3e2802c4-a4d2-4d8b-9148-e3be6c30e623}">
          <xlrd:rvb i="6931"/>
        </ext>
      </extLst>
    </bk>
    <bk>
      <extLst>
        <ext uri="{3e2802c4-a4d2-4d8b-9148-e3be6c30e623}">
          <xlrd:rvb i="6932"/>
        </ext>
      </extLst>
    </bk>
    <bk>
      <extLst>
        <ext uri="{3e2802c4-a4d2-4d8b-9148-e3be6c30e623}">
          <xlrd:rvb i="6933"/>
        </ext>
      </extLst>
    </bk>
    <bk>
      <extLst>
        <ext uri="{3e2802c4-a4d2-4d8b-9148-e3be6c30e623}">
          <xlrd:rvb i="6934"/>
        </ext>
      </extLst>
    </bk>
    <bk>
      <extLst>
        <ext uri="{3e2802c4-a4d2-4d8b-9148-e3be6c30e623}">
          <xlrd:rvb i="6935"/>
        </ext>
      </extLst>
    </bk>
    <bk>
      <extLst>
        <ext uri="{3e2802c4-a4d2-4d8b-9148-e3be6c30e623}">
          <xlrd:rvb i="6936"/>
        </ext>
      </extLst>
    </bk>
    <bk>
      <extLst>
        <ext uri="{3e2802c4-a4d2-4d8b-9148-e3be6c30e623}">
          <xlrd:rvb i="6937"/>
        </ext>
      </extLst>
    </bk>
    <bk>
      <extLst>
        <ext uri="{3e2802c4-a4d2-4d8b-9148-e3be6c30e623}">
          <xlrd:rvb i="6938"/>
        </ext>
      </extLst>
    </bk>
    <bk>
      <extLst>
        <ext uri="{3e2802c4-a4d2-4d8b-9148-e3be6c30e623}">
          <xlrd:rvb i="6939"/>
        </ext>
      </extLst>
    </bk>
    <bk>
      <extLst>
        <ext uri="{3e2802c4-a4d2-4d8b-9148-e3be6c30e623}">
          <xlrd:rvb i="6940"/>
        </ext>
      </extLst>
    </bk>
    <bk>
      <extLst>
        <ext uri="{3e2802c4-a4d2-4d8b-9148-e3be6c30e623}">
          <xlrd:rvb i="6941"/>
        </ext>
      </extLst>
    </bk>
    <bk>
      <extLst>
        <ext uri="{3e2802c4-a4d2-4d8b-9148-e3be6c30e623}">
          <xlrd:rvb i="6942"/>
        </ext>
      </extLst>
    </bk>
    <bk>
      <extLst>
        <ext uri="{3e2802c4-a4d2-4d8b-9148-e3be6c30e623}">
          <xlrd:rvb i="6943"/>
        </ext>
      </extLst>
    </bk>
    <bk>
      <extLst>
        <ext uri="{3e2802c4-a4d2-4d8b-9148-e3be6c30e623}">
          <xlrd:rvb i="6944"/>
        </ext>
      </extLst>
    </bk>
    <bk>
      <extLst>
        <ext uri="{3e2802c4-a4d2-4d8b-9148-e3be6c30e623}">
          <xlrd:rvb i="6945"/>
        </ext>
      </extLst>
    </bk>
    <bk>
      <extLst>
        <ext uri="{3e2802c4-a4d2-4d8b-9148-e3be6c30e623}">
          <xlrd:rvb i="6946"/>
        </ext>
      </extLst>
    </bk>
    <bk>
      <extLst>
        <ext uri="{3e2802c4-a4d2-4d8b-9148-e3be6c30e623}">
          <xlrd:rvb i="6947"/>
        </ext>
      </extLst>
    </bk>
    <bk>
      <extLst>
        <ext uri="{3e2802c4-a4d2-4d8b-9148-e3be6c30e623}">
          <xlrd:rvb i="6948"/>
        </ext>
      </extLst>
    </bk>
    <bk>
      <extLst>
        <ext uri="{3e2802c4-a4d2-4d8b-9148-e3be6c30e623}">
          <xlrd:rvb i="6949"/>
        </ext>
      </extLst>
    </bk>
    <bk>
      <extLst>
        <ext uri="{3e2802c4-a4d2-4d8b-9148-e3be6c30e623}">
          <xlrd:rvb i="6950"/>
        </ext>
      </extLst>
    </bk>
    <bk>
      <extLst>
        <ext uri="{3e2802c4-a4d2-4d8b-9148-e3be6c30e623}">
          <xlrd:rvb i="6951"/>
        </ext>
      </extLst>
    </bk>
    <bk>
      <extLst>
        <ext uri="{3e2802c4-a4d2-4d8b-9148-e3be6c30e623}">
          <xlrd:rvb i="6952"/>
        </ext>
      </extLst>
    </bk>
    <bk>
      <extLst>
        <ext uri="{3e2802c4-a4d2-4d8b-9148-e3be6c30e623}">
          <xlrd:rvb i="6953"/>
        </ext>
      </extLst>
    </bk>
    <bk>
      <extLst>
        <ext uri="{3e2802c4-a4d2-4d8b-9148-e3be6c30e623}">
          <xlrd:rvb i="6954"/>
        </ext>
      </extLst>
    </bk>
    <bk>
      <extLst>
        <ext uri="{3e2802c4-a4d2-4d8b-9148-e3be6c30e623}">
          <xlrd:rvb i="6955"/>
        </ext>
      </extLst>
    </bk>
    <bk>
      <extLst>
        <ext uri="{3e2802c4-a4d2-4d8b-9148-e3be6c30e623}">
          <xlrd:rvb i="6956"/>
        </ext>
      </extLst>
    </bk>
    <bk>
      <extLst>
        <ext uri="{3e2802c4-a4d2-4d8b-9148-e3be6c30e623}">
          <xlrd:rvb i="6957"/>
        </ext>
      </extLst>
    </bk>
    <bk>
      <extLst>
        <ext uri="{3e2802c4-a4d2-4d8b-9148-e3be6c30e623}">
          <xlrd:rvb i="6958"/>
        </ext>
      </extLst>
    </bk>
    <bk>
      <extLst>
        <ext uri="{3e2802c4-a4d2-4d8b-9148-e3be6c30e623}">
          <xlrd:rvb i="6959"/>
        </ext>
      </extLst>
    </bk>
    <bk>
      <extLst>
        <ext uri="{3e2802c4-a4d2-4d8b-9148-e3be6c30e623}">
          <xlrd:rvb i="6960"/>
        </ext>
      </extLst>
    </bk>
    <bk>
      <extLst>
        <ext uri="{3e2802c4-a4d2-4d8b-9148-e3be6c30e623}">
          <xlrd:rvb i="6961"/>
        </ext>
      </extLst>
    </bk>
    <bk>
      <extLst>
        <ext uri="{3e2802c4-a4d2-4d8b-9148-e3be6c30e623}">
          <xlrd:rvb i="6962"/>
        </ext>
      </extLst>
    </bk>
    <bk>
      <extLst>
        <ext uri="{3e2802c4-a4d2-4d8b-9148-e3be6c30e623}">
          <xlrd:rvb i="6963"/>
        </ext>
      </extLst>
    </bk>
    <bk>
      <extLst>
        <ext uri="{3e2802c4-a4d2-4d8b-9148-e3be6c30e623}">
          <xlrd:rvb i="6964"/>
        </ext>
      </extLst>
    </bk>
    <bk>
      <extLst>
        <ext uri="{3e2802c4-a4d2-4d8b-9148-e3be6c30e623}">
          <xlrd:rvb i="6965"/>
        </ext>
      </extLst>
    </bk>
    <bk>
      <extLst>
        <ext uri="{3e2802c4-a4d2-4d8b-9148-e3be6c30e623}">
          <xlrd:rvb i="6966"/>
        </ext>
      </extLst>
    </bk>
    <bk>
      <extLst>
        <ext uri="{3e2802c4-a4d2-4d8b-9148-e3be6c30e623}">
          <xlrd:rvb i="6967"/>
        </ext>
      </extLst>
    </bk>
    <bk>
      <extLst>
        <ext uri="{3e2802c4-a4d2-4d8b-9148-e3be6c30e623}">
          <xlrd:rvb i="6968"/>
        </ext>
      </extLst>
    </bk>
    <bk>
      <extLst>
        <ext uri="{3e2802c4-a4d2-4d8b-9148-e3be6c30e623}">
          <xlrd:rvb i="6969"/>
        </ext>
      </extLst>
    </bk>
    <bk>
      <extLst>
        <ext uri="{3e2802c4-a4d2-4d8b-9148-e3be6c30e623}">
          <xlrd:rvb i="6970"/>
        </ext>
      </extLst>
    </bk>
    <bk>
      <extLst>
        <ext uri="{3e2802c4-a4d2-4d8b-9148-e3be6c30e623}">
          <xlrd:rvb i="6971"/>
        </ext>
      </extLst>
    </bk>
    <bk>
      <extLst>
        <ext uri="{3e2802c4-a4d2-4d8b-9148-e3be6c30e623}">
          <xlrd:rvb i="6972"/>
        </ext>
      </extLst>
    </bk>
    <bk>
      <extLst>
        <ext uri="{3e2802c4-a4d2-4d8b-9148-e3be6c30e623}">
          <xlrd:rvb i="6973"/>
        </ext>
      </extLst>
    </bk>
    <bk>
      <extLst>
        <ext uri="{3e2802c4-a4d2-4d8b-9148-e3be6c30e623}">
          <xlrd:rvb i="6974"/>
        </ext>
      </extLst>
    </bk>
    <bk>
      <extLst>
        <ext uri="{3e2802c4-a4d2-4d8b-9148-e3be6c30e623}">
          <xlrd:rvb i="6975"/>
        </ext>
      </extLst>
    </bk>
    <bk>
      <extLst>
        <ext uri="{3e2802c4-a4d2-4d8b-9148-e3be6c30e623}">
          <xlrd:rvb i="6976"/>
        </ext>
      </extLst>
    </bk>
    <bk>
      <extLst>
        <ext uri="{3e2802c4-a4d2-4d8b-9148-e3be6c30e623}">
          <xlrd:rvb i="6977"/>
        </ext>
      </extLst>
    </bk>
    <bk>
      <extLst>
        <ext uri="{3e2802c4-a4d2-4d8b-9148-e3be6c30e623}">
          <xlrd:rvb i="6978"/>
        </ext>
      </extLst>
    </bk>
    <bk>
      <extLst>
        <ext uri="{3e2802c4-a4d2-4d8b-9148-e3be6c30e623}">
          <xlrd:rvb i="6979"/>
        </ext>
      </extLst>
    </bk>
    <bk>
      <extLst>
        <ext uri="{3e2802c4-a4d2-4d8b-9148-e3be6c30e623}">
          <xlrd:rvb i="6980"/>
        </ext>
      </extLst>
    </bk>
    <bk>
      <extLst>
        <ext uri="{3e2802c4-a4d2-4d8b-9148-e3be6c30e623}">
          <xlrd:rvb i="6981"/>
        </ext>
      </extLst>
    </bk>
    <bk>
      <extLst>
        <ext uri="{3e2802c4-a4d2-4d8b-9148-e3be6c30e623}">
          <xlrd:rvb i="6982"/>
        </ext>
      </extLst>
    </bk>
    <bk>
      <extLst>
        <ext uri="{3e2802c4-a4d2-4d8b-9148-e3be6c30e623}">
          <xlrd:rvb i="6983"/>
        </ext>
      </extLst>
    </bk>
    <bk>
      <extLst>
        <ext uri="{3e2802c4-a4d2-4d8b-9148-e3be6c30e623}">
          <xlrd:rvb i="6984"/>
        </ext>
      </extLst>
    </bk>
    <bk>
      <extLst>
        <ext uri="{3e2802c4-a4d2-4d8b-9148-e3be6c30e623}">
          <xlrd:rvb i="6985"/>
        </ext>
      </extLst>
    </bk>
    <bk>
      <extLst>
        <ext uri="{3e2802c4-a4d2-4d8b-9148-e3be6c30e623}">
          <xlrd:rvb i="6986"/>
        </ext>
      </extLst>
    </bk>
    <bk>
      <extLst>
        <ext uri="{3e2802c4-a4d2-4d8b-9148-e3be6c30e623}">
          <xlrd:rvb i="6987"/>
        </ext>
      </extLst>
    </bk>
    <bk>
      <extLst>
        <ext uri="{3e2802c4-a4d2-4d8b-9148-e3be6c30e623}">
          <xlrd:rvb i="6988"/>
        </ext>
      </extLst>
    </bk>
    <bk>
      <extLst>
        <ext uri="{3e2802c4-a4d2-4d8b-9148-e3be6c30e623}">
          <xlrd:rvb i="6989"/>
        </ext>
      </extLst>
    </bk>
    <bk>
      <extLst>
        <ext uri="{3e2802c4-a4d2-4d8b-9148-e3be6c30e623}">
          <xlrd:rvb i="6990"/>
        </ext>
      </extLst>
    </bk>
    <bk>
      <extLst>
        <ext uri="{3e2802c4-a4d2-4d8b-9148-e3be6c30e623}">
          <xlrd:rvb i="6991"/>
        </ext>
      </extLst>
    </bk>
    <bk>
      <extLst>
        <ext uri="{3e2802c4-a4d2-4d8b-9148-e3be6c30e623}">
          <xlrd:rvb i="6992"/>
        </ext>
      </extLst>
    </bk>
    <bk>
      <extLst>
        <ext uri="{3e2802c4-a4d2-4d8b-9148-e3be6c30e623}">
          <xlrd:rvb i="6993"/>
        </ext>
      </extLst>
    </bk>
    <bk>
      <extLst>
        <ext uri="{3e2802c4-a4d2-4d8b-9148-e3be6c30e623}">
          <xlrd:rvb i="6994"/>
        </ext>
      </extLst>
    </bk>
    <bk>
      <extLst>
        <ext uri="{3e2802c4-a4d2-4d8b-9148-e3be6c30e623}">
          <xlrd:rvb i="6995"/>
        </ext>
      </extLst>
    </bk>
    <bk>
      <extLst>
        <ext uri="{3e2802c4-a4d2-4d8b-9148-e3be6c30e623}">
          <xlrd:rvb i="6996"/>
        </ext>
      </extLst>
    </bk>
    <bk>
      <extLst>
        <ext uri="{3e2802c4-a4d2-4d8b-9148-e3be6c30e623}">
          <xlrd:rvb i="6997"/>
        </ext>
      </extLst>
    </bk>
    <bk>
      <extLst>
        <ext uri="{3e2802c4-a4d2-4d8b-9148-e3be6c30e623}">
          <xlrd:rvb i="6998"/>
        </ext>
      </extLst>
    </bk>
    <bk>
      <extLst>
        <ext uri="{3e2802c4-a4d2-4d8b-9148-e3be6c30e623}">
          <xlrd:rvb i="6999"/>
        </ext>
      </extLst>
    </bk>
    <bk>
      <extLst>
        <ext uri="{3e2802c4-a4d2-4d8b-9148-e3be6c30e623}">
          <xlrd:rvb i="7000"/>
        </ext>
      </extLst>
    </bk>
    <bk>
      <extLst>
        <ext uri="{3e2802c4-a4d2-4d8b-9148-e3be6c30e623}">
          <xlrd:rvb i="7001"/>
        </ext>
      </extLst>
    </bk>
    <bk>
      <extLst>
        <ext uri="{3e2802c4-a4d2-4d8b-9148-e3be6c30e623}">
          <xlrd:rvb i="7002"/>
        </ext>
      </extLst>
    </bk>
    <bk>
      <extLst>
        <ext uri="{3e2802c4-a4d2-4d8b-9148-e3be6c30e623}">
          <xlrd:rvb i="7003"/>
        </ext>
      </extLst>
    </bk>
    <bk>
      <extLst>
        <ext uri="{3e2802c4-a4d2-4d8b-9148-e3be6c30e623}">
          <xlrd:rvb i="7004"/>
        </ext>
      </extLst>
    </bk>
    <bk>
      <extLst>
        <ext uri="{3e2802c4-a4d2-4d8b-9148-e3be6c30e623}">
          <xlrd:rvb i="7005"/>
        </ext>
      </extLst>
    </bk>
    <bk>
      <extLst>
        <ext uri="{3e2802c4-a4d2-4d8b-9148-e3be6c30e623}">
          <xlrd:rvb i="7006"/>
        </ext>
      </extLst>
    </bk>
    <bk>
      <extLst>
        <ext uri="{3e2802c4-a4d2-4d8b-9148-e3be6c30e623}">
          <xlrd:rvb i="7007"/>
        </ext>
      </extLst>
    </bk>
    <bk>
      <extLst>
        <ext uri="{3e2802c4-a4d2-4d8b-9148-e3be6c30e623}">
          <xlrd:rvb i="7008"/>
        </ext>
      </extLst>
    </bk>
    <bk>
      <extLst>
        <ext uri="{3e2802c4-a4d2-4d8b-9148-e3be6c30e623}">
          <xlrd:rvb i="7009"/>
        </ext>
      </extLst>
    </bk>
    <bk>
      <extLst>
        <ext uri="{3e2802c4-a4d2-4d8b-9148-e3be6c30e623}">
          <xlrd:rvb i="7010"/>
        </ext>
      </extLst>
    </bk>
    <bk>
      <extLst>
        <ext uri="{3e2802c4-a4d2-4d8b-9148-e3be6c30e623}">
          <xlrd:rvb i="7011"/>
        </ext>
      </extLst>
    </bk>
    <bk>
      <extLst>
        <ext uri="{3e2802c4-a4d2-4d8b-9148-e3be6c30e623}">
          <xlrd:rvb i="7012"/>
        </ext>
      </extLst>
    </bk>
    <bk>
      <extLst>
        <ext uri="{3e2802c4-a4d2-4d8b-9148-e3be6c30e623}">
          <xlrd:rvb i="7013"/>
        </ext>
      </extLst>
    </bk>
    <bk>
      <extLst>
        <ext uri="{3e2802c4-a4d2-4d8b-9148-e3be6c30e623}">
          <xlrd:rvb i="7014"/>
        </ext>
      </extLst>
    </bk>
    <bk>
      <extLst>
        <ext uri="{3e2802c4-a4d2-4d8b-9148-e3be6c30e623}">
          <xlrd:rvb i="7015"/>
        </ext>
      </extLst>
    </bk>
    <bk>
      <extLst>
        <ext uri="{3e2802c4-a4d2-4d8b-9148-e3be6c30e623}">
          <xlrd:rvb i="7016"/>
        </ext>
      </extLst>
    </bk>
    <bk>
      <extLst>
        <ext uri="{3e2802c4-a4d2-4d8b-9148-e3be6c30e623}">
          <xlrd:rvb i="7017"/>
        </ext>
      </extLst>
    </bk>
    <bk>
      <extLst>
        <ext uri="{3e2802c4-a4d2-4d8b-9148-e3be6c30e623}">
          <xlrd:rvb i="7018"/>
        </ext>
      </extLst>
    </bk>
    <bk>
      <extLst>
        <ext uri="{3e2802c4-a4d2-4d8b-9148-e3be6c30e623}">
          <xlrd:rvb i="7019"/>
        </ext>
      </extLst>
    </bk>
    <bk>
      <extLst>
        <ext uri="{3e2802c4-a4d2-4d8b-9148-e3be6c30e623}">
          <xlrd:rvb i="7020"/>
        </ext>
      </extLst>
    </bk>
    <bk>
      <extLst>
        <ext uri="{3e2802c4-a4d2-4d8b-9148-e3be6c30e623}">
          <xlrd:rvb i="7021"/>
        </ext>
      </extLst>
    </bk>
    <bk>
      <extLst>
        <ext uri="{3e2802c4-a4d2-4d8b-9148-e3be6c30e623}">
          <xlrd:rvb i="7022"/>
        </ext>
      </extLst>
    </bk>
    <bk>
      <extLst>
        <ext uri="{3e2802c4-a4d2-4d8b-9148-e3be6c30e623}">
          <xlrd:rvb i="7023"/>
        </ext>
      </extLst>
    </bk>
    <bk>
      <extLst>
        <ext uri="{3e2802c4-a4d2-4d8b-9148-e3be6c30e623}">
          <xlrd:rvb i="7024"/>
        </ext>
      </extLst>
    </bk>
    <bk>
      <extLst>
        <ext uri="{3e2802c4-a4d2-4d8b-9148-e3be6c30e623}">
          <xlrd:rvb i="7025"/>
        </ext>
      </extLst>
    </bk>
    <bk>
      <extLst>
        <ext uri="{3e2802c4-a4d2-4d8b-9148-e3be6c30e623}">
          <xlrd:rvb i="7026"/>
        </ext>
      </extLst>
    </bk>
    <bk>
      <extLst>
        <ext uri="{3e2802c4-a4d2-4d8b-9148-e3be6c30e623}">
          <xlrd:rvb i="7027"/>
        </ext>
      </extLst>
    </bk>
    <bk>
      <extLst>
        <ext uri="{3e2802c4-a4d2-4d8b-9148-e3be6c30e623}">
          <xlrd:rvb i="7028"/>
        </ext>
      </extLst>
    </bk>
    <bk>
      <extLst>
        <ext uri="{3e2802c4-a4d2-4d8b-9148-e3be6c30e623}">
          <xlrd:rvb i="7029"/>
        </ext>
      </extLst>
    </bk>
    <bk>
      <extLst>
        <ext uri="{3e2802c4-a4d2-4d8b-9148-e3be6c30e623}">
          <xlrd:rvb i="7030"/>
        </ext>
      </extLst>
    </bk>
    <bk>
      <extLst>
        <ext uri="{3e2802c4-a4d2-4d8b-9148-e3be6c30e623}">
          <xlrd:rvb i="7031"/>
        </ext>
      </extLst>
    </bk>
    <bk>
      <extLst>
        <ext uri="{3e2802c4-a4d2-4d8b-9148-e3be6c30e623}">
          <xlrd:rvb i="7032"/>
        </ext>
      </extLst>
    </bk>
    <bk>
      <extLst>
        <ext uri="{3e2802c4-a4d2-4d8b-9148-e3be6c30e623}">
          <xlrd:rvb i="7033"/>
        </ext>
      </extLst>
    </bk>
    <bk>
      <extLst>
        <ext uri="{3e2802c4-a4d2-4d8b-9148-e3be6c30e623}">
          <xlrd:rvb i="7034"/>
        </ext>
      </extLst>
    </bk>
    <bk>
      <extLst>
        <ext uri="{3e2802c4-a4d2-4d8b-9148-e3be6c30e623}">
          <xlrd:rvb i="7035"/>
        </ext>
      </extLst>
    </bk>
    <bk>
      <extLst>
        <ext uri="{3e2802c4-a4d2-4d8b-9148-e3be6c30e623}">
          <xlrd:rvb i="7036"/>
        </ext>
      </extLst>
    </bk>
    <bk>
      <extLst>
        <ext uri="{3e2802c4-a4d2-4d8b-9148-e3be6c30e623}">
          <xlrd:rvb i="7037"/>
        </ext>
      </extLst>
    </bk>
    <bk>
      <extLst>
        <ext uri="{3e2802c4-a4d2-4d8b-9148-e3be6c30e623}">
          <xlrd:rvb i="7038"/>
        </ext>
      </extLst>
    </bk>
    <bk>
      <extLst>
        <ext uri="{3e2802c4-a4d2-4d8b-9148-e3be6c30e623}">
          <xlrd:rvb i="7039"/>
        </ext>
      </extLst>
    </bk>
    <bk>
      <extLst>
        <ext uri="{3e2802c4-a4d2-4d8b-9148-e3be6c30e623}">
          <xlrd:rvb i="7040"/>
        </ext>
      </extLst>
    </bk>
    <bk>
      <extLst>
        <ext uri="{3e2802c4-a4d2-4d8b-9148-e3be6c30e623}">
          <xlrd:rvb i="7041"/>
        </ext>
      </extLst>
    </bk>
    <bk>
      <extLst>
        <ext uri="{3e2802c4-a4d2-4d8b-9148-e3be6c30e623}">
          <xlrd:rvb i="7042"/>
        </ext>
      </extLst>
    </bk>
    <bk>
      <extLst>
        <ext uri="{3e2802c4-a4d2-4d8b-9148-e3be6c30e623}">
          <xlrd:rvb i="7043"/>
        </ext>
      </extLst>
    </bk>
    <bk>
      <extLst>
        <ext uri="{3e2802c4-a4d2-4d8b-9148-e3be6c30e623}">
          <xlrd:rvb i="7044"/>
        </ext>
      </extLst>
    </bk>
    <bk>
      <extLst>
        <ext uri="{3e2802c4-a4d2-4d8b-9148-e3be6c30e623}">
          <xlrd:rvb i="7045"/>
        </ext>
      </extLst>
    </bk>
    <bk>
      <extLst>
        <ext uri="{3e2802c4-a4d2-4d8b-9148-e3be6c30e623}">
          <xlrd:rvb i="7046"/>
        </ext>
      </extLst>
    </bk>
    <bk>
      <extLst>
        <ext uri="{3e2802c4-a4d2-4d8b-9148-e3be6c30e623}">
          <xlrd:rvb i="7047"/>
        </ext>
      </extLst>
    </bk>
    <bk>
      <extLst>
        <ext uri="{3e2802c4-a4d2-4d8b-9148-e3be6c30e623}">
          <xlrd:rvb i="7048"/>
        </ext>
      </extLst>
    </bk>
    <bk>
      <extLst>
        <ext uri="{3e2802c4-a4d2-4d8b-9148-e3be6c30e623}">
          <xlrd:rvb i="7049"/>
        </ext>
      </extLst>
    </bk>
    <bk>
      <extLst>
        <ext uri="{3e2802c4-a4d2-4d8b-9148-e3be6c30e623}">
          <xlrd:rvb i="7050"/>
        </ext>
      </extLst>
    </bk>
    <bk>
      <extLst>
        <ext uri="{3e2802c4-a4d2-4d8b-9148-e3be6c30e623}">
          <xlrd:rvb i="7051"/>
        </ext>
      </extLst>
    </bk>
    <bk>
      <extLst>
        <ext uri="{3e2802c4-a4d2-4d8b-9148-e3be6c30e623}">
          <xlrd:rvb i="7052"/>
        </ext>
      </extLst>
    </bk>
    <bk>
      <extLst>
        <ext uri="{3e2802c4-a4d2-4d8b-9148-e3be6c30e623}">
          <xlrd:rvb i="7053"/>
        </ext>
      </extLst>
    </bk>
    <bk>
      <extLst>
        <ext uri="{3e2802c4-a4d2-4d8b-9148-e3be6c30e623}">
          <xlrd:rvb i="7054"/>
        </ext>
      </extLst>
    </bk>
    <bk>
      <extLst>
        <ext uri="{3e2802c4-a4d2-4d8b-9148-e3be6c30e623}">
          <xlrd:rvb i="7055"/>
        </ext>
      </extLst>
    </bk>
    <bk>
      <extLst>
        <ext uri="{3e2802c4-a4d2-4d8b-9148-e3be6c30e623}">
          <xlrd:rvb i="7056"/>
        </ext>
      </extLst>
    </bk>
    <bk>
      <extLst>
        <ext uri="{3e2802c4-a4d2-4d8b-9148-e3be6c30e623}">
          <xlrd:rvb i="7057"/>
        </ext>
      </extLst>
    </bk>
    <bk>
      <extLst>
        <ext uri="{3e2802c4-a4d2-4d8b-9148-e3be6c30e623}">
          <xlrd:rvb i="7058"/>
        </ext>
      </extLst>
    </bk>
    <bk>
      <extLst>
        <ext uri="{3e2802c4-a4d2-4d8b-9148-e3be6c30e623}">
          <xlrd:rvb i="7059"/>
        </ext>
      </extLst>
    </bk>
    <bk>
      <extLst>
        <ext uri="{3e2802c4-a4d2-4d8b-9148-e3be6c30e623}">
          <xlrd:rvb i="7060"/>
        </ext>
      </extLst>
    </bk>
    <bk>
      <extLst>
        <ext uri="{3e2802c4-a4d2-4d8b-9148-e3be6c30e623}">
          <xlrd:rvb i="7061"/>
        </ext>
      </extLst>
    </bk>
    <bk>
      <extLst>
        <ext uri="{3e2802c4-a4d2-4d8b-9148-e3be6c30e623}">
          <xlrd:rvb i="7062"/>
        </ext>
      </extLst>
    </bk>
    <bk>
      <extLst>
        <ext uri="{3e2802c4-a4d2-4d8b-9148-e3be6c30e623}">
          <xlrd:rvb i="7063"/>
        </ext>
      </extLst>
    </bk>
    <bk>
      <extLst>
        <ext uri="{3e2802c4-a4d2-4d8b-9148-e3be6c30e623}">
          <xlrd:rvb i="7064"/>
        </ext>
      </extLst>
    </bk>
    <bk>
      <extLst>
        <ext uri="{3e2802c4-a4d2-4d8b-9148-e3be6c30e623}">
          <xlrd:rvb i="7065"/>
        </ext>
      </extLst>
    </bk>
    <bk>
      <extLst>
        <ext uri="{3e2802c4-a4d2-4d8b-9148-e3be6c30e623}">
          <xlrd:rvb i="7066"/>
        </ext>
      </extLst>
    </bk>
    <bk>
      <extLst>
        <ext uri="{3e2802c4-a4d2-4d8b-9148-e3be6c30e623}">
          <xlrd:rvb i="7067"/>
        </ext>
      </extLst>
    </bk>
    <bk>
      <extLst>
        <ext uri="{3e2802c4-a4d2-4d8b-9148-e3be6c30e623}">
          <xlrd:rvb i="7068"/>
        </ext>
      </extLst>
    </bk>
    <bk>
      <extLst>
        <ext uri="{3e2802c4-a4d2-4d8b-9148-e3be6c30e623}">
          <xlrd:rvb i="7069"/>
        </ext>
      </extLst>
    </bk>
    <bk>
      <extLst>
        <ext uri="{3e2802c4-a4d2-4d8b-9148-e3be6c30e623}">
          <xlrd:rvb i="7070"/>
        </ext>
      </extLst>
    </bk>
    <bk>
      <extLst>
        <ext uri="{3e2802c4-a4d2-4d8b-9148-e3be6c30e623}">
          <xlrd:rvb i="7071"/>
        </ext>
      </extLst>
    </bk>
    <bk>
      <extLst>
        <ext uri="{3e2802c4-a4d2-4d8b-9148-e3be6c30e623}">
          <xlrd:rvb i="7072"/>
        </ext>
      </extLst>
    </bk>
    <bk>
      <extLst>
        <ext uri="{3e2802c4-a4d2-4d8b-9148-e3be6c30e623}">
          <xlrd:rvb i="7073"/>
        </ext>
      </extLst>
    </bk>
    <bk>
      <extLst>
        <ext uri="{3e2802c4-a4d2-4d8b-9148-e3be6c30e623}">
          <xlrd:rvb i="7074"/>
        </ext>
      </extLst>
    </bk>
    <bk>
      <extLst>
        <ext uri="{3e2802c4-a4d2-4d8b-9148-e3be6c30e623}">
          <xlrd:rvb i="7075"/>
        </ext>
      </extLst>
    </bk>
    <bk>
      <extLst>
        <ext uri="{3e2802c4-a4d2-4d8b-9148-e3be6c30e623}">
          <xlrd:rvb i="7076"/>
        </ext>
      </extLst>
    </bk>
    <bk>
      <extLst>
        <ext uri="{3e2802c4-a4d2-4d8b-9148-e3be6c30e623}">
          <xlrd:rvb i="7077"/>
        </ext>
      </extLst>
    </bk>
    <bk>
      <extLst>
        <ext uri="{3e2802c4-a4d2-4d8b-9148-e3be6c30e623}">
          <xlrd:rvb i="7078"/>
        </ext>
      </extLst>
    </bk>
    <bk>
      <extLst>
        <ext uri="{3e2802c4-a4d2-4d8b-9148-e3be6c30e623}">
          <xlrd:rvb i="7079"/>
        </ext>
      </extLst>
    </bk>
    <bk>
      <extLst>
        <ext uri="{3e2802c4-a4d2-4d8b-9148-e3be6c30e623}">
          <xlrd:rvb i="7080"/>
        </ext>
      </extLst>
    </bk>
    <bk>
      <extLst>
        <ext uri="{3e2802c4-a4d2-4d8b-9148-e3be6c30e623}">
          <xlrd:rvb i="7081"/>
        </ext>
      </extLst>
    </bk>
    <bk>
      <extLst>
        <ext uri="{3e2802c4-a4d2-4d8b-9148-e3be6c30e623}">
          <xlrd:rvb i="7082"/>
        </ext>
      </extLst>
    </bk>
    <bk>
      <extLst>
        <ext uri="{3e2802c4-a4d2-4d8b-9148-e3be6c30e623}">
          <xlrd:rvb i="7083"/>
        </ext>
      </extLst>
    </bk>
    <bk>
      <extLst>
        <ext uri="{3e2802c4-a4d2-4d8b-9148-e3be6c30e623}">
          <xlrd:rvb i="7084"/>
        </ext>
      </extLst>
    </bk>
    <bk>
      <extLst>
        <ext uri="{3e2802c4-a4d2-4d8b-9148-e3be6c30e623}">
          <xlrd:rvb i="7085"/>
        </ext>
      </extLst>
    </bk>
    <bk>
      <extLst>
        <ext uri="{3e2802c4-a4d2-4d8b-9148-e3be6c30e623}">
          <xlrd:rvb i="7086"/>
        </ext>
      </extLst>
    </bk>
    <bk>
      <extLst>
        <ext uri="{3e2802c4-a4d2-4d8b-9148-e3be6c30e623}">
          <xlrd:rvb i="7087"/>
        </ext>
      </extLst>
    </bk>
    <bk>
      <extLst>
        <ext uri="{3e2802c4-a4d2-4d8b-9148-e3be6c30e623}">
          <xlrd:rvb i="7088"/>
        </ext>
      </extLst>
    </bk>
    <bk>
      <extLst>
        <ext uri="{3e2802c4-a4d2-4d8b-9148-e3be6c30e623}">
          <xlrd:rvb i="7089"/>
        </ext>
      </extLst>
    </bk>
    <bk>
      <extLst>
        <ext uri="{3e2802c4-a4d2-4d8b-9148-e3be6c30e623}">
          <xlrd:rvb i="7090"/>
        </ext>
      </extLst>
    </bk>
    <bk>
      <extLst>
        <ext uri="{3e2802c4-a4d2-4d8b-9148-e3be6c30e623}">
          <xlrd:rvb i="7091"/>
        </ext>
      </extLst>
    </bk>
    <bk>
      <extLst>
        <ext uri="{3e2802c4-a4d2-4d8b-9148-e3be6c30e623}">
          <xlrd:rvb i="7092"/>
        </ext>
      </extLst>
    </bk>
    <bk>
      <extLst>
        <ext uri="{3e2802c4-a4d2-4d8b-9148-e3be6c30e623}">
          <xlrd:rvb i="7093"/>
        </ext>
      </extLst>
    </bk>
    <bk>
      <extLst>
        <ext uri="{3e2802c4-a4d2-4d8b-9148-e3be6c30e623}">
          <xlrd:rvb i="7094"/>
        </ext>
      </extLst>
    </bk>
    <bk>
      <extLst>
        <ext uri="{3e2802c4-a4d2-4d8b-9148-e3be6c30e623}">
          <xlrd:rvb i="7095"/>
        </ext>
      </extLst>
    </bk>
    <bk>
      <extLst>
        <ext uri="{3e2802c4-a4d2-4d8b-9148-e3be6c30e623}">
          <xlrd:rvb i="7096"/>
        </ext>
      </extLst>
    </bk>
    <bk>
      <extLst>
        <ext uri="{3e2802c4-a4d2-4d8b-9148-e3be6c30e623}">
          <xlrd:rvb i="7097"/>
        </ext>
      </extLst>
    </bk>
    <bk>
      <extLst>
        <ext uri="{3e2802c4-a4d2-4d8b-9148-e3be6c30e623}">
          <xlrd:rvb i="7098"/>
        </ext>
      </extLst>
    </bk>
    <bk>
      <extLst>
        <ext uri="{3e2802c4-a4d2-4d8b-9148-e3be6c30e623}">
          <xlrd:rvb i="7099"/>
        </ext>
      </extLst>
    </bk>
    <bk>
      <extLst>
        <ext uri="{3e2802c4-a4d2-4d8b-9148-e3be6c30e623}">
          <xlrd:rvb i="7100"/>
        </ext>
      </extLst>
    </bk>
    <bk>
      <extLst>
        <ext uri="{3e2802c4-a4d2-4d8b-9148-e3be6c30e623}">
          <xlrd:rvb i="7101"/>
        </ext>
      </extLst>
    </bk>
    <bk>
      <extLst>
        <ext uri="{3e2802c4-a4d2-4d8b-9148-e3be6c30e623}">
          <xlrd:rvb i="7102"/>
        </ext>
      </extLst>
    </bk>
    <bk>
      <extLst>
        <ext uri="{3e2802c4-a4d2-4d8b-9148-e3be6c30e623}">
          <xlrd:rvb i="7103"/>
        </ext>
      </extLst>
    </bk>
    <bk>
      <extLst>
        <ext uri="{3e2802c4-a4d2-4d8b-9148-e3be6c30e623}">
          <xlrd:rvb i="7104"/>
        </ext>
      </extLst>
    </bk>
    <bk>
      <extLst>
        <ext uri="{3e2802c4-a4d2-4d8b-9148-e3be6c30e623}">
          <xlrd:rvb i="7105"/>
        </ext>
      </extLst>
    </bk>
    <bk>
      <extLst>
        <ext uri="{3e2802c4-a4d2-4d8b-9148-e3be6c30e623}">
          <xlrd:rvb i="7106"/>
        </ext>
      </extLst>
    </bk>
    <bk>
      <extLst>
        <ext uri="{3e2802c4-a4d2-4d8b-9148-e3be6c30e623}">
          <xlrd:rvb i="7107"/>
        </ext>
      </extLst>
    </bk>
    <bk>
      <extLst>
        <ext uri="{3e2802c4-a4d2-4d8b-9148-e3be6c30e623}">
          <xlrd:rvb i="7108"/>
        </ext>
      </extLst>
    </bk>
    <bk>
      <extLst>
        <ext uri="{3e2802c4-a4d2-4d8b-9148-e3be6c30e623}">
          <xlrd:rvb i="7109"/>
        </ext>
      </extLst>
    </bk>
    <bk>
      <extLst>
        <ext uri="{3e2802c4-a4d2-4d8b-9148-e3be6c30e623}">
          <xlrd:rvb i="7110"/>
        </ext>
      </extLst>
    </bk>
    <bk>
      <extLst>
        <ext uri="{3e2802c4-a4d2-4d8b-9148-e3be6c30e623}">
          <xlrd:rvb i="7111"/>
        </ext>
      </extLst>
    </bk>
    <bk>
      <extLst>
        <ext uri="{3e2802c4-a4d2-4d8b-9148-e3be6c30e623}">
          <xlrd:rvb i="7112"/>
        </ext>
      </extLst>
    </bk>
    <bk>
      <extLst>
        <ext uri="{3e2802c4-a4d2-4d8b-9148-e3be6c30e623}">
          <xlrd:rvb i="7113"/>
        </ext>
      </extLst>
    </bk>
    <bk>
      <extLst>
        <ext uri="{3e2802c4-a4d2-4d8b-9148-e3be6c30e623}">
          <xlrd:rvb i="7114"/>
        </ext>
      </extLst>
    </bk>
    <bk>
      <extLst>
        <ext uri="{3e2802c4-a4d2-4d8b-9148-e3be6c30e623}">
          <xlrd:rvb i="7115"/>
        </ext>
      </extLst>
    </bk>
    <bk>
      <extLst>
        <ext uri="{3e2802c4-a4d2-4d8b-9148-e3be6c30e623}">
          <xlrd:rvb i="7116"/>
        </ext>
      </extLst>
    </bk>
    <bk>
      <extLst>
        <ext uri="{3e2802c4-a4d2-4d8b-9148-e3be6c30e623}">
          <xlrd:rvb i="7117"/>
        </ext>
      </extLst>
    </bk>
    <bk>
      <extLst>
        <ext uri="{3e2802c4-a4d2-4d8b-9148-e3be6c30e623}">
          <xlrd:rvb i="7118"/>
        </ext>
      </extLst>
    </bk>
    <bk>
      <extLst>
        <ext uri="{3e2802c4-a4d2-4d8b-9148-e3be6c30e623}">
          <xlrd:rvb i="7119"/>
        </ext>
      </extLst>
    </bk>
    <bk>
      <extLst>
        <ext uri="{3e2802c4-a4d2-4d8b-9148-e3be6c30e623}">
          <xlrd:rvb i="7120"/>
        </ext>
      </extLst>
    </bk>
    <bk>
      <extLst>
        <ext uri="{3e2802c4-a4d2-4d8b-9148-e3be6c30e623}">
          <xlrd:rvb i="7121"/>
        </ext>
      </extLst>
    </bk>
    <bk>
      <extLst>
        <ext uri="{3e2802c4-a4d2-4d8b-9148-e3be6c30e623}">
          <xlrd:rvb i="7122"/>
        </ext>
      </extLst>
    </bk>
    <bk>
      <extLst>
        <ext uri="{3e2802c4-a4d2-4d8b-9148-e3be6c30e623}">
          <xlrd:rvb i="7123"/>
        </ext>
      </extLst>
    </bk>
    <bk>
      <extLst>
        <ext uri="{3e2802c4-a4d2-4d8b-9148-e3be6c30e623}">
          <xlrd:rvb i="7124"/>
        </ext>
      </extLst>
    </bk>
    <bk>
      <extLst>
        <ext uri="{3e2802c4-a4d2-4d8b-9148-e3be6c30e623}">
          <xlrd:rvb i="7125"/>
        </ext>
      </extLst>
    </bk>
    <bk>
      <extLst>
        <ext uri="{3e2802c4-a4d2-4d8b-9148-e3be6c30e623}">
          <xlrd:rvb i="7126"/>
        </ext>
      </extLst>
    </bk>
    <bk>
      <extLst>
        <ext uri="{3e2802c4-a4d2-4d8b-9148-e3be6c30e623}">
          <xlrd:rvb i="7127"/>
        </ext>
      </extLst>
    </bk>
    <bk>
      <extLst>
        <ext uri="{3e2802c4-a4d2-4d8b-9148-e3be6c30e623}">
          <xlrd:rvb i="7128"/>
        </ext>
      </extLst>
    </bk>
    <bk>
      <extLst>
        <ext uri="{3e2802c4-a4d2-4d8b-9148-e3be6c30e623}">
          <xlrd:rvb i="7129"/>
        </ext>
      </extLst>
    </bk>
    <bk>
      <extLst>
        <ext uri="{3e2802c4-a4d2-4d8b-9148-e3be6c30e623}">
          <xlrd:rvb i="7130"/>
        </ext>
      </extLst>
    </bk>
    <bk>
      <extLst>
        <ext uri="{3e2802c4-a4d2-4d8b-9148-e3be6c30e623}">
          <xlrd:rvb i="7131"/>
        </ext>
      </extLst>
    </bk>
    <bk>
      <extLst>
        <ext uri="{3e2802c4-a4d2-4d8b-9148-e3be6c30e623}">
          <xlrd:rvb i="7132"/>
        </ext>
      </extLst>
    </bk>
    <bk>
      <extLst>
        <ext uri="{3e2802c4-a4d2-4d8b-9148-e3be6c30e623}">
          <xlrd:rvb i="7133"/>
        </ext>
      </extLst>
    </bk>
    <bk>
      <extLst>
        <ext uri="{3e2802c4-a4d2-4d8b-9148-e3be6c30e623}">
          <xlrd:rvb i="7134"/>
        </ext>
      </extLst>
    </bk>
    <bk>
      <extLst>
        <ext uri="{3e2802c4-a4d2-4d8b-9148-e3be6c30e623}">
          <xlrd:rvb i="7135"/>
        </ext>
      </extLst>
    </bk>
    <bk>
      <extLst>
        <ext uri="{3e2802c4-a4d2-4d8b-9148-e3be6c30e623}">
          <xlrd:rvb i="7136"/>
        </ext>
      </extLst>
    </bk>
    <bk>
      <extLst>
        <ext uri="{3e2802c4-a4d2-4d8b-9148-e3be6c30e623}">
          <xlrd:rvb i="7137"/>
        </ext>
      </extLst>
    </bk>
    <bk>
      <extLst>
        <ext uri="{3e2802c4-a4d2-4d8b-9148-e3be6c30e623}">
          <xlrd:rvb i="7138"/>
        </ext>
      </extLst>
    </bk>
    <bk>
      <extLst>
        <ext uri="{3e2802c4-a4d2-4d8b-9148-e3be6c30e623}">
          <xlrd:rvb i="7139"/>
        </ext>
      </extLst>
    </bk>
    <bk>
      <extLst>
        <ext uri="{3e2802c4-a4d2-4d8b-9148-e3be6c30e623}">
          <xlrd:rvb i="7140"/>
        </ext>
      </extLst>
    </bk>
    <bk>
      <extLst>
        <ext uri="{3e2802c4-a4d2-4d8b-9148-e3be6c30e623}">
          <xlrd:rvb i="7141"/>
        </ext>
      </extLst>
    </bk>
    <bk>
      <extLst>
        <ext uri="{3e2802c4-a4d2-4d8b-9148-e3be6c30e623}">
          <xlrd:rvb i="7142"/>
        </ext>
      </extLst>
    </bk>
    <bk>
      <extLst>
        <ext uri="{3e2802c4-a4d2-4d8b-9148-e3be6c30e623}">
          <xlrd:rvb i="7143"/>
        </ext>
      </extLst>
    </bk>
    <bk>
      <extLst>
        <ext uri="{3e2802c4-a4d2-4d8b-9148-e3be6c30e623}">
          <xlrd:rvb i="7144"/>
        </ext>
      </extLst>
    </bk>
    <bk>
      <extLst>
        <ext uri="{3e2802c4-a4d2-4d8b-9148-e3be6c30e623}">
          <xlrd:rvb i="7145"/>
        </ext>
      </extLst>
    </bk>
    <bk>
      <extLst>
        <ext uri="{3e2802c4-a4d2-4d8b-9148-e3be6c30e623}">
          <xlrd:rvb i="7146"/>
        </ext>
      </extLst>
    </bk>
    <bk>
      <extLst>
        <ext uri="{3e2802c4-a4d2-4d8b-9148-e3be6c30e623}">
          <xlrd:rvb i="7147"/>
        </ext>
      </extLst>
    </bk>
    <bk>
      <extLst>
        <ext uri="{3e2802c4-a4d2-4d8b-9148-e3be6c30e623}">
          <xlrd:rvb i="7148"/>
        </ext>
      </extLst>
    </bk>
    <bk>
      <extLst>
        <ext uri="{3e2802c4-a4d2-4d8b-9148-e3be6c30e623}">
          <xlrd:rvb i="7149"/>
        </ext>
      </extLst>
    </bk>
    <bk>
      <extLst>
        <ext uri="{3e2802c4-a4d2-4d8b-9148-e3be6c30e623}">
          <xlrd:rvb i="7150"/>
        </ext>
      </extLst>
    </bk>
    <bk>
      <extLst>
        <ext uri="{3e2802c4-a4d2-4d8b-9148-e3be6c30e623}">
          <xlrd:rvb i="7151"/>
        </ext>
      </extLst>
    </bk>
    <bk>
      <extLst>
        <ext uri="{3e2802c4-a4d2-4d8b-9148-e3be6c30e623}">
          <xlrd:rvb i="7152"/>
        </ext>
      </extLst>
    </bk>
    <bk>
      <extLst>
        <ext uri="{3e2802c4-a4d2-4d8b-9148-e3be6c30e623}">
          <xlrd:rvb i="7153"/>
        </ext>
      </extLst>
    </bk>
    <bk>
      <extLst>
        <ext uri="{3e2802c4-a4d2-4d8b-9148-e3be6c30e623}">
          <xlrd:rvb i="7154"/>
        </ext>
      </extLst>
    </bk>
    <bk>
      <extLst>
        <ext uri="{3e2802c4-a4d2-4d8b-9148-e3be6c30e623}">
          <xlrd:rvb i="7155"/>
        </ext>
      </extLst>
    </bk>
    <bk>
      <extLst>
        <ext uri="{3e2802c4-a4d2-4d8b-9148-e3be6c30e623}">
          <xlrd:rvb i="7156"/>
        </ext>
      </extLst>
    </bk>
    <bk>
      <extLst>
        <ext uri="{3e2802c4-a4d2-4d8b-9148-e3be6c30e623}">
          <xlrd:rvb i="7157"/>
        </ext>
      </extLst>
    </bk>
    <bk>
      <extLst>
        <ext uri="{3e2802c4-a4d2-4d8b-9148-e3be6c30e623}">
          <xlrd:rvb i="7158"/>
        </ext>
      </extLst>
    </bk>
    <bk>
      <extLst>
        <ext uri="{3e2802c4-a4d2-4d8b-9148-e3be6c30e623}">
          <xlrd:rvb i="7159"/>
        </ext>
      </extLst>
    </bk>
    <bk>
      <extLst>
        <ext uri="{3e2802c4-a4d2-4d8b-9148-e3be6c30e623}">
          <xlrd:rvb i="7160"/>
        </ext>
      </extLst>
    </bk>
    <bk>
      <extLst>
        <ext uri="{3e2802c4-a4d2-4d8b-9148-e3be6c30e623}">
          <xlrd:rvb i="7161"/>
        </ext>
      </extLst>
    </bk>
    <bk>
      <extLst>
        <ext uri="{3e2802c4-a4d2-4d8b-9148-e3be6c30e623}">
          <xlrd:rvb i="7162"/>
        </ext>
      </extLst>
    </bk>
    <bk>
      <extLst>
        <ext uri="{3e2802c4-a4d2-4d8b-9148-e3be6c30e623}">
          <xlrd:rvb i="7163"/>
        </ext>
      </extLst>
    </bk>
    <bk>
      <extLst>
        <ext uri="{3e2802c4-a4d2-4d8b-9148-e3be6c30e623}">
          <xlrd:rvb i="7164"/>
        </ext>
      </extLst>
    </bk>
    <bk>
      <extLst>
        <ext uri="{3e2802c4-a4d2-4d8b-9148-e3be6c30e623}">
          <xlrd:rvb i="7165"/>
        </ext>
      </extLst>
    </bk>
    <bk>
      <extLst>
        <ext uri="{3e2802c4-a4d2-4d8b-9148-e3be6c30e623}">
          <xlrd:rvb i="7166"/>
        </ext>
      </extLst>
    </bk>
    <bk>
      <extLst>
        <ext uri="{3e2802c4-a4d2-4d8b-9148-e3be6c30e623}">
          <xlrd:rvb i="7167"/>
        </ext>
      </extLst>
    </bk>
    <bk>
      <extLst>
        <ext uri="{3e2802c4-a4d2-4d8b-9148-e3be6c30e623}">
          <xlrd:rvb i="7168"/>
        </ext>
      </extLst>
    </bk>
    <bk>
      <extLst>
        <ext uri="{3e2802c4-a4d2-4d8b-9148-e3be6c30e623}">
          <xlrd:rvb i="7169"/>
        </ext>
      </extLst>
    </bk>
    <bk>
      <extLst>
        <ext uri="{3e2802c4-a4d2-4d8b-9148-e3be6c30e623}">
          <xlrd:rvb i="7170"/>
        </ext>
      </extLst>
    </bk>
    <bk>
      <extLst>
        <ext uri="{3e2802c4-a4d2-4d8b-9148-e3be6c30e623}">
          <xlrd:rvb i="7171"/>
        </ext>
      </extLst>
    </bk>
    <bk>
      <extLst>
        <ext uri="{3e2802c4-a4d2-4d8b-9148-e3be6c30e623}">
          <xlrd:rvb i="7172"/>
        </ext>
      </extLst>
    </bk>
    <bk>
      <extLst>
        <ext uri="{3e2802c4-a4d2-4d8b-9148-e3be6c30e623}">
          <xlrd:rvb i="7173"/>
        </ext>
      </extLst>
    </bk>
    <bk>
      <extLst>
        <ext uri="{3e2802c4-a4d2-4d8b-9148-e3be6c30e623}">
          <xlrd:rvb i="7174"/>
        </ext>
      </extLst>
    </bk>
    <bk>
      <extLst>
        <ext uri="{3e2802c4-a4d2-4d8b-9148-e3be6c30e623}">
          <xlrd:rvb i="7175"/>
        </ext>
      </extLst>
    </bk>
    <bk>
      <extLst>
        <ext uri="{3e2802c4-a4d2-4d8b-9148-e3be6c30e623}">
          <xlrd:rvb i="7176"/>
        </ext>
      </extLst>
    </bk>
    <bk>
      <extLst>
        <ext uri="{3e2802c4-a4d2-4d8b-9148-e3be6c30e623}">
          <xlrd:rvb i="7177"/>
        </ext>
      </extLst>
    </bk>
    <bk>
      <extLst>
        <ext uri="{3e2802c4-a4d2-4d8b-9148-e3be6c30e623}">
          <xlrd:rvb i="7178"/>
        </ext>
      </extLst>
    </bk>
    <bk>
      <extLst>
        <ext uri="{3e2802c4-a4d2-4d8b-9148-e3be6c30e623}">
          <xlrd:rvb i="7179"/>
        </ext>
      </extLst>
    </bk>
    <bk>
      <extLst>
        <ext uri="{3e2802c4-a4d2-4d8b-9148-e3be6c30e623}">
          <xlrd:rvb i="7180"/>
        </ext>
      </extLst>
    </bk>
    <bk>
      <extLst>
        <ext uri="{3e2802c4-a4d2-4d8b-9148-e3be6c30e623}">
          <xlrd:rvb i="7181"/>
        </ext>
      </extLst>
    </bk>
    <bk>
      <extLst>
        <ext uri="{3e2802c4-a4d2-4d8b-9148-e3be6c30e623}">
          <xlrd:rvb i="7182"/>
        </ext>
      </extLst>
    </bk>
    <bk>
      <extLst>
        <ext uri="{3e2802c4-a4d2-4d8b-9148-e3be6c30e623}">
          <xlrd:rvb i="7183"/>
        </ext>
      </extLst>
    </bk>
    <bk>
      <extLst>
        <ext uri="{3e2802c4-a4d2-4d8b-9148-e3be6c30e623}">
          <xlrd:rvb i="7184"/>
        </ext>
      </extLst>
    </bk>
    <bk>
      <extLst>
        <ext uri="{3e2802c4-a4d2-4d8b-9148-e3be6c30e623}">
          <xlrd:rvb i="7185"/>
        </ext>
      </extLst>
    </bk>
    <bk>
      <extLst>
        <ext uri="{3e2802c4-a4d2-4d8b-9148-e3be6c30e623}">
          <xlrd:rvb i="7186"/>
        </ext>
      </extLst>
    </bk>
    <bk>
      <extLst>
        <ext uri="{3e2802c4-a4d2-4d8b-9148-e3be6c30e623}">
          <xlrd:rvb i="7187"/>
        </ext>
      </extLst>
    </bk>
    <bk>
      <extLst>
        <ext uri="{3e2802c4-a4d2-4d8b-9148-e3be6c30e623}">
          <xlrd:rvb i="7188"/>
        </ext>
      </extLst>
    </bk>
    <bk>
      <extLst>
        <ext uri="{3e2802c4-a4d2-4d8b-9148-e3be6c30e623}">
          <xlrd:rvb i="7189"/>
        </ext>
      </extLst>
    </bk>
    <bk>
      <extLst>
        <ext uri="{3e2802c4-a4d2-4d8b-9148-e3be6c30e623}">
          <xlrd:rvb i="7190"/>
        </ext>
      </extLst>
    </bk>
    <bk>
      <extLst>
        <ext uri="{3e2802c4-a4d2-4d8b-9148-e3be6c30e623}">
          <xlrd:rvb i="7191"/>
        </ext>
      </extLst>
    </bk>
    <bk>
      <extLst>
        <ext uri="{3e2802c4-a4d2-4d8b-9148-e3be6c30e623}">
          <xlrd:rvb i="7192"/>
        </ext>
      </extLst>
    </bk>
    <bk>
      <extLst>
        <ext uri="{3e2802c4-a4d2-4d8b-9148-e3be6c30e623}">
          <xlrd:rvb i="7193"/>
        </ext>
      </extLst>
    </bk>
    <bk>
      <extLst>
        <ext uri="{3e2802c4-a4d2-4d8b-9148-e3be6c30e623}">
          <xlrd:rvb i="7194"/>
        </ext>
      </extLst>
    </bk>
    <bk>
      <extLst>
        <ext uri="{3e2802c4-a4d2-4d8b-9148-e3be6c30e623}">
          <xlrd:rvb i="7195"/>
        </ext>
      </extLst>
    </bk>
    <bk>
      <extLst>
        <ext uri="{3e2802c4-a4d2-4d8b-9148-e3be6c30e623}">
          <xlrd:rvb i="7196"/>
        </ext>
      </extLst>
    </bk>
    <bk>
      <extLst>
        <ext uri="{3e2802c4-a4d2-4d8b-9148-e3be6c30e623}">
          <xlrd:rvb i="7197"/>
        </ext>
      </extLst>
    </bk>
    <bk>
      <extLst>
        <ext uri="{3e2802c4-a4d2-4d8b-9148-e3be6c30e623}">
          <xlrd:rvb i="7198"/>
        </ext>
      </extLst>
    </bk>
    <bk>
      <extLst>
        <ext uri="{3e2802c4-a4d2-4d8b-9148-e3be6c30e623}">
          <xlrd:rvb i="7199"/>
        </ext>
      </extLst>
    </bk>
    <bk>
      <extLst>
        <ext uri="{3e2802c4-a4d2-4d8b-9148-e3be6c30e623}">
          <xlrd:rvb i="7200"/>
        </ext>
      </extLst>
    </bk>
    <bk>
      <extLst>
        <ext uri="{3e2802c4-a4d2-4d8b-9148-e3be6c30e623}">
          <xlrd:rvb i="7201"/>
        </ext>
      </extLst>
    </bk>
    <bk>
      <extLst>
        <ext uri="{3e2802c4-a4d2-4d8b-9148-e3be6c30e623}">
          <xlrd:rvb i="7202"/>
        </ext>
      </extLst>
    </bk>
    <bk>
      <extLst>
        <ext uri="{3e2802c4-a4d2-4d8b-9148-e3be6c30e623}">
          <xlrd:rvb i="7203"/>
        </ext>
      </extLst>
    </bk>
    <bk>
      <extLst>
        <ext uri="{3e2802c4-a4d2-4d8b-9148-e3be6c30e623}">
          <xlrd:rvb i="7204"/>
        </ext>
      </extLst>
    </bk>
    <bk>
      <extLst>
        <ext uri="{3e2802c4-a4d2-4d8b-9148-e3be6c30e623}">
          <xlrd:rvb i="7205"/>
        </ext>
      </extLst>
    </bk>
    <bk>
      <extLst>
        <ext uri="{3e2802c4-a4d2-4d8b-9148-e3be6c30e623}">
          <xlrd:rvb i="7206"/>
        </ext>
      </extLst>
    </bk>
    <bk>
      <extLst>
        <ext uri="{3e2802c4-a4d2-4d8b-9148-e3be6c30e623}">
          <xlrd:rvb i="7207"/>
        </ext>
      </extLst>
    </bk>
    <bk>
      <extLst>
        <ext uri="{3e2802c4-a4d2-4d8b-9148-e3be6c30e623}">
          <xlrd:rvb i="7208"/>
        </ext>
      </extLst>
    </bk>
    <bk>
      <extLst>
        <ext uri="{3e2802c4-a4d2-4d8b-9148-e3be6c30e623}">
          <xlrd:rvb i="7209"/>
        </ext>
      </extLst>
    </bk>
    <bk>
      <extLst>
        <ext uri="{3e2802c4-a4d2-4d8b-9148-e3be6c30e623}">
          <xlrd:rvb i="7210"/>
        </ext>
      </extLst>
    </bk>
    <bk>
      <extLst>
        <ext uri="{3e2802c4-a4d2-4d8b-9148-e3be6c30e623}">
          <xlrd:rvb i="7211"/>
        </ext>
      </extLst>
    </bk>
    <bk>
      <extLst>
        <ext uri="{3e2802c4-a4d2-4d8b-9148-e3be6c30e623}">
          <xlrd:rvb i="7212"/>
        </ext>
      </extLst>
    </bk>
    <bk>
      <extLst>
        <ext uri="{3e2802c4-a4d2-4d8b-9148-e3be6c30e623}">
          <xlrd:rvb i="7213"/>
        </ext>
      </extLst>
    </bk>
    <bk>
      <extLst>
        <ext uri="{3e2802c4-a4d2-4d8b-9148-e3be6c30e623}">
          <xlrd:rvb i="7214"/>
        </ext>
      </extLst>
    </bk>
    <bk>
      <extLst>
        <ext uri="{3e2802c4-a4d2-4d8b-9148-e3be6c30e623}">
          <xlrd:rvb i="7215"/>
        </ext>
      </extLst>
    </bk>
    <bk>
      <extLst>
        <ext uri="{3e2802c4-a4d2-4d8b-9148-e3be6c30e623}">
          <xlrd:rvb i="7216"/>
        </ext>
      </extLst>
    </bk>
    <bk>
      <extLst>
        <ext uri="{3e2802c4-a4d2-4d8b-9148-e3be6c30e623}">
          <xlrd:rvb i="7217"/>
        </ext>
      </extLst>
    </bk>
    <bk>
      <extLst>
        <ext uri="{3e2802c4-a4d2-4d8b-9148-e3be6c30e623}">
          <xlrd:rvb i="7218"/>
        </ext>
      </extLst>
    </bk>
    <bk>
      <extLst>
        <ext uri="{3e2802c4-a4d2-4d8b-9148-e3be6c30e623}">
          <xlrd:rvb i="7219"/>
        </ext>
      </extLst>
    </bk>
    <bk>
      <extLst>
        <ext uri="{3e2802c4-a4d2-4d8b-9148-e3be6c30e623}">
          <xlrd:rvb i="7220"/>
        </ext>
      </extLst>
    </bk>
    <bk>
      <extLst>
        <ext uri="{3e2802c4-a4d2-4d8b-9148-e3be6c30e623}">
          <xlrd:rvb i="7221"/>
        </ext>
      </extLst>
    </bk>
    <bk>
      <extLst>
        <ext uri="{3e2802c4-a4d2-4d8b-9148-e3be6c30e623}">
          <xlrd:rvb i="7222"/>
        </ext>
      </extLst>
    </bk>
    <bk>
      <extLst>
        <ext uri="{3e2802c4-a4d2-4d8b-9148-e3be6c30e623}">
          <xlrd:rvb i="7223"/>
        </ext>
      </extLst>
    </bk>
    <bk>
      <extLst>
        <ext uri="{3e2802c4-a4d2-4d8b-9148-e3be6c30e623}">
          <xlrd:rvb i="7224"/>
        </ext>
      </extLst>
    </bk>
    <bk>
      <extLst>
        <ext uri="{3e2802c4-a4d2-4d8b-9148-e3be6c30e623}">
          <xlrd:rvb i="7225"/>
        </ext>
      </extLst>
    </bk>
    <bk>
      <extLst>
        <ext uri="{3e2802c4-a4d2-4d8b-9148-e3be6c30e623}">
          <xlrd:rvb i="7226"/>
        </ext>
      </extLst>
    </bk>
    <bk>
      <extLst>
        <ext uri="{3e2802c4-a4d2-4d8b-9148-e3be6c30e623}">
          <xlrd:rvb i="7227"/>
        </ext>
      </extLst>
    </bk>
    <bk>
      <extLst>
        <ext uri="{3e2802c4-a4d2-4d8b-9148-e3be6c30e623}">
          <xlrd:rvb i="7228"/>
        </ext>
      </extLst>
    </bk>
    <bk>
      <extLst>
        <ext uri="{3e2802c4-a4d2-4d8b-9148-e3be6c30e623}">
          <xlrd:rvb i="7229"/>
        </ext>
      </extLst>
    </bk>
    <bk>
      <extLst>
        <ext uri="{3e2802c4-a4d2-4d8b-9148-e3be6c30e623}">
          <xlrd:rvb i="7230"/>
        </ext>
      </extLst>
    </bk>
    <bk>
      <extLst>
        <ext uri="{3e2802c4-a4d2-4d8b-9148-e3be6c30e623}">
          <xlrd:rvb i="7231"/>
        </ext>
      </extLst>
    </bk>
    <bk>
      <extLst>
        <ext uri="{3e2802c4-a4d2-4d8b-9148-e3be6c30e623}">
          <xlrd:rvb i="7232"/>
        </ext>
      </extLst>
    </bk>
    <bk>
      <extLst>
        <ext uri="{3e2802c4-a4d2-4d8b-9148-e3be6c30e623}">
          <xlrd:rvb i="7233"/>
        </ext>
      </extLst>
    </bk>
    <bk>
      <extLst>
        <ext uri="{3e2802c4-a4d2-4d8b-9148-e3be6c30e623}">
          <xlrd:rvb i="7234"/>
        </ext>
      </extLst>
    </bk>
    <bk>
      <extLst>
        <ext uri="{3e2802c4-a4d2-4d8b-9148-e3be6c30e623}">
          <xlrd:rvb i="7235"/>
        </ext>
      </extLst>
    </bk>
    <bk>
      <extLst>
        <ext uri="{3e2802c4-a4d2-4d8b-9148-e3be6c30e623}">
          <xlrd:rvb i="7236"/>
        </ext>
      </extLst>
    </bk>
    <bk>
      <extLst>
        <ext uri="{3e2802c4-a4d2-4d8b-9148-e3be6c30e623}">
          <xlrd:rvb i="7237"/>
        </ext>
      </extLst>
    </bk>
    <bk>
      <extLst>
        <ext uri="{3e2802c4-a4d2-4d8b-9148-e3be6c30e623}">
          <xlrd:rvb i="7238"/>
        </ext>
      </extLst>
    </bk>
    <bk>
      <extLst>
        <ext uri="{3e2802c4-a4d2-4d8b-9148-e3be6c30e623}">
          <xlrd:rvb i="7239"/>
        </ext>
      </extLst>
    </bk>
    <bk>
      <extLst>
        <ext uri="{3e2802c4-a4d2-4d8b-9148-e3be6c30e623}">
          <xlrd:rvb i="7240"/>
        </ext>
      </extLst>
    </bk>
    <bk>
      <extLst>
        <ext uri="{3e2802c4-a4d2-4d8b-9148-e3be6c30e623}">
          <xlrd:rvb i="7241"/>
        </ext>
      </extLst>
    </bk>
    <bk>
      <extLst>
        <ext uri="{3e2802c4-a4d2-4d8b-9148-e3be6c30e623}">
          <xlrd:rvb i="7242"/>
        </ext>
      </extLst>
    </bk>
    <bk>
      <extLst>
        <ext uri="{3e2802c4-a4d2-4d8b-9148-e3be6c30e623}">
          <xlrd:rvb i="7243"/>
        </ext>
      </extLst>
    </bk>
    <bk>
      <extLst>
        <ext uri="{3e2802c4-a4d2-4d8b-9148-e3be6c30e623}">
          <xlrd:rvb i="7244"/>
        </ext>
      </extLst>
    </bk>
    <bk>
      <extLst>
        <ext uri="{3e2802c4-a4d2-4d8b-9148-e3be6c30e623}">
          <xlrd:rvb i="7245"/>
        </ext>
      </extLst>
    </bk>
    <bk>
      <extLst>
        <ext uri="{3e2802c4-a4d2-4d8b-9148-e3be6c30e623}">
          <xlrd:rvb i="7246"/>
        </ext>
      </extLst>
    </bk>
    <bk>
      <extLst>
        <ext uri="{3e2802c4-a4d2-4d8b-9148-e3be6c30e623}">
          <xlrd:rvb i="7247"/>
        </ext>
      </extLst>
    </bk>
    <bk>
      <extLst>
        <ext uri="{3e2802c4-a4d2-4d8b-9148-e3be6c30e623}">
          <xlrd:rvb i="7248"/>
        </ext>
      </extLst>
    </bk>
    <bk>
      <extLst>
        <ext uri="{3e2802c4-a4d2-4d8b-9148-e3be6c30e623}">
          <xlrd:rvb i="7249"/>
        </ext>
      </extLst>
    </bk>
    <bk>
      <extLst>
        <ext uri="{3e2802c4-a4d2-4d8b-9148-e3be6c30e623}">
          <xlrd:rvb i="7250"/>
        </ext>
      </extLst>
    </bk>
    <bk>
      <extLst>
        <ext uri="{3e2802c4-a4d2-4d8b-9148-e3be6c30e623}">
          <xlrd:rvb i="7251"/>
        </ext>
      </extLst>
    </bk>
    <bk>
      <extLst>
        <ext uri="{3e2802c4-a4d2-4d8b-9148-e3be6c30e623}">
          <xlrd:rvb i="7252"/>
        </ext>
      </extLst>
    </bk>
    <bk>
      <extLst>
        <ext uri="{3e2802c4-a4d2-4d8b-9148-e3be6c30e623}">
          <xlrd:rvb i="7253"/>
        </ext>
      </extLst>
    </bk>
    <bk>
      <extLst>
        <ext uri="{3e2802c4-a4d2-4d8b-9148-e3be6c30e623}">
          <xlrd:rvb i="7254"/>
        </ext>
      </extLst>
    </bk>
    <bk>
      <extLst>
        <ext uri="{3e2802c4-a4d2-4d8b-9148-e3be6c30e623}">
          <xlrd:rvb i="7255"/>
        </ext>
      </extLst>
    </bk>
    <bk>
      <extLst>
        <ext uri="{3e2802c4-a4d2-4d8b-9148-e3be6c30e623}">
          <xlrd:rvb i="7256"/>
        </ext>
      </extLst>
    </bk>
    <bk>
      <extLst>
        <ext uri="{3e2802c4-a4d2-4d8b-9148-e3be6c30e623}">
          <xlrd:rvb i="7257"/>
        </ext>
      </extLst>
    </bk>
    <bk>
      <extLst>
        <ext uri="{3e2802c4-a4d2-4d8b-9148-e3be6c30e623}">
          <xlrd:rvb i="7258"/>
        </ext>
      </extLst>
    </bk>
    <bk>
      <extLst>
        <ext uri="{3e2802c4-a4d2-4d8b-9148-e3be6c30e623}">
          <xlrd:rvb i="7259"/>
        </ext>
      </extLst>
    </bk>
    <bk>
      <extLst>
        <ext uri="{3e2802c4-a4d2-4d8b-9148-e3be6c30e623}">
          <xlrd:rvb i="7260"/>
        </ext>
      </extLst>
    </bk>
    <bk>
      <extLst>
        <ext uri="{3e2802c4-a4d2-4d8b-9148-e3be6c30e623}">
          <xlrd:rvb i="7261"/>
        </ext>
      </extLst>
    </bk>
    <bk>
      <extLst>
        <ext uri="{3e2802c4-a4d2-4d8b-9148-e3be6c30e623}">
          <xlrd:rvb i="7262"/>
        </ext>
      </extLst>
    </bk>
    <bk>
      <extLst>
        <ext uri="{3e2802c4-a4d2-4d8b-9148-e3be6c30e623}">
          <xlrd:rvb i="7263"/>
        </ext>
      </extLst>
    </bk>
    <bk>
      <extLst>
        <ext uri="{3e2802c4-a4d2-4d8b-9148-e3be6c30e623}">
          <xlrd:rvb i="7264"/>
        </ext>
      </extLst>
    </bk>
    <bk>
      <extLst>
        <ext uri="{3e2802c4-a4d2-4d8b-9148-e3be6c30e623}">
          <xlrd:rvb i="7265"/>
        </ext>
      </extLst>
    </bk>
    <bk>
      <extLst>
        <ext uri="{3e2802c4-a4d2-4d8b-9148-e3be6c30e623}">
          <xlrd:rvb i="7266"/>
        </ext>
      </extLst>
    </bk>
    <bk>
      <extLst>
        <ext uri="{3e2802c4-a4d2-4d8b-9148-e3be6c30e623}">
          <xlrd:rvb i="7267"/>
        </ext>
      </extLst>
    </bk>
    <bk>
      <extLst>
        <ext uri="{3e2802c4-a4d2-4d8b-9148-e3be6c30e623}">
          <xlrd:rvb i="7268"/>
        </ext>
      </extLst>
    </bk>
    <bk>
      <extLst>
        <ext uri="{3e2802c4-a4d2-4d8b-9148-e3be6c30e623}">
          <xlrd:rvb i="7269"/>
        </ext>
      </extLst>
    </bk>
    <bk>
      <extLst>
        <ext uri="{3e2802c4-a4d2-4d8b-9148-e3be6c30e623}">
          <xlrd:rvb i="7270"/>
        </ext>
      </extLst>
    </bk>
    <bk>
      <extLst>
        <ext uri="{3e2802c4-a4d2-4d8b-9148-e3be6c30e623}">
          <xlrd:rvb i="7271"/>
        </ext>
      </extLst>
    </bk>
    <bk>
      <extLst>
        <ext uri="{3e2802c4-a4d2-4d8b-9148-e3be6c30e623}">
          <xlrd:rvb i="7272"/>
        </ext>
      </extLst>
    </bk>
    <bk>
      <extLst>
        <ext uri="{3e2802c4-a4d2-4d8b-9148-e3be6c30e623}">
          <xlrd:rvb i="7273"/>
        </ext>
      </extLst>
    </bk>
    <bk>
      <extLst>
        <ext uri="{3e2802c4-a4d2-4d8b-9148-e3be6c30e623}">
          <xlrd:rvb i="7274"/>
        </ext>
      </extLst>
    </bk>
    <bk>
      <extLst>
        <ext uri="{3e2802c4-a4d2-4d8b-9148-e3be6c30e623}">
          <xlrd:rvb i="7275"/>
        </ext>
      </extLst>
    </bk>
    <bk>
      <extLst>
        <ext uri="{3e2802c4-a4d2-4d8b-9148-e3be6c30e623}">
          <xlrd:rvb i="7276"/>
        </ext>
      </extLst>
    </bk>
    <bk>
      <extLst>
        <ext uri="{3e2802c4-a4d2-4d8b-9148-e3be6c30e623}">
          <xlrd:rvb i="7277"/>
        </ext>
      </extLst>
    </bk>
    <bk>
      <extLst>
        <ext uri="{3e2802c4-a4d2-4d8b-9148-e3be6c30e623}">
          <xlrd:rvb i="7278"/>
        </ext>
      </extLst>
    </bk>
    <bk>
      <extLst>
        <ext uri="{3e2802c4-a4d2-4d8b-9148-e3be6c30e623}">
          <xlrd:rvb i="7279"/>
        </ext>
      </extLst>
    </bk>
    <bk>
      <extLst>
        <ext uri="{3e2802c4-a4d2-4d8b-9148-e3be6c30e623}">
          <xlrd:rvb i="7280"/>
        </ext>
      </extLst>
    </bk>
    <bk>
      <extLst>
        <ext uri="{3e2802c4-a4d2-4d8b-9148-e3be6c30e623}">
          <xlrd:rvb i="7281"/>
        </ext>
      </extLst>
    </bk>
    <bk>
      <extLst>
        <ext uri="{3e2802c4-a4d2-4d8b-9148-e3be6c30e623}">
          <xlrd:rvb i="7282"/>
        </ext>
      </extLst>
    </bk>
    <bk>
      <extLst>
        <ext uri="{3e2802c4-a4d2-4d8b-9148-e3be6c30e623}">
          <xlrd:rvb i="7283"/>
        </ext>
      </extLst>
    </bk>
    <bk>
      <extLst>
        <ext uri="{3e2802c4-a4d2-4d8b-9148-e3be6c30e623}">
          <xlrd:rvb i="7284"/>
        </ext>
      </extLst>
    </bk>
    <bk>
      <extLst>
        <ext uri="{3e2802c4-a4d2-4d8b-9148-e3be6c30e623}">
          <xlrd:rvb i="7285"/>
        </ext>
      </extLst>
    </bk>
    <bk>
      <extLst>
        <ext uri="{3e2802c4-a4d2-4d8b-9148-e3be6c30e623}">
          <xlrd:rvb i="7286"/>
        </ext>
      </extLst>
    </bk>
    <bk>
      <extLst>
        <ext uri="{3e2802c4-a4d2-4d8b-9148-e3be6c30e623}">
          <xlrd:rvb i="7287"/>
        </ext>
      </extLst>
    </bk>
    <bk>
      <extLst>
        <ext uri="{3e2802c4-a4d2-4d8b-9148-e3be6c30e623}">
          <xlrd:rvb i="7288"/>
        </ext>
      </extLst>
    </bk>
    <bk>
      <extLst>
        <ext uri="{3e2802c4-a4d2-4d8b-9148-e3be6c30e623}">
          <xlrd:rvb i="7289"/>
        </ext>
      </extLst>
    </bk>
    <bk>
      <extLst>
        <ext uri="{3e2802c4-a4d2-4d8b-9148-e3be6c30e623}">
          <xlrd:rvb i="7290"/>
        </ext>
      </extLst>
    </bk>
    <bk>
      <extLst>
        <ext uri="{3e2802c4-a4d2-4d8b-9148-e3be6c30e623}">
          <xlrd:rvb i="7291"/>
        </ext>
      </extLst>
    </bk>
    <bk>
      <extLst>
        <ext uri="{3e2802c4-a4d2-4d8b-9148-e3be6c30e623}">
          <xlrd:rvb i="7292"/>
        </ext>
      </extLst>
    </bk>
    <bk>
      <extLst>
        <ext uri="{3e2802c4-a4d2-4d8b-9148-e3be6c30e623}">
          <xlrd:rvb i="7293"/>
        </ext>
      </extLst>
    </bk>
    <bk>
      <extLst>
        <ext uri="{3e2802c4-a4d2-4d8b-9148-e3be6c30e623}">
          <xlrd:rvb i="7294"/>
        </ext>
      </extLst>
    </bk>
    <bk>
      <extLst>
        <ext uri="{3e2802c4-a4d2-4d8b-9148-e3be6c30e623}">
          <xlrd:rvb i="7295"/>
        </ext>
      </extLst>
    </bk>
    <bk>
      <extLst>
        <ext uri="{3e2802c4-a4d2-4d8b-9148-e3be6c30e623}">
          <xlrd:rvb i="7296"/>
        </ext>
      </extLst>
    </bk>
    <bk>
      <extLst>
        <ext uri="{3e2802c4-a4d2-4d8b-9148-e3be6c30e623}">
          <xlrd:rvb i="7297"/>
        </ext>
      </extLst>
    </bk>
    <bk>
      <extLst>
        <ext uri="{3e2802c4-a4d2-4d8b-9148-e3be6c30e623}">
          <xlrd:rvb i="7298"/>
        </ext>
      </extLst>
    </bk>
    <bk>
      <extLst>
        <ext uri="{3e2802c4-a4d2-4d8b-9148-e3be6c30e623}">
          <xlrd:rvb i="7299"/>
        </ext>
      </extLst>
    </bk>
    <bk>
      <extLst>
        <ext uri="{3e2802c4-a4d2-4d8b-9148-e3be6c30e623}">
          <xlrd:rvb i="7300"/>
        </ext>
      </extLst>
    </bk>
    <bk>
      <extLst>
        <ext uri="{3e2802c4-a4d2-4d8b-9148-e3be6c30e623}">
          <xlrd:rvb i="7301"/>
        </ext>
      </extLst>
    </bk>
    <bk>
      <extLst>
        <ext uri="{3e2802c4-a4d2-4d8b-9148-e3be6c30e623}">
          <xlrd:rvb i="7302"/>
        </ext>
      </extLst>
    </bk>
    <bk>
      <extLst>
        <ext uri="{3e2802c4-a4d2-4d8b-9148-e3be6c30e623}">
          <xlrd:rvb i="7303"/>
        </ext>
      </extLst>
    </bk>
    <bk>
      <extLst>
        <ext uri="{3e2802c4-a4d2-4d8b-9148-e3be6c30e623}">
          <xlrd:rvb i="7304"/>
        </ext>
      </extLst>
    </bk>
    <bk>
      <extLst>
        <ext uri="{3e2802c4-a4d2-4d8b-9148-e3be6c30e623}">
          <xlrd:rvb i="7305"/>
        </ext>
      </extLst>
    </bk>
    <bk>
      <extLst>
        <ext uri="{3e2802c4-a4d2-4d8b-9148-e3be6c30e623}">
          <xlrd:rvb i="7306"/>
        </ext>
      </extLst>
    </bk>
    <bk>
      <extLst>
        <ext uri="{3e2802c4-a4d2-4d8b-9148-e3be6c30e623}">
          <xlrd:rvb i="7307"/>
        </ext>
      </extLst>
    </bk>
    <bk>
      <extLst>
        <ext uri="{3e2802c4-a4d2-4d8b-9148-e3be6c30e623}">
          <xlrd:rvb i="7308"/>
        </ext>
      </extLst>
    </bk>
    <bk>
      <extLst>
        <ext uri="{3e2802c4-a4d2-4d8b-9148-e3be6c30e623}">
          <xlrd:rvb i="7309"/>
        </ext>
      </extLst>
    </bk>
    <bk>
      <extLst>
        <ext uri="{3e2802c4-a4d2-4d8b-9148-e3be6c30e623}">
          <xlrd:rvb i="7310"/>
        </ext>
      </extLst>
    </bk>
    <bk>
      <extLst>
        <ext uri="{3e2802c4-a4d2-4d8b-9148-e3be6c30e623}">
          <xlrd:rvb i="7311"/>
        </ext>
      </extLst>
    </bk>
    <bk>
      <extLst>
        <ext uri="{3e2802c4-a4d2-4d8b-9148-e3be6c30e623}">
          <xlrd:rvb i="7312"/>
        </ext>
      </extLst>
    </bk>
    <bk>
      <extLst>
        <ext uri="{3e2802c4-a4d2-4d8b-9148-e3be6c30e623}">
          <xlrd:rvb i="7313"/>
        </ext>
      </extLst>
    </bk>
    <bk>
      <extLst>
        <ext uri="{3e2802c4-a4d2-4d8b-9148-e3be6c30e623}">
          <xlrd:rvb i="7314"/>
        </ext>
      </extLst>
    </bk>
    <bk>
      <extLst>
        <ext uri="{3e2802c4-a4d2-4d8b-9148-e3be6c30e623}">
          <xlrd:rvb i="7315"/>
        </ext>
      </extLst>
    </bk>
    <bk>
      <extLst>
        <ext uri="{3e2802c4-a4d2-4d8b-9148-e3be6c30e623}">
          <xlrd:rvb i="7316"/>
        </ext>
      </extLst>
    </bk>
    <bk>
      <extLst>
        <ext uri="{3e2802c4-a4d2-4d8b-9148-e3be6c30e623}">
          <xlrd:rvb i="7317"/>
        </ext>
      </extLst>
    </bk>
    <bk>
      <extLst>
        <ext uri="{3e2802c4-a4d2-4d8b-9148-e3be6c30e623}">
          <xlrd:rvb i="7318"/>
        </ext>
      </extLst>
    </bk>
    <bk>
      <extLst>
        <ext uri="{3e2802c4-a4d2-4d8b-9148-e3be6c30e623}">
          <xlrd:rvb i="7319"/>
        </ext>
      </extLst>
    </bk>
    <bk>
      <extLst>
        <ext uri="{3e2802c4-a4d2-4d8b-9148-e3be6c30e623}">
          <xlrd:rvb i="7320"/>
        </ext>
      </extLst>
    </bk>
    <bk>
      <extLst>
        <ext uri="{3e2802c4-a4d2-4d8b-9148-e3be6c30e623}">
          <xlrd:rvb i="7321"/>
        </ext>
      </extLst>
    </bk>
    <bk>
      <extLst>
        <ext uri="{3e2802c4-a4d2-4d8b-9148-e3be6c30e623}">
          <xlrd:rvb i="7322"/>
        </ext>
      </extLst>
    </bk>
    <bk>
      <extLst>
        <ext uri="{3e2802c4-a4d2-4d8b-9148-e3be6c30e623}">
          <xlrd:rvb i="7323"/>
        </ext>
      </extLst>
    </bk>
    <bk>
      <extLst>
        <ext uri="{3e2802c4-a4d2-4d8b-9148-e3be6c30e623}">
          <xlrd:rvb i="7324"/>
        </ext>
      </extLst>
    </bk>
    <bk>
      <extLst>
        <ext uri="{3e2802c4-a4d2-4d8b-9148-e3be6c30e623}">
          <xlrd:rvb i="7325"/>
        </ext>
      </extLst>
    </bk>
    <bk>
      <extLst>
        <ext uri="{3e2802c4-a4d2-4d8b-9148-e3be6c30e623}">
          <xlrd:rvb i="7326"/>
        </ext>
      </extLst>
    </bk>
    <bk>
      <extLst>
        <ext uri="{3e2802c4-a4d2-4d8b-9148-e3be6c30e623}">
          <xlrd:rvb i="7327"/>
        </ext>
      </extLst>
    </bk>
    <bk>
      <extLst>
        <ext uri="{3e2802c4-a4d2-4d8b-9148-e3be6c30e623}">
          <xlrd:rvb i="7328"/>
        </ext>
      </extLst>
    </bk>
    <bk>
      <extLst>
        <ext uri="{3e2802c4-a4d2-4d8b-9148-e3be6c30e623}">
          <xlrd:rvb i="7329"/>
        </ext>
      </extLst>
    </bk>
    <bk>
      <extLst>
        <ext uri="{3e2802c4-a4d2-4d8b-9148-e3be6c30e623}">
          <xlrd:rvb i="7330"/>
        </ext>
      </extLst>
    </bk>
    <bk>
      <extLst>
        <ext uri="{3e2802c4-a4d2-4d8b-9148-e3be6c30e623}">
          <xlrd:rvb i="7331"/>
        </ext>
      </extLst>
    </bk>
    <bk>
      <extLst>
        <ext uri="{3e2802c4-a4d2-4d8b-9148-e3be6c30e623}">
          <xlrd:rvb i="7332"/>
        </ext>
      </extLst>
    </bk>
    <bk>
      <extLst>
        <ext uri="{3e2802c4-a4d2-4d8b-9148-e3be6c30e623}">
          <xlrd:rvb i="7333"/>
        </ext>
      </extLst>
    </bk>
    <bk>
      <extLst>
        <ext uri="{3e2802c4-a4d2-4d8b-9148-e3be6c30e623}">
          <xlrd:rvb i="7334"/>
        </ext>
      </extLst>
    </bk>
    <bk>
      <extLst>
        <ext uri="{3e2802c4-a4d2-4d8b-9148-e3be6c30e623}">
          <xlrd:rvb i="7335"/>
        </ext>
      </extLst>
    </bk>
    <bk>
      <extLst>
        <ext uri="{3e2802c4-a4d2-4d8b-9148-e3be6c30e623}">
          <xlrd:rvb i="7336"/>
        </ext>
      </extLst>
    </bk>
    <bk>
      <extLst>
        <ext uri="{3e2802c4-a4d2-4d8b-9148-e3be6c30e623}">
          <xlrd:rvb i="7337"/>
        </ext>
      </extLst>
    </bk>
    <bk>
      <extLst>
        <ext uri="{3e2802c4-a4d2-4d8b-9148-e3be6c30e623}">
          <xlrd:rvb i="7338"/>
        </ext>
      </extLst>
    </bk>
    <bk>
      <extLst>
        <ext uri="{3e2802c4-a4d2-4d8b-9148-e3be6c30e623}">
          <xlrd:rvb i="7339"/>
        </ext>
      </extLst>
    </bk>
    <bk>
      <extLst>
        <ext uri="{3e2802c4-a4d2-4d8b-9148-e3be6c30e623}">
          <xlrd:rvb i="7340"/>
        </ext>
      </extLst>
    </bk>
    <bk>
      <extLst>
        <ext uri="{3e2802c4-a4d2-4d8b-9148-e3be6c30e623}">
          <xlrd:rvb i="7341"/>
        </ext>
      </extLst>
    </bk>
    <bk>
      <extLst>
        <ext uri="{3e2802c4-a4d2-4d8b-9148-e3be6c30e623}">
          <xlrd:rvb i="7342"/>
        </ext>
      </extLst>
    </bk>
    <bk>
      <extLst>
        <ext uri="{3e2802c4-a4d2-4d8b-9148-e3be6c30e623}">
          <xlrd:rvb i="7343"/>
        </ext>
      </extLst>
    </bk>
    <bk>
      <extLst>
        <ext uri="{3e2802c4-a4d2-4d8b-9148-e3be6c30e623}">
          <xlrd:rvb i="7344"/>
        </ext>
      </extLst>
    </bk>
    <bk>
      <extLst>
        <ext uri="{3e2802c4-a4d2-4d8b-9148-e3be6c30e623}">
          <xlrd:rvb i="7345"/>
        </ext>
      </extLst>
    </bk>
    <bk>
      <extLst>
        <ext uri="{3e2802c4-a4d2-4d8b-9148-e3be6c30e623}">
          <xlrd:rvb i="7346"/>
        </ext>
      </extLst>
    </bk>
    <bk>
      <extLst>
        <ext uri="{3e2802c4-a4d2-4d8b-9148-e3be6c30e623}">
          <xlrd:rvb i="7347"/>
        </ext>
      </extLst>
    </bk>
    <bk>
      <extLst>
        <ext uri="{3e2802c4-a4d2-4d8b-9148-e3be6c30e623}">
          <xlrd:rvb i="7348"/>
        </ext>
      </extLst>
    </bk>
    <bk>
      <extLst>
        <ext uri="{3e2802c4-a4d2-4d8b-9148-e3be6c30e623}">
          <xlrd:rvb i="7349"/>
        </ext>
      </extLst>
    </bk>
    <bk>
      <extLst>
        <ext uri="{3e2802c4-a4d2-4d8b-9148-e3be6c30e623}">
          <xlrd:rvb i="7350"/>
        </ext>
      </extLst>
    </bk>
    <bk>
      <extLst>
        <ext uri="{3e2802c4-a4d2-4d8b-9148-e3be6c30e623}">
          <xlrd:rvb i="7351"/>
        </ext>
      </extLst>
    </bk>
    <bk>
      <extLst>
        <ext uri="{3e2802c4-a4d2-4d8b-9148-e3be6c30e623}">
          <xlrd:rvb i="7352"/>
        </ext>
      </extLst>
    </bk>
    <bk>
      <extLst>
        <ext uri="{3e2802c4-a4d2-4d8b-9148-e3be6c30e623}">
          <xlrd:rvb i="7353"/>
        </ext>
      </extLst>
    </bk>
    <bk>
      <extLst>
        <ext uri="{3e2802c4-a4d2-4d8b-9148-e3be6c30e623}">
          <xlrd:rvb i="7354"/>
        </ext>
      </extLst>
    </bk>
    <bk>
      <extLst>
        <ext uri="{3e2802c4-a4d2-4d8b-9148-e3be6c30e623}">
          <xlrd:rvb i="7355"/>
        </ext>
      </extLst>
    </bk>
    <bk>
      <extLst>
        <ext uri="{3e2802c4-a4d2-4d8b-9148-e3be6c30e623}">
          <xlrd:rvb i="7356"/>
        </ext>
      </extLst>
    </bk>
    <bk>
      <extLst>
        <ext uri="{3e2802c4-a4d2-4d8b-9148-e3be6c30e623}">
          <xlrd:rvb i="7357"/>
        </ext>
      </extLst>
    </bk>
    <bk>
      <extLst>
        <ext uri="{3e2802c4-a4d2-4d8b-9148-e3be6c30e623}">
          <xlrd:rvb i="7358"/>
        </ext>
      </extLst>
    </bk>
    <bk>
      <extLst>
        <ext uri="{3e2802c4-a4d2-4d8b-9148-e3be6c30e623}">
          <xlrd:rvb i="7359"/>
        </ext>
      </extLst>
    </bk>
    <bk>
      <extLst>
        <ext uri="{3e2802c4-a4d2-4d8b-9148-e3be6c30e623}">
          <xlrd:rvb i="7360"/>
        </ext>
      </extLst>
    </bk>
    <bk>
      <extLst>
        <ext uri="{3e2802c4-a4d2-4d8b-9148-e3be6c30e623}">
          <xlrd:rvb i="7361"/>
        </ext>
      </extLst>
    </bk>
    <bk>
      <extLst>
        <ext uri="{3e2802c4-a4d2-4d8b-9148-e3be6c30e623}">
          <xlrd:rvb i="7362"/>
        </ext>
      </extLst>
    </bk>
    <bk>
      <extLst>
        <ext uri="{3e2802c4-a4d2-4d8b-9148-e3be6c30e623}">
          <xlrd:rvb i="7363"/>
        </ext>
      </extLst>
    </bk>
    <bk>
      <extLst>
        <ext uri="{3e2802c4-a4d2-4d8b-9148-e3be6c30e623}">
          <xlrd:rvb i="7364"/>
        </ext>
      </extLst>
    </bk>
    <bk>
      <extLst>
        <ext uri="{3e2802c4-a4d2-4d8b-9148-e3be6c30e623}">
          <xlrd:rvb i="7365"/>
        </ext>
      </extLst>
    </bk>
    <bk>
      <extLst>
        <ext uri="{3e2802c4-a4d2-4d8b-9148-e3be6c30e623}">
          <xlrd:rvb i="7366"/>
        </ext>
      </extLst>
    </bk>
    <bk>
      <extLst>
        <ext uri="{3e2802c4-a4d2-4d8b-9148-e3be6c30e623}">
          <xlrd:rvb i="7367"/>
        </ext>
      </extLst>
    </bk>
    <bk>
      <extLst>
        <ext uri="{3e2802c4-a4d2-4d8b-9148-e3be6c30e623}">
          <xlrd:rvb i="7368"/>
        </ext>
      </extLst>
    </bk>
    <bk>
      <extLst>
        <ext uri="{3e2802c4-a4d2-4d8b-9148-e3be6c30e623}">
          <xlrd:rvb i="7369"/>
        </ext>
      </extLst>
    </bk>
    <bk>
      <extLst>
        <ext uri="{3e2802c4-a4d2-4d8b-9148-e3be6c30e623}">
          <xlrd:rvb i="7370"/>
        </ext>
      </extLst>
    </bk>
    <bk>
      <extLst>
        <ext uri="{3e2802c4-a4d2-4d8b-9148-e3be6c30e623}">
          <xlrd:rvb i="7371"/>
        </ext>
      </extLst>
    </bk>
    <bk>
      <extLst>
        <ext uri="{3e2802c4-a4d2-4d8b-9148-e3be6c30e623}">
          <xlrd:rvb i="7372"/>
        </ext>
      </extLst>
    </bk>
    <bk>
      <extLst>
        <ext uri="{3e2802c4-a4d2-4d8b-9148-e3be6c30e623}">
          <xlrd:rvb i="7373"/>
        </ext>
      </extLst>
    </bk>
    <bk>
      <extLst>
        <ext uri="{3e2802c4-a4d2-4d8b-9148-e3be6c30e623}">
          <xlrd:rvb i="7374"/>
        </ext>
      </extLst>
    </bk>
    <bk>
      <extLst>
        <ext uri="{3e2802c4-a4d2-4d8b-9148-e3be6c30e623}">
          <xlrd:rvb i="7375"/>
        </ext>
      </extLst>
    </bk>
    <bk>
      <extLst>
        <ext uri="{3e2802c4-a4d2-4d8b-9148-e3be6c30e623}">
          <xlrd:rvb i="7376"/>
        </ext>
      </extLst>
    </bk>
    <bk>
      <extLst>
        <ext uri="{3e2802c4-a4d2-4d8b-9148-e3be6c30e623}">
          <xlrd:rvb i="7377"/>
        </ext>
      </extLst>
    </bk>
    <bk>
      <extLst>
        <ext uri="{3e2802c4-a4d2-4d8b-9148-e3be6c30e623}">
          <xlrd:rvb i="7378"/>
        </ext>
      </extLst>
    </bk>
    <bk>
      <extLst>
        <ext uri="{3e2802c4-a4d2-4d8b-9148-e3be6c30e623}">
          <xlrd:rvb i="7379"/>
        </ext>
      </extLst>
    </bk>
    <bk>
      <extLst>
        <ext uri="{3e2802c4-a4d2-4d8b-9148-e3be6c30e623}">
          <xlrd:rvb i="7380"/>
        </ext>
      </extLst>
    </bk>
    <bk>
      <extLst>
        <ext uri="{3e2802c4-a4d2-4d8b-9148-e3be6c30e623}">
          <xlrd:rvb i="7381"/>
        </ext>
      </extLst>
    </bk>
    <bk>
      <extLst>
        <ext uri="{3e2802c4-a4d2-4d8b-9148-e3be6c30e623}">
          <xlrd:rvb i="7382"/>
        </ext>
      </extLst>
    </bk>
    <bk>
      <extLst>
        <ext uri="{3e2802c4-a4d2-4d8b-9148-e3be6c30e623}">
          <xlrd:rvb i="7383"/>
        </ext>
      </extLst>
    </bk>
    <bk>
      <extLst>
        <ext uri="{3e2802c4-a4d2-4d8b-9148-e3be6c30e623}">
          <xlrd:rvb i="7384"/>
        </ext>
      </extLst>
    </bk>
    <bk>
      <extLst>
        <ext uri="{3e2802c4-a4d2-4d8b-9148-e3be6c30e623}">
          <xlrd:rvb i="7385"/>
        </ext>
      </extLst>
    </bk>
    <bk>
      <extLst>
        <ext uri="{3e2802c4-a4d2-4d8b-9148-e3be6c30e623}">
          <xlrd:rvb i="7386"/>
        </ext>
      </extLst>
    </bk>
    <bk>
      <extLst>
        <ext uri="{3e2802c4-a4d2-4d8b-9148-e3be6c30e623}">
          <xlrd:rvb i="7387"/>
        </ext>
      </extLst>
    </bk>
    <bk>
      <extLst>
        <ext uri="{3e2802c4-a4d2-4d8b-9148-e3be6c30e623}">
          <xlrd:rvb i="7388"/>
        </ext>
      </extLst>
    </bk>
    <bk>
      <extLst>
        <ext uri="{3e2802c4-a4d2-4d8b-9148-e3be6c30e623}">
          <xlrd:rvb i="7389"/>
        </ext>
      </extLst>
    </bk>
    <bk>
      <extLst>
        <ext uri="{3e2802c4-a4d2-4d8b-9148-e3be6c30e623}">
          <xlrd:rvb i="7390"/>
        </ext>
      </extLst>
    </bk>
    <bk>
      <extLst>
        <ext uri="{3e2802c4-a4d2-4d8b-9148-e3be6c30e623}">
          <xlrd:rvb i="7391"/>
        </ext>
      </extLst>
    </bk>
    <bk>
      <extLst>
        <ext uri="{3e2802c4-a4d2-4d8b-9148-e3be6c30e623}">
          <xlrd:rvb i="7392"/>
        </ext>
      </extLst>
    </bk>
    <bk>
      <extLst>
        <ext uri="{3e2802c4-a4d2-4d8b-9148-e3be6c30e623}">
          <xlrd:rvb i="7393"/>
        </ext>
      </extLst>
    </bk>
    <bk>
      <extLst>
        <ext uri="{3e2802c4-a4d2-4d8b-9148-e3be6c30e623}">
          <xlrd:rvb i="7394"/>
        </ext>
      </extLst>
    </bk>
    <bk>
      <extLst>
        <ext uri="{3e2802c4-a4d2-4d8b-9148-e3be6c30e623}">
          <xlrd:rvb i="7395"/>
        </ext>
      </extLst>
    </bk>
    <bk>
      <extLst>
        <ext uri="{3e2802c4-a4d2-4d8b-9148-e3be6c30e623}">
          <xlrd:rvb i="7396"/>
        </ext>
      </extLst>
    </bk>
    <bk>
      <extLst>
        <ext uri="{3e2802c4-a4d2-4d8b-9148-e3be6c30e623}">
          <xlrd:rvb i="7397"/>
        </ext>
      </extLst>
    </bk>
    <bk>
      <extLst>
        <ext uri="{3e2802c4-a4d2-4d8b-9148-e3be6c30e623}">
          <xlrd:rvb i="7398"/>
        </ext>
      </extLst>
    </bk>
    <bk>
      <extLst>
        <ext uri="{3e2802c4-a4d2-4d8b-9148-e3be6c30e623}">
          <xlrd:rvb i="7399"/>
        </ext>
      </extLst>
    </bk>
    <bk>
      <extLst>
        <ext uri="{3e2802c4-a4d2-4d8b-9148-e3be6c30e623}">
          <xlrd:rvb i="7400"/>
        </ext>
      </extLst>
    </bk>
    <bk>
      <extLst>
        <ext uri="{3e2802c4-a4d2-4d8b-9148-e3be6c30e623}">
          <xlrd:rvb i="7401"/>
        </ext>
      </extLst>
    </bk>
    <bk>
      <extLst>
        <ext uri="{3e2802c4-a4d2-4d8b-9148-e3be6c30e623}">
          <xlrd:rvb i="7402"/>
        </ext>
      </extLst>
    </bk>
    <bk>
      <extLst>
        <ext uri="{3e2802c4-a4d2-4d8b-9148-e3be6c30e623}">
          <xlrd:rvb i="7403"/>
        </ext>
      </extLst>
    </bk>
    <bk>
      <extLst>
        <ext uri="{3e2802c4-a4d2-4d8b-9148-e3be6c30e623}">
          <xlrd:rvb i="7404"/>
        </ext>
      </extLst>
    </bk>
    <bk>
      <extLst>
        <ext uri="{3e2802c4-a4d2-4d8b-9148-e3be6c30e623}">
          <xlrd:rvb i="7405"/>
        </ext>
      </extLst>
    </bk>
    <bk>
      <extLst>
        <ext uri="{3e2802c4-a4d2-4d8b-9148-e3be6c30e623}">
          <xlrd:rvb i="7406"/>
        </ext>
      </extLst>
    </bk>
    <bk>
      <extLst>
        <ext uri="{3e2802c4-a4d2-4d8b-9148-e3be6c30e623}">
          <xlrd:rvb i="7407"/>
        </ext>
      </extLst>
    </bk>
    <bk>
      <extLst>
        <ext uri="{3e2802c4-a4d2-4d8b-9148-e3be6c30e623}">
          <xlrd:rvb i="7408"/>
        </ext>
      </extLst>
    </bk>
    <bk>
      <extLst>
        <ext uri="{3e2802c4-a4d2-4d8b-9148-e3be6c30e623}">
          <xlrd:rvb i="7409"/>
        </ext>
      </extLst>
    </bk>
    <bk>
      <extLst>
        <ext uri="{3e2802c4-a4d2-4d8b-9148-e3be6c30e623}">
          <xlrd:rvb i="7410"/>
        </ext>
      </extLst>
    </bk>
    <bk>
      <extLst>
        <ext uri="{3e2802c4-a4d2-4d8b-9148-e3be6c30e623}">
          <xlrd:rvb i="7411"/>
        </ext>
      </extLst>
    </bk>
    <bk>
      <extLst>
        <ext uri="{3e2802c4-a4d2-4d8b-9148-e3be6c30e623}">
          <xlrd:rvb i="7412"/>
        </ext>
      </extLst>
    </bk>
    <bk>
      <extLst>
        <ext uri="{3e2802c4-a4d2-4d8b-9148-e3be6c30e623}">
          <xlrd:rvb i="7413"/>
        </ext>
      </extLst>
    </bk>
    <bk>
      <extLst>
        <ext uri="{3e2802c4-a4d2-4d8b-9148-e3be6c30e623}">
          <xlrd:rvb i="7414"/>
        </ext>
      </extLst>
    </bk>
    <bk>
      <extLst>
        <ext uri="{3e2802c4-a4d2-4d8b-9148-e3be6c30e623}">
          <xlrd:rvb i="7415"/>
        </ext>
      </extLst>
    </bk>
    <bk>
      <extLst>
        <ext uri="{3e2802c4-a4d2-4d8b-9148-e3be6c30e623}">
          <xlrd:rvb i="7416"/>
        </ext>
      </extLst>
    </bk>
    <bk>
      <extLst>
        <ext uri="{3e2802c4-a4d2-4d8b-9148-e3be6c30e623}">
          <xlrd:rvb i="7417"/>
        </ext>
      </extLst>
    </bk>
    <bk>
      <extLst>
        <ext uri="{3e2802c4-a4d2-4d8b-9148-e3be6c30e623}">
          <xlrd:rvb i="7418"/>
        </ext>
      </extLst>
    </bk>
    <bk>
      <extLst>
        <ext uri="{3e2802c4-a4d2-4d8b-9148-e3be6c30e623}">
          <xlrd:rvb i="7419"/>
        </ext>
      </extLst>
    </bk>
    <bk>
      <extLst>
        <ext uri="{3e2802c4-a4d2-4d8b-9148-e3be6c30e623}">
          <xlrd:rvb i="7420"/>
        </ext>
      </extLst>
    </bk>
    <bk>
      <extLst>
        <ext uri="{3e2802c4-a4d2-4d8b-9148-e3be6c30e623}">
          <xlrd:rvb i="7421"/>
        </ext>
      </extLst>
    </bk>
    <bk>
      <extLst>
        <ext uri="{3e2802c4-a4d2-4d8b-9148-e3be6c30e623}">
          <xlrd:rvb i="7422"/>
        </ext>
      </extLst>
    </bk>
    <bk>
      <extLst>
        <ext uri="{3e2802c4-a4d2-4d8b-9148-e3be6c30e623}">
          <xlrd:rvb i="7423"/>
        </ext>
      </extLst>
    </bk>
    <bk>
      <extLst>
        <ext uri="{3e2802c4-a4d2-4d8b-9148-e3be6c30e623}">
          <xlrd:rvb i="7424"/>
        </ext>
      </extLst>
    </bk>
    <bk>
      <extLst>
        <ext uri="{3e2802c4-a4d2-4d8b-9148-e3be6c30e623}">
          <xlrd:rvb i="7425"/>
        </ext>
      </extLst>
    </bk>
    <bk>
      <extLst>
        <ext uri="{3e2802c4-a4d2-4d8b-9148-e3be6c30e623}">
          <xlrd:rvb i="7426"/>
        </ext>
      </extLst>
    </bk>
    <bk>
      <extLst>
        <ext uri="{3e2802c4-a4d2-4d8b-9148-e3be6c30e623}">
          <xlrd:rvb i="7427"/>
        </ext>
      </extLst>
    </bk>
    <bk>
      <extLst>
        <ext uri="{3e2802c4-a4d2-4d8b-9148-e3be6c30e623}">
          <xlrd:rvb i="7428"/>
        </ext>
      </extLst>
    </bk>
    <bk>
      <extLst>
        <ext uri="{3e2802c4-a4d2-4d8b-9148-e3be6c30e623}">
          <xlrd:rvb i="7429"/>
        </ext>
      </extLst>
    </bk>
    <bk>
      <extLst>
        <ext uri="{3e2802c4-a4d2-4d8b-9148-e3be6c30e623}">
          <xlrd:rvb i="7430"/>
        </ext>
      </extLst>
    </bk>
    <bk>
      <extLst>
        <ext uri="{3e2802c4-a4d2-4d8b-9148-e3be6c30e623}">
          <xlrd:rvb i="7431"/>
        </ext>
      </extLst>
    </bk>
    <bk>
      <extLst>
        <ext uri="{3e2802c4-a4d2-4d8b-9148-e3be6c30e623}">
          <xlrd:rvb i="7432"/>
        </ext>
      </extLst>
    </bk>
    <bk>
      <extLst>
        <ext uri="{3e2802c4-a4d2-4d8b-9148-e3be6c30e623}">
          <xlrd:rvb i="7433"/>
        </ext>
      </extLst>
    </bk>
    <bk>
      <extLst>
        <ext uri="{3e2802c4-a4d2-4d8b-9148-e3be6c30e623}">
          <xlrd:rvb i="7434"/>
        </ext>
      </extLst>
    </bk>
    <bk>
      <extLst>
        <ext uri="{3e2802c4-a4d2-4d8b-9148-e3be6c30e623}">
          <xlrd:rvb i="7435"/>
        </ext>
      </extLst>
    </bk>
    <bk>
      <extLst>
        <ext uri="{3e2802c4-a4d2-4d8b-9148-e3be6c30e623}">
          <xlrd:rvb i="7436"/>
        </ext>
      </extLst>
    </bk>
    <bk>
      <extLst>
        <ext uri="{3e2802c4-a4d2-4d8b-9148-e3be6c30e623}">
          <xlrd:rvb i="7437"/>
        </ext>
      </extLst>
    </bk>
    <bk>
      <extLst>
        <ext uri="{3e2802c4-a4d2-4d8b-9148-e3be6c30e623}">
          <xlrd:rvb i="7438"/>
        </ext>
      </extLst>
    </bk>
    <bk>
      <extLst>
        <ext uri="{3e2802c4-a4d2-4d8b-9148-e3be6c30e623}">
          <xlrd:rvb i="7439"/>
        </ext>
      </extLst>
    </bk>
    <bk>
      <extLst>
        <ext uri="{3e2802c4-a4d2-4d8b-9148-e3be6c30e623}">
          <xlrd:rvb i="7440"/>
        </ext>
      </extLst>
    </bk>
    <bk>
      <extLst>
        <ext uri="{3e2802c4-a4d2-4d8b-9148-e3be6c30e623}">
          <xlrd:rvb i="7441"/>
        </ext>
      </extLst>
    </bk>
    <bk>
      <extLst>
        <ext uri="{3e2802c4-a4d2-4d8b-9148-e3be6c30e623}">
          <xlrd:rvb i="7442"/>
        </ext>
      </extLst>
    </bk>
    <bk>
      <extLst>
        <ext uri="{3e2802c4-a4d2-4d8b-9148-e3be6c30e623}">
          <xlrd:rvb i="7443"/>
        </ext>
      </extLst>
    </bk>
    <bk>
      <extLst>
        <ext uri="{3e2802c4-a4d2-4d8b-9148-e3be6c30e623}">
          <xlrd:rvb i="7444"/>
        </ext>
      </extLst>
    </bk>
    <bk>
      <extLst>
        <ext uri="{3e2802c4-a4d2-4d8b-9148-e3be6c30e623}">
          <xlrd:rvb i="7445"/>
        </ext>
      </extLst>
    </bk>
    <bk>
      <extLst>
        <ext uri="{3e2802c4-a4d2-4d8b-9148-e3be6c30e623}">
          <xlrd:rvb i="7446"/>
        </ext>
      </extLst>
    </bk>
    <bk>
      <extLst>
        <ext uri="{3e2802c4-a4d2-4d8b-9148-e3be6c30e623}">
          <xlrd:rvb i="7447"/>
        </ext>
      </extLst>
    </bk>
    <bk>
      <extLst>
        <ext uri="{3e2802c4-a4d2-4d8b-9148-e3be6c30e623}">
          <xlrd:rvb i="7448"/>
        </ext>
      </extLst>
    </bk>
    <bk>
      <extLst>
        <ext uri="{3e2802c4-a4d2-4d8b-9148-e3be6c30e623}">
          <xlrd:rvb i="7449"/>
        </ext>
      </extLst>
    </bk>
    <bk>
      <extLst>
        <ext uri="{3e2802c4-a4d2-4d8b-9148-e3be6c30e623}">
          <xlrd:rvb i="7450"/>
        </ext>
      </extLst>
    </bk>
    <bk>
      <extLst>
        <ext uri="{3e2802c4-a4d2-4d8b-9148-e3be6c30e623}">
          <xlrd:rvb i="7451"/>
        </ext>
      </extLst>
    </bk>
    <bk>
      <extLst>
        <ext uri="{3e2802c4-a4d2-4d8b-9148-e3be6c30e623}">
          <xlrd:rvb i="7452"/>
        </ext>
      </extLst>
    </bk>
    <bk>
      <extLst>
        <ext uri="{3e2802c4-a4d2-4d8b-9148-e3be6c30e623}">
          <xlrd:rvb i="7453"/>
        </ext>
      </extLst>
    </bk>
    <bk>
      <extLst>
        <ext uri="{3e2802c4-a4d2-4d8b-9148-e3be6c30e623}">
          <xlrd:rvb i="7454"/>
        </ext>
      </extLst>
    </bk>
    <bk>
      <extLst>
        <ext uri="{3e2802c4-a4d2-4d8b-9148-e3be6c30e623}">
          <xlrd:rvb i="7455"/>
        </ext>
      </extLst>
    </bk>
    <bk>
      <extLst>
        <ext uri="{3e2802c4-a4d2-4d8b-9148-e3be6c30e623}">
          <xlrd:rvb i="7456"/>
        </ext>
      </extLst>
    </bk>
    <bk>
      <extLst>
        <ext uri="{3e2802c4-a4d2-4d8b-9148-e3be6c30e623}">
          <xlrd:rvb i="7457"/>
        </ext>
      </extLst>
    </bk>
    <bk>
      <extLst>
        <ext uri="{3e2802c4-a4d2-4d8b-9148-e3be6c30e623}">
          <xlrd:rvb i="7458"/>
        </ext>
      </extLst>
    </bk>
    <bk>
      <extLst>
        <ext uri="{3e2802c4-a4d2-4d8b-9148-e3be6c30e623}">
          <xlrd:rvb i="7459"/>
        </ext>
      </extLst>
    </bk>
    <bk>
      <extLst>
        <ext uri="{3e2802c4-a4d2-4d8b-9148-e3be6c30e623}">
          <xlrd:rvb i="7460"/>
        </ext>
      </extLst>
    </bk>
    <bk>
      <extLst>
        <ext uri="{3e2802c4-a4d2-4d8b-9148-e3be6c30e623}">
          <xlrd:rvb i="7461"/>
        </ext>
      </extLst>
    </bk>
    <bk>
      <extLst>
        <ext uri="{3e2802c4-a4d2-4d8b-9148-e3be6c30e623}">
          <xlrd:rvb i="7462"/>
        </ext>
      </extLst>
    </bk>
    <bk>
      <extLst>
        <ext uri="{3e2802c4-a4d2-4d8b-9148-e3be6c30e623}">
          <xlrd:rvb i="7463"/>
        </ext>
      </extLst>
    </bk>
    <bk>
      <extLst>
        <ext uri="{3e2802c4-a4d2-4d8b-9148-e3be6c30e623}">
          <xlrd:rvb i="7464"/>
        </ext>
      </extLst>
    </bk>
    <bk>
      <extLst>
        <ext uri="{3e2802c4-a4d2-4d8b-9148-e3be6c30e623}">
          <xlrd:rvb i="7465"/>
        </ext>
      </extLst>
    </bk>
    <bk>
      <extLst>
        <ext uri="{3e2802c4-a4d2-4d8b-9148-e3be6c30e623}">
          <xlrd:rvb i="7466"/>
        </ext>
      </extLst>
    </bk>
    <bk>
      <extLst>
        <ext uri="{3e2802c4-a4d2-4d8b-9148-e3be6c30e623}">
          <xlrd:rvb i="7467"/>
        </ext>
      </extLst>
    </bk>
    <bk>
      <extLst>
        <ext uri="{3e2802c4-a4d2-4d8b-9148-e3be6c30e623}">
          <xlrd:rvb i="7468"/>
        </ext>
      </extLst>
    </bk>
    <bk>
      <extLst>
        <ext uri="{3e2802c4-a4d2-4d8b-9148-e3be6c30e623}">
          <xlrd:rvb i="7469"/>
        </ext>
      </extLst>
    </bk>
    <bk>
      <extLst>
        <ext uri="{3e2802c4-a4d2-4d8b-9148-e3be6c30e623}">
          <xlrd:rvb i="7470"/>
        </ext>
      </extLst>
    </bk>
    <bk>
      <extLst>
        <ext uri="{3e2802c4-a4d2-4d8b-9148-e3be6c30e623}">
          <xlrd:rvb i="7471"/>
        </ext>
      </extLst>
    </bk>
    <bk>
      <extLst>
        <ext uri="{3e2802c4-a4d2-4d8b-9148-e3be6c30e623}">
          <xlrd:rvb i="7472"/>
        </ext>
      </extLst>
    </bk>
    <bk>
      <extLst>
        <ext uri="{3e2802c4-a4d2-4d8b-9148-e3be6c30e623}">
          <xlrd:rvb i="7473"/>
        </ext>
      </extLst>
    </bk>
    <bk>
      <extLst>
        <ext uri="{3e2802c4-a4d2-4d8b-9148-e3be6c30e623}">
          <xlrd:rvb i="7474"/>
        </ext>
      </extLst>
    </bk>
    <bk>
      <extLst>
        <ext uri="{3e2802c4-a4d2-4d8b-9148-e3be6c30e623}">
          <xlrd:rvb i="7475"/>
        </ext>
      </extLst>
    </bk>
    <bk>
      <extLst>
        <ext uri="{3e2802c4-a4d2-4d8b-9148-e3be6c30e623}">
          <xlrd:rvb i="7476"/>
        </ext>
      </extLst>
    </bk>
    <bk>
      <extLst>
        <ext uri="{3e2802c4-a4d2-4d8b-9148-e3be6c30e623}">
          <xlrd:rvb i="7477"/>
        </ext>
      </extLst>
    </bk>
    <bk>
      <extLst>
        <ext uri="{3e2802c4-a4d2-4d8b-9148-e3be6c30e623}">
          <xlrd:rvb i="7478"/>
        </ext>
      </extLst>
    </bk>
    <bk>
      <extLst>
        <ext uri="{3e2802c4-a4d2-4d8b-9148-e3be6c30e623}">
          <xlrd:rvb i="7479"/>
        </ext>
      </extLst>
    </bk>
    <bk>
      <extLst>
        <ext uri="{3e2802c4-a4d2-4d8b-9148-e3be6c30e623}">
          <xlrd:rvb i="7480"/>
        </ext>
      </extLst>
    </bk>
    <bk>
      <extLst>
        <ext uri="{3e2802c4-a4d2-4d8b-9148-e3be6c30e623}">
          <xlrd:rvb i="7481"/>
        </ext>
      </extLst>
    </bk>
    <bk>
      <extLst>
        <ext uri="{3e2802c4-a4d2-4d8b-9148-e3be6c30e623}">
          <xlrd:rvb i="7482"/>
        </ext>
      </extLst>
    </bk>
    <bk>
      <extLst>
        <ext uri="{3e2802c4-a4d2-4d8b-9148-e3be6c30e623}">
          <xlrd:rvb i="7483"/>
        </ext>
      </extLst>
    </bk>
    <bk>
      <extLst>
        <ext uri="{3e2802c4-a4d2-4d8b-9148-e3be6c30e623}">
          <xlrd:rvb i="7484"/>
        </ext>
      </extLst>
    </bk>
    <bk>
      <extLst>
        <ext uri="{3e2802c4-a4d2-4d8b-9148-e3be6c30e623}">
          <xlrd:rvb i="7485"/>
        </ext>
      </extLst>
    </bk>
    <bk>
      <extLst>
        <ext uri="{3e2802c4-a4d2-4d8b-9148-e3be6c30e623}">
          <xlrd:rvb i="7486"/>
        </ext>
      </extLst>
    </bk>
    <bk>
      <extLst>
        <ext uri="{3e2802c4-a4d2-4d8b-9148-e3be6c30e623}">
          <xlrd:rvb i="7487"/>
        </ext>
      </extLst>
    </bk>
    <bk>
      <extLst>
        <ext uri="{3e2802c4-a4d2-4d8b-9148-e3be6c30e623}">
          <xlrd:rvb i="7488"/>
        </ext>
      </extLst>
    </bk>
    <bk>
      <extLst>
        <ext uri="{3e2802c4-a4d2-4d8b-9148-e3be6c30e623}">
          <xlrd:rvb i="7489"/>
        </ext>
      </extLst>
    </bk>
    <bk>
      <extLst>
        <ext uri="{3e2802c4-a4d2-4d8b-9148-e3be6c30e623}">
          <xlrd:rvb i="7490"/>
        </ext>
      </extLst>
    </bk>
    <bk>
      <extLst>
        <ext uri="{3e2802c4-a4d2-4d8b-9148-e3be6c30e623}">
          <xlrd:rvb i="7491"/>
        </ext>
      </extLst>
    </bk>
    <bk>
      <extLst>
        <ext uri="{3e2802c4-a4d2-4d8b-9148-e3be6c30e623}">
          <xlrd:rvb i="7492"/>
        </ext>
      </extLst>
    </bk>
    <bk>
      <extLst>
        <ext uri="{3e2802c4-a4d2-4d8b-9148-e3be6c30e623}">
          <xlrd:rvb i="7493"/>
        </ext>
      </extLst>
    </bk>
    <bk>
      <extLst>
        <ext uri="{3e2802c4-a4d2-4d8b-9148-e3be6c30e623}">
          <xlrd:rvb i="7494"/>
        </ext>
      </extLst>
    </bk>
    <bk>
      <extLst>
        <ext uri="{3e2802c4-a4d2-4d8b-9148-e3be6c30e623}">
          <xlrd:rvb i="7495"/>
        </ext>
      </extLst>
    </bk>
    <bk>
      <extLst>
        <ext uri="{3e2802c4-a4d2-4d8b-9148-e3be6c30e623}">
          <xlrd:rvb i="7496"/>
        </ext>
      </extLst>
    </bk>
    <bk>
      <extLst>
        <ext uri="{3e2802c4-a4d2-4d8b-9148-e3be6c30e623}">
          <xlrd:rvb i="7497"/>
        </ext>
      </extLst>
    </bk>
    <bk>
      <extLst>
        <ext uri="{3e2802c4-a4d2-4d8b-9148-e3be6c30e623}">
          <xlrd:rvb i="7498"/>
        </ext>
      </extLst>
    </bk>
    <bk>
      <extLst>
        <ext uri="{3e2802c4-a4d2-4d8b-9148-e3be6c30e623}">
          <xlrd:rvb i="7499"/>
        </ext>
      </extLst>
    </bk>
    <bk>
      <extLst>
        <ext uri="{3e2802c4-a4d2-4d8b-9148-e3be6c30e623}">
          <xlrd:rvb i="7500"/>
        </ext>
      </extLst>
    </bk>
    <bk>
      <extLst>
        <ext uri="{3e2802c4-a4d2-4d8b-9148-e3be6c30e623}">
          <xlrd:rvb i="7501"/>
        </ext>
      </extLst>
    </bk>
    <bk>
      <extLst>
        <ext uri="{3e2802c4-a4d2-4d8b-9148-e3be6c30e623}">
          <xlrd:rvb i="7502"/>
        </ext>
      </extLst>
    </bk>
    <bk>
      <extLst>
        <ext uri="{3e2802c4-a4d2-4d8b-9148-e3be6c30e623}">
          <xlrd:rvb i="7503"/>
        </ext>
      </extLst>
    </bk>
    <bk>
      <extLst>
        <ext uri="{3e2802c4-a4d2-4d8b-9148-e3be6c30e623}">
          <xlrd:rvb i="7504"/>
        </ext>
      </extLst>
    </bk>
    <bk>
      <extLst>
        <ext uri="{3e2802c4-a4d2-4d8b-9148-e3be6c30e623}">
          <xlrd:rvb i="7505"/>
        </ext>
      </extLst>
    </bk>
    <bk>
      <extLst>
        <ext uri="{3e2802c4-a4d2-4d8b-9148-e3be6c30e623}">
          <xlrd:rvb i="7506"/>
        </ext>
      </extLst>
    </bk>
    <bk>
      <extLst>
        <ext uri="{3e2802c4-a4d2-4d8b-9148-e3be6c30e623}">
          <xlrd:rvb i="7507"/>
        </ext>
      </extLst>
    </bk>
    <bk>
      <extLst>
        <ext uri="{3e2802c4-a4d2-4d8b-9148-e3be6c30e623}">
          <xlrd:rvb i="7508"/>
        </ext>
      </extLst>
    </bk>
    <bk>
      <extLst>
        <ext uri="{3e2802c4-a4d2-4d8b-9148-e3be6c30e623}">
          <xlrd:rvb i="7509"/>
        </ext>
      </extLst>
    </bk>
    <bk>
      <extLst>
        <ext uri="{3e2802c4-a4d2-4d8b-9148-e3be6c30e623}">
          <xlrd:rvb i="7510"/>
        </ext>
      </extLst>
    </bk>
    <bk>
      <extLst>
        <ext uri="{3e2802c4-a4d2-4d8b-9148-e3be6c30e623}">
          <xlrd:rvb i="7511"/>
        </ext>
      </extLst>
    </bk>
    <bk>
      <extLst>
        <ext uri="{3e2802c4-a4d2-4d8b-9148-e3be6c30e623}">
          <xlrd:rvb i="7512"/>
        </ext>
      </extLst>
    </bk>
    <bk>
      <extLst>
        <ext uri="{3e2802c4-a4d2-4d8b-9148-e3be6c30e623}">
          <xlrd:rvb i="7513"/>
        </ext>
      </extLst>
    </bk>
    <bk>
      <extLst>
        <ext uri="{3e2802c4-a4d2-4d8b-9148-e3be6c30e623}">
          <xlrd:rvb i="7514"/>
        </ext>
      </extLst>
    </bk>
    <bk>
      <extLst>
        <ext uri="{3e2802c4-a4d2-4d8b-9148-e3be6c30e623}">
          <xlrd:rvb i="7515"/>
        </ext>
      </extLst>
    </bk>
    <bk>
      <extLst>
        <ext uri="{3e2802c4-a4d2-4d8b-9148-e3be6c30e623}">
          <xlrd:rvb i="7516"/>
        </ext>
      </extLst>
    </bk>
    <bk>
      <extLst>
        <ext uri="{3e2802c4-a4d2-4d8b-9148-e3be6c30e623}">
          <xlrd:rvb i="7517"/>
        </ext>
      </extLst>
    </bk>
    <bk>
      <extLst>
        <ext uri="{3e2802c4-a4d2-4d8b-9148-e3be6c30e623}">
          <xlrd:rvb i="7518"/>
        </ext>
      </extLst>
    </bk>
    <bk>
      <extLst>
        <ext uri="{3e2802c4-a4d2-4d8b-9148-e3be6c30e623}">
          <xlrd:rvb i="7519"/>
        </ext>
      </extLst>
    </bk>
    <bk>
      <extLst>
        <ext uri="{3e2802c4-a4d2-4d8b-9148-e3be6c30e623}">
          <xlrd:rvb i="7520"/>
        </ext>
      </extLst>
    </bk>
    <bk>
      <extLst>
        <ext uri="{3e2802c4-a4d2-4d8b-9148-e3be6c30e623}">
          <xlrd:rvb i="7521"/>
        </ext>
      </extLst>
    </bk>
    <bk>
      <extLst>
        <ext uri="{3e2802c4-a4d2-4d8b-9148-e3be6c30e623}">
          <xlrd:rvb i="7522"/>
        </ext>
      </extLst>
    </bk>
    <bk>
      <extLst>
        <ext uri="{3e2802c4-a4d2-4d8b-9148-e3be6c30e623}">
          <xlrd:rvb i="7523"/>
        </ext>
      </extLst>
    </bk>
    <bk>
      <extLst>
        <ext uri="{3e2802c4-a4d2-4d8b-9148-e3be6c30e623}">
          <xlrd:rvb i="7524"/>
        </ext>
      </extLst>
    </bk>
    <bk>
      <extLst>
        <ext uri="{3e2802c4-a4d2-4d8b-9148-e3be6c30e623}">
          <xlrd:rvb i="7525"/>
        </ext>
      </extLst>
    </bk>
    <bk>
      <extLst>
        <ext uri="{3e2802c4-a4d2-4d8b-9148-e3be6c30e623}">
          <xlrd:rvb i="7526"/>
        </ext>
      </extLst>
    </bk>
    <bk>
      <extLst>
        <ext uri="{3e2802c4-a4d2-4d8b-9148-e3be6c30e623}">
          <xlrd:rvb i="7527"/>
        </ext>
      </extLst>
    </bk>
    <bk>
      <extLst>
        <ext uri="{3e2802c4-a4d2-4d8b-9148-e3be6c30e623}">
          <xlrd:rvb i="7528"/>
        </ext>
      </extLst>
    </bk>
    <bk>
      <extLst>
        <ext uri="{3e2802c4-a4d2-4d8b-9148-e3be6c30e623}">
          <xlrd:rvb i="7529"/>
        </ext>
      </extLst>
    </bk>
    <bk>
      <extLst>
        <ext uri="{3e2802c4-a4d2-4d8b-9148-e3be6c30e623}">
          <xlrd:rvb i="7530"/>
        </ext>
      </extLst>
    </bk>
    <bk>
      <extLst>
        <ext uri="{3e2802c4-a4d2-4d8b-9148-e3be6c30e623}">
          <xlrd:rvb i="7531"/>
        </ext>
      </extLst>
    </bk>
    <bk>
      <extLst>
        <ext uri="{3e2802c4-a4d2-4d8b-9148-e3be6c30e623}">
          <xlrd:rvb i="7532"/>
        </ext>
      </extLst>
    </bk>
    <bk>
      <extLst>
        <ext uri="{3e2802c4-a4d2-4d8b-9148-e3be6c30e623}">
          <xlrd:rvb i="7533"/>
        </ext>
      </extLst>
    </bk>
    <bk>
      <extLst>
        <ext uri="{3e2802c4-a4d2-4d8b-9148-e3be6c30e623}">
          <xlrd:rvb i="7534"/>
        </ext>
      </extLst>
    </bk>
    <bk>
      <extLst>
        <ext uri="{3e2802c4-a4d2-4d8b-9148-e3be6c30e623}">
          <xlrd:rvb i="7535"/>
        </ext>
      </extLst>
    </bk>
    <bk>
      <extLst>
        <ext uri="{3e2802c4-a4d2-4d8b-9148-e3be6c30e623}">
          <xlrd:rvb i="7536"/>
        </ext>
      </extLst>
    </bk>
    <bk>
      <extLst>
        <ext uri="{3e2802c4-a4d2-4d8b-9148-e3be6c30e623}">
          <xlrd:rvb i="7537"/>
        </ext>
      </extLst>
    </bk>
    <bk>
      <extLst>
        <ext uri="{3e2802c4-a4d2-4d8b-9148-e3be6c30e623}">
          <xlrd:rvb i="7538"/>
        </ext>
      </extLst>
    </bk>
    <bk>
      <extLst>
        <ext uri="{3e2802c4-a4d2-4d8b-9148-e3be6c30e623}">
          <xlrd:rvb i="7539"/>
        </ext>
      </extLst>
    </bk>
    <bk>
      <extLst>
        <ext uri="{3e2802c4-a4d2-4d8b-9148-e3be6c30e623}">
          <xlrd:rvb i="7540"/>
        </ext>
      </extLst>
    </bk>
    <bk>
      <extLst>
        <ext uri="{3e2802c4-a4d2-4d8b-9148-e3be6c30e623}">
          <xlrd:rvb i="7541"/>
        </ext>
      </extLst>
    </bk>
    <bk>
      <extLst>
        <ext uri="{3e2802c4-a4d2-4d8b-9148-e3be6c30e623}">
          <xlrd:rvb i="7542"/>
        </ext>
      </extLst>
    </bk>
    <bk>
      <extLst>
        <ext uri="{3e2802c4-a4d2-4d8b-9148-e3be6c30e623}">
          <xlrd:rvb i="7543"/>
        </ext>
      </extLst>
    </bk>
    <bk>
      <extLst>
        <ext uri="{3e2802c4-a4d2-4d8b-9148-e3be6c30e623}">
          <xlrd:rvb i="7544"/>
        </ext>
      </extLst>
    </bk>
    <bk>
      <extLst>
        <ext uri="{3e2802c4-a4d2-4d8b-9148-e3be6c30e623}">
          <xlrd:rvb i="7545"/>
        </ext>
      </extLst>
    </bk>
    <bk>
      <extLst>
        <ext uri="{3e2802c4-a4d2-4d8b-9148-e3be6c30e623}">
          <xlrd:rvb i="7546"/>
        </ext>
      </extLst>
    </bk>
    <bk>
      <extLst>
        <ext uri="{3e2802c4-a4d2-4d8b-9148-e3be6c30e623}">
          <xlrd:rvb i="7547"/>
        </ext>
      </extLst>
    </bk>
    <bk>
      <extLst>
        <ext uri="{3e2802c4-a4d2-4d8b-9148-e3be6c30e623}">
          <xlrd:rvb i="7548"/>
        </ext>
      </extLst>
    </bk>
    <bk>
      <extLst>
        <ext uri="{3e2802c4-a4d2-4d8b-9148-e3be6c30e623}">
          <xlrd:rvb i="7549"/>
        </ext>
      </extLst>
    </bk>
    <bk>
      <extLst>
        <ext uri="{3e2802c4-a4d2-4d8b-9148-e3be6c30e623}">
          <xlrd:rvb i="7550"/>
        </ext>
      </extLst>
    </bk>
    <bk>
      <extLst>
        <ext uri="{3e2802c4-a4d2-4d8b-9148-e3be6c30e623}">
          <xlrd:rvb i="7551"/>
        </ext>
      </extLst>
    </bk>
    <bk>
      <extLst>
        <ext uri="{3e2802c4-a4d2-4d8b-9148-e3be6c30e623}">
          <xlrd:rvb i="7552"/>
        </ext>
      </extLst>
    </bk>
    <bk>
      <extLst>
        <ext uri="{3e2802c4-a4d2-4d8b-9148-e3be6c30e623}">
          <xlrd:rvb i="7553"/>
        </ext>
      </extLst>
    </bk>
    <bk>
      <extLst>
        <ext uri="{3e2802c4-a4d2-4d8b-9148-e3be6c30e623}">
          <xlrd:rvb i="7554"/>
        </ext>
      </extLst>
    </bk>
    <bk>
      <extLst>
        <ext uri="{3e2802c4-a4d2-4d8b-9148-e3be6c30e623}">
          <xlrd:rvb i="7555"/>
        </ext>
      </extLst>
    </bk>
    <bk>
      <extLst>
        <ext uri="{3e2802c4-a4d2-4d8b-9148-e3be6c30e623}">
          <xlrd:rvb i="7556"/>
        </ext>
      </extLst>
    </bk>
    <bk>
      <extLst>
        <ext uri="{3e2802c4-a4d2-4d8b-9148-e3be6c30e623}">
          <xlrd:rvb i="7557"/>
        </ext>
      </extLst>
    </bk>
    <bk>
      <extLst>
        <ext uri="{3e2802c4-a4d2-4d8b-9148-e3be6c30e623}">
          <xlrd:rvb i="7558"/>
        </ext>
      </extLst>
    </bk>
    <bk>
      <extLst>
        <ext uri="{3e2802c4-a4d2-4d8b-9148-e3be6c30e623}">
          <xlrd:rvb i="7559"/>
        </ext>
      </extLst>
    </bk>
    <bk>
      <extLst>
        <ext uri="{3e2802c4-a4d2-4d8b-9148-e3be6c30e623}">
          <xlrd:rvb i="7560"/>
        </ext>
      </extLst>
    </bk>
    <bk>
      <extLst>
        <ext uri="{3e2802c4-a4d2-4d8b-9148-e3be6c30e623}">
          <xlrd:rvb i="7561"/>
        </ext>
      </extLst>
    </bk>
    <bk>
      <extLst>
        <ext uri="{3e2802c4-a4d2-4d8b-9148-e3be6c30e623}">
          <xlrd:rvb i="7562"/>
        </ext>
      </extLst>
    </bk>
    <bk>
      <extLst>
        <ext uri="{3e2802c4-a4d2-4d8b-9148-e3be6c30e623}">
          <xlrd:rvb i="7563"/>
        </ext>
      </extLst>
    </bk>
    <bk>
      <extLst>
        <ext uri="{3e2802c4-a4d2-4d8b-9148-e3be6c30e623}">
          <xlrd:rvb i="7564"/>
        </ext>
      </extLst>
    </bk>
    <bk>
      <extLst>
        <ext uri="{3e2802c4-a4d2-4d8b-9148-e3be6c30e623}">
          <xlrd:rvb i="7565"/>
        </ext>
      </extLst>
    </bk>
    <bk>
      <extLst>
        <ext uri="{3e2802c4-a4d2-4d8b-9148-e3be6c30e623}">
          <xlrd:rvb i="7566"/>
        </ext>
      </extLst>
    </bk>
    <bk>
      <extLst>
        <ext uri="{3e2802c4-a4d2-4d8b-9148-e3be6c30e623}">
          <xlrd:rvb i="7567"/>
        </ext>
      </extLst>
    </bk>
    <bk>
      <extLst>
        <ext uri="{3e2802c4-a4d2-4d8b-9148-e3be6c30e623}">
          <xlrd:rvb i="7568"/>
        </ext>
      </extLst>
    </bk>
    <bk>
      <extLst>
        <ext uri="{3e2802c4-a4d2-4d8b-9148-e3be6c30e623}">
          <xlrd:rvb i="7569"/>
        </ext>
      </extLst>
    </bk>
    <bk>
      <extLst>
        <ext uri="{3e2802c4-a4d2-4d8b-9148-e3be6c30e623}">
          <xlrd:rvb i="7570"/>
        </ext>
      </extLst>
    </bk>
    <bk>
      <extLst>
        <ext uri="{3e2802c4-a4d2-4d8b-9148-e3be6c30e623}">
          <xlrd:rvb i="7571"/>
        </ext>
      </extLst>
    </bk>
    <bk>
      <extLst>
        <ext uri="{3e2802c4-a4d2-4d8b-9148-e3be6c30e623}">
          <xlrd:rvb i="7572"/>
        </ext>
      </extLst>
    </bk>
    <bk>
      <extLst>
        <ext uri="{3e2802c4-a4d2-4d8b-9148-e3be6c30e623}">
          <xlrd:rvb i="7573"/>
        </ext>
      </extLst>
    </bk>
    <bk>
      <extLst>
        <ext uri="{3e2802c4-a4d2-4d8b-9148-e3be6c30e623}">
          <xlrd:rvb i="7574"/>
        </ext>
      </extLst>
    </bk>
    <bk>
      <extLst>
        <ext uri="{3e2802c4-a4d2-4d8b-9148-e3be6c30e623}">
          <xlrd:rvb i="7575"/>
        </ext>
      </extLst>
    </bk>
    <bk>
      <extLst>
        <ext uri="{3e2802c4-a4d2-4d8b-9148-e3be6c30e623}">
          <xlrd:rvb i="7576"/>
        </ext>
      </extLst>
    </bk>
    <bk>
      <extLst>
        <ext uri="{3e2802c4-a4d2-4d8b-9148-e3be6c30e623}">
          <xlrd:rvb i="7577"/>
        </ext>
      </extLst>
    </bk>
    <bk>
      <extLst>
        <ext uri="{3e2802c4-a4d2-4d8b-9148-e3be6c30e623}">
          <xlrd:rvb i="7578"/>
        </ext>
      </extLst>
    </bk>
    <bk>
      <extLst>
        <ext uri="{3e2802c4-a4d2-4d8b-9148-e3be6c30e623}">
          <xlrd:rvb i="7579"/>
        </ext>
      </extLst>
    </bk>
    <bk>
      <extLst>
        <ext uri="{3e2802c4-a4d2-4d8b-9148-e3be6c30e623}">
          <xlrd:rvb i="7580"/>
        </ext>
      </extLst>
    </bk>
    <bk>
      <extLst>
        <ext uri="{3e2802c4-a4d2-4d8b-9148-e3be6c30e623}">
          <xlrd:rvb i="7581"/>
        </ext>
      </extLst>
    </bk>
    <bk>
      <extLst>
        <ext uri="{3e2802c4-a4d2-4d8b-9148-e3be6c30e623}">
          <xlrd:rvb i="7582"/>
        </ext>
      </extLst>
    </bk>
    <bk>
      <extLst>
        <ext uri="{3e2802c4-a4d2-4d8b-9148-e3be6c30e623}">
          <xlrd:rvb i="7583"/>
        </ext>
      </extLst>
    </bk>
    <bk>
      <extLst>
        <ext uri="{3e2802c4-a4d2-4d8b-9148-e3be6c30e623}">
          <xlrd:rvb i="7584"/>
        </ext>
      </extLst>
    </bk>
    <bk>
      <extLst>
        <ext uri="{3e2802c4-a4d2-4d8b-9148-e3be6c30e623}">
          <xlrd:rvb i="7585"/>
        </ext>
      </extLst>
    </bk>
    <bk>
      <extLst>
        <ext uri="{3e2802c4-a4d2-4d8b-9148-e3be6c30e623}">
          <xlrd:rvb i="7586"/>
        </ext>
      </extLst>
    </bk>
    <bk>
      <extLst>
        <ext uri="{3e2802c4-a4d2-4d8b-9148-e3be6c30e623}">
          <xlrd:rvb i="7587"/>
        </ext>
      </extLst>
    </bk>
    <bk>
      <extLst>
        <ext uri="{3e2802c4-a4d2-4d8b-9148-e3be6c30e623}">
          <xlrd:rvb i="7588"/>
        </ext>
      </extLst>
    </bk>
    <bk>
      <extLst>
        <ext uri="{3e2802c4-a4d2-4d8b-9148-e3be6c30e623}">
          <xlrd:rvb i="7589"/>
        </ext>
      </extLst>
    </bk>
    <bk>
      <extLst>
        <ext uri="{3e2802c4-a4d2-4d8b-9148-e3be6c30e623}">
          <xlrd:rvb i="7590"/>
        </ext>
      </extLst>
    </bk>
    <bk>
      <extLst>
        <ext uri="{3e2802c4-a4d2-4d8b-9148-e3be6c30e623}">
          <xlrd:rvb i="7591"/>
        </ext>
      </extLst>
    </bk>
    <bk>
      <extLst>
        <ext uri="{3e2802c4-a4d2-4d8b-9148-e3be6c30e623}">
          <xlrd:rvb i="7592"/>
        </ext>
      </extLst>
    </bk>
    <bk>
      <extLst>
        <ext uri="{3e2802c4-a4d2-4d8b-9148-e3be6c30e623}">
          <xlrd:rvb i="7593"/>
        </ext>
      </extLst>
    </bk>
    <bk>
      <extLst>
        <ext uri="{3e2802c4-a4d2-4d8b-9148-e3be6c30e623}">
          <xlrd:rvb i="7594"/>
        </ext>
      </extLst>
    </bk>
    <bk>
      <extLst>
        <ext uri="{3e2802c4-a4d2-4d8b-9148-e3be6c30e623}">
          <xlrd:rvb i="7595"/>
        </ext>
      </extLst>
    </bk>
    <bk>
      <extLst>
        <ext uri="{3e2802c4-a4d2-4d8b-9148-e3be6c30e623}">
          <xlrd:rvb i="7596"/>
        </ext>
      </extLst>
    </bk>
    <bk>
      <extLst>
        <ext uri="{3e2802c4-a4d2-4d8b-9148-e3be6c30e623}">
          <xlrd:rvb i="7597"/>
        </ext>
      </extLst>
    </bk>
    <bk>
      <extLst>
        <ext uri="{3e2802c4-a4d2-4d8b-9148-e3be6c30e623}">
          <xlrd:rvb i="7598"/>
        </ext>
      </extLst>
    </bk>
    <bk>
      <extLst>
        <ext uri="{3e2802c4-a4d2-4d8b-9148-e3be6c30e623}">
          <xlrd:rvb i="7599"/>
        </ext>
      </extLst>
    </bk>
    <bk>
      <extLst>
        <ext uri="{3e2802c4-a4d2-4d8b-9148-e3be6c30e623}">
          <xlrd:rvb i="7600"/>
        </ext>
      </extLst>
    </bk>
    <bk>
      <extLst>
        <ext uri="{3e2802c4-a4d2-4d8b-9148-e3be6c30e623}">
          <xlrd:rvb i="7601"/>
        </ext>
      </extLst>
    </bk>
    <bk>
      <extLst>
        <ext uri="{3e2802c4-a4d2-4d8b-9148-e3be6c30e623}">
          <xlrd:rvb i="7602"/>
        </ext>
      </extLst>
    </bk>
    <bk>
      <extLst>
        <ext uri="{3e2802c4-a4d2-4d8b-9148-e3be6c30e623}">
          <xlrd:rvb i="7603"/>
        </ext>
      </extLst>
    </bk>
    <bk>
      <extLst>
        <ext uri="{3e2802c4-a4d2-4d8b-9148-e3be6c30e623}">
          <xlrd:rvb i="7604"/>
        </ext>
      </extLst>
    </bk>
    <bk>
      <extLst>
        <ext uri="{3e2802c4-a4d2-4d8b-9148-e3be6c30e623}">
          <xlrd:rvb i="7605"/>
        </ext>
      </extLst>
    </bk>
    <bk>
      <extLst>
        <ext uri="{3e2802c4-a4d2-4d8b-9148-e3be6c30e623}">
          <xlrd:rvb i="7606"/>
        </ext>
      </extLst>
    </bk>
    <bk>
      <extLst>
        <ext uri="{3e2802c4-a4d2-4d8b-9148-e3be6c30e623}">
          <xlrd:rvb i="7607"/>
        </ext>
      </extLst>
    </bk>
    <bk>
      <extLst>
        <ext uri="{3e2802c4-a4d2-4d8b-9148-e3be6c30e623}">
          <xlrd:rvb i="7608"/>
        </ext>
      </extLst>
    </bk>
    <bk>
      <extLst>
        <ext uri="{3e2802c4-a4d2-4d8b-9148-e3be6c30e623}">
          <xlrd:rvb i="7609"/>
        </ext>
      </extLst>
    </bk>
    <bk>
      <extLst>
        <ext uri="{3e2802c4-a4d2-4d8b-9148-e3be6c30e623}">
          <xlrd:rvb i="7610"/>
        </ext>
      </extLst>
    </bk>
    <bk>
      <extLst>
        <ext uri="{3e2802c4-a4d2-4d8b-9148-e3be6c30e623}">
          <xlrd:rvb i="7611"/>
        </ext>
      </extLst>
    </bk>
    <bk>
      <extLst>
        <ext uri="{3e2802c4-a4d2-4d8b-9148-e3be6c30e623}">
          <xlrd:rvb i="7612"/>
        </ext>
      </extLst>
    </bk>
    <bk>
      <extLst>
        <ext uri="{3e2802c4-a4d2-4d8b-9148-e3be6c30e623}">
          <xlrd:rvb i="7613"/>
        </ext>
      </extLst>
    </bk>
    <bk>
      <extLst>
        <ext uri="{3e2802c4-a4d2-4d8b-9148-e3be6c30e623}">
          <xlrd:rvb i="7614"/>
        </ext>
      </extLst>
    </bk>
    <bk>
      <extLst>
        <ext uri="{3e2802c4-a4d2-4d8b-9148-e3be6c30e623}">
          <xlrd:rvb i="7615"/>
        </ext>
      </extLst>
    </bk>
    <bk>
      <extLst>
        <ext uri="{3e2802c4-a4d2-4d8b-9148-e3be6c30e623}">
          <xlrd:rvb i="7616"/>
        </ext>
      </extLst>
    </bk>
    <bk>
      <extLst>
        <ext uri="{3e2802c4-a4d2-4d8b-9148-e3be6c30e623}">
          <xlrd:rvb i="7617"/>
        </ext>
      </extLst>
    </bk>
    <bk>
      <extLst>
        <ext uri="{3e2802c4-a4d2-4d8b-9148-e3be6c30e623}">
          <xlrd:rvb i="7618"/>
        </ext>
      </extLst>
    </bk>
    <bk>
      <extLst>
        <ext uri="{3e2802c4-a4d2-4d8b-9148-e3be6c30e623}">
          <xlrd:rvb i="7619"/>
        </ext>
      </extLst>
    </bk>
    <bk>
      <extLst>
        <ext uri="{3e2802c4-a4d2-4d8b-9148-e3be6c30e623}">
          <xlrd:rvb i="7620"/>
        </ext>
      </extLst>
    </bk>
    <bk>
      <extLst>
        <ext uri="{3e2802c4-a4d2-4d8b-9148-e3be6c30e623}">
          <xlrd:rvb i="7621"/>
        </ext>
      </extLst>
    </bk>
    <bk>
      <extLst>
        <ext uri="{3e2802c4-a4d2-4d8b-9148-e3be6c30e623}">
          <xlrd:rvb i="7622"/>
        </ext>
      </extLst>
    </bk>
    <bk>
      <extLst>
        <ext uri="{3e2802c4-a4d2-4d8b-9148-e3be6c30e623}">
          <xlrd:rvb i="7623"/>
        </ext>
      </extLst>
    </bk>
    <bk>
      <extLst>
        <ext uri="{3e2802c4-a4d2-4d8b-9148-e3be6c30e623}">
          <xlrd:rvb i="7624"/>
        </ext>
      </extLst>
    </bk>
    <bk>
      <extLst>
        <ext uri="{3e2802c4-a4d2-4d8b-9148-e3be6c30e623}">
          <xlrd:rvb i="7625"/>
        </ext>
      </extLst>
    </bk>
    <bk>
      <extLst>
        <ext uri="{3e2802c4-a4d2-4d8b-9148-e3be6c30e623}">
          <xlrd:rvb i="7626"/>
        </ext>
      </extLst>
    </bk>
    <bk>
      <extLst>
        <ext uri="{3e2802c4-a4d2-4d8b-9148-e3be6c30e623}">
          <xlrd:rvb i="7627"/>
        </ext>
      </extLst>
    </bk>
    <bk>
      <extLst>
        <ext uri="{3e2802c4-a4d2-4d8b-9148-e3be6c30e623}">
          <xlrd:rvb i="7628"/>
        </ext>
      </extLst>
    </bk>
    <bk>
      <extLst>
        <ext uri="{3e2802c4-a4d2-4d8b-9148-e3be6c30e623}">
          <xlrd:rvb i="7629"/>
        </ext>
      </extLst>
    </bk>
    <bk>
      <extLst>
        <ext uri="{3e2802c4-a4d2-4d8b-9148-e3be6c30e623}">
          <xlrd:rvb i="7630"/>
        </ext>
      </extLst>
    </bk>
    <bk>
      <extLst>
        <ext uri="{3e2802c4-a4d2-4d8b-9148-e3be6c30e623}">
          <xlrd:rvb i="7631"/>
        </ext>
      </extLst>
    </bk>
    <bk>
      <extLst>
        <ext uri="{3e2802c4-a4d2-4d8b-9148-e3be6c30e623}">
          <xlrd:rvb i="7632"/>
        </ext>
      </extLst>
    </bk>
    <bk>
      <extLst>
        <ext uri="{3e2802c4-a4d2-4d8b-9148-e3be6c30e623}">
          <xlrd:rvb i="7633"/>
        </ext>
      </extLst>
    </bk>
    <bk>
      <extLst>
        <ext uri="{3e2802c4-a4d2-4d8b-9148-e3be6c30e623}">
          <xlrd:rvb i="7634"/>
        </ext>
      </extLst>
    </bk>
    <bk>
      <extLst>
        <ext uri="{3e2802c4-a4d2-4d8b-9148-e3be6c30e623}">
          <xlrd:rvb i="7635"/>
        </ext>
      </extLst>
    </bk>
    <bk>
      <extLst>
        <ext uri="{3e2802c4-a4d2-4d8b-9148-e3be6c30e623}">
          <xlrd:rvb i="7636"/>
        </ext>
      </extLst>
    </bk>
    <bk>
      <extLst>
        <ext uri="{3e2802c4-a4d2-4d8b-9148-e3be6c30e623}">
          <xlrd:rvb i="7637"/>
        </ext>
      </extLst>
    </bk>
    <bk>
      <extLst>
        <ext uri="{3e2802c4-a4d2-4d8b-9148-e3be6c30e623}">
          <xlrd:rvb i="7638"/>
        </ext>
      </extLst>
    </bk>
    <bk>
      <extLst>
        <ext uri="{3e2802c4-a4d2-4d8b-9148-e3be6c30e623}">
          <xlrd:rvb i="7639"/>
        </ext>
      </extLst>
    </bk>
    <bk>
      <extLst>
        <ext uri="{3e2802c4-a4d2-4d8b-9148-e3be6c30e623}">
          <xlrd:rvb i="7640"/>
        </ext>
      </extLst>
    </bk>
    <bk>
      <extLst>
        <ext uri="{3e2802c4-a4d2-4d8b-9148-e3be6c30e623}">
          <xlrd:rvb i="7641"/>
        </ext>
      </extLst>
    </bk>
    <bk>
      <extLst>
        <ext uri="{3e2802c4-a4d2-4d8b-9148-e3be6c30e623}">
          <xlrd:rvb i="7642"/>
        </ext>
      </extLst>
    </bk>
    <bk>
      <extLst>
        <ext uri="{3e2802c4-a4d2-4d8b-9148-e3be6c30e623}">
          <xlrd:rvb i="7643"/>
        </ext>
      </extLst>
    </bk>
    <bk>
      <extLst>
        <ext uri="{3e2802c4-a4d2-4d8b-9148-e3be6c30e623}">
          <xlrd:rvb i="7644"/>
        </ext>
      </extLst>
    </bk>
    <bk>
      <extLst>
        <ext uri="{3e2802c4-a4d2-4d8b-9148-e3be6c30e623}">
          <xlrd:rvb i="7645"/>
        </ext>
      </extLst>
    </bk>
    <bk>
      <extLst>
        <ext uri="{3e2802c4-a4d2-4d8b-9148-e3be6c30e623}">
          <xlrd:rvb i="7646"/>
        </ext>
      </extLst>
    </bk>
    <bk>
      <extLst>
        <ext uri="{3e2802c4-a4d2-4d8b-9148-e3be6c30e623}">
          <xlrd:rvb i="7647"/>
        </ext>
      </extLst>
    </bk>
    <bk>
      <extLst>
        <ext uri="{3e2802c4-a4d2-4d8b-9148-e3be6c30e623}">
          <xlrd:rvb i="7648"/>
        </ext>
      </extLst>
    </bk>
    <bk>
      <extLst>
        <ext uri="{3e2802c4-a4d2-4d8b-9148-e3be6c30e623}">
          <xlrd:rvb i="7649"/>
        </ext>
      </extLst>
    </bk>
    <bk>
      <extLst>
        <ext uri="{3e2802c4-a4d2-4d8b-9148-e3be6c30e623}">
          <xlrd:rvb i="7650"/>
        </ext>
      </extLst>
    </bk>
    <bk>
      <extLst>
        <ext uri="{3e2802c4-a4d2-4d8b-9148-e3be6c30e623}">
          <xlrd:rvb i="7651"/>
        </ext>
      </extLst>
    </bk>
    <bk>
      <extLst>
        <ext uri="{3e2802c4-a4d2-4d8b-9148-e3be6c30e623}">
          <xlrd:rvb i="7652"/>
        </ext>
      </extLst>
    </bk>
    <bk>
      <extLst>
        <ext uri="{3e2802c4-a4d2-4d8b-9148-e3be6c30e623}">
          <xlrd:rvb i="7653"/>
        </ext>
      </extLst>
    </bk>
    <bk>
      <extLst>
        <ext uri="{3e2802c4-a4d2-4d8b-9148-e3be6c30e623}">
          <xlrd:rvb i="7654"/>
        </ext>
      </extLst>
    </bk>
    <bk>
      <extLst>
        <ext uri="{3e2802c4-a4d2-4d8b-9148-e3be6c30e623}">
          <xlrd:rvb i="7655"/>
        </ext>
      </extLst>
    </bk>
    <bk>
      <extLst>
        <ext uri="{3e2802c4-a4d2-4d8b-9148-e3be6c30e623}">
          <xlrd:rvb i="7656"/>
        </ext>
      </extLst>
    </bk>
    <bk>
      <extLst>
        <ext uri="{3e2802c4-a4d2-4d8b-9148-e3be6c30e623}">
          <xlrd:rvb i="7657"/>
        </ext>
      </extLst>
    </bk>
    <bk>
      <extLst>
        <ext uri="{3e2802c4-a4d2-4d8b-9148-e3be6c30e623}">
          <xlrd:rvb i="7658"/>
        </ext>
      </extLst>
    </bk>
    <bk>
      <extLst>
        <ext uri="{3e2802c4-a4d2-4d8b-9148-e3be6c30e623}">
          <xlrd:rvb i="7659"/>
        </ext>
      </extLst>
    </bk>
    <bk>
      <extLst>
        <ext uri="{3e2802c4-a4d2-4d8b-9148-e3be6c30e623}">
          <xlrd:rvb i="7660"/>
        </ext>
      </extLst>
    </bk>
    <bk>
      <extLst>
        <ext uri="{3e2802c4-a4d2-4d8b-9148-e3be6c30e623}">
          <xlrd:rvb i="7661"/>
        </ext>
      </extLst>
    </bk>
    <bk>
      <extLst>
        <ext uri="{3e2802c4-a4d2-4d8b-9148-e3be6c30e623}">
          <xlrd:rvb i="7662"/>
        </ext>
      </extLst>
    </bk>
    <bk>
      <extLst>
        <ext uri="{3e2802c4-a4d2-4d8b-9148-e3be6c30e623}">
          <xlrd:rvb i="7663"/>
        </ext>
      </extLst>
    </bk>
    <bk>
      <extLst>
        <ext uri="{3e2802c4-a4d2-4d8b-9148-e3be6c30e623}">
          <xlrd:rvb i="7664"/>
        </ext>
      </extLst>
    </bk>
    <bk>
      <extLst>
        <ext uri="{3e2802c4-a4d2-4d8b-9148-e3be6c30e623}">
          <xlrd:rvb i="7665"/>
        </ext>
      </extLst>
    </bk>
    <bk>
      <extLst>
        <ext uri="{3e2802c4-a4d2-4d8b-9148-e3be6c30e623}">
          <xlrd:rvb i="7666"/>
        </ext>
      </extLst>
    </bk>
    <bk>
      <extLst>
        <ext uri="{3e2802c4-a4d2-4d8b-9148-e3be6c30e623}">
          <xlrd:rvb i="7667"/>
        </ext>
      </extLst>
    </bk>
    <bk>
      <extLst>
        <ext uri="{3e2802c4-a4d2-4d8b-9148-e3be6c30e623}">
          <xlrd:rvb i="7668"/>
        </ext>
      </extLst>
    </bk>
    <bk>
      <extLst>
        <ext uri="{3e2802c4-a4d2-4d8b-9148-e3be6c30e623}">
          <xlrd:rvb i="7669"/>
        </ext>
      </extLst>
    </bk>
    <bk>
      <extLst>
        <ext uri="{3e2802c4-a4d2-4d8b-9148-e3be6c30e623}">
          <xlrd:rvb i="7670"/>
        </ext>
      </extLst>
    </bk>
    <bk>
      <extLst>
        <ext uri="{3e2802c4-a4d2-4d8b-9148-e3be6c30e623}">
          <xlrd:rvb i="7671"/>
        </ext>
      </extLst>
    </bk>
    <bk>
      <extLst>
        <ext uri="{3e2802c4-a4d2-4d8b-9148-e3be6c30e623}">
          <xlrd:rvb i="7672"/>
        </ext>
      </extLst>
    </bk>
    <bk>
      <extLst>
        <ext uri="{3e2802c4-a4d2-4d8b-9148-e3be6c30e623}">
          <xlrd:rvb i="7673"/>
        </ext>
      </extLst>
    </bk>
    <bk>
      <extLst>
        <ext uri="{3e2802c4-a4d2-4d8b-9148-e3be6c30e623}">
          <xlrd:rvb i="7674"/>
        </ext>
      </extLst>
    </bk>
    <bk>
      <extLst>
        <ext uri="{3e2802c4-a4d2-4d8b-9148-e3be6c30e623}">
          <xlrd:rvb i="7675"/>
        </ext>
      </extLst>
    </bk>
    <bk>
      <extLst>
        <ext uri="{3e2802c4-a4d2-4d8b-9148-e3be6c30e623}">
          <xlrd:rvb i="7676"/>
        </ext>
      </extLst>
    </bk>
    <bk>
      <extLst>
        <ext uri="{3e2802c4-a4d2-4d8b-9148-e3be6c30e623}">
          <xlrd:rvb i="7677"/>
        </ext>
      </extLst>
    </bk>
    <bk>
      <extLst>
        <ext uri="{3e2802c4-a4d2-4d8b-9148-e3be6c30e623}">
          <xlrd:rvb i="7678"/>
        </ext>
      </extLst>
    </bk>
    <bk>
      <extLst>
        <ext uri="{3e2802c4-a4d2-4d8b-9148-e3be6c30e623}">
          <xlrd:rvb i="7679"/>
        </ext>
      </extLst>
    </bk>
    <bk>
      <extLst>
        <ext uri="{3e2802c4-a4d2-4d8b-9148-e3be6c30e623}">
          <xlrd:rvb i="7680"/>
        </ext>
      </extLst>
    </bk>
    <bk>
      <extLst>
        <ext uri="{3e2802c4-a4d2-4d8b-9148-e3be6c30e623}">
          <xlrd:rvb i="7681"/>
        </ext>
      </extLst>
    </bk>
    <bk>
      <extLst>
        <ext uri="{3e2802c4-a4d2-4d8b-9148-e3be6c30e623}">
          <xlrd:rvb i="7682"/>
        </ext>
      </extLst>
    </bk>
    <bk>
      <extLst>
        <ext uri="{3e2802c4-a4d2-4d8b-9148-e3be6c30e623}">
          <xlrd:rvb i="7683"/>
        </ext>
      </extLst>
    </bk>
    <bk>
      <extLst>
        <ext uri="{3e2802c4-a4d2-4d8b-9148-e3be6c30e623}">
          <xlrd:rvb i="7684"/>
        </ext>
      </extLst>
    </bk>
    <bk>
      <extLst>
        <ext uri="{3e2802c4-a4d2-4d8b-9148-e3be6c30e623}">
          <xlrd:rvb i="7685"/>
        </ext>
      </extLst>
    </bk>
    <bk>
      <extLst>
        <ext uri="{3e2802c4-a4d2-4d8b-9148-e3be6c30e623}">
          <xlrd:rvb i="7686"/>
        </ext>
      </extLst>
    </bk>
    <bk>
      <extLst>
        <ext uri="{3e2802c4-a4d2-4d8b-9148-e3be6c30e623}">
          <xlrd:rvb i="7687"/>
        </ext>
      </extLst>
    </bk>
    <bk>
      <extLst>
        <ext uri="{3e2802c4-a4d2-4d8b-9148-e3be6c30e623}">
          <xlrd:rvb i="7688"/>
        </ext>
      </extLst>
    </bk>
    <bk>
      <extLst>
        <ext uri="{3e2802c4-a4d2-4d8b-9148-e3be6c30e623}">
          <xlrd:rvb i="7689"/>
        </ext>
      </extLst>
    </bk>
    <bk>
      <extLst>
        <ext uri="{3e2802c4-a4d2-4d8b-9148-e3be6c30e623}">
          <xlrd:rvb i="7690"/>
        </ext>
      </extLst>
    </bk>
    <bk>
      <extLst>
        <ext uri="{3e2802c4-a4d2-4d8b-9148-e3be6c30e623}">
          <xlrd:rvb i="7691"/>
        </ext>
      </extLst>
    </bk>
    <bk>
      <extLst>
        <ext uri="{3e2802c4-a4d2-4d8b-9148-e3be6c30e623}">
          <xlrd:rvb i="7692"/>
        </ext>
      </extLst>
    </bk>
    <bk>
      <extLst>
        <ext uri="{3e2802c4-a4d2-4d8b-9148-e3be6c30e623}">
          <xlrd:rvb i="7693"/>
        </ext>
      </extLst>
    </bk>
    <bk>
      <extLst>
        <ext uri="{3e2802c4-a4d2-4d8b-9148-e3be6c30e623}">
          <xlrd:rvb i="7694"/>
        </ext>
      </extLst>
    </bk>
    <bk>
      <extLst>
        <ext uri="{3e2802c4-a4d2-4d8b-9148-e3be6c30e623}">
          <xlrd:rvb i="7695"/>
        </ext>
      </extLst>
    </bk>
    <bk>
      <extLst>
        <ext uri="{3e2802c4-a4d2-4d8b-9148-e3be6c30e623}">
          <xlrd:rvb i="7696"/>
        </ext>
      </extLst>
    </bk>
    <bk>
      <extLst>
        <ext uri="{3e2802c4-a4d2-4d8b-9148-e3be6c30e623}">
          <xlrd:rvb i="7697"/>
        </ext>
      </extLst>
    </bk>
    <bk>
      <extLst>
        <ext uri="{3e2802c4-a4d2-4d8b-9148-e3be6c30e623}">
          <xlrd:rvb i="7698"/>
        </ext>
      </extLst>
    </bk>
    <bk>
      <extLst>
        <ext uri="{3e2802c4-a4d2-4d8b-9148-e3be6c30e623}">
          <xlrd:rvb i="7699"/>
        </ext>
      </extLst>
    </bk>
    <bk>
      <extLst>
        <ext uri="{3e2802c4-a4d2-4d8b-9148-e3be6c30e623}">
          <xlrd:rvb i="7700"/>
        </ext>
      </extLst>
    </bk>
    <bk>
      <extLst>
        <ext uri="{3e2802c4-a4d2-4d8b-9148-e3be6c30e623}">
          <xlrd:rvb i="7701"/>
        </ext>
      </extLst>
    </bk>
    <bk>
      <extLst>
        <ext uri="{3e2802c4-a4d2-4d8b-9148-e3be6c30e623}">
          <xlrd:rvb i="7702"/>
        </ext>
      </extLst>
    </bk>
    <bk>
      <extLst>
        <ext uri="{3e2802c4-a4d2-4d8b-9148-e3be6c30e623}">
          <xlrd:rvb i="7703"/>
        </ext>
      </extLst>
    </bk>
    <bk>
      <extLst>
        <ext uri="{3e2802c4-a4d2-4d8b-9148-e3be6c30e623}">
          <xlrd:rvb i="7704"/>
        </ext>
      </extLst>
    </bk>
    <bk>
      <extLst>
        <ext uri="{3e2802c4-a4d2-4d8b-9148-e3be6c30e623}">
          <xlrd:rvb i="7705"/>
        </ext>
      </extLst>
    </bk>
    <bk>
      <extLst>
        <ext uri="{3e2802c4-a4d2-4d8b-9148-e3be6c30e623}">
          <xlrd:rvb i="7706"/>
        </ext>
      </extLst>
    </bk>
    <bk>
      <extLst>
        <ext uri="{3e2802c4-a4d2-4d8b-9148-e3be6c30e623}">
          <xlrd:rvb i="7707"/>
        </ext>
      </extLst>
    </bk>
    <bk>
      <extLst>
        <ext uri="{3e2802c4-a4d2-4d8b-9148-e3be6c30e623}">
          <xlrd:rvb i="7708"/>
        </ext>
      </extLst>
    </bk>
    <bk>
      <extLst>
        <ext uri="{3e2802c4-a4d2-4d8b-9148-e3be6c30e623}">
          <xlrd:rvb i="7709"/>
        </ext>
      </extLst>
    </bk>
    <bk>
      <extLst>
        <ext uri="{3e2802c4-a4d2-4d8b-9148-e3be6c30e623}">
          <xlrd:rvb i="7710"/>
        </ext>
      </extLst>
    </bk>
    <bk>
      <extLst>
        <ext uri="{3e2802c4-a4d2-4d8b-9148-e3be6c30e623}">
          <xlrd:rvb i="7711"/>
        </ext>
      </extLst>
    </bk>
    <bk>
      <extLst>
        <ext uri="{3e2802c4-a4d2-4d8b-9148-e3be6c30e623}">
          <xlrd:rvb i="7712"/>
        </ext>
      </extLst>
    </bk>
    <bk>
      <extLst>
        <ext uri="{3e2802c4-a4d2-4d8b-9148-e3be6c30e623}">
          <xlrd:rvb i="7713"/>
        </ext>
      </extLst>
    </bk>
    <bk>
      <extLst>
        <ext uri="{3e2802c4-a4d2-4d8b-9148-e3be6c30e623}">
          <xlrd:rvb i="7714"/>
        </ext>
      </extLst>
    </bk>
    <bk>
      <extLst>
        <ext uri="{3e2802c4-a4d2-4d8b-9148-e3be6c30e623}">
          <xlrd:rvb i="7715"/>
        </ext>
      </extLst>
    </bk>
    <bk>
      <extLst>
        <ext uri="{3e2802c4-a4d2-4d8b-9148-e3be6c30e623}">
          <xlrd:rvb i="7716"/>
        </ext>
      </extLst>
    </bk>
    <bk>
      <extLst>
        <ext uri="{3e2802c4-a4d2-4d8b-9148-e3be6c30e623}">
          <xlrd:rvb i="7717"/>
        </ext>
      </extLst>
    </bk>
    <bk>
      <extLst>
        <ext uri="{3e2802c4-a4d2-4d8b-9148-e3be6c30e623}">
          <xlrd:rvb i="7718"/>
        </ext>
      </extLst>
    </bk>
    <bk>
      <extLst>
        <ext uri="{3e2802c4-a4d2-4d8b-9148-e3be6c30e623}">
          <xlrd:rvb i="7719"/>
        </ext>
      </extLst>
    </bk>
    <bk>
      <extLst>
        <ext uri="{3e2802c4-a4d2-4d8b-9148-e3be6c30e623}">
          <xlrd:rvb i="7720"/>
        </ext>
      </extLst>
    </bk>
    <bk>
      <extLst>
        <ext uri="{3e2802c4-a4d2-4d8b-9148-e3be6c30e623}">
          <xlrd:rvb i="7721"/>
        </ext>
      </extLst>
    </bk>
    <bk>
      <extLst>
        <ext uri="{3e2802c4-a4d2-4d8b-9148-e3be6c30e623}">
          <xlrd:rvb i="7722"/>
        </ext>
      </extLst>
    </bk>
    <bk>
      <extLst>
        <ext uri="{3e2802c4-a4d2-4d8b-9148-e3be6c30e623}">
          <xlrd:rvb i="7723"/>
        </ext>
      </extLst>
    </bk>
    <bk>
      <extLst>
        <ext uri="{3e2802c4-a4d2-4d8b-9148-e3be6c30e623}">
          <xlrd:rvb i="7724"/>
        </ext>
      </extLst>
    </bk>
    <bk>
      <extLst>
        <ext uri="{3e2802c4-a4d2-4d8b-9148-e3be6c30e623}">
          <xlrd:rvb i="7725"/>
        </ext>
      </extLst>
    </bk>
    <bk>
      <extLst>
        <ext uri="{3e2802c4-a4d2-4d8b-9148-e3be6c30e623}">
          <xlrd:rvb i="7726"/>
        </ext>
      </extLst>
    </bk>
    <bk>
      <extLst>
        <ext uri="{3e2802c4-a4d2-4d8b-9148-e3be6c30e623}">
          <xlrd:rvb i="7727"/>
        </ext>
      </extLst>
    </bk>
    <bk>
      <extLst>
        <ext uri="{3e2802c4-a4d2-4d8b-9148-e3be6c30e623}">
          <xlrd:rvb i="7728"/>
        </ext>
      </extLst>
    </bk>
    <bk>
      <extLst>
        <ext uri="{3e2802c4-a4d2-4d8b-9148-e3be6c30e623}">
          <xlrd:rvb i="7729"/>
        </ext>
      </extLst>
    </bk>
    <bk>
      <extLst>
        <ext uri="{3e2802c4-a4d2-4d8b-9148-e3be6c30e623}">
          <xlrd:rvb i="7730"/>
        </ext>
      </extLst>
    </bk>
    <bk>
      <extLst>
        <ext uri="{3e2802c4-a4d2-4d8b-9148-e3be6c30e623}">
          <xlrd:rvb i="7731"/>
        </ext>
      </extLst>
    </bk>
    <bk>
      <extLst>
        <ext uri="{3e2802c4-a4d2-4d8b-9148-e3be6c30e623}">
          <xlrd:rvb i="7732"/>
        </ext>
      </extLst>
    </bk>
    <bk>
      <extLst>
        <ext uri="{3e2802c4-a4d2-4d8b-9148-e3be6c30e623}">
          <xlrd:rvb i="7733"/>
        </ext>
      </extLst>
    </bk>
    <bk>
      <extLst>
        <ext uri="{3e2802c4-a4d2-4d8b-9148-e3be6c30e623}">
          <xlrd:rvb i="7734"/>
        </ext>
      </extLst>
    </bk>
    <bk>
      <extLst>
        <ext uri="{3e2802c4-a4d2-4d8b-9148-e3be6c30e623}">
          <xlrd:rvb i="7735"/>
        </ext>
      </extLst>
    </bk>
    <bk>
      <extLst>
        <ext uri="{3e2802c4-a4d2-4d8b-9148-e3be6c30e623}">
          <xlrd:rvb i="7736"/>
        </ext>
      </extLst>
    </bk>
    <bk>
      <extLst>
        <ext uri="{3e2802c4-a4d2-4d8b-9148-e3be6c30e623}">
          <xlrd:rvb i="7737"/>
        </ext>
      </extLst>
    </bk>
    <bk>
      <extLst>
        <ext uri="{3e2802c4-a4d2-4d8b-9148-e3be6c30e623}">
          <xlrd:rvb i="7738"/>
        </ext>
      </extLst>
    </bk>
    <bk>
      <extLst>
        <ext uri="{3e2802c4-a4d2-4d8b-9148-e3be6c30e623}">
          <xlrd:rvb i="7739"/>
        </ext>
      </extLst>
    </bk>
    <bk>
      <extLst>
        <ext uri="{3e2802c4-a4d2-4d8b-9148-e3be6c30e623}">
          <xlrd:rvb i="7740"/>
        </ext>
      </extLst>
    </bk>
    <bk>
      <extLst>
        <ext uri="{3e2802c4-a4d2-4d8b-9148-e3be6c30e623}">
          <xlrd:rvb i="7741"/>
        </ext>
      </extLst>
    </bk>
    <bk>
      <extLst>
        <ext uri="{3e2802c4-a4d2-4d8b-9148-e3be6c30e623}">
          <xlrd:rvb i="7742"/>
        </ext>
      </extLst>
    </bk>
    <bk>
      <extLst>
        <ext uri="{3e2802c4-a4d2-4d8b-9148-e3be6c30e623}">
          <xlrd:rvb i="7743"/>
        </ext>
      </extLst>
    </bk>
    <bk>
      <extLst>
        <ext uri="{3e2802c4-a4d2-4d8b-9148-e3be6c30e623}">
          <xlrd:rvb i="7744"/>
        </ext>
      </extLst>
    </bk>
    <bk>
      <extLst>
        <ext uri="{3e2802c4-a4d2-4d8b-9148-e3be6c30e623}">
          <xlrd:rvb i="7745"/>
        </ext>
      </extLst>
    </bk>
    <bk>
      <extLst>
        <ext uri="{3e2802c4-a4d2-4d8b-9148-e3be6c30e623}">
          <xlrd:rvb i="7746"/>
        </ext>
      </extLst>
    </bk>
    <bk>
      <extLst>
        <ext uri="{3e2802c4-a4d2-4d8b-9148-e3be6c30e623}">
          <xlrd:rvb i="7747"/>
        </ext>
      </extLst>
    </bk>
    <bk>
      <extLst>
        <ext uri="{3e2802c4-a4d2-4d8b-9148-e3be6c30e623}">
          <xlrd:rvb i="7748"/>
        </ext>
      </extLst>
    </bk>
    <bk>
      <extLst>
        <ext uri="{3e2802c4-a4d2-4d8b-9148-e3be6c30e623}">
          <xlrd:rvb i="7749"/>
        </ext>
      </extLst>
    </bk>
    <bk>
      <extLst>
        <ext uri="{3e2802c4-a4d2-4d8b-9148-e3be6c30e623}">
          <xlrd:rvb i="7750"/>
        </ext>
      </extLst>
    </bk>
    <bk>
      <extLst>
        <ext uri="{3e2802c4-a4d2-4d8b-9148-e3be6c30e623}">
          <xlrd:rvb i="7751"/>
        </ext>
      </extLst>
    </bk>
    <bk>
      <extLst>
        <ext uri="{3e2802c4-a4d2-4d8b-9148-e3be6c30e623}">
          <xlrd:rvb i="7752"/>
        </ext>
      </extLst>
    </bk>
    <bk>
      <extLst>
        <ext uri="{3e2802c4-a4d2-4d8b-9148-e3be6c30e623}">
          <xlrd:rvb i="7753"/>
        </ext>
      </extLst>
    </bk>
    <bk>
      <extLst>
        <ext uri="{3e2802c4-a4d2-4d8b-9148-e3be6c30e623}">
          <xlrd:rvb i="7754"/>
        </ext>
      </extLst>
    </bk>
    <bk>
      <extLst>
        <ext uri="{3e2802c4-a4d2-4d8b-9148-e3be6c30e623}">
          <xlrd:rvb i="7755"/>
        </ext>
      </extLst>
    </bk>
    <bk>
      <extLst>
        <ext uri="{3e2802c4-a4d2-4d8b-9148-e3be6c30e623}">
          <xlrd:rvb i="7756"/>
        </ext>
      </extLst>
    </bk>
    <bk>
      <extLst>
        <ext uri="{3e2802c4-a4d2-4d8b-9148-e3be6c30e623}">
          <xlrd:rvb i="7757"/>
        </ext>
      </extLst>
    </bk>
    <bk>
      <extLst>
        <ext uri="{3e2802c4-a4d2-4d8b-9148-e3be6c30e623}">
          <xlrd:rvb i="7758"/>
        </ext>
      </extLst>
    </bk>
    <bk>
      <extLst>
        <ext uri="{3e2802c4-a4d2-4d8b-9148-e3be6c30e623}">
          <xlrd:rvb i="7759"/>
        </ext>
      </extLst>
    </bk>
    <bk>
      <extLst>
        <ext uri="{3e2802c4-a4d2-4d8b-9148-e3be6c30e623}">
          <xlrd:rvb i="7760"/>
        </ext>
      </extLst>
    </bk>
    <bk>
      <extLst>
        <ext uri="{3e2802c4-a4d2-4d8b-9148-e3be6c30e623}">
          <xlrd:rvb i="7761"/>
        </ext>
      </extLst>
    </bk>
    <bk>
      <extLst>
        <ext uri="{3e2802c4-a4d2-4d8b-9148-e3be6c30e623}">
          <xlrd:rvb i="7762"/>
        </ext>
      </extLst>
    </bk>
    <bk>
      <extLst>
        <ext uri="{3e2802c4-a4d2-4d8b-9148-e3be6c30e623}">
          <xlrd:rvb i="7763"/>
        </ext>
      </extLst>
    </bk>
    <bk>
      <extLst>
        <ext uri="{3e2802c4-a4d2-4d8b-9148-e3be6c30e623}">
          <xlrd:rvb i="7764"/>
        </ext>
      </extLst>
    </bk>
    <bk>
      <extLst>
        <ext uri="{3e2802c4-a4d2-4d8b-9148-e3be6c30e623}">
          <xlrd:rvb i="7765"/>
        </ext>
      </extLst>
    </bk>
    <bk>
      <extLst>
        <ext uri="{3e2802c4-a4d2-4d8b-9148-e3be6c30e623}">
          <xlrd:rvb i="7766"/>
        </ext>
      </extLst>
    </bk>
    <bk>
      <extLst>
        <ext uri="{3e2802c4-a4d2-4d8b-9148-e3be6c30e623}">
          <xlrd:rvb i="7767"/>
        </ext>
      </extLst>
    </bk>
    <bk>
      <extLst>
        <ext uri="{3e2802c4-a4d2-4d8b-9148-e3be6c30e623}">
          <xlrd:rvb i="7768"/>
        </ext>
      </extLst>
    </bk>
    <bk>
      <extLst>
        <ext uri="{3e2802c4-a4d2-4d8b-9148-e3be6c30e623}">
          <xlrd:rvb i="7769"/>
        </ext>
      </extLst>
    </bk>
    <bk>
      <extLst>
        <ext uri="{3e2802c4-a4d2-4d8b-9148-e3be6c30e623}">
          <xlrd:rvb i="7770"/>
        </ext>
      </extLst>
    </bk>
    <bk>
      <extLst>
        <ext uri="{3e2802c4-a4d2-4d8b-9148-e3be6c30e623}">
          <xlrd:rvb i="7771"/>
        </ext>
      </extLst>
    </bk>
    <bk>
      <extLst>
        <ext uri="{3e2802c4-a4d2-4d8b-9148-e3be6c30e623}">
          <xlrd:rvb i="7772"/>
        </ext>
      </extLst>
    </bk>
    <bk>
      <extLst>
        <ext uri="{3e2802c4-a4d2-4d8b-9148-e3be6c30e623}">
          <xlrd:rvb i="7773"/>
        </ext>
      </extLst>
    </bk>
    <bk>
      <extLst>
        <ext uri="{3e2802c4-a4d2-4d8b-9148-e3be6c30e623}">
          <xlrd:rvb i="7774"/>
        </ext>
      </extLst>
    </bk>
    <bk>
      <extLst>
        <ext uri="{3e2802c4-a4d2-4d8b-9148-e3be6c30e623}">
          <xlrd:rvb i="7775"/>
        </ext>
      </extLst>
    </bk>
    <bk>
      <extLst>
        <ext uri="{3e2802c4-a4d2-4d8b-9148-e3be6c30e623}">
          <xlrd:rvb i="7776"/>
        </ext>
      </extLst>
    </bk>
    <bk>
      <extLst>
        <ext uri="{3e2802c4-a4d2-4d8b-9148-e3be6c30e623}">
          <xlrd:rvb i="7777"/>
        </ext>
      </extLst>
    </bk>
    <bk>
      <extLst>
        <ext uri="{3e2802c4-a4d2-4d8b-9148-e3be6c30e623}">
          <xlrd:rvb i="7778"/>
        </ext>
      </extLst>
    </bk>
    <bk>
      <extLst>
        <ext uri="{3e2802c4-a4d2-4d8b-9148-e3be6c30e623}">
          <xlrd:rvb i="7779"/>
        </ext>
      </extLst>
    </bk>
    <bk>
      <extLst>
        <ext uri="{3e2802c4-a4d2-4d8b-9148-e3be6c30e623}">
          <xlrd:rvb i="7780"/>
        </ext>
      </extLst>
    </bk>
    <bk>
      <extLst>
        <ext uri="{3e2802c4-a4d2-4d8b-9148-e3be6c30e623}">
          <xlrd:rvb i="7781"/>
        </ext>
      </extLst>
    </bk>
    <bk>
      <extLst>
        <ext uri="{3e2802c4-a4d2-4d8b-9148-e3be6c30e623}">
          <xlrd:rvb i="7782"/>
        </ext>
      </extLst>
    </bk>
    <bk>
      <extLst>
        <ext uri="{3e2802c4-a4d2-4d8b-9148-e3be6c30e623}">
          <xlrd:rvb i="7783"/>
        </ext>
      </extLst>
    </bk>
    <bk>
      <extLst>
        <ext uri="{3e2802c4-a4d2-4d8b-9148-e3be6c30e623}">
          <xlrd:rvb i="7784"/>
        </ext>
      </extLst>
    </bk>
    <bk>
      <extLst>
        <ext uri="{3e2802c4-a4d2-4d8b-9148-e3be6c30e623}">
          <xlrd:rvb i="7785"/>
        </ext>
      </extLst>
    </bk>
    <bk>
      <extLst>
        <ext uri="{3e2802c4-a4d2-4d8b-9148-e3be6c30e623}">
          <xlrd:rvb i="7786"/>
        </ext>
      </extLst>
    </bk>
    <bk>
      <extLst>
        <ext uri="{3e2802c4-a4d2-4d8b-9148-e3be6c30e623}">
          <xlrd:rvb i="7787"/>
        </ext>
      </extLst>
    </bk>
    <bk>
      <extLst>
        <ext uri="{3e2802c4-a4d2-4d8b-9148-e3be6c30e623}">
          <xlrd:rvb i="7788"/>
        </ext>
      </extLst>
    </bk>
    <bk>
      <extLst>
        <ext uri="{3e2802c4-a4d2-4d8b-9148-e3be6c30e623}">
          <xlrd:rvb i="7789"/>
        </ext>
      </extLst>
    </bk>
    <bk>
      <extLst>
        <ext uri="{3e2802c4-a4d2-4d8b-9148-e3be6c30e623}">
          <xlrd:rvb i="7790"/>
        </ext>
      </extLst>
    </bk>
    <bk>
      <extLst>
        <ext uri="{3e2802c4-a4d2-4d8b-9148-e3be6c30e623}">
          <xlrd:rvb i="7791"/>
        </ext>
      </extLst>
    </bk>
    <bk>
      <extLst>
        <ext uri="{3e2802c4-a4d2-4d8b-9148-e3be6c30e623}">
          <xlrd:rvb i="7792"/>
        </ext>
      </extLst>
    </bk>
    <bk>
      <extLst>
        <ext uri="{3e2802c4-a4d2-4d8b-9148-e3be6c30e623}">
          <xlrd:rvb i="7793"/>
        </ext>
      </extLst>
    </bk>
    <bk>
      <extLst>
        <ext uri="{3e2802c4-a4d2-4d8b-9148-e3be6c30e623}">
          <xlrd:rvb i="7794"/>
        </ext>
      </extLst>
    </bk>
    <bk>
      <extLst>
        <ext uri="{3e2802c4-a4d2-4d8b-9148-e3be6c30e623}">
          <xlrd:rvb i="7795"/>
        </ext>
      </extLst>
    </bk>
    <bk>
      <extLst>
        <ext uri="{3e2802c4-a4d2-4d8b-9148-e3be6c30e623}">
          <xlrd:rvb i="7796"/>
        </ext>
      </extLst>
    </bk>
    <bk>
      <extLst>
        <ext uri="{3e2802c4-a4d2-4d8b-9148-e3be6c30e623}">
          <xlrd:rvb i="7797"/>
        </ext>
      </extLst>
    </bk>
    <bk>
      <extLst>
        <ext uri="{3e2802c4-a4d2-4d8b-9148-e3be6c30e623}">
          <xlrd:rvb i="7798"/>
        </ext>
      </extLst>
    </bk>
    <bk>
      <extLst>
        <ext uri="{3e2802c4-a4d2-4d8b-9148-e3be6c30e623}">
          <xlrd:rvb i="7799"/>
        </ext>
      </extLst>
    </bk>
    <bk>
      <extLst>
        <ext uri="{3e2802c4-a4d2-4d8b-9148-e3be6c30e623}">
          <xlrd:rvb i="7800"/>
        </ext>
      </extLst>
    </bk>
    <bk>
      <extLst>
        <ext uri="{3e2802c4-a4d2-4d8b-9148-e3be6c30e623}">
          <xlrd:rvb i="7801"/>
        </ext>
      </extLst>
    </bk>
    <bk>
      <extLst>
        <ext uri="{3e2802c4-a4d2-4d8b-9148-e3be6c30e623}">
          <xlrd:rvb i="7802"/>
        </ext>
      </extLst>
    </bk>
    <bk>
      <extLst>
        <ext uri="{3e2802c4-a4d2-4d8b-9148-e3be6c30e623}">
          <xlrd:rvb i="7803"/>
        </ext>
      </extLst>
    </bk>
    <bk>
      <extLst>
        <ext uri="{3e2802c4-a4d2-4d8b-9148-e3be6c30e623}">
          <xlrd:rvb i="7804"/>
        </ext>
      </extLst>
    </bk>
    <bk>
      <extLst>
        <ext uri="{3e2802c4-a4d2-4d8b-9148-e3be6c30e623}">
          <xlrd:rvb i="7805"/>
        </ext>
      </extLst>
    </bk>
    <bk>
      <extLst>
        <ext uri="{3e2802c4-a4d2-4d8b-9148-e3be6c30e623}">
          <xlrd:rvb i="7806"/>
        </ext>
      </extLst>
    </bk>
    <bk>
      <extLst>
        <ext uri="{3e2802c4-a4d2-4d8b-9148-e3be6c30e623}">
          <xlrd:rvb i="7807"/>
        </ext>
      </extLst>
    </bk>
    <bk>
      <extLst>
        <ext uri="{3e2802c4-a4d2-4d8b-9148-e3be6c30e623}">
          <xlrd:rvb i="7808"/>
        </ext>
      </extLst>
    </bk>
    <bk>
      <extLst>
        <ext uri="{3e2802c4-a4d2-4d8b-9148-e3be6c30e623}">
          <xlrd:rvb i="7809"/>
        </ext>
      </extLst>
    </bk>
    <bk>
      <extLst>
        <ext uri="{3e2802c4-a4d2-4d8b-9148-e3be6c30e623}">
          <xlrd:rvb i="7810"/>
        </ext>
      </extLst>
    </bk>
    <bk>
      <extLst>
        <ext uri="{3e2802c4-a4d2-4d8b-9148-e3be6c30e623}">
          <xlrd:rvb i="7811"/>
        </ext>
      </extLst>
    </bk>
    <bk>
      <extLst>
        <ext uri="{3e2802c4-a4d2-4d8b-9148-e3be6c30e623}">
          <xlrd:rvb i="7812"/>
        </ext>
      </extLst>
    </bk>
    <bk>
      <extLst>
        <ext uri="{3e2802c4-a4d2-4d8b-9148-e3be6c30e623}">
          <xlrd:rvb i="7813"/>
        </ext>
      </extLst>
    </bk>
    <bk>
      <extLst>
        <ext uri="{3e2802c4-a4d2-4d8b-9148-e3be6c30e623}">
          <xlrd:rvb i="7814"/>
        </ext>
      </extLst>
    </bk>
    <bk>
      <extLst>
        <ext uri="{3e2802c4-a4d2-4d8b-9148-e3be6c30e623}">
          <xlrd:rvb i="7815"/>
        </ext>
      </extLst>
    </bk>
    <bk>
      <extLst>
        <ext uri="{3e2802c4-a4d2-4d8b-9148-e3be6c30e623}">
          <xlrd:rvb i="7816"/>
        </ext>
      </extLst>
    </bk>
    <bk>
      <extLst>
        <ext uri="{3e2802c4-a4d2-4d8b-9148-e3be6c30e623}">
          <xlrd:rvb i="7817"/>
        </ext>
      </extLst>
    </bk>
    <bk>
      <extLst>
        <ext uri="{3e2802c4-a4d2-4d8b-9148-e3be6c30e623}">
          <xlrd:rvb i="7818"/>
        </ext>
      </extLst>
    </bk>
    <bk>
      <extLst>
        <ext uri="{3e2802c4-a4d2-4d8b-9148-e3be6c30e623}">
          <xlrd:rvb i="7819"/>
        </ext>
      </extLst>
    </bk>
    <bk>
      <extLst>
        <ext uri="{3e2802c4-a4d2-4d8b-9148-e3be6c30e623}">
          <xlrd:rvb i="7820"/>
        </ext>
      </extLst>
    </bk>
    <bk>
      <extLst>
        <ext uri="{3e2802c4-a4d2-4d8b-9148-e3be6c30e623}">
          <xlrd:rvb i="7821"/>
        </ext>
      </extLst>
    </bk>
    <bk>
      <extLst>
        <ext uri="{3e2802c4-a4d2-4d8b-9148-e3be6c30e623}">
          <xlrd:rvb i="7822"/>
        </ext>
      </extLst>
    </bk>
    <bk>
      <extLst>
        <ext uri="{3e2802c4-a4d2-4d8b-9148-e3be6c30e623}">
          <xlrd:rvb i="7823"/>
        </ext>
      </extLst>
    </bk>
    <bk>
      <extLst>
        <ext uri="{3e2802c4-a4d2-4d8b-9148-e3be6c30e623}">
          <xlrd:rvb i="7824"/>
        </ext>
      </extLst>
    </bk>
    <bk>
      <extLst>
        <ext uri="{3e2802c4-a4d2-4d8b-9148-e3be6c30e623}">
          <xlrd:rvb i="7825"/>
        </ext>
      </extLst>
    </bk>
    <bk>
      <extLst>
        <ext uri="{3e2802c4-a4d2-4d8b-9148-e3be6c30e623}">
          <xlrd:rvb i="7826"/>
        </ext>
      </extLst>
    </bk>
    <bk>
      <extLst>
        <ext uri="{3e2802c4-a4d2-4d8b-9148-e3be6c30e623}">
          <xlrd:rvb i="7827"/>
        </ext>
      </extLst>
    </bk>
    <bk>
      <extLst>
        <ext uri="{3e2802c4-a4d2-4d8b-9148-e3be6c30e623}">
          <xlrd:rvb i="7828"/>
        </ext>
      </extLst>
    </bk>
    <bk>
      <extLst>
        <ext uri="{3e2802c4-a4d2-4d8b-9148-e3be6c30e623}">
          <xlrd:rvb i="7829"/>
        </ext>
      </extLst>
    </bk>
    <bk>
      <extLst>
        <ext uri="{3e2802c4-a4d2-4d8b-9148-e3be6c30e623}">
          <xlrd:rvb i="7830"/>
        </ext>
      </extLst>
    </bk>
    <bk>
      <extLst>
        <ext uri="{3e2802c4-a4d2-4d8b-9148-e3be6c30e623}">
          <xlrd:rvb i="7831"/>
        </ext>
      </extLst>
    </bk>
    <bk>
      <extLst>
        <ext uri="{3e2802c4-a4d2-4d8b-9148-e3be6c30e623}">
          <xlrd:rvb i="7832"/>
        </ext>
      </extLst>
    </bk>
    <bk>
      <extLst>
        <ext uri="{3e2802c4-a4d2-4d8b-9148-e3be6c30e623}">
          <xlrd:rvb i="7833"/>
        </ext>
      </extLst>
    </bk>
    <bk>
      <extLst>
        <ext uri="{3e2802c4-a4d2-4d8b-9148-e3be6c30e623}">
          <xlrd:rvb i="7834"/>
        </ext>
      </extLst>
    </bk>
    <bk>
      <extLst>
        <ext uri="{3e2802c4-a4d2-4d8b-9148-e3be6c30e623}">
          <xlrd:rvb i="7835"/>
        </ext>
      </extLst>
    </bk>
    <bk>
      <extLst>
        <ext uri="{3e2802c4-a4d2-4d8b-9148-e3be6c30e623}">
          <xlrd:rvb i="7836"/>
        </ext>
      </extLst>
    </bk>
    <bk>
      <extLst>
        <ext uri="{3e2802c4-a4d2-4d8b-9148-e3be6c30e623}">
          <xlrd:rvb i="7837"/>
        </ext>
      </extLst>
    </bk>
    <bk>
      <extLst>
        <ext uri="{3e2802c4-a4d2-4d8b-9148-e3be6c30e623}">
          <xlrd:rvb i="7838"/>
        </ext>
      </extLst>
    </bk>
    <bk>
      <extLst>
        <ext uri="{3e2802c4-a4d2-4d8b-9148-e3be6c30e623}">
          <xlrd:rvb i="7839"/>
        </ext>
      </extLst>
    </bk>
    <bk>
      <extLst>
        <ext uri="{3e2802c4-a4d2-4d8b-9148-e3be6c30e623}">
          <xlrd:rvb i="7840"/>
        </ext>
      </extLst>
    </bk>
    <bk>
      <extLst>
        <ext uri="{3e2802c4-a4d2-4d8b-9148-e3be6c30e623}">
          <xlrd:rvb i="7841"/>
        </ext>
      </extLst>
    </bk>
    <bk>
      <extLst>
        <ext uri="{3e2802c4-a4d2-4d8b-9148-e3be6c30e623}">
          <xlrd:rvb i="7842"/>
        </ext>
      </extLst>
    </bk>
    <bk>
      <extLst>
        <ext uri="{3e2802c4-a4d2-4d8b-9148-e3be6c30e623}">
          <xlrd:rvb i="7843"/>
        </ext>
      </extLst>
    </bk>
    <bk>
      <extLst>
        <ext uri="{3e2802c4-a4d2-4d8b-9148-e3be6c30e623}">
          <xlrd:rvb i="7844"/>
        </ext>
      </extLst>
    </bk>
    <bk>
      <extLst>
        <ext uri="{3e2802c4-a4d2-4d8b-9148-e3be6c30e623}">
          <xlrd:rvb i="7845"/>
        </ext>
      </extLst>
    </bk>
    <bk>
      <extLst>
        <ext uri="{3e2802c4-a4d2-4d8b-9148-e3be6c30e623}">
          <xlrd:rvb i="7846"/>
        </ext>
      </extLst>
    </bk>
    <bk>
      <extLst>
        <ext uri="{3e2802c4-a4d2-4d8b-9148-e3be6c30e623}">
          <xlrd:rvb i="7847"/>
        </ext>
      </extLst>
    </bk>
    <bk>
      <extLst>
        <ext uri="{3e2802c4-a4d2-4d8b-9148-e3be6c30e623}">
          <xlrd:rvb i="7848"/>
        </ext>
      </extLst>
    </bk>
    <bk>
      <extLst>
        <ext uri="{3e2802c4-a4d2-4d8b-9148-e3be6c30e623}">
          <xlrd:rvb i="7849"/>
        </ext>
      </extLst>
    </bk>
    <bk>
      <extLst>
        <ext uri="{3e2802c4-a4d2-4d8b-9148-e3be6c30e623}">
          <xlrd:rvb i="7850"/>
        </ext>
      </extLst>
    </bk>
    <bk>
      <extLst>
        <ext uri="{3e2802c4-a4d2-4d8b-9148-e3be6c30e623}">
          <xlrd:rvb i="7851"/>
        </ext>
      </extLst>
    </bk>
    <bk>
      <extLst>
        <ext uri="{3e2802c4-a4d2-4d8b-9148-e3be6c30e623}">
          <xlrd:rvb i="7852"/>
        </ext>
      </extLst>
    </bk>
    <bk>
      <extLst>
        <ext uri="{3e2802c4-a4d2-4d8b-9148-e3be6c30e623}">
          <xlrd:rvb i="7853"/>
        </ext>
      </extLst>
    </bk>
    <bk>
      <extLst>
        <ext uri="{3e2802c4-a4d2-4d8b-9148-e3be6c30e623}">
          <xlrd:rvb i="7854"/>
        </ext>
      </extLst>
    </bk>
    <bk>
      <extLst>
        <ext uri="{3e2802c4-a4d2-4d8b-9148-e3be6c30e623}">
          <xlrd:rvb i="7855"/>
        </ext>
      </extLst>
    </bk>
    <bk>
      <extLst>
        <ext uri="{3e2802c4-a4d2-4d8b-9148-e3be6c30e623}">
          <xlrd:rvb i="7856"/>
        </ext>
      </extLst>
    </bk>
    <bk>
      <extLst>
        <ext uri="{3e2802c4-a4d2-4d8b-9148-e3be6c30e623}">
          <xlrd:rvb i="7857"/>
        </ext>
      </extLst>
    </bk>
    <bk>
      <extLst>
        <ext uri="{3e2802c4-a4d2-4d8b-9148-e3be6c30e623}">
          <xlrd:rvb i="7858"/>
        </ext>
      </extLst>
    </bk>
    <bk>
      <extLst>
        <ext uri="{3e2802c4-a4d2-4d8b-9148-e3be6c30e623}">
          <xlrd:rvb i="7859"/>
        </ext>
      </extLst>
    </bk>
    <bk>
      <extLst>
        <ext uri="{3e2802c4-a4d2-4d8b-9148-e3be6c30e623}">
          <xlrd:rvb i="7860"/>
        </ext>
      </extLst>
    </bk>
    <bk>
      <extLst>
        <ext uri="{3e2802c4-a4d2-4d8b-9148-e3be6c30e623}">
          <xlrd:rvb i="7861"/>
        </ext>
      </extLst>
    </bk>
    <bk>
      <extLst>
        <ext uri="{3e2802c4-a4d2-4d8b-9148-e3be6c30e623}">
          <xlrd:rvb i="7862"/>
        </ext>
      </extLst>
    </bk>
    <bk>
      <extLst>
        <ext uri="{3e2802c4-a4d2-4d8b-9148-e3be6c30e623}">
          <xlrd:rvb i="7863"/>
        </ext>
      </extLst>
    </bk>
    <bk>
      <extLst>
        <ext uri="{3e2802c4-a4d2-4d8b-9148-e3be6c30e623}">
          <xlrd:rvb i="7864"/>
        </ext>
      </extLst>
    </bk>
    <bk>
      <extLst>
        <ext uri="{3e2802c4-a4d2-4d8b-9148-e3be6c30e623}">
          <xlrd:rvb i="7865"/>
        </ext>
      </extLst>
    </bk>
    <bk>
      <extLst>
        <ext uri="{3e2802c4-a4d2-4d8b-9148-e3be6c30e623}">
          <xlrd:rvb i="7866"/>
        </ext>
      </extLst>
    </bk>
    <bk>
      <extLst>
        <ext uri="{3e2802c4-a4d2-4d8b-9148-e3be6c30e623}">
          <xlrd:rvb i="7867"/>
        </ext>
      </extLst>
    </bk>
    <bk>
      <extLst>
        <ext uri="{3e2802c4-a4d2-4d8b-9148-e3be6c30e623}">
          <xlrd:rvb i="7868"/>
        </ext>
      </extLst>
    </bk>
    <bk>
      <extLst>
        <ext uri="{3e2802c4-a4d2-4d8b-9148-e3be6c30e623}">
          <xlrd:rvb i="7869"/>
        </ext>
      </extLst>
    </bk>
    <bk>
      <extLst>
        <ext uri="{3e2802c4-a4d2-4d8b-9148-e3be6c30e623}">
          <xlrd:rvb i="7870"/>
        </ext>
      </extLst>
    </bk>
    <bk>
      <extLst>
        <ext uri="{3e2802c4-a4d2-4d8b-9148-e3be6c30e623}">
          <xlrd:rvb i="7871"/>
        </ext>
      </extLst>
    </bk>
    <bk>
      <extLst>
        <ext uri="{3e2802c4-a4d2-4d8b-9148-e3be6c30e623}">
          <xlrd:rvb i="7872"/>
        </ext>
      </extLst>
    </bk>
    <bk>
      <extLst>
        <ext uri="{3e2802c4-a4d2-4d8b-9148-e3be6c30e623}">
          <xlrd:rvb i="7873"/>
        </ext>
      </extLst>
    </bk>
    <bk>
      <extLst>
        <ext uri="{3e2802c4-a4d2-4d8b-9148-e3be6c30e623}">
          <xlrd:rvb i="7874"/>
        </ext>
      </extLst>
    </bk>
    <bk>
      <extLst>
        <ext uri="{3e2802c4-a4d2-4d8b-9148-e3be6c30e623}">
          <xlrd:rvb i="7875"/>
        </ext>
      </extLst>
    </bk>
    <bk>
      <extLst>
        <ext uri="{3e2802c4-a4d2-4d8b-9148-e3be6c30e623}">
          <xlrd:rvb i="7876"/>
        </ext>
      </extLst>
    </bk>
    <bk>
      <extLst>
        <ext uri="{3e2802c4-a4d2-4d8b-9148-e3be6c30e623}">
          <xlrd:rvb i="7877"/>
        </ext>
      </extLst>
    </bk>
    <bk>
      <extLst>
        <ext uri="{3e2802c4-a4d2-4d8b-9148-e3be6c30e623}">
          <xlrd:rvb i="7878"/>
        </ext>
      </extLst>
    </bk>
    <bk>
      <extLst>
        <ext uri="{3e2802c4-a4d2-4d8b-9148-e3be6c30e623}">
          <xlrd:rvb i="7879"/>
        </ext>
      </extLst>
    </bk>
    <bk>
      <extLst>
        <ext uri="{3e2802c4-a4d2-4d8b-9148-e3be6c30e623}">
          <xlrd:rvb i="7880"/>
        </ext>
      </extLst>
    </bk>
    <bk>
      <extLst>
        <ext uri="{3e2802c4-a4d2-4d8b-9148-e3be6c30e623}">
          <xlrd:rvb i="7881"/>
        </ext>
      </extLst>
    </bk>
    <bk>
      <extLst>
        <ext uri="{3e2802c4-a4d2-4d8b-9148-e3be6c30e623}">
          <xlrd:rvb i="7882"/>
        </ext>
      </extLst>
    </bk>
    <bk>
      <extLst>
        <ext uri="{3e2802c4-a4d2-4d8b-9148-e3be6c30e623}">
          <xlrd:rvb i="7883"/>
        </ext>
      </extLst>
    </bk>
    <bk>
      <extLst>
        <ext uri="{3e2802c4-a4d2-4d8b-9148-e3be6c30e623}">
          <xlrd:rvb i="7884"/>
        </ext>
      </extLst>
    </bk>
    <bk>
      <extLst>
        <ext uri="{3e2802c4-a4d2-4d8b-9148-e3be6c30e623}">
          <xlrd:rvb i="7885"/>
        </ext>
      </extLst>
    </bk>
    <bk>
      <extLst>
        <ext uri="{3e2802c4-a4d2-4d8b-9148-e3be6c30e623}">
          <xlrd:rvb i="7886"/>
        </ext>
      </extLst>
    </bk>
    <bk>
      <extLst>
        <ext uri="{3e2802c4-a4d2-4d8b-9148-e3be6c30e623}">
          <xlrd:rvb i="7887"/>
        </ext>
      </extLst>
    </bk>
    <bk>
      <extLst>
        <ext uri="{3e2802c4-a4d2-4d8b-9148-e3be6c30e623}">
          <xlrd:rvb i="7888"/>
        </ext>
      </extLst>
    </bk>
    <bk>
      <extLst>
        <ext uri="{3e2802c4-a4d2-4d8b-9148-e3be6c30e623}">
          <xlrd:rvb i="7889"/>
        </ext>
      </extLst>
    </bk>
    <bk>
      <extLst>
        <ext uri="{3e2802c4-a4d2-4d8b-9148-e3be6c30e623}">
          <xlrd:rvb i="7890"/>
        </ext>
      </extLst>
    </bk>
    <bk>
      <extLst>
        <ext uri="{3e2802c4-a4d2-4d8b-9148-e3be6c30e623}">
          <xlrd:rvb i="7891"/>
        </ext>
      </extLst>
    </bk>
    <bk>
      <extLst>
        <ext uri="{3e2802c4-a4d2-4d8b-9148-e3be6c30e623}">
          <xlrd:rvb i="7892"/>
        </ext>
      </extLst>
    </bk>
    <bk>
      <extLst>
        <ext uri="{3e2802c4-a4d2-4d8b-9148-e3be6c30e623}">
          <xlrd:rvb i="7893"/>
        </ext>
      </extLst>
    </bk>
    <bk>
      <extLst>
        <ext uri="{3e2802c4-a4d2-4d8b-9148-e3be6c30e623}">
          <xlrd:rvb i="7894"/>
        </ext>
      </extLst>
    </bk>
    <bk>
      <extLst>
        <ext uri="{3e2802c4-a4d2-4d8b-9148-e3be6c30e623}">
          <xlrd:rvb i="7895"/>
        </ext>
      </extLst>
    </bk>
    <bk>
      <extLst>
        <ext uri="{3e2802c4-a4d2-4d8b-9148-e3be6c30e623}">
          <xlrd:rvb i="7896"/>
        </ext>
      </extLst>
    </bk>
    <bk>
      <extLst>
        <ext uri="{3e2802c4-a4d2-4d8b-9148-e3be6c30e623}">
          <xlrd:rvb i="7897"/>
        </ext>
      </extLst>
    </bk>
    <bk>
      <extLst>
        <ext uri="{3e2802c4-a4d2-4d8b-9148-e3be6c30e623}">
          <xlrd:rvb i="7898"/>
        </ext>
      </extLst>
    </bk>
    <bk>
      <extLst>
        <ext uri="{3e2802c4-a4d2-4d8b-9148-e3be6c30e623}">
          <xlrd:rvb i="7899"/>
        </ext>
      </extLst>
    </bk>
    <bk>
      <extLst>
        <ext uri="{3e2802c4-a4d2-4d8b-9148-e3be6c30e623}">
          <xlrd:rvb i="7900"/>
        </ext>
      </extLst>
    </bk>
    <bk>
      <extLst>
        <ext uri="{3e2802c4-a4d2-4d8b-9148-e3be6c30e623}">
          <xlrd:rvb i="7901"/>
        </ext>
      </extLst>
    </bk>
    <bk>
      <extLst>
        <ext uri="{3e2802c4-a4d2-4d8b-9148-e3be6c30e623}">
          <xlrd:rvb i="7902"/>
        </ext>
      </extLst>
    </bk>
    <bk>
      <extLst>
        <ext uri="{3e2802c4-a4d2-4d8b-9148-e3be6c30e623}">
          <xlrd:rvb i="7903"/>
        </ext>
      </extLst>
    </bk>
    <bk>
      <extLst>
        <ext uri="{3e2802c4-a4d2-4d8b-9148-e3be6c30e623}">
          <xlrd:rvb i="7904"/>
        </ext>
      </extLst>
    </bk>
    <bk>
      <extLst>
        <ext uri="{3e2802c4-a4d2-4d8b-9148-e3be6c30e623}">
          <xlrd:rvb i="7905"/>
        </ext>
      </extLst>
    </bk>
    <bk>
      <extLst>
        <ext uri="{3e2802c4-a4d2-4d8b-9148-e3be6c30e623}">
          <xlrd:rvb i="7906"/>
        </ext>
      </extLst>
    </bk>
    <bk>
      <extLst>
        <ext uri="{3e2802c4-a4d2-4d8b-9148-e3be6c30e623}">
          <xlrd:rvb i="7907"/>
        </ext>
      </extLst>
    </bk>
    <bk>
      <extLst>
        <ext uri="{3e2802c4-a4d2-4d8b-9148-e3be6c30e623}">
          <xlrd:rvb i="7908"/>
        </ext>
      </extLst>
    </bk>
    <bk>
      <extLst>
        <ext uri="{3e2802c4-a4d2-4d8b-9148-e3be6c30e623}">
          <xlrd:rvb i="7909"/>
        </ext>
      </extLst>
    </bk>
    <bk>
      <extLst>
        <ext uri="{3e2802c4-a4d2-4d8b-9148-e3be6c30e623}">
          <xlrd:rvb i="7910"/>
        </ext>
      </extLst>
    </bk>
    <bk>
      <extLst>
        <ext uri="{3e2802c4-a4d2-4d8b-9148-e3be6c30e623}">
          <xlrd:rvb i="7911"/>
        </ext>
      </extLst>
    </bk>
    <bk>
      <extLst>
        <ext uri="{3e2802c4-a4d2-4d8b-9148-e3be6c30e623}">
          <xlrd:rvb i="7912"/>
        </ext>
      </extLst>
    </bk>
    <bk>
      <extLst>
        <ext uri="{3e2802c4-a4d2-4d8b-9148-e3be6c30e623}">
          <xlrd:rvb i="7913"/>
        </ext>
      </extLst>
    </bk>
    <bk>
      <extLst>
        <ext uri="{3e2802c4-a4d2-4d8b-9148-e3be6c30e623}">
          <xlrd:rvb i="7914"/>
        </ext>
      </extLst>
    </bk>
    <bk>
      <extLst>
        <ext uri="{3e2802c4-a4d2-4d8b-9148-e3be6c30e623}">
          <xlrd:rvb i="7915"/>
        </ext>
      </extLst>
    </bk>
    <bk>
      <extLst>
        <ext uri="{3e2802c4-a4d2-4d8b-9148-e3be6c30e623}">
          <xlrd:rvb i="7916"/>
        </ext>
      </extLst>
    </bk>
    <bk>
      <extLst>
        <ext uri="{3e2802c4-a4d2-4d8b-9148-e3be6c30e623}">
          <xlrd:rvb i="7917"/>
        </ext>
      </extLst>
    </bk>
    <bk>
      <extLst>
        <ext uri="{3e2802c4-a4d2-4d8b-9148-e3be6c30e623}">
          <xlrd:rvb i="7918"/>
        </ext>
      </extLst>
    </bk>
    <bk>
      <extLst>
        <ext uri="{3e2802c4-a4d2-4d8b-9148-e3be6c30e623}">
          <xlrd:rvb i="7919"/>
        </ext>
      </extLst>
    </bk>
    <bk>
      <extLst>
        <ext uri="{3e2802c4-a4d2-4d8b-9148-e3be6c30e623}">
          <xlrd:rvb i="7920"/>
        </ext>
      </extLst>
    </bk>
    <bk>
      <extLst>
        <ext uri="{3e2802c4-a4d2-4d8b-9148-e3be6c30e623}">
          <xlrd:rvb i="7921"/>
        </ext>
      </extLst>
    </bk>
    <bk>
      <extLst>
        <ext uri="{3e2802c4-a4d2-4d8b-9148-e3be6c30e623}">
          <xlrd:rvb i="7922"/>
        </ext>
      </extLst>
    </bk>
    <bk>
      <extLst>
        <ext uri="{3e2802c4-a4d2-4d8b-9148-e3be6c30e623}">
          <xlrd:rvb i="7923"/>
        </ext>
      </extLst>
    </bk>
    <bk>
      <extLst>
        <ext uri="{3e2802c4-a4d2-4d8b-9148-e3be6c30e623}">
          <xlrd:rvb i="7924"/>
        </ext>
      </extLst>
    </bk>
    <bk>
      <extLst>
        <ext uri="{3e2802c4-a4d2-4d8b-9148-e3be6c30e623}">
          <xlrd:rvb i="7925"/>
        </ext>
      </extLst>
    </bk>
    <bk>
      <extLst>
        <ext uri="{3e2802c4-a4d2-4d8b-9148-e3be6c30e623}">
          <xlrd:rvb i="7926"/>
        </ext>
      </extLst>
    </bk>
    <bk>
      <extLst>
        <ext uri="{3e2802c4-a4d2-4d8b-9148-e3be6c30e623}">
          <xlrd:rvb i="7927"/>
        </ext>
      </extLst>
    </bk>
    <bk>
      <extLst>
        <ext uri="{3e2802c4-a4d2-4d8b-9148-e3be6c30e623}">
          <xlrd:rvb i="7928"/>
        </ext>
      </extLst>
    </bk>
    <bk>
      <extLst>
        <ext uri="{3e2802c4-a4d2-4d8b-9148-e3be6c30e623}">
          <xlrd:rvb i="7929"/>
        </ext>
      </extLst>
    </bk>
    <bk>
      <extLst>
        <ext uri="{3e2802c4-a4d2-4d8b-9148-e3be6c30e623}">
          <xlrd:rvb i="7930"/>
        </ext>
      </extLst>
    </bk>
    <bk>
      <extLst>
        <ext uri="{3e2802c4-a4d2-4d8b-9148-e3be6c30e623}">
          <xlrd:rvb i="7931"/>
        </ext>
      </extLst>
    </bk>
    <bk>
      <extLst>
        <ext uri="{3e2802c4-a4d2-4d8b-9148-e3be6c30e623}">
          <xlrd:rvb i="7932"/>
        </ext>
      </extLst>
    </bk>
    <bk>
      <extLst>
        <ext uri="{3e2802c4-a4d2-4d8b-9148-e3be6c30e623}">
          <xlrd:rvb i="7933"/>
        </ext>
      </extLst>
    </bk>
    <bk>
      <extLst>
        <ext uri="{3e2802c4-a4d2-4d8b-9148-e3be6c30e623}">
          <xlrd:rvb i="7934"/>
        </ext>
      </extLst>
    </bk>
    <bk>
      <extLst>
        <ext uri="{3e2802c4-a4d2-4d8b-9148-e3be6c30e623}">
          <xlrd:rvb i="7935"/>
        </ext>
      </extLst>
    </bk>
    <bk>
      <extLst>
        <ext uri="{3e2802c4-a4d2-4d8b-9148-e3be6c30e623}">
          <xlrd:rvb i="7936"/>
        </ext>
      </extLst>
    </bk>
    <bk>
      <extLst>
        <ext uri="{3e2802c4-a4d2-4d8b-9148-e3be6c30e623}">
          <xlrd:rvb i="7937"/>
        </ext>
      </extLst>
    </bk>
    <bk>
      <extLst>
        <ext uri="{3e2802c4-a4d2-4d8b-9148-e3be6c30e623}">
          <xlrd:rvb i="7938"/>
        </ext>
      </extLst>
    </bk>
    <bk>
      <extLst>
        <ext uri="{3e2802c4-a4d2-4d8b-9148-e3be6c30e623}">
          <xlrd:rvb i="7939"/>
        </ext>
      </extLst>
    </bk>
    <bk>
      <extLst>
        <ext uri="{3e2802c4-a4d2-4d8b-9148-e3be6c30e623}">
          <xlrd:rvb i="7940"/>
        </ext>
      </extLst>
    </bk>
    <bk>
      <extLst>
        <ext uri="{3e2802c4-a4d2-4d8b-9148-e3be6c30e623}">
          <xlrd:rvb i="7941"/>
        </ext>
      </extLst>
    </bk>
    <bk>
      <extLst>
        <ext uri="{3e2802c4-a4d2-4d8b-9148-e3be6c30e623}">
          <xlrd:rvb i="7942"/>
        </ext>
      </extLst>
    </bk>
    <bk>
      <extLst>
        <ext uri="{3e2802c4-a4d2-4d8b-9148-e3be6c30e623}">
          <xlrd:rvb i="7943"/>
        </ext>
      </extLst>
    </bk>
    <bk>
      <extLst>
        <ext uri="{3e2802c4-a4d2-4d8b-9148-e3be6c30e623}">
          <xlrd:rvb i="7944"/>
        </ext>
      </extLst>
    </bk>
    <bk>
      <extLst>
        <ext uri="{3e2802c4-a4d2-4d8b-9148-e3be6c30e623}">
          <xlrd:rvb i="7945"/>
        </ext>
      </extLst>
    </bk>
    <bk>
      <extLst>
        <ext uri="{3e2802c4-a4d2-4d8b-9148-e3be6c30e623}">
          <xlrd:rvb i="7946"/>
        </ext>
      </extLst>
    </bk>
    <bk>
      <extLst>
        <ext uri="{3e2802c4-a4d2-4d8b-9148-e3be6c30e623}">
          <xlrd:rvb i="7947"/>
        </ext>
      </extLst>
    </bk>
    <bk>
      <extLst>
        <ext uri="{3e2802c4-a4d2-4d8b-9148-e3be6c30e623}">
          <xlrd:rvb i="7948"/>
        </ext>
      </extLst>
    </bk>
    <bk>
      <extLst>
        <ext uri="{3e2802c4-a4d2-4d8b-9148-e3be6c30e623}">
          <xlrd:rvb i="7949"/>
        </ext>
      </extLst>
    </bk>
    <bk>
      <extLst>
        <ext uri="{3e2802c4-a4d2-4d8b-9148-e3be6c30e623}">
          <xlrd:rvb i="7950"/>
        </ext>
      </extLst>
    </bk>
    <bk>
      <extLst>
        <ext uri="{3e2802c4-a4d2-4d8b-9148-e3be6c30e623}">
          <xlrd:rvb i="7951"/>
        </ext>
      </extLst>
    </bk>
    <bk>
      <extLst>
        <ext uri="{3e2802c4-a4d2-4d8b-9148-e3be6c30e623}">
          <xlrd:rvb i="7952"/>
        </ext>
      </extLst>
    </bk>
    <bk>
      <extLst>
        <ext uri="{3e2802c4-a4d2-4d8b-9148-e3be6c30e623}">
          <xlrd:rvb i="7953"/>
        </ext>
      </extLst>
    </bk>
    <bk>
      <extLst>
        <ext uri="{3e2802c4-a4d2-4d8b-9148-e3be6c30e623}">
          <xlrd:rvb i="7954"/>
        </ext>
      </extLst>
    </bk>
    <bk>
      <extLst>
        <ext uri="{3e2802c4-a4d2-4d8b-9148-e3be6c30e623}">
          <xlrd:rvb i="7955"/>
        </ext>
      </extLst>
    </bk>
    <bk>
      <extLst>
        <ext uri="{3e2802c4-a4d2-4d8b-9148-e3be6c30e623}">
          <xlrd:rvb i="7956"/>
        </ext>
      </extLst>
    </bk>
    <bk>
      <extLst>
        <ext uri="{3e2802c4-a4d2-4d8b-9148-e3be6c30e623}">
          <xlrd:rvb i="7957"/>
        </ext>
      </extLst>
    </bk>
    <bk>
      <extLst>
        <ext uri="{3e2802c4-a4d2-4d8b-9148-e3be6c30e623}">
          <xlrd:rvb i="7958"/>
        </ext>
      </extLst>
    </bk>
    <bk>
      <extLst>
        <ext uri="{3e2802c4-a4d2-4d8b-9148-e3be6c30e623}">
          <xlrd:rvb i="7959"/>
        </ext>
      </extLst>
    </bk>
    <bk>
      <extLst>
        <ext uri="{3e2802c4-a4d2-4d8b-9148-e3be6c30e623}">
          <xlrd:rvb i="7960"/>
        </ext>
      </extLst>
    </bk>
    <bk>
      <extLst>
        <ext uri="{3e2802c4-a4d2-4d8b-9148-e3be6c30e623}">
          <xlrd:rvb i="7961"/>
        </ext>
      </extLst>
    </bk>
    <bk>
      <extLst>
        <ext uri="{3e2802c4-a4d2-4d8b-9148-e3be6c30e623}">
          <xlrd:rvb i="7962"/>
        </ext>
      </extLst>
    </bk>
    <bk>
      <extLst>
        <ext uri="{3e2802c4-a4d2-4d8b-9148-e3be6c30e623}">
          <xlrd:rvb i="7963"/>
        </ext>
      </extLst>
    </bk>
    <bk>
      <extLst>
        <ext uri="{3e2802c4-a4d2-4d8b-9148-e3be6c30e623}">
          <xlrd:rvb i="7964"/>
        </ext>
      </extLst>
    </bk>
    <bk>
      <extLst>
        <ext uri="{3e2802c4-a4d2-4d8b-9148-e3be6c30e623}">
          <xlrd:rvb i="7965"/>
        </ext>
      </extLst>
    </bk>
    <bk>
      <extLst>
        <ext uri="{3e2802c4-a4d2-4d8b-9148-e3be6c30e623}">
          <xlrd:rvb i="7966"/>
        </ext>
      </extLst>
    </bk>
    <bk>
      <extLst>
        <ext uri="{3e2802c4-a4d2-4d8b-9148-e3be6c30e623}">
          <xlrd:rvb i="7967"/>
        </ext>
      </extLst>
    </bk>
    <bk>
      <extLst>
        <ext uri="{3e2802c4-a4d2-4d8b-9148-e3be6c30e623}">
          <xlrd:rvb i="7968"/>
        </ext>
      </extLst>
    </bk>
    <bk>
      <extLst>
        <ext uri="{3e2802c4-a4d2-4d8b-9148-e3be6c30e623}">
          <xlrd:rvb i="7969"/>
        </ext>
      </extLst>
    </bk>
    <bk>
      <extLst>
        <ext uri="{3e2802c4-a4d2-4d8b-9148-e3be6c30e623}">
          <xlrd:rvb i="7970"/>
        </ext>
      </extLst>
    </bk>
    <bk>
      <extLst>
        <ext uri="{3e2802c4-a4d2-4d8b-9148-e3be6c30e623}">
          <xlrd:rvb i="7971"/>
        </ext>
      </extLst>
    </bk>
    <bk>
      <extLst>
        <ext uri="{3e2802c4-a4d2-4d8b-9148-e3be6c30e623}">
          <xlrd:rvb i="7972"/>
        </ext>
      </extLst>
    </bk>
    <bk>
      <extLst>
        <ext uri="{3e2802c4-a4d2-4d8b-9148-e3be6c30e623}">
          <xlrd:rvb i="7973"/>
        </ext>
      </extLst>
    </bk>
    <bk>
      <extLst>
        <ext uri="{3e2802c4-a4d2-4d8b-9148-e3be6c30e623}">
          <xlrd:rvb i="7974"/>
        </ext>
      </extLst>
    </bk>
    <bk>
      <extLst>
        <ext uri="{3e2802c4-a4d2-4d8b-9148-e3be6c30e623}">
          <xlrd:rvb i="7975"/>
        </ext>
      </extLst>
    </bk>
    <bk>
      <extLst>
        <ext uri="{3e2802c4-a4d2-4d8b-9148-e3be6c30e623}">
          <xlrd:rvb i="7976"/>
        </ext>
      </extLst>
    </bk>
    <bk>
      <extLst>
        <ext uri="{3e2802c4-a4d2-4d8b-9148-e3be6c30e623}">
          <xlrd:rvb i="7977"/>
        </ext>
      </extLst>
    </bk>
    <bk>
      <extLst>
        <ext uri="{3e2802c4-a4d2-4d8b-9148-e3be6c30e623}">
          <xlrd:rvb i="7978"/>
        </ext>
      </extLst>
    </bk>
    <bk>
      <extLst>
        <ext uri="{3e2802c4-a4d2-4d8b-9148-e3be6c30e623}">
          <xlrd:rvb i="7979"/>
        </ext>
      </extLst>
    </bk>
    <bk>
      <extLst>
        <ext uri="{3e2802c4-a4d2-4d8b-9148-e3be6c30e623}">
          <xlrd:rvb i="7980"/>
        </ext>
      </extLst>
    </bk>
    <bk>
      <extLst>
        <ext uri="{3e2802c4-a4d2-4d8b-9148-e3be6c30e623}">
          <xlrd:rvb i="7981"/>
        </ext>
      </extLst>
    </bk>
    <bk>
      <extLst>
        <ext uri="{3e2802c4-a4d2-4d8b-9148-e3be6c30e623}">
          <xlrd:rvb i="7982"/>
        </ext>
      </extLst>
    </bk>
    <bk>
      <extLst>
        <ext uri="{3e2802c4-a4d2-4d8b-9148-e3be6c30e623}">
          <xlrd:rvb i="7983"/>
        </ext>
      </extLst>
    </bk>
    <bk>
      <extLst>
        <ext uri="{3e2802c4-a4d2-4d8b-9148-e3be6c30e623}">
          <xlrd:rvb i="7984"/>
        </ext>
      </extLst>
    </bk>
    <bk>
      <extLst>
        <ext uri="{3e2802c4-a4d2-4d8b-9148-e3be6c30e623}">
          <xlrd:rvb i="7985"/>
        </ext>
      </extLst>
    </bk>
    <bk>
      <extLst>
        <ext uri="{3e2802c4-a4d2-4d8b-9148-e3be6c30e623}">
          <xlrd:rvb i="7986"/>
        </ext>
      </extLst>
    </bk>
    <bk>
      <extLst>
        <ext uri="{3e2802c4-a4d2-4d8b-9148-e3be6c30e623}">
          <xlrd:rvb i="7987"/>
        </ext>
      </extLst>
    </bk>
    <bk>
      <extLst>
        <ext uri="{3e2802c4-a4d2-4d8b-9148-e3be6c30e623}">
          <xlrd:rvb i="7988"/>
        </ext>
      </extLst>
    </bk>
    <bk>
      <extLst>
        <ext uri="{3e2802c4-a4d2-4d8b-9148-e3be6c30e623}">
          <xlrd:rvb i="7989"/>
        </ext>
      </extLst>
    </bk>
    <bk>
      <extLst>
        <ext uri="{3e2802c4-a4d2-4d8b-9148-e3be6c30e623}">
          <xlrd:rvb i="7990"/>
        </ext>
      </extLst>
    </bk>
    <bk>
      <extLst>
        <ext uri="{3e2802c4-a4d2-4d8b-9148-e3be6c30e623}">
          <xlrd:rvb i="7991"/>
        </ext>
      </extLst>
    </bk>
    <bk>
      <extLst>
        <ext uri="{3e2802c4-a4d2-4d8b-9148-e3be6c30e623}">
          <xlrd:rvb i="7992"/>
        </ext>
      </extLst>
    </bk>
    <bk>
      <extLst>
        <ext uri="{3e2802c4-a4d2-4d8b-9148-e3be6c30e623}">
          <xlrd:rvb i="7993"/>
        </ext>
      </extLst>
    </bk>
    <bk>
      <extLst>
        <ext uri="{3e2802c4-a4d2-4d8b-9148-e3be6c30e623}">
          <xlrd:rvb i="7994"/>
        </ext>
      </extLst>
    </bk>
    <bk>
      <extLst>
        <ext uri="{3e2802c4-a4d2-4d8b-9148-e3be6c30e623}">
          <xlrd:rvb i="7995"/>
        </ext>
      </extLst>
    </bk>
    <bk>
      <extLst>
        <ext uri="{3e2802c4-a4d2-4d8b-9148-e3be6c30e623}">
          <xlrd:rvb i="7996"/>
        </ext>
      </extLst>
    </bk>
    <bk>
      <extLst>
        <ext uri="{3e2802c4-a4d2-4d8b-9148-e3be6c30e623}">
          <xlrd:rvb i="7997"/>
        </ext>
      </extLst>
    </bk>
    <bk>
      <extLst>
        <ext uri="{3e2802c4-a4d2-4d8b-9148-e3be6c30e623}">
          <xlrd:rvb i="7998"/>
        </ext>
      </extLst>
    </bk>
    <bk>
      <extLst>
        <ext uri="{3e2802c4-a4d2-4d8b-9148-e3be6c30e623}">
          <xlrd:rvb i="7999"/>
        </ext>
      </extLst>
    </bk>
    <bk>
      <extLst>
        <ext uri="{3e2802c4-a4d2-4d8b-9148-e3be6c30e623}">
          <xlrd:rvb i="8000"/>
        </ext>
      </extLst>
    </bk>
    <bk>
      <extLst>
        <ext uri="{3e2802c4-a4d2-4d8b-9148-e3be6c30e623}">
          <xlrd:rvb i="8001"/>
        </ext>
      </extLst>
    </bk>
    <bk>
      <extLst>
        <ext uri="{3e2802c4-a4d2-4d8b-9148-e3be6c30e623}">
          <xlrd:rvb i="8002"/>
        </ext>
      </extLst>
    </bk>
    <bk>
      <extLst>
        <ext uri="{3e2802c4-a4d2-4d8b-9148-e3be6c30e623}">
          <xlrd:rvb i="8003"/>
        </ext>
      </extLst>
    </bk>
    <bk>
      <extLst>
        <ext uri="{3e2802c4-a4d2-4d8b-9148-e3be6c30e623}">
          <xlrd:rvb i="8004"/>
        </ext>
      </extLst>
    </bk>
    <bk>
      <extLst>
        <ext uri="{3e2802c4-a4d2-4d8b-9148-e3be6c30e623}">
          <xlrd:rvb i="8005"/>
        </ext>
      </extLst>
    </bk>
    <bk>
      <extLst>
        <ext uri="{3e2802c4-a4d2-4d8b-9148-e3be6c30e623}">
          <xlrd:rvb i="8006"/>
        </ext>
      </extLst>
    </bk>
    <bk>
      <extLst>
        <ext uri="{3e2802c4-a4d2-4d8b-9148-e3be6c30e623}">
          <xlrd:rvb i="8007"/>
        </ext>
      </extLst>
    </bk>
    <bk>
      <extLst>
        <ext uri="{3e2802c4-a4d2-4d8b-9148-e3be6c30e623}">
          <xlrd:rvb i="8008"/>
        </ext>
      </extLst>
    </bk>
    <bk>
      <extLst>
        <ext uri="{3e2802c4-a4d2-4d8b-9148-e3be6c30e623}">
          <xlrd:rvb i="8009"/>
        </ext>
      </extLst>
    </bk>
    <bk>
      <extLst>
        <ext uri="{3e2802c4-a4d2-4d8b-9148-e3be6c30e623}">
          <xlrd:rvb i="8010"/>
        </ext>
      </extLst>
    </bk>
    <bk>
      <extLst>
        <ext uri="{3e2802c4-a4d2-4d8b-9148-e3be6c30e623}">
          <xlrd:rvb i="8011"/>
        </ext>
      </extLst>
    </bk>
    <bk>
      <extLst>
        <ext uri="{3e2802c4-a4d2-4d8b-9148-e3be6c30e623}">
          <xlrd:rvb i="8012"/>
        </ext>
      </extLst>
    </bk>
    <bk>
      <extLst>
        <ext uri="{3e2802c4-a4d2-4d8b-9148-e3be6c30e623}">
          <xlrd:rvb i="8013"/>
        </ext>
      </extLst>
    </bk>
    <bk>
      <extLst>
        <ext uri="{3e2802c4-a4d2-4d8b-9148-e3be6c30e623}">
          <xlrd:rvb i="8014"/>
        </ext>
      </extLst>
    </bk>
    <bk>
      <extLst>
        <ext uri="{3e2802c4-a4d2-4d8b-9148-e3be6c30e623}">
          <xlrd:rvb i="8015"/>
        </ext>
      </extLst>
    </bk>
    <bk>
      <extLst>
        <ext uri="{3e2802c4-a4d2-4d8b-9148-e3be6c30e623}">
          <xlrd:rvb i="8016"/>
        </ext>
      </extLst>
    </bk>
    <bk>
      <extLst>
        <ext uri="{3e2802c4-a4d2-4d8b-9148-e3be6c30e623}">
          <xlrd:rvb i="8017"/>
        </ext>
      </extLst>
    </bk>
    <bk>
      <extLst>
        <ext uri="{3e2802c4-a4d2-4d8b-9148-e3be6c30e623}">
          <xlrd:rvb i="8018"/>
        </ext>
      </extLst>
    </bk>
    <bk>
      <extLst>
        <ext uri="{3e2802c4-a4d2-4d8b-9148-e3be6c30e623}">
          <xlrd:rvb i="8019"/>
        </ext>
      </extLst>
    </bk>
    <bk>
      <extLst>
        <ext uri="{3e2802c4-a4d2-4d8b-9148-e3be6c30e623}">
          <xlrd:rvb i="8020"/>
        </ext>
      </extLst>
    </bk>
    <bk>
      <extLst>
        <ext uri="{3e2802c4-a4d2-4d8b-9148-e3be6c30e623}">
          <xlrd:rvb i="8021"/>
        </ext>
      </extLst>
    </bk>
    <bk>
      <extLst>
        <ext uri="{3e2802c4-a4d2-4d8b-9148-e3be6c30e623}">
          <xlrd:rvb i="8022"/>
        </ext>
      </extLst>
    </bk>
    <bk>
      <extLst>
        <ext uri="{3e2802c4-a4d2-4d8b-9148-e3be6c30e623}">
          <xlrd:rvb i="8023"/>
        </ext>
      </extLst>
    </bk>
    <bk>
      <extLst>
        <ext uri="{3e2802c4-a4d2-4d8b-9148-e3be6c30e623}">
          <xlrd:rvb i="8024"/>
        </ext>
      </extLst>
    </bk>
    <bk>
      <extLst>
        <ext uri="{3e2802c4-a4d2-4d8b-9148-e3be6c30e623}">
          <xlrd:rvb i="8025"/>
        </ext>
      </extLst>
    </bk>
    <bk>
      <extLst>
        <ext uri="{3e2802c4-a4d2-4d8b-9148-e3be6c30e623}">
          <xlrd:rvb i="8026"/>
        </ext>
      </extLst>
    </bk>
    <bk>
      <extLst>
        <ext uri="{3e2802c4-a4d2-4d8b-9148-e3be6c30e623}">
          <xlrd:rvb i="8027"/>
        </ext>
      </extLst>
    </bk>
    <bk>
      <extLst>
        <ext uri="{3e2802c4-a4d2-4d8b-9148-e3be6c30e623}">
          <xlrd:rvb i="8028"/>
        </ext>
      </extLst>
    </bk>
    <bk>
      <extLst>
        <ext uri="{3e2802c4-a4d2-4d8b-9148-e3be6c30e623}">
          <xlrd:rvb i="8029"/>
        </ext>
      </extLst>
    </bk>
    <bk>
      <extLst>
        <ext uri="{3e2802c4-a4d2-4d8b-9148-e3be6c30e623}">
          <xlrd:rvb i="8030"/>
        </ext>
      </extLst>
    </bk>
    <bk>
      <extLst>
        <ext uri="{3e2802c4-a4d2-4d8b-9148-e3be6c30e623}">
          <xlrd:rvb i="8031"/>
        </ext>
      </extLst>
    </bk>
    <bk>
      <extLst>
        <ext uri="{3e2802c4-a4d2-4d8b-9148-e3be6c30e623}">
          <xlrd:rvb i="8032"/>
        </ext>
      </extLst>
    </bk>
    <bk>
      <extLst>
        <ext uri="{3e2802c4-a4d2-4d8b-9148-e3be6c30e623}">
          <xlrd:rvb i="8033"/>
        </ext>
      </extLst>
    </bk>
    <bk>
      <extLst>
        <ext uri="{3e2802c4-a4d2-4d8b-9148-e3be6c30e623}">
          <xlrd:rvb i="8034"/>
        </ext>
      </extLst>
    </bk>
    <bk>
      <extLst>
        <ext uri="{3e2802c4-a4d2-4d8b-9148-e3be6c30e623}">
          <xlrd:rvb i="8035"/>
        </ext>
      </extLst>
    </bk>
    <bk>
      <extLst>
        <ext uri="{3e2802c4-a4d2-4d8b-9148-e3be6c30e623}">
          <xlrd:rvb i="8036"/>
        </ext>
      </extLst>
    </bk>
    <bk>
      <extLst>
        <ext uri="{3e2802c4-a4d2-4d8b-9148-e3be6c30e623}">
          <xlrd:rvb i="8037"/>
        </ext>
      </extLst>
    </bk>
    <bk>
      <extLst>
        <ext uri="{3e2802c4-a4d2-4d8b-9148-e3be6c30e623}">
          <xlrd:rvb i="8038"/>
        </ext>
      </extLst>
    </bk>
    <bk>
      <extLst>
        <ext uri="{3e2802c4-a4d2-4d8b-9148-e3be6c30e623}">
          <xlrd:rvb i="8039"/>
        </ext>
      </extLst>
    </bk>
    <bk>
      <extLst>
        <ext uri="{3e2802c4-a4d2-4d8b-9148-e3be6c30e623}">
          <xlrd:rvb i="8040"/>
        </ext>
      </extLst>
    </bk>
    <bk>
      <extLst>
        <ext uri="{3e2802c4-a4d2-4d8b-9148-e3be6c30e623}">
          <xlrd:rvb i="8041"/>
        </ext>
      </extLst>
    </bk>
    <bk>
      <extLst>
        <ext uri="{3e2802c4-a4d2-4d8b-9148-e3be6c30e623}">
          <xlrd:rvb i="8042"/>
        </ext>
      </extLst>
    </bk>
    <bk>
      <extLst>
        <ext uri="{3e2802c4-a4d2-4d8b-9148-e3be6c30e623}">
          <xlrd:rvb i="8043"/>
        </ext>
      </extLst>
    </bk>
    <bk>
      <extLst>
        <ext uri="{3e2802c4-a4d2-4d8b-9148-e3be6c30e623}">
          <xlrd:rvb i="8044"/>
        </ext>
      </extLst>
    </bk>
    <bk>
      <extLst>
        <ext uri="{3e2802c4-a4d2-4d8b-9148-e3be6c30e623}">
          <xlrd:rvb i="8045"/>
        </ext>
      </extLst>
    </bk>
    <bk>
      <extLst>
        <ext uri="{3e2802c4-a4d2-4d8b-9148-e3be6c30e623}">
          <xlrd:rvb i="8046"/>
        </ext>
      </extLst>
    </bk>
    <bk>
      <extLst>
        <ext uri="{3e2802c4-a4d2-4d8b-9148-e3be6c30e623}">
          <xlrd:rvb i="8047"/>
        </ext>
      </extLst>
    </bk>
    <bk>
      <extLst>
        <ext uri="{3e2802c4-a4d2-4d8b-9148-e3be6c30e623}">
          <xlrd:rvb i="8048"/>
        </ext>
      </extLst>
    </bk>
    <bk>
      <extLst>
        <ext uri="{3e2802c4-a4d2-4d8b-9148-e3be6c30e623}">
          <xlrd:rvb i="8049"/>
        </ext>
      </extLst>
    </bk>
    <bk>
      <extLst>
        <ext uri="{3e2802c4-a4d2-4d8b-9148-e3be6c30e623}">
          <xlrd:rvb i="8050"/>
        </ext>
      </extLst>
    </bk>
    <bk>
      <extLst>
        <ext uri="{3e2802c4-a4d2-4d8b-9148-e3be6c30e623}">
          <xlrd:rvb i="8051"/>
        </ext>
      </extLst>
    </bk>
    <bk>
      <extLst>
        <ext uri="{3e2802c4-a4d2-4d8b-9148-e3be6c30e623}">
          <xlrd:rvb i="8052"/>
        </ext>
      </extLst>
    </bk>
    <bk>
      <extLst>
        <ext uri="{3e2802c4-a4d2-4d8b-9148-e3be6c30e623}">
          <xlrd:rvb i="8053"/>
        </ext>
      </extLst>
    </bk>
    <bk>
      <extLst>
        <ext uri="{3e2802c4-a4d2-4d8b-9148-e3be6c30e623}">
          <xlrd:rvb i="8054"/>
        </ext>
      </extLst>
    </bk>
    <bk>
      <extLst>
        <ext uri="{3e2802c4-a4d2-4d8b-9148-e3be6c30e623}">
          <xlrd:rvb i="8055"/>
        </ext>
      </extLst>
    </bk>
    <bk>
      <extLst>
        <ext uri="{3e2802c4-a4d2-4d8b-9148-e3be6c30e623}">
          <xlrd:rvb i="8056"/>
        </ext>
      </extLst>
    </bk>
    <bk>
      <extLst>
        <ext uri="{3e2802c4-a4d2-4d8b-9148-e3be6c30e623}">
          <xlrd:rvb i="8057"/>
        </ext>
      </extLst>
    </bk>
    <bk>
      <extLst>
        <ext uri="{3e2802c4-a4d2-4d8b-9148-e3be6c30e623}">
          <xlrd:rvb i="8058"/>
        </ext>
      </extLst>
    </bk>
    <bk>
      <extLst>
        <ext uri="{3e2802c4-a4d2-4d8b-9148-e3be6c30e623}">
          <xlrd:rvb i="8059"/>
        </ext>
      </extLst>
    </bk>
    <bk>
      <extLst>
        <ext uri="{3e2802c4-a4d2-4d8b-9148-e3be6c30e623}">
          <xlrd:rvb i="8060"/>
        </ext>
      </extLst>
    </bk>
    <bk>
      <extLst>
        <ext uri="{3e2802c4-a4d2-4d8b-9148-e3be6c30e623}">
          <xlrd:rvb i="8061"/>
        </ext>
      </extLst>
    </bk>
    <bk>
      <extLst>
        <ext uri="{3e2802c4-a4d2-4d8b-9148-e3be6c30e623}">
          <xlrd:rvb i="8062"/>
        </ext>
      </extLst>
    </bk>
    <bk>
      <extLst>
        <ext uri="{3e2802c4-a4d2-4d8b-9148-e3be6c30e623}">
          <xlrd:rvb i="8063"/>
        </ext>
      </extLst>
    </bk>
    <bk>
      <extLst>
        <ext uri="{3e2802c4-a4d2-4d8b-9148-e3be6c30e623}">
          <xlrd:rvb i="8064"/>
        </ext>
      </extLst>
    </bk>
    <bk>
      <extLst>
        <ext uri="{3e2802c4-a4d2-4d8b-9148-e3be6c30e623}">
          <xlrd:rvb i="8065"/>
        </ext>
      </extLst>
    </bk>
    <bk>
      <extLst>
        <ext uri="{3e2802c4-a4d2-4d8b-9148-e3be6c30e623}">
          <xlrd:rvb i="8066"/>
        </ext>
      </extLst>
    </bk>
    <bk>
      <extLst>
        <ext uri="{3e2802c4-a4d2-4d8b-9148-e3be6c30e623}">
          <xlrd:rvb i="8067"/>
        </ext>
      </extLst>
    </bk>
    <bk>
      <extLst>
        <ext uri="{3e2802c4-a4d2-4d8b-9148-e3be6c30e623}">
          <xlrd:rvb i="8068"/>
        </ext>
      </extLst>
    </bk>
    <bk>
      <extLst>
        <ext uri="{3e2802c4-a4d2-4d8b-9148-e3be6c30e623}">
          <xlrd:rvb i="8069"/>
        </ext>
      </extLst>
    </bk>
    <bk>
      <extLst>
        <ext uri="{3e2802c4-a4d2-4d8b-9148-e3be6c30e623}">
          <xlrd:rvb i="8070"/>
        </ext>
      </extLst>
    </bk>
    <bk>
      <extLst>
        <ext uri="{3e2802c4-a4d2-4d8b-9148-e3be6c30e623}">
          <xlrd:rvb i="8071"/>
        </ext>
      </extLst>
    </bk>
    <bk>
      <extLst>
        <ext uri="{3e2802c4-a4d2-4d8b-9148-e3be6c30e623}">
          <xlrd:rvb i="8072"/>
        </ext>
      </extLst>
    </bk>
    <bk>
      <extLst>
        <ext uri="{3e2802c4-a4d2-4d8b-9148-e3be6c30e623}">
          <xlrd:rvb i="8073"/>
        </ext>
      </extLst>
    </bk>
    <bk>
      <extLst>
        <ext uri="{3e2802c4-a4d2-4d8b-9148-e3be6c30e623}">
          <xlrd:rvb i="8074"/>
        </ext>
      </extLst>
    </bk>
    <bk>
      <extLst>
        <ext uri="{3e2802c4-a4d2-4d8b-9148-e3be6c30e623}">
          <xlrd:rvb i="8075"/>
        </ext>
      </extLst>
    </bk>
    <bk>
      <extLst>
        <ext uri="{3e2802c4-a4d2-4d8b-9148-e3be6c30e623}">
          <xlrd:rvb i="8076"/>
        </ext>
      </extLst>
    </bk>
    <bk>
      <extLst>
        <ext uri="{3e2802c4-a4d2-4d8b-9148-e3be6c30e623}">
          <xlrd:rvb i="8077"/>
        </ext>
      </extLst>
    </bk>
    <bk>
      <extLst>
        <ext uri="{3e2802c4-a4d2-4d8b-9148-e3be6c30e623}">
          <xlrd:rvb i="8078"/>
        </ext>
      </extLst>
    </bk>
    <bk>
      <extLst>
        <ext uri="{3e2802c4-a4d2-4d8b-9148-e3be6c30e623}">
          <xlrd:rvb i="8079"/>
        </ext>
      </extLst>
    </bk>
    <bk>
      <extLst>
        <ext uri="{3e2802c4-a4d2-4d8b-9148-e3be6c30e623}">
          <xlrd:rvb i="8080"/>
        </ext>
      </extLst>
    </bk>
    <bk>
      <extLst>
        <ext uri="{3e2802c4-a4d2-4d8b-9148-e3be6c30e623}">
          <xlrd:rvb i="8081"/>
        </ext>
      </extLst>
    </bk>
    <bk>
      <extLst>
        <ext uri="{3e2802c4-a4d2-4d8b-9148-e3be6c30e623}">
          <xlrd:rvb i="8082"/>
        </ext>
      </extLst>
    </bk>
    <bk>
      <extLst>
        <ext uri="{3e2802c4-a4d2-4d8b-9148-e3be6c30e623}">
          <xlrd:rvb i="8083"/>
        </ext>
      </extLst>
    </bk>
    <bk>
      <extLst>
        <ext uri="{3e2802c4-a4d2-4d8b-9148-e3be6c30e623}">
          <xlrd:rvb i="8084"/>
        </ext>
      </extLst>
    </bk>
    <bk>
      <extLst>
        <ext uri="{3e2802c4-a4d2-4d8b-9148-e3be6c30e623}">
          <xlrd:rvb i="8085"/>
        </ext>
      </extLst>
    </bk>
    <bk>
      <extLst>
        <ext uri="{3e2802c4-a4d2-4d8b-9148-e3be6c30e623}">
          <xlrd:rvb i="8086"/>
        </ext>
      </extLst>
    </bk>
    <bk>
      <extLst>
        <ext uri="{3e2802c4-a4d2-4d8b-9148-e3be6c30e623}">
          <xlrd:rvb i="8087"/>
        </ext>
      </extLst>
    </bk>
    <bk>
      <extLst>
        <ext uri="{3e2802c4-a4d2-4d8b-9148-e3be6c30e623}">
          <xlrd:rvb i="8088"/>
        </ext>
      </extLst>
    </bk>
    <bk>
      <extLst>
        <ext uri="{3e2802c4-a4d2-4d8b-9148-e3be6c30e623}">
          <xlrd:rvb i="8089"/>
        </ext>
      </extLst>
    </bk>
    <bk>
      <extLst>
        <ext uri="{3e2802c4-a4d2-4d8b-9148-e3be6c30e623}">
          <xlrd:rvb i="8090"/>
        </ext>
      </extLst>
    </bk>
    <bk>
      <extLst>
        <ext uri="{3e2802c4-a4d2-4d8b-9148-e3be6c30e623}">
          <xlrd:rvb i="8091"/>
        </ext>
      </extLst>
    </bk>
    <bk>
      <extLst>
        <ext uri="{3e2802c4-a4d2-4d8b-9148-e3be6c30e623}">
          <xlrd:rvb i="8092"/>
        </ext>
      </extLst>
    </bk>
    <bk>
      <extLst>
        <ext uri="{3e2802c4-a4d2-4d8b-9148-e3be6c30e623}">
          <xlrd:rvb i="8093"/>
        </ext>
      </extLst>
    </bk>
    <bk>
      <extLst>
        <ext uri="{3e2802c4-a4d2-4d8b-9148-e3be6c30e623}">
          <xlrd:rvb i="8094"/>
        </ext>
      </extLst>
    </bk>
    <bk>
      <extLst>
        <ext uri="{3e2802c4-a4d2-4d8b-9148-e3be6c30e623}">
          <xlrd:rvb i="8095"/>
        </ext>
      </extLst>
    </bk>
    <bk>
      <extLst>
        <ext uri="{3e2802c4-a4d2-4d8b-9148-e3be6c30e623}">
          <xlrd:rvb i="8096"/>
        </ext>
      </extLst>
    </bk>
    <bk>
      <extLst>
        <ext uri="{3e2802c4-a4d2-4d8b-9148-e3be6c30e623}">
          <xlrd:rvb i="8097"/>
        </ext>
      </extLst>
    </bk>
    <bk>
      <extLst>
        <ext uri="{3e2802c4-a4d2-4d8b-9148-e3be6c30e623}">
          <xlrd:rvb i="8098"/>
        </ext>
      </extLst>
    </bk>
    <bk>
      <extLst>
        <ext uri="{3e2802c4-a4d2-4d8b-9148-e3be6c30e623}">
          <xlrd:rvb i="8099"/>
        </ext>
      </extLst>
    </bk>
    <bk>
      <extLst>
        <ext uri="{3e2802c4-a4d2-4d8b-9148-e3be6c30e623}">
          <xlrd:rvb i="8100"/>
        </ext>
      </extLst>
    </bk>
    <bk>
      <extLst>
        <ext uri="{3e2802c4-a4d2-4d8b-9148-e3be6c30e623}">
          <xlrd:rvb i="8101"/>
        </ext>
      </extLst>
    </bk>
    <bk>
      <extLst>
        <ext uri="{3e2802c4-a4d2-4d8b-9148-e3be6c30e623}">
          <xlrd:rvb i="8102"/>
        </ext>
      </extLst>
    </bk>
    <bk>
      <extLst>
        <ext uri="{3e2802c4-a4d2-4d8b-9148-e3be6c30e623}">
          <xlrd:rvb i="8103"/>
        </ext>
      </extLst>
    </bk>
    <bk>
      <extLst>
        <ext uri="{3e2802c4-a4d2-4d8b-9148-e3be6c30e623}">
          <xlrd:rvb i="8104"/>
        </ext>
      </extLst>
    </bk>
    <bk>
      <extLst>
        <ext uri="{3e2802c4-a4d2-4d8b-9148-e3be6c30e623}">
          <xlrd:rvb i="8105"/>
        </ext>
      </extLst>
    </bk>
    <bk>
      <extLst>
        <ext uri="{3e2802c4-a4d2-4d8b-9148-e3be6c30e623}">
          <xlrd:rvb i="8106"/>
        </ext>
      </extLst>
    </bk>
    <bk>
      <extLst>
        <ext uri="{3e2802c4-a4d2-4d8b-9148-e3be6c30e623}">
          <xlrd:rvb i="8107"/>
        </ext>
      </extLst>
    </bk>
    <bk>
      <extLst>
        <ext uri="{3e2802c4-a4d2-4d8b-9148-e3be6c30e623}">
          <xlrd:rvb i="8108"/>
        </ext>
      </extLst>
    </bk>
    <bk>
      <extLst>
        <ext uri="{3e2802c4-a4d2-4d8b-9148-e3be6c30e623}">
          <xlrd:rvb i="8109"/>
        </ext>
      </extLst>
    </bk>
    <bk>
      <extLst>
        <ext uri="{3e2802c4-a4d2-4d8b-9148-e3be6c30e623}">
          <xlrd:rvb i="8110"/>
        </ext>
      </extLst>
    </bk>
    <bk>
      <extLst>
        <ext uri="{3e2802c4-a4d2-4d8b-9148-e3be6c30e623}">
          <xlrd:rvb i="8111"/>
        </ext>
      </extLst>
    </bk>
    <bk>
      <extLst>
        <ext uri="{3e2802c4-a4d2-4d8b-9148-e3be6c30e623}">
          <xlrd:rvb i="8112"/>
        </ext>
      </extLst>
    </bk>
    <bk>
      <extLst>
        <ext uri="{3e2802c4-a4d2-4d8b-9148-e3be6c30e623}">
          <xlrd:rvb i="8113"/>
        </ext>
      </extLst>
    </bk>
    <bk>
      <extLst>
        <ext uri="{3e2802c4-a4d2-4d8b-9148-e3be6c30e623}">
          <xlrd:rvb i="8114"/>
        </ext>
      </extLst>
    </bk>
    <bk>
      <extLst>
        <ext uri="{3e2802c4-a4d2-4d8b-9148-e3be6c30e623}">
          <xlrd:rvb i="8115"/>
        </ext>
      </extLst>
    </bk>
    <bk>
      <extLst>
        <ext uri="{3e2802c4-a4d2-4d8b-9148-e3be6c30e623}">
          <xlrd:rvb i="8116"/>
        </ext>
      </extLst>
    </bk>
    <bk>
      <extLst>
        <ext uri="{3e2802c4-a4d2-4d8b-9148-e3be6c30e623}">
          <xlrd:rvb i="8117"/>
        </ext>
      </extLst>
    </bk>
    <bk>
      <extLst>
        <ext uri="{3e2802c4-a4d2-4d8b-9148-e3be6c30e623}">
          <xlrd:rvb i="8118"/>
        </ext>
      </extLst>
    </bk>
    <bk>
      <extLst>
        <ext uri="{3e2802c4-a4d2-4d8b-9148-e3be6c30e623}">
          <xlrd:rvb i="8119"/>
        </ext>
      </extLst>
    </bk>
    <bk>
      <extLst>
        <ext uri="{3e2802c4-a4d2-4d8b-9148-e3be6c30e623}">
          <xlrd:rvb i="8120"/>
        </ext>
      </extLst>
    </bk>
    <bk>
      <extLst>
        <ext uri="{3e2802c4-a4d2-4d8b-9148-e3be6c30e623}">
          <xlrd:rvb i="8121"/>
        </ext>
      </extLst>
    </bk>
    <bk>
      <extLst>
        <ext uri="{3e2802c4-a4d2-4d8b-9148-e3be6c30e623}">
          <xlrd:rvb i="8122"/>
        </ext>
      </extLst>
    </bk>
    <bk>
      <extLst>
        <ext uri="{3e2802c4-a4d2-4d8b-9148-e3be6c30e623}">
          <xlrd:rvb i="8123"/>
        </ext>
      </extLst>
    </bk>
    <bk>
      <extLst>
        <ext uri="{3e2802c4-a4d2-4d8b-9148-e3be6c30e623}">
          <xlrd:rvb i="8124"/>
        </ext>
      </extLst>
    </bk>
    <bk>
      <extLst>
        <ext uri="{3e2802c4-a4d2-4d8b-9148-e3be6c30e623}">
          <xlrd:rvb i="8125"/>
        </ext>
      </extLst>
    </bk>
    <bk>
      <extLst>
        <ext uri="{3e2802c4-a4d2-4d8b-9148-e3be6c30e623}">
          <xlrd:rvb i="8126"/>
        </ext>
      </extLst>
    </bk>
    <bk>
      <extLst>
        <ext uri="{3e2802c4-a4d2-4d8b-9148-e3be6c30e623}">
          <xlrd:rvb i="8127"/>
        </ext>
      </extLst>
    </bk>
    <bk>
      <extLst>
        <ext uri="{3e2802c4-a4d2-4d8b-9148-e3be6c30e623}">
          <xlrd:rvb i="8128"/>
        </ext>
      </extLst>
    </bk>
    <bk>
      <extLst>
        <ext uri="{3e2802c4-a4d2-4d8b-9148-e3be6c30e623}">
          <xlrd:rvb i="8129"/>
        </ext>
      </extLst>
    </bk>
    <bk>
      <extLst>
        <ext uri="{3e2802c4-a4d2-4d8b-9148-e3be6c30e623}">
          <xlrd:rvb i="8130"/>
        </ext>
      </extLst>
    </bk>
    <bk>
      <extLst>
        <ext uri="{3e2802c4-a4d2-4d8b-9148-e3be6c30e623}">
          <xlrd:rvb i="8131"/>
        </ext>
      </extLst>
    </bk>
    <bk>
      <extLst>
        <ext uri="{3e2802c4-a4d2-4d8b-9148-e3be6c30e623}">
          <xlrd:rvb i="8132"/>
        </ext>
      </extLst>
    </bk>
    <bk>
      <extLst>
        <ext uri="{3e2802c4-a4d2-4d8b-9148-e3be6c30e623}">
          <xlrd:rvb i="8133"/>
        </ext>
      </extLst>
    </bk>
    <bk>
      <extLst>
        <ext uri="{3e2802c4-a4d2-4d8b-9148-e3be6c30e623}">
          <xlrd:rvb i="8134"/>
        </ext>
      </extLst>
    </bk>
    <bk>
      <extLst>
        <ext uri="{3e2802c4-a4d2-4d8b-9148-e3be6c30e623}">
          <xlrd:rvb i="8135"/>
        </ext>
      </extLst>
    </bk>
    <bk>
      <extLst>
        <ext uri="{3e2802c4-a4d2-4d8b-9148-e3be6c30e623}">
          <xlrd:rvb i="8136"/>
        </ext>
      </extLst>
    </bk>
    <bk>
      <extLst>
        <ext uri="{3e2802c4-a4d2-4d8b-9148-e3be6c30e623}">
          <xlrd:rvb i="8137"/>
        </ext>
      </extLst>
    </bk>
    <bk>
      <extLst>
        <ext uri="{3e2802c4-a4d2-4d8b-9148-e3be6c30e623}">
          <xlrd:rvb i="8138"/>
        </ext>
      </extLst>
    </bk>
    <bk>
      <extLst>
        <ext uri="{3e2802c4-a4d2-4d8b-9148-e3be6c30e623}">
          <xlrd:rvb i="8139"/>
        </ext>
      </extLst>
    </bk>
    <bk>
      <extLst>
        <ext uri="{3e2802c4-a4d2-4d8b-9148-e3be6c30e623}">
          <xlrd:rvb i="8140"/>
        </ext>
      </extLst>
    </bk>
    <bk>
      <extLst>
        <ext uri="{3e2802c4-a4d2-4d8b-9148-e3be6c30e623}">
          <xlrd:rvb i="8141"/>
        </ext>
      </extLst>
    </bk>
    <bk>
      <extLst>
        <ext uri="{3e2802c4-a4d2-4d8b-9148-e3be6c30e623}">
          <xlrd:rvb i="8142"/>
        </ext>
      </extLst>
    </bk>
    <bk>
      <extLst>
        <ext uri="{3e2802c4-a4d2-4d8b-9148-e3be6c30e623}">
          <xlrd:rvb i="8143"/>
        </ext>
      </extLst>
    </bk>
    <bk>
      <extLst>
        <ext uri="{3e2802c4-a4d2-4d8b-9148-e3be6c30e623}">
          <xlrd:rvb i="8144"/>
        </ext>
      </extLst>
    </bk>
    <bk>
      <extLst>
        <ext uri="{3e2802c4-a4d2-4d8b-9148-e3be6c30e623}">
          <xlrd:rvb i="8145"/>
        </ext>
      </extLst>
    </bk>
    <bk>
      <extLst>
        <ext uri="{3e2802c4-a4d2-4d8b-9148-e3be6c30e623}">
          <xlrd:rvb i="8146"/>
        </ext>
      </extLst>
    </bk>
    <bk>
      <extLst>
        <ext uri="{3e2802c4-a4d2-4d8b-9148-e3be6c30e623}">
          <xlrd:rvb i="8147"/>
        </ext>
      </extLst>
    </bk>
    <bk>
      <extLst>
        <ext uri="{3e2802c4-a4d2-4d8b-9148-e3be6c30e623}">
          <xlrd:rvb i="8148"/>
        </ext>
      </extLst>
    </bk>
    <bk>
      <extLst>
        <ext uri="{3e2802c4-a4d2-4d8b-9148-e3be6c30e623}">
          <xlrd:rvb i="8149"/>
        </ext>
      </extLst>
    </bk>
    <bk>
      <extLst>
        <ext uri="{3e2802c4-a4d2-4d8b-9148-e3be6c30e623}">
          <xlrd:rvb i="8150"/>
        </ext>
      </extLst>
    </bk>
    <bk>
      <extLst>
        <ext uri="{3e2802c4-a4d2-4d8b-9148-e3be6c30e623}">
          <xlrd:rvb i="8151"/>
        </ext>
      </extLst>
    </bk>
    <bk>
      <extLst>
        <ext uri="{3e2802c4-a4d2-4d8b-9148-e3be6c30e623}">
          <xlrd:rvb i="8152"/>
        </ext>
      </extLst>
    </bk>
    <bk>
      <extLst>
        <ext uri="{3e2802c4-a4d2-4d8b-9148-e3be6c30e623}">
          <xlrd:rvb i="8153"/>
        </ext>
      </extLst>
    </bk>
    <bk>
      <extLst>
        <ext uri="{3e2802c4-a4d2-4d8b-9148-e3be6c30e623}">
          <xlrd:rvb i="8154"/>
        </ext>
      </extLst>
    </bk>
    <bk>
      <extLst>
        <ext uri="{3e2802c4-a4d2-4d8b-9148-e3be6c30e623}">
          <xlrd:rvb i="8155"/>
        </ext>
      </extLst>
    </bk>
    <bk>
      <extLst>
        <ext uri="{3e2802c4-a4d2-4d8b-9148-e3be6c30e623}">
          <xlrd:rvb i="8156"/>
        </ext>
      </extLst>
    </bk>
    <bk>
      <extLst>
        <ext uri="{3e2802c4-a4d2-4d8b-9148-e3be6c30e623}">
          <xlrd:rvb i="8157"/>
        </ext>
      </extLst>
    </bk>
    <bk>
      <extLst>
        <ext uri="{3e2802c4-a4d2-4d8b-9148-e3be6c30e623}">
          <xlrd:rvb i="8158"/>
        </ext>
      </extLst>
    </bk>
    <bk>
      <extLst>
        <ext uri="{3e2802c4-a4d2-4d8b-9148-e3be6c30e623}">
          <xlrd:rvb i="8159"/>
        </ext>
      </extLst>
    </bk>
    <bk>
      <extLst>
        <ext uri="{3e2802c4-a4d2-4d8b-9148-e3be6c30e623}">
          <xlrd:rvb i="8160"/>
        </ext>
      </extLst>
    </bk>
    <bk>
      <extLst>
        <ext uri="{3e2802c4-a4d2-4d8b-9148-e3be6c30e623}">
          <xlrd:rvb i="8161"/>
        </ext>
      </extLst>
    </bk>
    <bk>
      <extLst>
        <ext uri="{3e2802c4-a4d2-4d8b-9148-e3be6c30e623}">
          <xlrd:rvb i="8162"/>
        </ext>
      </extLst>
    </bk>
    <bk>
      <extLst>
        <ext uri="{3e2802c4-a4d2-4d8b-9148-e3be6c30e623}">
          <xlrd:rvb i="8163"/>
        </ext>
      </extLst>
    </bk>
    <bk>
      <extLst>
        <ext uri="{3e2802c4-a4d2-4d8b-9148-e3be6c30e623}">
          <xlrd:rvb i="8164"/>
        </ext>
      </extLst>
    </bk>
    <bk>
      <extLst>
        <ext uri="{3e2802c4-a4d2-4d8b-9148-e3be6c30e623}">
          <xlrd:rvb i="8165"/>
        </ext>
      </extLst>
    </bk>
    <bk>
      <extLst>
        <ext uri="{3e2802c4-a4d2-4d8b-9148-e3be6c30e623}">
          <xlrd:rvb i="8166"/>
        </ext>
      </extLst>
    </bk>
    <bk>
      <extLst>
        <ext uri="{3e2802c4-a4d2-4d8b-9148-e3be6c30e623}">
          <xlrd:rvb i="8167"/>
        </ext>
      </extLst>
    </bk>
    <bk>
      <extLst>
        <ext uri="{3e2802c4-a4d2-4d8b-9148-e3be6c30e623}">
          <xlrd:rvb i="8168"/>
        </ext>
      </extLst>
    </bk>
    <bk>
      <extLst>
        <ext uri="{3e2802c4-a4d2-4d8b-9148-e3be6c30e623}">
          <xlrd:rvb i="8169"/>
        </ext>
      </extLst>
    </bk>
    <bk>
      <extLst>
        <ext uri="{3e2802c4-a4d2-4d8b-9148-e3be6c30e623}">
          <xlrd:rvb i="8170"/>
        </ext>
      </extLst>
    </bk>
    <bk>
      <extLst>
        <ext uri="{3e2802c4-a4d2-4d8b-9148-e3be6c30e623}">
          <xlrd:rvb i="8171"/>
        </ext>
      </extLst>
    </bk>
    <bk>
      <extLst>
        <ext uri="{3e2802c4-a4d2-4d8b-9148-e3be6c30e623}">
          <xlrd:rvb i="8172"/>
        </ext>
      </extLst>
    </bk>
    <bk>
      <extLst>
        <ext uri="{3e2802c4-a4d2-4d8b-9148-e3be6c30e623}">
          <xlrd:rvb i="8173"/>
        </ext>
      </extLst>
    </bk>
    <bk>
      <extLst>
        <ext uri="{3e2802c4-a4d2-4d8b-9148-e3be6c30e623}">
          <xlrd:rvb i="8174"/>
        </ext>
      </extLst>
    </bk>
    <bk>
      <extLst>
        <ext uri="{3e2802c4-a4d2-4d8b-9148-e3be6c30e623}">
          <xlrd:rvb i="8175"/>
        </ext>
      </extLst>
    </bk>
    <bk>
      <extLst>
        <ext uri="{3e2802c4-a4d2-4d8b-9148-e3be6c30e623}">
          <xlrd:rvb i="8176"/>
        </ext>
      </extLst>
    </bk>
    <bk>
      <extLst>
        <ext uri="{3e2802c4-a4d2-4d8b-9148-e3be6c30e623}">
          <xlrd:rvb i="8177"/>
        </ext>
      </extLst>
    </bk>
    <bk>
      <extLst>
        <ext uri="{3e2802c4-a4d2-4d8b-9148-e3be6c30e623}">
          <xlrd:rvb i="8178"/>
        </ext>
      </extLst>
    </bk>
    <bk>
      <extLst>
        <ext uri="{3e2802c4-a4d2-4d8b-9148-e3be6c30e623}">
          <xlrd:rvb i="8179"/>
        </ext>
      </extLst>
    </bk>
    <bk>
      <extLst>
        <ext uri="{3e2802c4-a4d2-4d8b-9148-e3be6c30e623}">
          <xlrd:rvb i="8180"/>
        </ext>
      </extLst>
    </bk>
    <bk>
      <extLst>
        <ext uri="{3e2802c4-a4d2-4d8b-9148-e3be6c30e623}">
          <xlrd:rvb i="8181"/>
        </ext>
      </extLst>
    </bk>
    <bk>
      <extLst>
        <ext uri="{3e2802c4-a4d2-4d8b-9148-e3be6c30e623}">
          <xlrd:rvb i="8182"/>
        </ext>
      </extLst>
    </bk>
    <bk>
      <extLst>
        <ext uri="{3e2802c4-a4d2-4d8b-9148-e3be6c30e623}">
          <xlrd:rvb i="8183"/>
        </ext>
      </extLst>
    </bk>
    <bk>
      <extLst>
        <ext uri="{3e2802c4-a4d2-4d8b-9148-e3be6c30e623}">
          <xlrd:rvb i="8184"/>
        </ext>
      </extLst>
    </bk>
    <bk>
      <extLst>
        <ext uri="{3e2802c4-a4d2-4d8b-9148-e3be6c30e623}">
          <xlrd:rvb i="8185"/>
        </ext>
      </extLst>
    </bk>
    <bk>
      <extLst>
        <ext uri="{3e2802c4-a4d2-4d8b-9148-e3be6c30e623}">
          <xlrd:rvb i="8186"/>
        </ext>
      </extLst>
    </bk>
    <bk>
      <extLst>
        <ext uri="{3e2802c4-a4d2-4d8b-9148-e3be6c30e623}">
          <xlrd:rvb i="8187"/>
        </ext>
      </extLst>
    </bk>
    <bk>
      <extLst>
        <ext uri="{3e2802c4-a4d2-4d8b-9148-e3be6c30e623}">
          <xlrd:rvb i="8188"/>
        </ext>
      </extLst>
    </bk>
    <bk>
      <extLst>
        <ext uri="{3e2802c4-a4d2-4d8b-9148-e3be6c30e623}">
          <xlrd:rvb i="8189"/>
        </ext>
      </extLst>
    </bk>
    <bk>
      <extLst>
        <ext uri="{3e2802c4-a4d2-4d8b-9148-e3be6c30e623}">
          <xlrd:rvb i="8190"/>
        </ext>
      </extLst>
    </bk>
    <bk>
      <extLst>
        <ext uri="{3e2802c4-a4d2-4d8b-9148-e3be6c30e623}">
          <xlrd:rvb i="8191"/>
        </ext>
      </extLst>
    </bk>
    <bk>
      <extLst>
        <ext uri="{3e2802c4-a4d2-4d8b-9148-e3be6c30e623}">
          <xlrd:rvb i="8192"/>
        </ext>
      </extLst>
    </bk>
    <bk>
      <extLst>
        <ext uri="{3e2802c4-a4d2-4d8b-9148-e3be6c30e623}">
          <xlrd:rvb i="8193"/>
        </ext>
      </extLst>
    </bk>
    <bk>
      <extLst>
        <ext uri="{3e2802c4-a4d2-4d8b-9148-e3be6c30e623}">
          <xlrd:rvb i="8194"/>
        </ext>
      </extLst>
    </bk>
    <bk>
      <extLst>
        <ext uri="{3e2802c4-a4d2-4d8b-9148-e3be6c30e623}">
          <xlrd:rvb i="8195"/>
        </ext>
      </extLst>
    </bk>
    <bk>
      <extLst>
        <ext uri="{3e2802c4-a4d2-4d8b-9148-e3be6c30e623}">
          <xlrd:rvb i="8196"/>
        </ext>
      </extLst>
    </bk>
    <bk>
      <extLst>
        <ext uri="{3e2802c4-a4d2-4d8b-9148-e3be6c30e623}">
          <xlrd:rvb i="8197"/>
        </ext>
      </extLst>
    </bk>
    <bk>
      <extLst>
        <ext uri="{3e2802c4-a4d2-4d8b-9148-e3be6c30e623}">
          <xlrd:rvb i="8198"/>
        </ext>
      </extLst>
    </bk>
    <bk>
      <extLst>
        <ext uri="{3e2802c4-a4d2-4d8b-9148-e3be6c30e623}">
          <xlrd:rvb i="8199"/>
        </ext>
      </extLst>
    </bk>
    <bk>
      <extLst>
        <ext uri="{3e2802c4-a4d2-4d8b-9148-e3be6c30e623}">
          <xlrd:rvb i="8200"/>
        </ext>
      </extLst>
    </bk>
    <bk>
      <extLst>
        <ext uri="{3e2802c4-a4d2-4d8b-9148-e3be6c30e623}">
          <xlrd:rvb i="8201"/>
        </ext>
      </extLst>
    </bk>
    <bk>
      <extLst>
        <ext uri="{3e2802c4-a4d2-4d8b-9148-e3be6c30e623}">
          <xlrd:rvb i="8202"/>
        </ext>
      </extLst>
    </bk>
    <bk>
      <extLst>
        <ext uri="{3e2802c4-a4d2-4d8b-9148-e3be6c30e623}">
          <xlrd:rvb i="8203"/>
        </ext>
      </extLst>
    </bk>
    <bk>
      <extLst>
        <ext uri="{3e2802c4-a4d2-4d8b-9148-e3be6c30e623}">
          <xlrd:rvb i="8204"/>
        </ext>
      </extLst>
    </bk>
    <bk>
      <extLst>
        <ext uri="{3e2802c4-a4d2-4d8b-9148-e3be6c30e623}">
          <xlrd:rvb i="8205"/>
        </ext>
      </extLst>
    </bk>
    <bk>
      <extLst>
        <ext uri="{3e2802c4-a4d2-4d8b-9148-e3be6c30e623}">
          <xlrd:rvb i="8206"/>
        </ext>
      </extLst>
    </bk>
    <bk>
      <extLst>
        <ext uri="{3e2802c4-a4d2-4d8b-9148-e3be6c30e623}">
          <xlrd:rvb i="8207"/>
        </ext>
      </extLst>
    </bk>
    <bk>
      <extLst>
        <ext uri="{3e2802c4-a4d2-4d8b-9148-e3be6c30e623}">
          <xlrd:rvb i="8208"/>
        </ext>
      </extLst>
    </bk>
    <bk>
      <extLst>
        <ext uri="{3e2802c4-a4d2-4d8b-9148-e3be6c30e623}">
          <xlrd:rvb i="8209"/>
        </ext>
      </extLst>
    </bk>
    <bk>
      <extLst>
        <ext uri="{3e2802c4-a4d2-4d8b-9148-e3be6c30e623}">
          <xlrd:rvb i="8210"/>
        </ext>
      </extLst>
    </bk>
    <bk>
      <extLst>
        <ext uri="{3e2802c4-a4d2-4d8b-9148-e3be6c30e623}">
          <xlrd:rvb i="8211"/>
        </ext>
      </extLst>
    </bk>
    <bk>
      <extLst>
        <ext uri="{3e2802c4-a4d2-4d8b-9148-e3be6c30e623}">
          <xlrd:rvb i="8212"/>
        </ext>
      </extLst>
    </bk>
    <bk>
      <extLst>
        <ext uri="{3e2802c4-a4d2-4d8b-9148-e3be6c30e623}">
          <xlrd:rvb i="8213"/>
        </ext>
      </extLst>
    </bk>
    <bk>
      <extLst>
        <ext uri="{3e2802c4-a4d2-4d8b-9148-e3be6c30e623}">
          <xlrd:rvb i="8214"/>
        </ext>
      </extLst>
    </bk>
    <bk>
      <extLst>
        <ext uri="{3e2802c4-a4d2-4d8b-9148-e3be6c30e623}">
          <xlrd:rvb i="8215"/>
        </ext>
      </extLst>
    </bk>
    <bk>
      <extLst>
        <ext uri="{3e2802c4-a4d2-4d8b-9148-e3be6c30e623}">
          <xlrd:rvb i="8216"/>
        </ext>
      </extLst>
    </bk>
    <bk>
      <extLst>
        <ext uri="{3e2802c4-a4d2-4d8b-9148-e3be6c30e623}">
          <xlrd:rvb i="8217"/>
        </ext>
      </extLst>
    </bk>
    <bk>
      <extLst>
        <ext uri="{3e2802c4-a4d2-4d8b-9148-e3be6c30e623}">
          <xlrd:rvb i="8218"/>
        </ext>
      </extLst>
    </bk>
    <bk>
      <extLst>
        <ext uri="{3e2802c4-a4d2-4d8b-9148-e3be6c30e623}">
          <xlrd:rvb i="8219"/>
        </ext>
      </extLst>
    </bk>
    <bk>
      <extLst>
        <ext uri="{3e2802c4-a4d2-4d8b-9148-e3be6c30e623}">
          <xlrd:rvb i="8220"/>
        </ext>
      </extLst>
    </bk>
    <bk>
      <extLst>
        <ext uri="{3e2802c4-a4d2-4d8b-9148-e3be6c30e623}">
          <xlrd:rvb i="8221"/>
        </ext>
      </extLst>
    </bk>
    <bk>
      <extLst>
        <ext uri="{3e2802c4-a4d2-4d8b-9148-e3be6c30e623}">
          <xlrd:rvb i="8222"/>
        </ext>
      </extLst>
    </bk>
    <bk>
      <extLst>
        <ext uri="{3e2802c4-a4d2-4d8b-9148-e3be6c30e623}">
          <xlrd:rvb i="8223"/>
        </ext>
      </extLst>
    </bk>
    <bk>
      <extLst>
        <ext uri="{3e2802c4-a4d2-4d8b-9148-e3be6c30e623}">
          <xlrd:rvb i="8224"/>
        </ext>
      </extLst>
    </bk>
    <bk>
      <extLst>
        <ext uri="{3e2802c4-a4d2-4d8b-9148-e3be6c30e623}">
          <xlrd:rvb i="8225"/>
        </ext>
      </extLst>
    </bk>
    <bk>
      <extLst>
        <ext uri="{3e2802c4-a4d2-4d8b-9148-e3be6c30e623}">
          <xlrd:rvb i="8226"/>
        </ext>
      </extLst>
    </bk>
    <bk>
      <extLst>
        <ext uri="{3e2802c4-a4d2-4d8b-9148-e3be6c30e623}">
          <xlrd:rvb i="8227"/>
        </ext>
      </extLst>
    </bk>
    <bk>
      <extLst>
        <ext uri="{3e2802c4-a4d2-4d8b-9148-e3be6c30e623}">
          <xlrd:rvb i="8228"/>
        </ext>
      </extLst>
    </bk>
    <bk>
      <extLst>
        <ext uri="{3e2802c4-a4d2-4d8b-9148-e3be6c30e623}">
          <xlrd:rvb i="8229"/>
        </ext>
      </extLst>
    </bk>
    <bk>
      <extLst>
        <ext uri="{3e2802c4-a4d2-4d8b-9148-e3be6c30e623}">
          <xlrd:rvb i="8230"/>
        </ext>
      </extLst>
    </bk>
    <bk>
      <extLst>
        <ext uri="{3e2802c4-a4d2-4d8b-9148-e3be6c30e623}">
          <xlrd:rvb i="8231"/>
        </ext>
      </extLst>
    </bk>
    <bk>
      <extLst>
        <ext uri="{3e2802c4-a4d2-4d8b-9148-e3be6c30e623}">
          <xlrd:rvb i="8232"/>
        </ext>
      </extLst>
    </bk>
    <bk>
      <extLst>
        <ext uri="{3e2802c4-a4d2-4d8b-9148-e3be6c30e623}">
          <xlrd:rvb i="8233"/>
        </ext>
      </extLst>
    </bk>
    <bk>
      <extLst>
        <ext uri="{3e2802c4-a4d2-4d8b-9148-e3be6c30e623}">
          <xlrd:rvb i="8234"/>
        </ext>
      </extLst>
    </bk>
    <bk>
      <extLst>
        <ext uri="{3e2802c4-a4d2-4d8b-9148-e3be6c30e623}">
          <xlrd:rvb i="8235"/>
        </ext>
      </extLst>
    </bk>
    <bk>
      <extLst>
        <ext uri="{3e2802c4-a4d2-4d8b-9148-e3be6c30e623}">
          <xlrd:rvb i="8236"/>
        </ext>
      </extLst>
    </bk>
    <bk>
      <extLst>
        <ext uri="{3e2802c4-a4d2-4d8b-9148-e3be6c30e623}">
          <xlrd:rvb i="8237"/>
        </ext>
      </extLst>
    </bk>
    <bk>
      <extLst>
        <ext uri="{3e2802c4-a4d2-4d8b-9148-e3be6c30e623}">
          <xlrd:rvb i="8238"/>
        </ext>
      </extLst>
    </bk>
    <bk>
      <extLst>
        <ext uri="{3e2802c4-a4d2-4d8b-9148-e3be6c30e623}">
          <xlrd:rvb i="8239"/>
        </ext>
      </extLst>
    </bk>
    <bk>
      <extLst>
        <ext uri="{3e2802c4-a4d2-4d8b-9148-e3be6c30e623}">
          <xlrd:rvb i="8240"/>
        </ext>
      </extLst>
    </bk>
    <bk>
      <extLst>
        <ext uri="{3e2802c4-a4d2-4d8b-9148-e3be6c30e623}">
          <xlrd:rvb i="8241"/>
        </ext>
      </extLst>
    </bk>
    <bk>
      <extLst>
        <ext uri="{3e2802c4-a4d2-4d8b-9148-e3be6c30e623}">
          <xlrd:rvb i="8242"/>
        </ext>
      </extLst>
    </bk>
    <bk>
      <extLst>
        <ext uri="{3e2802c4-a4d2-4d8b-9148-e3be6c30e623}">
          <xlrd:rvb i="8243"/>
        </ext>
      </extLst>
    </bk>
    <bk>
      <extLst>
        <ext uri="{3e2802c4-a4d2-4d8b-9148-e3be6c30e623}">
          <xlrd:rvb i="8244"/>
        </ext>
      </extLst>
    </bk>
    <bk>
      <extLst>
        <ext uri="{3e2802c4-a4d2-4d8b-9148-e3be6c30e623}">
          <xlrd:rvb i="8245"/>
        </ext>
      </extLst>
    </bk>
    <bk>
      <extLst>
        <ext uri="{3e2802c4-a4d2-4d8b-9148-e3be6c30e623}">
          <xlrd:rvb i="8246"/>
        </ext>
      </extLst>
    </bk>
    <bk>
      <extLst>
        <ext uri="{3e2802c4-a4d2-4d8b-9148-e3be6c30e623}">
          <xlrd:rvb i="8247"/>
        </ext>
      </extLst>
    </bk>
    <bk>
      <extLst>
        <ext uri="{3e2802c4-a4d2-4d8b-9148-e3be6c30e623}">
          <xlrd:rvb i="8248"/>
        </ext>
      </extLst>
    </bk>
    <bk>
      <extLst>
        <ext uri="{3e2802c4-a4d2-4d8b-9148-e3be6c30e623}">
          <xlrd:rvb i="8249"/>
        </ext>
      </extLst>
    </bk>
    <bk>
      <extLst>
        <ext uri="{3e2802c4-a4d2-4d8b-9148-e3be6c30e623}">
          <xlrd:rvb i="8250"/>
        </ext>
      </extLst>
    </bk>
    <bk>
      <extLst>
        <ext uri="{3e2802c4-a4d2-4d8b-9148-e3be6c30e623}">
          <xlrd:rvb i="8251"/>
        </ext>
      </extLst>
    </bk>
    <bk>
      <extLst>
        <ext uri="{3e2802c4-a4d2-4d8b-9148-e3be6c30e623}">
          <xlrd:rvb i="8252"/>
        </ext>
      </extLst>
    </bk>
    <bk>
      <extLst>
        <ext uri="{3e2802c4-a4d2-4d8b-9148-e3be6c30e623}">
          <xlrd:rvb i="8253"/>
        </ext>
      </extLst>
    </bk>
    <bk>
      <extLst>
        <ext uri="{3e2802c4-a4d2-4d8b-9148-e3be6c30e623}">
          <xlrd:rvb i="8254"/>
        </ext>
      </extLst>
    </bk>
    <bk>
      <extLst>
        <ext uri="{3e2802c4-a4d2-4d8b-9148-e3be6c30e623}">
          <xlrd:rvb i="8255"/>
        </ext>
      </extLst>
    </bk>
    <bk>
      <extLst>
        <ext uri="{3e2802c4-a4d2-4d8b-9148-e3be6c30e623}">
          <xlrd:rvb i="8256"/>
        </ext>
      </extLst>
    </bk>
    <bk>
      <extLst>
        <ext uri="{3e2802c4-a4d2-4d8b-9148-e3be6c30e623}">
          <xlrd:rvb i="8257"/>
        </ext>
      </extLst>
    </bk>
    <bk>
      <extLst>
        <ext uri="{3e2802c4-a4d2-4d8b-9148-e3be6c30e623}">
          <xlrd:rvb i="8258"/>
        </ext>
      </extLst>
    </bk>
    <bk>
      <extLst>
        <ext uri="{3e2802c4-a4d2-4d8b-9148-e3be6c30e623}">
          <xlrd:rvb i="8259"/>
        </ext>
      </extLst>
    </bk>
    <bk>
      <extLst>
        <ext uri="{3e2802c4-a4d2-4d8b-9148-e3be6c30e623}">
          <xlrd:rvb i="8260"/>
        </ext>
      </extLst>
    </bk>
    <bk>
      <extLst>
        <ext uri="{3e2802c4-a4d2-4d8b-9148-e3be6c30e623}">
          <xlrd:rvb i="8261"/>
        </ext>
      </extLst>
    </bk>
    <bk>
      <extLst>
        <ext uri="{3e2802c4-a4d2-4d8b-9148-e3be6c30e623}">
          <xlrd:rvb i="8262"/>
        </ext>
      </extLst>
    </bk>
    <bk>
      <extLst>
        <ext uri="{3e2802c4-a4d2-4d8b-9148-e3be6c30e623}">
          <xlrd:rvb i="8263"/>
        </ext>
      </extLst>
    </bk>
    <bk>
      <extLst>
        <ext uri="{3e2802c4-a4d2-4d8b-9148-e3be6c30e623}">
          <xlrd:rvb i="8264"/>
        </ext>
      </extLst>
    </bk>
    <bk>
      <extLst>
        <ext uri="{3e2802c4-a4d2-4d8b-9148-e3be6c30e623}">
          <xlrd:rvb i="8265"/>
        </ext>
      </extLst>
    </bk>
    <bk>
      <extLst>
        <ext uri="{3e2802c4-a4d2-4d8b-9148-e3be6c30e623}">
          <xlrd:rvb i="8266"/>
        </ext>
      </extLst>
    </bk>
    <bk>
      <extLst>
        <ext uri="{3e2802c4-a4d2-4d8b-9148-e3be6c30e623}">
          <xlrd:rvb i="8267"/>
        </ext>
      </extLst>
    </bk>
    <bk>
      <extLst>
        <ext uri="{3e2802c4-a4d2-4d8b-9148-e3be6c30e623}">
          <xlrd:rvb i="8268"/>
        </ext>
      </extLst>
    </bk>
    <bk>
      <extLst>
        <ext uri="{3e2802c4-a4d2-4d8b-9148-e3be6c30e623}">
          <xlrd:rvb i="8269"/>
        </ext>
      </extLst>
    </bk>
    <bk>
      <extLst>
        <ext uri="{3e2802c4-a4d2-4d8b-9148-e3be6c30e623}">
          <xlrd:rvb i="8270"/>
        </ext>
      </extLst>
    </bk>
    <bk>
      <extLst>
        <ext uri="{3e2802c4-a4d2-4d8b-9148-e3be6c30e623}">
          <xlrd:rvb i="8271"/>
        </ext>
      </extLst>
    </bk>
    <bk>
      <extLst>
        <ext uri="{3e2802c4-a4d2-4d8b-9148-e3be6c30e623}">
          <xlrd:rvb i="8272"/>
        </ext>
      </extLst>
    </bk>
    <bk>
      <extLst>
        <ext uri="{3e2802c4-a4d2-4d8b-9148-e3be6c30e623}">
          <xlrd:rvb i="8273"/>
        </ext>
      </extLst>
    </bk>
    <bk>
      <extLst>
        <ext uri="{3e2802c4-a4d2-4d8b-9148-e3be6c30e623}">
          <xlrd:rvb i="8274"/>
        </ext>
      </extLst>
    </bk>
    <bk>
      <extLst>
        <ext uri="{3e2802c4-a4d2-4d8b-9148-e3be6c30e623}">
          <xlrd:rvb i="8275"/>
        </ext>
      </extLst>
    </bk>
    <bk>
      <extLst>
        <ext uri="{3e2802c4-a4d2-4d8b-9148-e3be6c30e623}">
          <xlrd:rvb i="8276"/>
        </ext>
      </extLst>
    </bk>
    <bk>
      <extLst>
        <ext uri="{3e2802c4-a4d2-4d8b-9148-e3be6c30e623}">
          <xlrd:rvb i="8277"/>
        </ext>
      </extLst>
    </bk>
    <bk>
      <extLst>
        <ext uri="{3e2802c4-a4d2-4d8b-9148-e3be6c30e623}">
          <xlrd:rvb i="8278"/>
        </ext>
      </extLst>
    </bk>
    <bk>
      <extLst>
        <ext uri="{3e2802c4-a4d2-4d8b-9148-e3be6c30e623}">
          <xlrd:rvb i="8279"/>
        </ext>
      </extLst>
    </bk>
    <bk>
      <extLst>
        <ext uri="{3e2802c4-a4d2-4d8b-9148-e3be6c30e623}">
          <xlrd:rvb i="8280"/>
        </ext>
      </extLst>
    </bk>
    <bk>
      <extLst>
        <ext uri="{3e2802c4-a4d2-4d8b-9148-e3be6c30e623}">
          <xlrd:rvb i="8281"/>
        </ext>
      </extLst>
    </bk>
    <bk>
      <extLst>
        <ext uri="{3e2802c4-a4d2-4d8b-9148-e3be6c30e623}">
          <xlrd:rvb i="8282"/>
        </ext>
      </extLst>
    </bk>
    <bk>
      <extLst>
        <ext uri="{3e2802c4-a4d2-4d8b-9148-e3be6c30e623}">
          <xlrd:rvb i="8283"/>
        </ext>
      </extLst>
    </bk>
    <bk>
      <extLst>
        <ext uri="{3e2802c4-a4d2-4d8b-9148-e3be6c30e623}">
          <xlrd:rvb i="8284"/>
        </ext>
      </extLst>
    </bk>
    <bk>
      <extLst>
        <ext uri="{3e2802c4-a4d2-4d8b-9148-e3be6c30e623}">
          <xlrd:rvb i="8285"/>
        </ext>
      </extLst>
    </bk>
    <bk>
      <extLst>
        <ext uri="{3e2802c4-a4d2-4d8b-9148-e3be6c30e623}">
          <xlrd:rvb i="8286"/>
        </ext>
      </extLst>
    </bk>
    <bk>
      <extLst>
        <ext uri="{3e2802c4-a4d2-4d8b-9148-e3be6c30e623}">
          <xlrd:rvb i="8287"/>
        </ext>
      </extLst>
    </bk>
    <bk>
      <extLst>
        <ext uri="{3e2802c4-a4d2-4d8b-9148-e3be6c30e623}">
          <xlrd:rvb i="8288"/>
        </ext>
      </extLst>
    </bk>
    <bk>
      <extLst>
        <ext uri="{3e2802c4-a4d2-4d8b-9148-e3be6c30e623}">
          <xlrd:rvb i="8289"/>
        </ext>
      </extLst>
    </bk>
    <bk>
      <extLst>
        <ext uri="{3e2802c4-a4d2-4d8b-9148-e3be6c30e623}">
          <xlrd:rvb i="8290"/>
        </ext>
      </extLst>
    </bk>
    <bk>
      <extLst>
        <ext uri="{3e2802c4-a4d2-4d8b-9148-e3be6c30e623}">
          <xlrd:rvb i="8291"/>
        </ext>
      </extLst>
    </bk>
    <bk>
      <extLst>
        <ext uri="{3e2802c4-a4d2-4d8b-9148-e3be6c30e623}">
          <xlrd:rvb i="8292"/>
        </ext>
      </extLst>
    </bk>
    <bk>
      <extLst>
        <ext uri="{3e2802c4-a4d2-4d8b-9148-e3be6c30e623}">
          <xlrd:rvb i="8293"/>
        </ext>
      </extLst>
    </bk>
    <bk>
      <extLst>
        <ext uri="{3e2802c4-a4d2-4d8b-9148-e3be6c30e623}">
          <xlrd:rvb i="8294"/>
        </ext>
      </extLst>
    </bk>
    <bk>
      <extLst>
        <ext uri="{3e2802c4-a4d2-4d8b-9148-e3be6c30e623}">
          <xlrd:rvb i="8295"/>
        </ext>
      </extLst>
    </bk>
    <bk>
      <extLst>
        <ext uri="{3e2802c4-a4d2-4d8b-9148-e3be6c30e623}">
          <xlrd:rvb i="8296"/>
        </ext>
      </extLst>
    </bk>
    <bk>
      <extLst>
        <ext uri="{3e2802c4-a4d2-4d8b-9148-e3be6c30e623}">
          <xlrd:rvb i="8297"/>
        </ext>
      </extLst>
    </bk>
    <bk>
      <extLst>
        <ext uri="{3e2802c4-a4d2-4d8b-9148-e3be6c30e623}">
          <xlrd:rvb i="8298"/>
        </ext>
      </extLst>
    </bk>
    <bk>
      <extLst>
        <ext uri="{3e2802c4-a4d2-4d8b-9148-e3be6c30e623}">
          <xlrd:rvb i="8299"/>
        </ext>
      </extLst>
    </bk>
    <bk>
      <extLst>
        <ext uri="{3e2802c4-a4d2-4d8b-9148-e3be6c30e623}">
          <xlrd:rvb i="8300"/>
        </ext>
      </extLst>
    </bk>
    <bk>
      <extLst>
        <ext uri="{3e2802c4-a4d2-4d8b-9148-e3be6c30e623}">
          <xlrd:rvb i="8301"/>
        </ext>
      </extLst>
    </bk>
    <bk>
      <extLst>
        <ext uri="{3e2802c4-a4d2-4d8b-9148-e3be6c30e623}">
          <xlrd:rvb i="8302"/>
        </ext>
      </extLst>
    </bk>
    <bk>
      <extLst>
        <ext uri="{3e2802c4-a4d2-4d8b-9148-e3be6c30e623}">
          <xlrd:rvb i="8303"/>
        </ext>
      </extLst>
    </bk>
    <bk>
      <extLst>
        <ext uri="{3e2802c4-a4d2-4d8b-9148-e3be6c30e623}">
          <xlrd:rvb i="8304"/>
        </ext>
      </extLst>
    </bk>
    <bk>
      <extLst>
        <ext uri="{3e2802c4-a4d2-4d8b-9148-e3be6c30e623}">
          <xlrd:rvb i="8305"/>
        </ext>
      </extLst>
    </bk>
    <bk>
      <extLst>
        <ext uri="{3e2802c4-a4d2-4d8b-9148-e3be6c30e623}">
          <xlrd:rvb i="8306"/>
        </ext>
      </extLst>
    </bk>
    <bk>
      <extLst>
        <ext uri="{3e2802c4-a4d2-4d8b-9148-e3be6c30e623}">
          <xlrd:rvb i="8307"/>
        </ext>
      </extLst>
    </bk>
    <bk>
      <extLst>
        <ext uri="{3e2802c4-a4d2-4d8b-9148-e3be6c30e623}">
          <xlrd:rvb i="8308"/>
        </ext>
      </extLst>
    </bk>
    <bk>
      <extLst>
        <ext uri="{3e2802c4-a4d2-4d8b-9148-e3be6c30e623}">
          <xlrd:rvb i="8309"/>
        </ext>
      </extLst>
    </bk>
    <bk>
      <extLst>
        <ext uri="{3e2802c4-a4d2-4d8b-9148-e3be6c30e623}">
          <xlrd:rvb i="8310"/>
        </ext>
      </extLst>
    </bk>
    <bk>
      <extLst>
        <ext uri="{3e2802c4-a4d2-4d8b-9148-e3be6c30e623}">
          <xlrd:rvb i="8311"/>
        </ext>
      </extLst>
    </bk>
    <bk>
      <extLst>
        <ext uri="{3e2802c4-a4d2-4d8b-9148-e3be6c30e623}">
          <xlrd:rvb i="8312"/>
        </ext>
      </extLst>
    </bk>
    <bk>
      <extLst>
        <ext uri="{3e2802c4-a4d2-4d8b-9148-e3be6c30e623}">
          <xlrd:rvb i="8313"/>
        </ext>
      </extLst>
    </bk>
    <bk>
      <extLst>
        <ext uri="{3e2802c4-a4d2-4d8b-9148-e3be6c30e623}">
          <xlrd:rvb i="8314"/>
        </ext>
      </extLst>
    </bk>
    <bk>
      <extLst>
        <ext uri="{3e2802c4-a4d2-4d8b-9148-e3be6c30e623}">
          <xlrd:rvb i="8315"/>
        </ext>
      </extLst>
    </bk>
    <bk>
      <extLst>
        <ext uri="{3e2802c4-a4d2-4d8b-9148-e3be6c30e623}">
          <xlrd:rvb i="8316"/>
        </ext>
      </extLst>
    </bk>
    <bk>
      <extLst>
        <ext uri="{3e2802c4-a4d2-4d8b-9148-e3be6c30e623}">
          <xlrd:rvb i="8317"/>
        </ext>
      </extLst>
    </bk>
    <bk>
      <extLst>
        <ext uri="{3e2802c4-a4d2-4d8b-9148-e3be6c30e623}">
          <xlrd:rvb i="8318"/>
        </ext>
      </extLst>
    </bk>
    <bk>
      <extLst>
        <ext uri="{3e2802c4-a4d2-4d8b-9148-e3be6c30e623}">
          <xlrd:rvb i="8319"/>
        </ext>
      </extLst>
    </bk>
    <bk>
      <extLst>
        <ext uri="{3e2802c4-a4d2-4d8b-9148-e3be6c30e623}">
          <xlrd:rvb i="8320"/>
        </ext>
      </extLst>
    </bk>
    <bk>
      <extLst>
        <ext uri="{3e2802c4-a4d2-4d8b-9148-e3be6c30e623}">
          <xlrd:rvb i="8321"/>
        </ext>
      </extLst>
    </bk>
    <bk>
      <extLst>
        <ext uri="{3e2802c4-a4d2-4d8b-9148-e3be6c30e623}">
          <xlrd:rvb i="8322"/>
        </ext>
      </extLst>
    </bk>
    <bk>
      <extLst>
        <ext uri="{3e2802c4-a4d2-4d8b-9148-e3be6c30e623}">
          <xlrd:rvb i="8323"/>
        </ext>
      </extLst>
    </bk>
    <bk>
      <extLst>
        <ext uri="{3e2802c4-a4d2-4d8b-9148-e3be6c30e623}">
          <xlrd:rvb i="8324"/>
        </ext>
      </extLst>
    </bk>
    <bk>
      <extLst>
        <ext uri="{3e2802c4-a4d2-4d8b-9148-e3be6c30e623}">
          <xlrd:rvb i="8325"/>
        </ext>
      </extLst>
    </bk>
    <bk>
      <extLst>
        <ext uri="{3e2802c4-a4d2-4d8b-9148-e3be6c30e623}">
          <xlrd:rvb i="8326"/>
        </ext>
      </extLst>
    </bk>
    <bk>
      <extLst>
        <ext uri="{3e2802c4-a4d2-4d8b-9148-e3be6c30e623}">
          <xlrd:rvb i="8327"/>
        </ext>
      </extLst>
    </bk>
    <bk>
      <extLst>
        <ext uri="{3e2802c4-a4d2-4d8b-9148-e3be6c30e623}">
          <xlrd:rvb i="8328"/>
        </ext>
      </extLst>
    </bk>
    <bk>
      <extLst>
        <ext uri="{3e2802c4-a4d2-4d8b-9148-e3be6c30e623}">
          <xlrd:rvb i="8329"/>
        </ext>
      </extLst>
    </bk>
    <bk>
      <extLst>
        <ext uri="{3e2802c4-a4d2-4d8b-9148-e3be6c30e623}">
          <xlrd:rvb i="8330"/>
        </ext>
      </extLst>
    </bk>
    <bk>
      <extLst>
        <ext uri="{3e2802c4-a4d2-4d8b-9148-e3be6c30e623}">
          <xlrd:rvb i="8331"/>
        </ext>
      </extLst>
    </bk>
    <bk>
      <extLst>
        <ext uri="{3e2802c4-a4d2-4d8b-9148-e3be6c30e623}">
          <xlrd:rvb i="8332"/>
        </ext>
      </extLst>
    </bk>
    <bk>
      <extLst>
        <ext uri="{3e2802c4-a4d2-4d8b-9148-e3be6c30e623}">
          <xlrd:rvb i="8333"/>
        </ext>
      </extLst>
    </bk>
    <bk>
      <extLst>
        <ext uri="{3e2802c4-a4d2-4d8b-9148-e3be6c30e623}">
          <xlrd:rvb i="8334"/>
        </ext>
      </extLst>
    </bk>
    <bk>
      <extLst>
        <ext uri="{3e2802c4-a4d2-4d8b-9148-e3be6c30e623}">
          <xlrd:rvb i="8335"/>
        </ext>
      </extLst>
    </bk>
    <bk>
      <extLst>
        <ext uri="{3e2802c4-a4d2-4d8b-9148-e3be6c30e623}">
          <xlrd:rvb i="8336"/>
        </ext>
      </extLst>
    </bk>
    <bk>
      <extLst>
        <ext uri="{3e2802c4-a4d2-4d8b-9148-e3be6c30e623}">
          <xlrd:rvb i="8337"/>
        </ext>
      </extLst>
    </bk>
    <bk>
      <extLst>
        <ext uri="{3e2802c4-a4d2-4d8b-9148-e3be6c30e623}">
          <xlrd:rvb i="8338"/>
        </ext>
      </extLst>
    </bk>
    <bk>
      <extLst>
        <ext uri="{3e2802c4-a4d2-4d8b-9148-e3be6c30e623}">
          <xlrd:rvb i="8339"/>
        </ext>
      </extLst>
    </bk>
    <bk>
      <extLst>
        <ext uri="{3e2802c4-a4d2-4d8b-9148-e3be6c30e623}">
          <xlrd:rvb i="8340"/>
        </ext>
      </extLst>
    </bk>
    <bk>
      <extLst>
        <ext uri="{3e2802c4-a4d2-4d8b-9148-e3be6c30e623}">
          <xlrd:rvb i="8341"/>
        </ext>
      </extLst>
    </bk>
    <bk>
      <extLst>
        <ext uri="{3e2802c4-a4d2-4d8b-9148-e3be6c30e623}">
          <xlrd:rvb i="8342"/>
        </ext>
      </extLst>
    </bk>
    <bk>
      <extLst>
        <ext uri="{3e2802c4-a4d2-4d8b-9148-e3be6c30e623}">
          <xlrd:rvb i="8343"/>
        </ext>
      </extLst>
    </bk>
    <bk>
      <extLst>
        <ext uri="{3e2802c4-a4d2-4d8b-9148-e3be6c30e623}">
          <xlrd:rvb i="8344"/>
        </ext>
      </extLst>
    </bk>
    <bk>
      <extLst>
        <ext uri="{3e2802c4-a4d2-4d8b-9148-e3be6c30e623}">
          <xlrd:rvb i="8345"/>
        </ext>
      </extLst>
    </bk>
    <bk>
      <extLst>
        <ext uri="{3e2802c4-a4d2-4d8b-9148-e3be6c30e623}">
          <xlrd:rvb i="8346"/>
        </ext>
      </extLst>
    </bk>
    <bk>
      <extLst>
        <ext uri="{3e2802c4-a4d2-4d8b-9148-e3be6c30e623}">
          <xlrd:rvb i="8347"/>
        </ext>
      </extLst>
    </bk>
    <bk>
      <extLst>
        <ext uri="{3e2802c4-a4d2-4d8b-9148-e3be6c30e623}">
          <xlrd:rvb i="8348"/>
        </ext>
      </extLst>
    </bk>
    <bk>
      <extLst>
        <ext uri="{3e2802c4-a4d2-4d8b-9148-e3be6c30e623}">
          <xlrd:rvb i="8349"/>
        </ext>
      </extLst>
    </bk>
    <bk>
      <extLst>
        <ext uri="{3e2802c4-a4d2-4d8b-9148-e3be6c30e623}">
          <xlrd:rvb i="8350"/>
        </ext>
      </extLst>
    </bk>
    <bk>
      <extLst>
        <ext uri="{3e2802c4-a4d2-4d8b-9148-e3be6c30e623}">
          <xlrd:rvb i="8351"/>
        </ext>
      </extLst>
    </bk>
    <bk>
      <extLst>
        <ext uri="{3e2802c4-a4d2-4d8b-9148-e3be6c30e623}">
          <xlrd:rvb i="8352"/>
        </ext>
      </extLst>
    </bk>
    <bk>
      <extLst>
        <ext uri="{3e2802c4-a4d2-4d8b-9148-e3be6c30e623}">
          <xlrd:rvb i="8353"/>
        </ext>
      </extLst>
    </bk>
    <bk>
      <extLst>
        <ext uri="{3e2802c4-a4d2-4d8b-9148-e3be6c30e623}">
          <xlrd:rvb i="8354"/>
        </ext>
      </extLst>
    </bk>
    <bk>
      <extLst>
        <ext uri="{3e2802c4-a4d2-4d8b-9148-e3be6c30e623}">
          <xlrd:rvb i="8355"/>
        </ext>
      </extLst>
    </bk>
    <bk>
      <extLst>
        <ext uri="{3e2802c4-a4d2-4d8b-9148-e3be6c30e623}">
          <xlrd:rvb i="8356"/>
        </ext>
      </extLst>
    </bk>
    <bk>
      <extLst>
        <ext uri="{3e2802c4-a4d2-4d8b-9148-e3be6c30e623}">
          <xlrd:rvb i="8357"/>
        </ext>
      </extLst>
    </bk>
    <bk>
      <extLst>
        <ext uri="{3e2802c4-a4d2-4d8b-9148-e3be6c30e623}">
          <xlrd:rvb i="8358"/>
        </ext>
      </extLst>
    </bk>
    <bk>
      <extLst>
        <ext uri="{3e2802c4-a4d2-4d8b-9148-e3be6c30e623}">
          <xlrd:rvb i="8359"/>
        </ext>
      </extLst>
    </bk>
    <bk>
      <extLst>
        <ext uri="{3e2802c4-a4d2-4d8b-9148-e3be6c30e623}">
          <xlrd:rvb i="8360"/>
        </ext>
      </extLst>
    </bk>
    <bk>
      <extLst>
        <ext uri="{3e2802c4-a4d2-4d8b-9148-e3be6c30e623}">
          <xlrd:rvb i="8361"/>
        </ext>
      </extLst>
    </bk>
    <bk>
      <extLst>
        <ext uri="{3e2802c4-a4d2-4d8b-9148-e3be6c30e623}">
          <xlrd:rvb i="8362"/>
        </ext>
      </extLst>
    </bk>
    <bk>
      <extLst>
        <ext uri="{3e2802c4-a4d2-4d8b-9148-e3be6c30e623}">
          <xlrd:rvb i="8363"/>
        </ext>
      </extLst>
    </bk>
    <bk>
      <extLst>
        <ext uri="{3e2802c4-a4d2-4d8b-9148-e3be6c30e623}">
          <xlrd:rvb i="8364"/>
        </ext>
      </extLst>
    </bk>
    <bk>
      <extLst>
        <ext uri="{3e2802c4-a4d2-4d8b-9148-e3be6c30e623}">
          <xlrd:rvb i="8365"/>
        </ext>
      </extLst>
    </bk>
    <bk>
      <extLst>
        <ext uri="{3e2802c4-a4d2-4d8b-9148-e3be6c30e623}">
          <xlrd:rvb i="8366"/>
        </ext>
      </extLst>
    </bk>
    <bk>
      <extLst>
        <ext uri="{3e2802c4-a4d2-4d8b-9148-e3be6c30e623}">
          <xlrd:rvb i="8367"/>
        </ext>
      </extLst>
    </bk>
    <bk>
      <extLst>
        <ext uri="{3e2802c4-a4d2-4d8b-9148-e3be6c30e623}">
          <xlrd:rvb i="8368"/>
        </ext>
      </extLst>
    </bk>
    <bk>
      <extLst>
        <ext uri="{3e2802c4-a4d2-4d8b-9148-e3be6c30e623}">
          <xlrd:rvb i="8369"/>
        </ext>
      </extLst>
    </bk>
    <bk>
      <extLst>
        <ext uri="{3e2802c4-a4d2-4d8b-9148-e3be6c30e623}">
          <xlrd:rvb i="8370"/>
        </ext>
      </extLst>
    </bk>
    <bk>
      <extLst>
        <ext uri="{3e2802c4-a4d2-4d8b-9148-e3be6c30e623}">
          <xlrd:rvb i="8371"/>
        </ext>
      </extLst>
    </bk>
    <bk>
      <extLst>
        <ext uri="{3e2802c4-a4d2-4d8b-9148-e3be6c30e623}">
          <xlrd:rvb i="8372"/>
        </ext>
      </extLst>
    </bk>
    <bk>
      <extLst>
        <ext uri="{3e2802c4-a4d2-4d8b-9148-e3be6c30e623}">
          <xlrd:rvb i="8373"/>
        </ext>
      </extLst>
    </bk>
    <bk>
      <extLst>
        <ext uri="{3e2802c4-a4d2-4d8b-9148-e3be6c30e623}">
          <xlrd:rvb i="8374"/>
        </ext>
      </extLst>
    </bk>
    <bk>
      <extLst>
        <ext uri="{3e2802c4-a4d2-4d8b-9148-e3be6c30e623}">
          <xlrd:rvb i="8375"/>
        </ext>
      </extLst>
    </bk>
    <bk>
      <extLst>
        <ext uri="{3e2802c4-a4d2-4d8b-9148-e3be6c30e623}">
          <xlrd:rvb i="8376"/>
        </ext>
      </extLst>
    </bk>
    <bk>
      <extLst>
        <ext uri="{3e2802c4-a4d2-4d8b-9148-e3be6c30e623}">
          <xlrd:rvb i="8377"/>
        </ext>
      </extLst>
    </bk>
    <bk>
      <extLst>
        <ext uri="{3e2802c4-a4d2-4d8b-9148-e3be6c30e623}">
          <xlrd:rvb i="8378"/>
        </ext>
      </extLst>
    </bk>
    <bk>
      <extLst>
        <ext uri="{3e2802c4-a4d2-4d8b-9148-e3be6c30e623}">
          <xlrd:rvb i="8379"/>
        </ext>
      </extLst>
    </bk>
    <bk>
      <extLst>
        <ext uri="{3e2802c4-a4d2-4d8b-9148-e3be6c30e623}">
          <xlrd:rvb i="8380"/>
        </ext>
      </extLst>
    </bk>
    <bk>
      <extLst>
        <ext uri="{3e2802c4-a4d2-4d8b-9148-e3be6c30e623}">
          <xlrd:rvb i="8381"/>
        </ext>
      </extLst>
    </bk>
    <bk>
      <extLst>
        <ext uri="{3e2802c4-a4d2-4d8b-9148-e3be6c30e623}">
          <xlrd:rvb i="8382"/>
        </ext>
      </extLst>
    </bk>
    <bk>
      <extLst>
        <ext uri="{3e2802c4-a4d2-4d8b-9148-e3be6c30e623}">
          <xlrd:rvb i="8383"/>
        </ext>
      </extLst>
    </bk>
    <bk>
      <extLst>
        <ext uri="{3e2802c4-a4d2-4d8b-9148-e3be6c30e623}">
          <xlrd:rvb i="8384"/>
        </ext>
      </extLst>
    </bk>
    <bk>
      <extLst>
        <ext uri="{3e2802c4-a4d2-4d8b-9148-e3be6c30e623}">
          <xlrd:rvb i="8385"/>
        </ext>
      </extLst>
    </bk>
    <bk>
      <extLst>
        <ext uri="{3e2802c4-a4d2-4d8b-9148-e3be6c30e623}">
          <xlrd:rvb i="8386"/>
        </ext>
      </extLst>
    </bk>
    <bk>
      <extLst>
        <ext uri="{3e2802c4-a4d2-4d8b-9148-e3be6c30e623}">
          <xlrd:rvb i="8387"/>
        </ext>
      </extLst>
    </bk>
    <bk>
      <extLst>
        <ext uri="{3e2802c4-a4d2-4d8b-9148-e3be6c30e623}">
          <xlrd:rvb i="8388"/>
        </ext>
      </extLst>
    </bk>
    <bk>
      <extLst>
        <ext uri="{3e2802c4-a4d2-4d8b-9148-e3be6c30e623}">
          <xlrd:rvb i="8389"/>
        </ext>
      </extLst>
    </bk>
    <bk>
      <extLst>
        <ext uri="{3e2802c4-a4d2-4d8b-9148-e3be6c30e623}">
          <xlrd:rvb i="8390"/>
        </ext>
      </extLst>
    </bk>
    <bk>
      <extLst>
        <ext uri="{3e2802c4-a4d2-4d8b-9148-e3be6c30e623}">
          <xlrd:rvb i="8391"/>
        </ext>
      </extLst>
    </bk>
    <bk>
      <extLst>
        <ext uri="{3e2802c4-a4d2-4d8b-9148-e3be6c30e623}">
          <xlrd:rvb i="8392"/>
        </ext>
      </extLst>
    </bk>
    <bk>
      <extLst>
        <ext uri="{3e2802c4-a4d2-4d8b-9148-e3be6c30e623}">
          <xlrd:rvb i="8393"/>
        </ext>
      </extLst>
    </bk>
    <bk>
      <extLst>
        <ext uri="{3e2802c4-a4d2-4d8b-9148-e3be6c30e623}">
          <xlrd:rvb i="8394"/>
        </ext>
      </extLst>
    </bk>
    <bk>
      <extLst>
        <ext uri="{3e2802c4-a4d2-4d8b-9148-e3be6c30e623}">
          <xlrd:rvb i="8395"/>
        </ext>
      </extLst>
    </bk>
    <bk>
      <extLst>
        <ext uri="{3e2802c4-a4d2-4d8b-9148-e3be6c30e623}">
          <xlrd:rvb i="8396"/>
        </ext>
      </extLst>
    </bk>
    <bk>
      <extLst>
        <ext uri="{3e2802c4-a4d2-4d8b-9148-e3be6c30e623}">
          <xlrd:rvb i="8397"/>
        </ext>
      </extLst>
    </bk>
    <bk>
      <extLst>
        <ext uri="{3e2802c4-a4d2-4d8b-9148-e3be6c30e623}">
          <xlrd:rvb i="8398"/>
        </ext>
      </extLst>
    </bk>
    <bk>
      <extLst>
        <ext uri="{3e2802c4-a4d2-4d8b-9148-e3be6c30e623}">
          <xlrd:rvb i="8399"/>
        </ext>
      </extLst>
    </bk>
    <bk>
      <extLst>
        <ext uri="{3e2802c4-a4d2-4d8b-9148-e3be6c30e623}">
          <xlrd:rvb i="8400"/>
        </ext>
      </extLst>
    </bk>
    <bk>
      <extLst>
        <ext uri="{3e2802c4-a4d2-4d8b-9148-e3be6c30e623}">
          <xlrd:rvb i="8401"/>
        </ext>
      </extLst>
    </bk>
    <bk>
      <extLst>
        <ext uri="{3e2802c4-a4d2-4d8b-9148-e3be6c30e623}">
          <xlrd:rvb i="8402"/>
        </ext>
      </extLst>
    </bk>
    <bk>
      <extLst>
        <ext uri="{3e2802c4-a4d2-4d8b-9148-e3be6c30e623}">
          <xlrd:rvb i="8403"/>
        </ext>
      </extLst>
    </bk>
    <bk>
      <extLst>
        <ext uri="{3e2802c4-a4d2-4d8b-9148-e3be6c30e623}">
          <xlrd:rvb i="8404"/>
        </ext>
      </extLst>
    </bk>
    <bk>
      <extLst>
        <ext uri="{3e2802c4-a4d2-4d8b-9148-e3be6c30e623}">
          <xlrd:rvb i="8405"/>
        </ext>
      </extLst>
    </bk>
    <bk>
      <extLst>
        <ext uri="{3e2802c4-a4d2-4d8b-9148-e3be6c30e623}">
          <xlrd:rvb i="8406"/>
        </ext>
      </extLst>
    </bk>
    <bk>
      <extLst>
        <ext uri="{3e2802c4-a4d2-4d8b-9148-e3be6c30e623}">
          <xlrd:rvb i="8407"/>
        </ext>
      </extLst>
    </bk>
    <bk>
      <extLst>
        <ext uri="{3e2802c4-a4d2-4d8b-9148-e3be6c30e623}">
          <xlrd:rvb i="8408"/>
        </ext>
      </extLst>
    </bk>
    <bk>
      <extLst>
        <ext uri="{3e2802c4-a4d2-4d8b-9148-e3be6c30e623}">
          <xlrd:rvb i="8409"/>
        </ext>
      </extLst>
    </bk>
    <bk>
      <extLst>
        <ext uri="{3e2802c4-a4d2-4d8b-9148-e3be6c30e623}">
          <xlrd:rvb i="8410"/>
        </ext>
      </extLst>
    </bk>
    <bk>
      <extLst>
        <ext uri="{3e2802c4-a4d2-4d8b-9148-e3be6c30e623}">
          <xlrd:rvb i="8411"/>
        </ext>
      </extLst>
    </bk>
    <bk>
      <extLst>
        <ext uri="{3e2802c4-a4d2-4d8b-9148-e3be6c30e623}">
          <xlrd:rvb i="8412"/>
        </ext>
      </extLst>
    </bk>
    <bk>
      <extLst>
        <ext uri="{3e2802c4-a4d2-4d8b-9148-e3be6c30e623}">
          <xlrd:rvb i="8413"/>
        </ext>
      </extLst>
    </bk>
    <bk>
      <extLst>
        <ext uri="{3e2802c4-a4d2-4d8b-9148-e3be6c30e623}">
          <xlrd:rvb i="8414"/>
        </ext>
      </extLst>
    </bk>
    <bk>
      <extLst>
        <ext uri="{3e2802c4-a4d2-4d8b-9148-e3be6c30e623}">
          <xlrd:rvb i="8415"/>
        </ext>
      </extLst>
    </bk>
    <bk>
      <extLst>
        <ext uri="{3e2802c4-a4d2-4d8b-9148-e3be6c30e623}">
          <xlrd:rvb i="8416"/>
        </ext>
      </extLst>
    </bk>
    <bk>
      <extLst>
        <ext uri="{3e2802c4-a4d2-4d8b-9148-e3be6c30e623}">
          <xlrd:rvb i="8417"/>
        </ext>
      </extLst>
    </bk>
    <bk>
      <extLst>
        <ext uri="{3e2802c4-a4d2-4d8b-9148-e3be6c30e623}">
          <xlrd:rvb i="8418"/>
        </ext>
      </extLst>
    </bk>
    <bk>
      <extLst>
        <ext uri="{3e2802c4-a4d2-4d8b-9148-e3be6c30e623}">
          <xlrd:rvb i="8419"/>
        </ext>
      </extLst>
    </bk>
    <bk>
      <extLst>
        <ext uri="{3e2802c4-a4d2-4d8b-9148-e3be6c30e623}">
          <xlrd:rvb i="8420"/>
        </ext>
      </extLst>
    </bk>
    <bk>
      <extLst>
        <ext uri="{3e2802c4-a4d2-4d8b-9148-e3be6c30e623}">
          <xlrd:rvb i="8421"/>
        </ext>
      </extLst>
    </bk>
    <bk>
      <extLst>
        <ext uri="{3e2802c4-a4d2-4d8b-9148-e3be6c30e623}">
          <xlrd:rvb i="8422"/>
        </ext>
      </extLst>
    </bk>
    <bk>
      <extLst>
        <ext uri="{3e2802c4-a4d2-4d8b-9148-e3be6c30e623}">
          <xlrd:rvb i="8423"/>
        </ext>
      </extLst>
    </bk>
    <bk>
      <extLst>
        <ext uri="{3e2802c4-a4d2-4d8b-9148-e3be6c30e623}">
          <xlrd:rvb i="8424"/>
        </ext>
      </extLst>
    </bk>
    <bk>
      <extLst>
        <ext uri="{3e2802c4-a4d2-4d8b-9148-e3be6c30e623}">
          <xlrd:rvb i="8425"/>
        </ext>
      </extLst>
    </bk>
    <bk>
      <extLst>
        <ext uri="{3e2802c4-a4d2-4d8b-9148-e3be6c30e623}">
          <xlrd:rvb i="8426"/>
        </ext>
      </extLst>
    </bk>
    <bk>
      <extLst>
        <ext uri="{3e2802c4-a4d2-4d8b-9148-e3be6c30e623}">
          <xlrd:rvb i="8427"/>
        </ext>
      </extLst>
    </bk>
    <bk>
      <extLst>
        <ext uri="{3e2802c4-a4d2-4d8b-9148-e3be6c30e623}">
          <xlrd:rvb i="8428"/>
        </ext>
      </extLst>
    </bk>
    <bk>
      <extLst>
        <ext uri="{3e2802c4-a4d2-4d8b-9148-e3be6c30e623}">
          <xlrd:rvb i="8429"/>
        </ext>
      </extLst>
    </bk>
    <bk>
      <extLst>
        <ext uri="{3e2802c4-a4d2-4d8b-9148-e3be6c30e623}">
          <xlrd:rvb i="8430"/>
        </ext>
      </extLst>
    </bk>
    <bk>
      <extLst>
        <ext uri="{3e2802c4-a4d2-4d8b-9148-e3be6c30e623}">
          <xlrd:rvb i="8431"/>
        </ext>
      </extLst>
    </bk>
    <bk>
      <extLst>
        <ext uri="{3e2802c4-a4d2-4d8b-9148-e3be6c30e623}">
          <xlrd:rvb i="8432"/>
        </ext>
      </extLst>
    </bk>
    <bk>
      <extLst>
        <ext uri="{3e2802c4-a4d2-4d8b-9148-e3be6c30e623}">
          <xlrd:rvb i="8433"/>
        </ext>
      </extLst>
    </bk>
    <bk>
      <extLst>
        <ext uri="{3e2802c4-a4d2-4d8b-9148-e3be6c30e623}">
          <xlrd:rvb i="8434"/>
        </ext>
      </extLst>
    </bk>
    <bk>
      <extLst>
        <ext uri="{3e2802c4-a4d2-4d8b-9148-e3be6c30e623}">
          <xlrd:rvb i="8435"/>
        </ext>
      </extLst>
    </bk>
    <bk>
      <extLst>
        <ext uri="{3e2802c4-a4d2-4d8b-9148-e3be6c30e623}">
          <xlrd:rvb i="8436"/>
        </ext>
      </extLst>
    </bk>
    <bk>
      <extLst>
        <ext uri="{3e2802c4-a4d2-4d8b-9148-e3be6c30e623}">
          <xlrd:rvb i="8437"/>
        </ext>
      </extLst>
    </bk>
    <bk>
      <extLst>
        <ext uri="{3e2802c4-a4d2-4d8b-9148-e3be6c30e623}">
          <xlrd:rvb i="8438"/>
        </ext>
      </extLst>
    </bk>
    <bk>
      <extLst>
        <ext uri="{3e2802c4-a4d2-4d8b-9148-e3be6c30e623}">
          <xlrd:rvb i="8439"/>
        </ext>
      </extLst>
    </bk>
    <bk>
      <extLst>
        <ext uri="{3e2802c4-a4d2-4d8b-9148-e3be6c30e623}">
          <xlrd:rvb i="8440"/>
        </ext>
      </extLst>
    </bk>
    <bk>
      <extLst>
        <ext uri="{3e2802c4-a4d2-4d8b-9148-e3be6c30e623}">
          <xlrd:rvb i="8441"/>
        </ext>
      </extLst>
    </bk>
    <bk>
      <extLst>
        <ext uri="{3e2802c4-a4d2-4d8b-9148-e3be6c30e623}">
          <xlrd:rvb i="8442"/>
        </ext>
      </extLst>
    </bk>
    <bk>
      <extLst>
        <ext uri="{3e2802c4-a4d2-4d8b-9148-e3be6c30e623}">
          <xlrd:rvb i="8443"/>
        </ext>
      </extLst>
    </bk>
    <bk>
      <extLst>
        <ext uri="{3e2802c4-a4d2-4d8b-9148-e3be6c30e623}">
          <xlrd:rvb i="8444"/>
        </ext>
      </extLst>
    </bk>
    <bk>
      <extLst>
        <ext uri="{3e2802c4-a4d2-4d8b-9148-e3be6c30e623}">
          <xlrd:rvb i="8445"/>
        </ext>
      </extLst>
    </bk>
    <bk>
      <extLst>
        <ext uri="{3e2802c4-a4d2-4d8b-9148-e3be6c30e623}">
          <xlrd:rvb i="8446"/>
        </ext>
      </extLst>
    </bk>
    <bk>
      <extLst>
        <ext uri="{3e2802c4-a4d2-4d8b-9148-e3be6c30e623}">
          <xlrd:rvb i="8447"/>
        </ext>
      </extLst>
    </bk>
    <bk>
      <extLst>
        <ext uri="{3e2802c4-a4d2-4d8b-9148-e3be6c30e623}">
          <xlrd:rvb i="8448"/>
        </ext>
      </extLst>
    </bk>
    <bk>
      <extLst>
        <ext uri="{3e2802c4-a4d2-4d8b-9148-e3be6c30e623}">
          <xlrd:rvb i="8449"/>
        </ext>
      </extLst>
    </bk>
    <bk>
      <extLst>
        <ext uri="{3e2802c4-a4d2-4d8b-9148-e3be6c30e623}">
          <xlrd:rvb i="8450"/>
        </ext>
      </extLst>
    </bk>
    <bk>
      <extLst>
        <ext uri="{3e2802c4-a4d2-4d8b-9148-e3be6c30e623}">
          <xlrd:rvb i="8451"/>
        </ext>
      </extLst>
    </bk>
    <bk>
      <extLst>
        <ext uri="{3e2802c4-a4d2-4d8b-9148-e3be6c30e623}">
          <xlrd:rvb i="8452"/>
        </ext>
      </extLst>
    </bk>
    <bk>
      <extLst>
        <ext uri="{3e2802c4-a4d2-4d8b-9148-e3be6c30e623}">
          <xlrd:rvb i="8453"/>
        </ext>
      </extLst>
    </bk>
    <bk>
      <extLst>
        <ext uri="{3e2802c4-a4d2-4d8b-9148-e3be6c30e623}">
          <xlrd:rvb i="8454"/>
        </ext>
      </extLst>
    </bk>
    <bk>
      <extLst>
        <ext uri="{3e2802c4-a4d2-4d8b-9148-e3be6c30e623}">
          <xlrd:rvb i="8455"/>
        </ext>
      </extLst>
    </bk>
    <bk>
      <extLst>
        <ext uri="{3e2802c4-a4d2-4d8b-9148-e3be6c30e623}">
          <xlrd:rvb i="8456"/>
        </ext>
      </extLst>
    </bk>
    <bk>
      <extLst>
        <ext uri="{3e2802c4-a4d2-4d8b-9148-e3be6c30e623}">
          <xlrd:rvb i="8457"/>
        </ext>
      </extLst>
    </bk>
    <bk>
      <extLst>
        <ext uri="{3e2802c4-a4d2-4d8b-9148-e3be6c30e623}">
          <xlrd:rvb i="8458"/>
        </ext>
      </extLst>
    </bk>
    <bk>
      <extLst>
        <ext uri="{3e2802c4-a4d2-4d8b-9148-e3be6c30e623}">
          <xlrd:rvb i="8459"/>
        </ext>
      </extLst>
    </bk>
    <bk>
      <extLst>
        <ext uri="{3e2802c4-a4d2-4d8b-9148-e3be6c30e623}">
          <xlrd:rvb i="8460"/>
        </ext>
      </extLst>
    </bk>
    <bk>
      <extLst>
        <ext uri="{3e2802c4-a4d2-4d8b-9148-e3be6c30e623}">
          <xlrd:rvb i="8461"/>
        </ext>
      </extLst>
    </bk>
    <bk>
      <extLst>
        <ext uri="{3e2802c4-a4d2-4d8b-9148-e3be6c30e623}">
          <xlrd:rvb i="8462"/>
        </ext>
      </extLst>
    </bk>
    <bk>
      <extLst>
        <ext uri="{3e2802c4-a4d2-4d8b-9148-e3be6c30e623}">
          <xlrd:rvb i="8463"/>
        </ext>
      </extLst>
    </bk>
    <bk>
      <extLst>
        <ext uri="{3e2802c4-a4d2-4d8b-9148-e3be6c30e623}">
          <xlrd:rvb i="8464"/>
        </ext>
      </extLst>
    </bk>
    <bk>
      <extLst>
        <ext uri="{3e2802c4-a4d2-4d8b-9148-e3be6c30e623}">
          <xlrd:rvb i="8465"/>
        </ext>
      </extLst>
    </bk>
    <bk>
      <extLst>
        <ext uri="{3e2802c4-a4d2-4d8b-9148-e3be6c30e623}">
          <xlrd:rvb i="8466"/>
        </ext>
      </extLst>
    </bk>
    <bk>
      <extLst>
        <ext uri="{3e2802c4-a4d2-4d8b-9148-e3be6c30e623}">
          <xlrd:rvb i="8467"/>
        </ext>
      </extLst>
    </bk>
    <bk>
      <extLst>
        <ext uri="{3e2802c4-a4d2-4d8b-9148-e3be6c30e623}">
          <xlrd:rvb i="8468"/>
        </ext>
      </extLst>
    </bk>
    <bk>
      <extLst>
        <ext uri="{3e2802c4-a4d2-4d8b-9148-e3be6c30e623}">
          <xlrd:rvb i="8469"/>
        </ext>
      </extLst>
    </bk>
    <bk>
      <extLst>
        <ext uri="{3e2802c4-a4d2-4d8b-9148-e3be6c30e623}">
          <xlrd:rvb i="8470"/>
        </ext>
      </extLst>
    </bk>
    <bk>
      <extLst>
        <ext uri="{3e2802c4-a4d2-4d8b-9148-e3be6c30e623}">
          <xlrd:rvb i="8471"/>
        </ext>
      </extLst>
    </bk>
    <bk>
      <extLst>
        <ext uri="{3e2802c4-a4d2-4d8b-9148-e3be6c30e623}">
          <xlrd:rvb i="8472"/>
        </ext>
      </extLst>
    </bk>
    <bk>
      <extLst>
        <ext uri="{3e2802c4-a4d2-4d8b-9148-e3be6c30e623}">
          <xlrd:rvb i="8473"/>
        </ext>
      </extLst>
    </bk>
    <bk>
      <extLst>
        <ext uri="{3e2802c4-a4d2-4d8b-9148-e3be6c30e623}">
          <xlrd:rvb i="8474"/>
        </ext>
      </extLst>
    </bk>
    <bk>
      <extLst>
        <ext uri="{3e2802c4-a4d2-4d8b-9148-e3be6c30e623}">
          <xlrd:rvb i="8475"/>
        </ext>
      </extLst>
    </bk>
    <bk>
      <extLst>
        <ext uri="{3e2802c4-a4d2-4d8b-9148-e3be6c30e623}">
          <xlrd:rvb i="8476"/>
        </ext>
      </extLst>
    </bk>
    <bk>
      <extLst>
        <ext uri="{3e2802c4-a4d2-4d8b-9148-e3be6c30e623}">
          <xlrd:rvb i="8477"/>
        </ext>
      </extLst>
    </bk>
    <bk>
      <extLst>
        <ext uri="{3e2802c4-a4d2-4d8b-9148-e3be6c30e623}">
          <xlrd:rvb i="8478"/>
        </ext>
      </extLst>
    </bk>
    <bk>
      <extLst>
        <ext uri="{3e2802c4-a4d2-4d8b-9148-e3be6c30e623}">
          <xlrd:rvb i="8479"/>
        </ext>
      </extLst>
    </bk>
    <bk>
      <extLst>
        <ext uri="{3e2802c4-a4d2-4d8b-9148-e3be6c30e623}">
          <xlrd:rvb i="8480"/>
        </ext>
      </extLst>
    </bk>
    <bk>
      <extLst>
        <ext uri="{3e2802c4-a4d2-4d8b-9148-e3be6c30e623}">
          <xlrd:rvb i="8481"/>
        </ext>
      </extLst>
    </bk>
    <bk>
      <extLst>
        <ext uri="{3e2802c4-a4d2-4d8b-9148-e3be6c30e623}">
          <xlrd:rvb i="8482"/>
        </ext>
      </extLst>
    </bk>
    <bk>
      <extLst>
        <ext uri="{3e2802c4-a4d2-4d8b-9148-e3be6c30e623}">
          <xlrd:rvb i="8483"/>
        </ext>
      </extLst>
    </bk>
    <bk>
      <extLst>
        <ext uri="{3e2802c4-a4d2-4d8b-9148-e3be6c30e623}">
          <xlrd:rvb i="8484"/>
        </ext>
      </extLst>
    </bk>
    <bk>
      <extLst>
        <ext uri="{3e2802c4-a4d2-4d8b-9148-e3be6c30e623}">
          <xlrd:rvb i="8485"/>
        </ext>
      </extLst>
    </bk>
    <bk>
      <extLst>
        <ext uri="{3e2802c4-a4d2-4d8b-9148-e3be6c30e623}">
          <xlrd:rvb i="8486"/>
        </ext>
      </extLst>
    </bk>
    <bk>
      <extLst>
        <ext uri="{3e2802c4-a4d2-4d8b-9148-e3be6c30e623}">
          <xlrd:rvb i="8487"/>
        </ext>
      </extLst>
    </bk>
    <bk>
      <extLst>
        <ext uri="{3e2802c4-a4d2-4d8b-9148-e3be6c30e623}">
          <xlrd:rvb i="8488"/>
        </ext>
      </extLst>
    </bk>
    <bk>
      <extLst>
        <ext uri="{3e2802c4-a4d2-4d8b-9148-e3be6c30e623}">
          <xlrd:rvb i="8489"/>
        </ext>
      </extLst>
    </bk>
    <bk>
      <extLst>
        <ext uri="{3e2802c4-a4d2-4d8b-9148-e3be6c30e623}">
          <xlrd:rvb i="8490"/>
        </ext>
      </extLst>
    </bk>
    <bk>
      <extLst>
        <ext uri="{3e2802c4-a4d2-4d8b-9148-e3be6c30e623}">
          <xlrd:rvb i="8491"/>
        </ext>
      </extLst>
    </bk>
    <bk>
      <extLst>
        <ext uri="{3e2802c4-a4d2-4d8b-9148-e3be6c30e623}">
          <xlrd:rvb i="8492"/>
        </ext>
      </extLst>
    </bk>
    <bk>
      <extLst>
        <ext uri="{3e2802c4-a4d2-4d8b-9148-e3be6c30e623}">
          <xlrd:rvb i="8493"/>
        </ext>
      </extLst>
    </bk>
    <bk>
      <extLst>
        <ext uri="{3e2802c4-a4d2-4d8b-9148-e3be6c30e623}">
          <xlrd:rvb i="8494"/>
        </ext>
      </extLst>
    </bk>
    <bk>
      <extLst>
        <ext uri="{3e2802c4-a4d2-4d8b-9148-e3be6c30e623}">
          <xlrd:rvb i="8495"/>
        </ext>
      </extLst>
    </bk>
    <bk>
      <extLst>
        <ext uri="{3e2802c4-a4d2-4d8b-9148-e3be6c30e623}">
          <xlrd:rvb i="8496"/>
        </ext>
      </extLst>
    </bk>
    <bk>
      <extLst>
        <ext uri="{3e2802c4-a4d2-4d8b-9148-e3be6c30e623}">
          <xlrd:rvb i="8497"/>
        </ext>
      </extLst>
    </bk>
    <bk>
      <extLst>
        <ext uri="{3e2802c4-a4d2-4d8b-9148-e3be6c30e623}">
          <xlrd:rvb i="8498"/>
        </ext>
      </extLst>
    </bk>
    <bk>
      <extLst>
        <ext uri="{3e2802c4-a4d2-4d8b-9148-e3be6c30e623}">
          <xlrd:rvb i="8499"/>
        </ext>
      </extLst>
    </bk>
    <bk>
      <extLst>
        <ext uri="{3e2802c4-a4d2-4d8b-9148-e3be6c30e623}">
          <xlrd:rvb i="8500"/>
        </ext>
      </extLst>
    </bk>
    <bk>
      <extLst>
        <ext uri="{3e2802c4-a4d2-4d8b-9148-e3be6c30e623}">
          <xlrd:rvb i="8501"/>
        </ext>
      </extLst>
    </bk>
    <bk>
      <extLst>
        <ext uri="{3e2802c4-a4d2-4d8b-9148-e3be6c30e623}">
          <xlrd:rvb i="8502"/>
        </ext>
      </extLst>
    </bk>
    <bk>
      <extLst>
        <ext uri="{3e2802c4-a4d2-4d8b-9148-e3be6c30e623}">
          <xlrd:rvb i="8503"/>
        </ext>
      </extLst>
    </bk>
    <bk>
      <extLst>
        <ext uri="{3e2802c4-a4d2-4d8b-9148-e3be6c30e623}">
          <xlrd:rvb i="8504"/>
        </ext>
      </extLst>
    </bk>
    <bk>
      <extLst>
        <ext uri="{3e2802c4-a4d2-4d8b-9148-e3be6c30e623}">
          <xlrd:rvb i="8505"/>
        </ext>
      </extLst>
    </bk>
    <bk>
      <extLst>
        <ext uri="{3e2802c4-a4d2-4d8b-9148-e3be6c30e623}">
          <xlrd:rvb i="8506"/>
        </ext>
      </extLst>
    </bk>
    <bk>
      <extLst>
        <ext uri="{3e2802c4-a4d2-4d8b-9148-e3be6c30e623}">
          <xlrd:rvb i="8507"/>
        </ext>
      </extLst>
    </bk>
    <bk>
      <extLst>
        <ext uri="{3e2802c4-a4d2-4d8b-9148-e3be6c30e623}">
          <xlrd:rvb i="8508"/>
        </ext>
      </extLst>
    </bk>
    <bk>
      <extLst>
        <ext uri="{3e2802c4-a4d2-4d8b-9148-e3be6c30e623}">
          <xlrd:rvb i="8509"/>
        </ext>
      </extLst>
    </bk>
    <bk>
      <extLst>
        <ext uri="{3e2802c4-a4d2-4d8b-9148-e3be6c30e623}">
          <xlrd:rvb i="8510"/>
        </ext>
      </extLst>
    </bk>
    <bk>
      <extLst>
        <ext uri="{3e2802c4-a4d2-4d8b-9148-e3be6c30e623}">
          <xlrd:rvb i="8511"/>
        </ext>
      </extLst>
    </bk>
    <bk>
      <extLst>
        <ext uri="{3e2802c4-a4d2-4d8b-9148-e3be6c30e623}">
          <xlrd:rvb i="8512"/>
        </ext>
      </extLst>
    </bk>
    <bk>
      <extLst>
        <ext uri="{3e2802c4-a4d2-4d8b-9148-e3be6c30e623}">
          <xlrd:rvb i="8513"/>
        </ext>
      </extLst>
    </bk>
    <bk>
      <extLst>
        <ext uri="{3e2802c4-a4d2-4d8b-9148-e3be6c30e623}">
          <xlrd:rvb i="8514"/>
        </ext>
      </extLst>
    </bk>
    <bk>
      <extLst>
        <ext uri="{3e2802c4-a4d2-4d8b-9148-e3be6c30e623}">
          <xlrd:rvb i="8515"/>
        </ext>
      </extLst>
    </bk>
    <bk>
      <extLst>
        <ext uri="{3e2802c4-a4d2-4d8b-9148-e3be6c30e623}">
          <xlrd:rvb i="8516"/>
        </ext>
      </extLst>
    </bk>
    <bk>
      <extLst>
        <ext uri="{3e2802c4-a4d2-4d8b-9148-e3be6c30e623}">
          <xlrd:rvb i="8517"/>
        </ext>
      </extLst>
    </bk>
    <bk>
      <extLst>
        <ext uri="{3e2802c4-a4d2-4d8b-9148-e3be6c30e623}">
          <xlrd:rvb i="8518"/>
        </ext>
      </extLst>
    </bk>
    <bk>
      <extLst>
        <ext uri="{3e2802c4-a4d2-4d8b-9148-e3be6c30e623}">
          <xlrd:rvb i="8519"/>
        </ext>
      </extLst>
    </bk>
    <bk>
      <extLst>
        <ext uri="{3e2802c4-a4d2-4d8b-9148-e3be6c30e623}">
          <xlrd:rvb i="8520"/>
        </ext>
      </extLst>
    </bk>
    <bk>
      <extLst>
        <ext uri="{3e2802c4-a4d2-4d8b-9148-e3be6c30e623}">
          <xlrd:rvb i="8521"/>
        </ext>
      </extLst>
    </bk>
    <bk>
      <extLst>
        <ext uri="{3e2802c4-a4d2-4d8b-9148-e3be6c30e623}">
          <xlrd:rvb i="8522"/>
        </ext>
      </extLst>
    </bk>
    <bk>
      <extLst>
        <ext uri="{3e2802c4-a4d2-4d8b-9148-e3be6c30e623}">
          <xlrd:rvb i="8523"/>
        </ext>
      </extLst>
    </bk>
    <bk>
      <extLst>
        <ext uri="{3e2802c4-a4d2-4d8b-9148-e3be6c30e623}">
          <xlrd:rvb i="8524"/>
        </ext>
      </extLst>
    </bk>
    <bk>
      <extLst>
        <ext uri="{3e2802c4-a4d2-4d8b-9148-e3be6c30e623}">
          <xlrd:rvb i="8525"/>
        </ext>
      </extLst>
    </bk>
    <bk>
      <extLst>
        <ext uri="{3e2802c4-a4d2-4d8b-9148-e3be6c30e623}">
          <xlrd:rvb i="8526"/>
        </ext>
      </extLst>
    </bk>
    <bk>
      <extLst>
        <ext uri="{3e2802c4-a4d2-4d8b-9148-e3be6c30e623}">
          <xlrd:rvb i="8527"/>
        </ext>
      </extLst>
    </bk>
    <bk>
      <extLst>
        <ext uri="{3e2802c4-a4d2-4d8b-9148-e3be6c30e623}">
          <xlrd:rvb i="8528"/>
        </ext>
      </extLst>
    </bk>
    <bk>
      <extLst>
        <ext uri="{3e2802c4-a4d2-4d8b-9148-e3be6c30e623}">
          <xlrd:rvb i="8529"/>
        </ext>
      </extLst>
    </bk>
    <bk>
      <extLst>
        <ext uri="{3e2802c4-a4d2-4d8b-9148-e3be6c30e623}">
          <xlrd:rvb i="8530"/>
        </ext>
      </extLst>
    </bk>
    <bk>
      <extLst>
        <ext uri="{3e2802c4-a4d2-4d8b-9148-e3be6c30e623}">
          <xlrd:rvb i="8531"/>
        </ext>
      </extLst>
    </bk>
    <bk>
      <extLst>
        <ext uri="{3e2802c4-a4d2-4d8b-9148-e3be6c30e623}">
          <xlrd:rvb i="8532"/>
        </ext>
      </extLst>
    </bk>
    <bk>
      <extLst>
        <ext uri="{3e2802c4-a4d2-4d8b-9148-e3be6c30e623}">
          <xlrd:rvb i="8533"/>
        </ext>
      </extLst>
    </bk>
    <bk>
      <extLst>
        <ext uri="{3e2802c4-a4d2-4d8b-9148-e3be6c30e623}">
          <xlrd:rvb i="8534"/>
        </ext>
      </extLst>
    </bk>
    <bk>
      <extLst>
        <ext uri="{3e2802c4-a4d2-4d8b-9148-e3be6c30e623}">
          <xlrd:rvb i="8535"/>
        </ext>
      </extLst>
    </bk>
    <bk>
      <extLst>
        <ext uri="{3e2802c4-a4d2-4d8b-9148-e3be6c30e623}">
          <xlrd:rvb i="8536"/>
        </ext>
      </extLst>
    </bk>
    <bk>
      <extLst>
        <ext uri="{3e2802c4-a4d2-4d8b-9148-e3be6c30e623}">
          <xlrd:rvb i="8537"/>
        </ext>
      </extLst>
    </bk>
    <bk>
      <extLst>
        <ext uri="{3e2802c4-a4d2-4d8b-9148-e3be6c30e623}">
          <xlrd:rvb i="8538"/>
        </ext>
      </extLst>
    </bk>
    <bk>
      <extLst>
        <ext uri="{3e2802c4-a4d2-4d8b-9148-e3be6c30e623}">
          <xlrd:rvb i="8539"/>
        </ext>
      </extLst>
    </bk>
    <bk>
      <extLst>
        <ext uri="{3e2802c4-a4d2-4d8b-9148-e3be6c30e623}">
          <xlrd:rvb i="8540"/>
        </ext>
      </extLst>
    </bk>
    <bk>
      <extLst>
        <ext uri="{3e2802c4-a4d2-4d8b-9148-e3be6c30e623}">
          <xlrd:rvb i="8541"/>
        </ext>
      </extLst>
    </bk>
    <bk>
      <extLst>
        <ext uri="{3e2802c4-a4d2-4d8b-9148-e3be6c30e623}">
          <xlrd:rvb i="8542"/>
        </ext>
      </extLst>
    </bk>
    <bk>
      <extLst>
        <ext uri="{3e2802c4-a4d2-4d8b-9148-e3be6c30e623}">
          <xlrd:rvb i="8543"/>
        </ext>
      </extLst>
    </bk>
    <bk>
      <extLst>
        <ext uri="{3e2802c4-a4d2-4d8b-9148-e3be6c30e623}">
          <xlrd:rvb i="8544"/>
        </ext>
      </extLst>
    </bk>
    <bk>
      <extLst>
        <ext uri="{3e2802c4-a4d2-4d8b-9148-e3be6c30e623}">
          <xlrd:rvb i="8545"/>
        </ext>
      </extLst>
    </bk>
    <bk>
      <extLst>
        <ext uri="{3e2802c4-a4d2-4d8b-9148-e3be6c30e623}">
          <xlrd:rvb i="8546"/>
        </ext>
      </extLst>
    </bk>
    <bk>
      <extLst>
        <ext uri="{3e2802c4-a4d2-4d8b-9148-e3be6c30e623}">
          <xlrd:rvb i="8547"/>
        </ext>
      </extLst>
    </bk>
    <bk>
      <extLst>
        <ext uri="{3e2802c4-a4d2-4d8b-9148-e3be6c30e623}">
          <xlrd:rvb i="8548"/>
        </ext>
      </extLst>
    </bk>
    <bk>
      <extLst>
        <ext uri="{3e2802c4-a4d2-4d8b-9148-e3be6c30e623}">
          <xlrd:rvb i="8549"/>
        </ext>
      </extLst>
    </bk>
    <bk>
      <extLst>
        <ext uri="{3e2802c4-a4d2-4d8b-9148-e3be6c30e623}">
          <xlrd:rvb i="8550"/>
        </ext>
      </extLst>
    </bk>
    <bk>
      <extLst>
        <ext uri="{3e2802c4-a4d2-4d8b-9148-e3be6c30e623}">
          <xlrd:rvb i="8551"/>
        </ext>
      </extLst>
    </bk>
    <bk>
      <extLst>
        <ext uri="{3e2802c4-a4d2-4d8b-9148-e3be6c30e623}">
          <xlrd:rvb i="8552"/>
        </ext>
      </extLst>
    </bk>
    <bk>
      <extLst>
        <ext uri="{3e2802c4-a4d2-4d8b-9148-e3be6c30e623}">
          <xlrd:rvb i="8553"/>
        </ext>
      </extLst>
    </bk>
    <bk>
      <extLst>
        <ext uri="{3e2802c4-a4d2-4d8b-9148-e3be6c30e623}">
          <xlrd:rvb i="8554"/>
        </ext>
      </extLst>
    </bk>
    <bk>
      <extLst>
        <ext uri="{3e2802c4-a4d2-4d8b-9148-e3be6c30e623}">
          <xlrd:rvb i="8555"/>
        </ext>
      </extLst>
    </bk>
    <bk>
      <extLst>
        <ext uri="{3e2802c4-a4d2-4d8b-9148-e3be6c30e623}">
          <xlrd:rvb i="8556"/>
        </ext>
      </extLst>
    </bk>
    <bk>
      <extLst>
        <ext uri="{3e2802c4-a4d2-4d8b-9148-e3be6c30e623}">
          <xlrd:rvb i="8557"/>
        </ext>
      </extLst>
    </bk>
    <bk>
      <extLst>
        <ext uri="{3e2802c4-a4d2-4d8b-9148-e3be6c30e623}">
          <xlrd:rvb i="8558"/>
        </ext>
      </extLst>
    </bk>
    <bk>
      <extLst>
        <ext uri="{3e2802c4-a4d2-4d8b-9148-e3be6c30e623}">
          <xlrd:rvb i="8559"/>
        </ext>
      </extLst>
    </bk>
    <bk>
      <extLst>
        <ext uri="{3e2802c4-a4d2-4d8b-9148-e3be6c30e623}">
          <xlrd:rvb i="8560"/>
        </ext>
      </extLst>
    </bk>
    <bk>
      <extLst>
        <ext uri="{3e2802c4-a4d2-4d8b-9148-e3be6c30e623}">
          <xlrd:rvb i="8561"/>
        </ext>
      </extLst>
    </bk>
    <bk>
      <extLst>
        <ext uri="{3e2802c4-a4d2-4d8b-9148-e3be6c30e623}">
          <xlrd:rvb i="8562"/>
        </ext>
      </extLst>
    </bk>
    <bk>
      <extLst>
        <ext uri="{3e2802c4-a4d2-4d8b-9148-e3be6c30e623}">
          <xlrd:rvb i="8563"/>
        </ext>
      </extLst>
    </bk>
    <bk>
      <extLst>
        <ext uri="{3e2802c4-a4d2-4d8b-9148-e3be6c30e623}">
          <xlrd:rvb i="8564"/>
        </ext>
      </extLst>
    </bk>
    <bk>
      <extLst>
        <ext uri="{3e2802c4-a4d2-4d8b-9148-e3be6c30e623}">
          <xlrd:rvb i="8565"/>
        </ext>
      </extLst>
    </bk>
    <bk>
      <extLst>
        <ext uri="{3e2802c4-a4d2-4d8b-9148-e3be6c30e623}">
          <xlrd:rvb i="8566"/>
        </ext>
      </extLst>
    </bk>
    <bk>
      <extLst>
        <ext uri="{3e2802c4-a4d2-4d8b-9148-e3be6c30e623}">
          <xlrd:rvb i="8567"/>
        </ext>
      </extLst>
    </bk>
    <bk>
      <extLst>
        <ext uri="{3e2802c4-a4d2-4d8b-9148-e3be6c30e623}">
          <xlrd:rvb i="8568"/>
        </ext>
      </extLst>
    </bk>
    <bk>
      <extLst>
        <ext uri="{3e2802c4-a4d2-4d8b-9148-e3be6c30e623}">
          <xlrd:rvb i="8569"/>
        </ext>
      </extLst>
    </bk>
    <bk>
      <extLst>
        <ext uri="{3e2802c4-a4d2-4d8b-9148-e3be6c30e623}">
          <xlrd:rvb i="8570"/>
        </ext>
      </extLst>
    </bk>
    <bk>
      <extLst>
        <ext uri="{3e2802c4-a4d2-4d8b-9148-e3be6c30e623}">
          <xlrd:rvb i="8571"/>
        </ext>
      </extLst>
    </bk>
    <bk>
      <extLst>
        <ext uri="{3e2802c4-a4d2-4d8b-9148-e3be6c30e623}">
          <xlrd:rvb i="8572"/>
        </ext>
      </extLst>
    </bk>
    <bk>
      <extLst>
        <ext uri="{3e2802c4-a4d2-4d8b-9148-e3be6c30e623}">
          <xlrd:rvb i="8573"/>
        </ext>
      </extLst>
    </bk>
    <bk>
      <extLst>
        <ext uri="{3e2802c4-a4d2-4d8b-9148-e3be6c30e623}">
          <xlrd:rvb i="8574"/>
        </ext>
      </extLst>
    </bk>
    <bk>
      <extLst>
        <ext uri="{3e2802c4-a4d2-4d8b-9148-e3be6c30e623}">
          <xlrd:rvb i="8575"/>
        </ext>
      </extLst>
    </bk>
    <bk>
      <extLst>
        <ext uri="{3e2802c4-a4d2-4d8b-9148-e3be6c30e623}">
          <xlrd:rvb i="8576"/>
        </ext>
      </extLst>
    </bk>
    <bk>
      <extLst>
        <ext uri="{3e2802c4-a4d2-4d8b-9148-e3be6c30e623}">
          <xlrd:rvb i="8577"/>
        </ext>
      </extLst>
    </bk>
    <bk>
      <extLst>
        <ext uri="{3e2802c4-a4d2-4d8b-9148-e3be6c30e623}">
          <xlrd:rvb i="8578"/>
        </ext>
      </extLst>
    </bk>
    <bk>
      <extLst>
        <ext uri="{3e2802c4-a4d2-4d8b-9148-e3be6c30e623}">
          <xlrd:rvb i="8579"/>
        </ext>
      </extLst>
    </bk>
    <bk>
      <extLst>
        <ext uri="{3e2802c4-a4d2-4d8b-9148-e3be6c30e623}">
          <xlrd:rvb i="8580"/>
        </ext>
      </extLst>
    </bk>
    <bk>
      <extLst>
        <ext uri="{3e2802c4-a4d2-4d8b-9148-e3be6c30e623}">
          <xlrd:rvb i="8581"/>
        </ext>
      </extLst>
    </bk>
    <bk>
      <extLst>
        <ext uri="{3e2802c4-a4d2-4d8b-9148-e3be6c30e623}">
          <xlrd:rvb i="8582"/>
        </ext>
      </extLst>
    </bk>
    <bk>
      <extLst>
        <ext uri="{3e2802c4-a4d2-4d8b-9148-e3be6c30e623}">
          <xlrd:rvb i="8583"/>
        </ext>
      </extLst>
    </bk>
    <bk>
      <extLst>
        <ext uri="{3e2802c4-a4d2-4d8b-9148-e3be6c30e623}">
          <xlrd:rvb i="8584"/>
        </ext>
      </extLst>
    </bk>
    <bk>
      <extLst>
        <ext uri="{3e2802c4-a4d2-4d8b-9148-e3be6c30e623}">
          <xlrd:rvb i="8585"/>
        </ext>
      </extLst>
    </bk>
    <bk>
      <extLst>
        <ext uri="{3e2802c4-a4d2-4d8b-9148-e3be6c30e623}">
          <xlrd:rvb i="8586"/>
        </ext>
      </extLst>
    </bk>
    <bk>
      <extLst>
        <ext uri="{3e2802c4-a4d2-4d8b-9148-e3be6c30e623}">
          <xlrd:rvb i="8587"/>
        </ext>
      </extLst>
    </bk>
    <bk>
      <extLst>
        <ext uri="{3e2802c4-a4d2-4d8b-9148-e3be6c30e623}">
          <xlrd:rvb i="8588"/>
        </ext>
      </extLst>
    </bk>
    <bk>
      <extLst>
        <ext uri="{3e2802c4-a4d2-4d8b-9148-e3be6c30e623}">
          <xlrd:rvb i="8589"/>
        </ext>
      </extLst>
    </bk>
    <bk>
      <extLst>
        <ext uri="{3e2802c4-a4d2-4d8b-9148-e3be6c30e623}">
          <xlrd:rvb i="8590"/>
        </ext>
      </extLst>
    </bk>
    <bk>
      <extLst>
        <ext uri="{3e2802c4-a4d2-4d8b-9148-e3be6c30e623}">
          <xlrd:rvb i="8591"/>
        </ext>
      </extLst>
    </bk>
    <bk>
      <extLst>
        <ext uri="{3e2802c4-a4d2-4d8b-9148-e3be6c30e623}">
          <xlrd:rvb i="8592"/>
        </ext>
      </extLst>
    </bk>
    <bk>
      <extLst>
        <ext uri="{3e2802c4-a4d2-4d8b-9148-e3be6c30e623}">
          <xlrd:rvb i="8593"/>
        </ext>
      </extLst>
    </bk>
    <bk>
      <extLst>
        <ext uri="{3e2802c4-a4d2-4d8b-9148-e3be6c30e623}">
          <xlrd:rvb i="8594"/>
        </ext>
      </extLst>
    </bk>
    <bk>
      <extLst>
        <ext uri="{3e2802c4-a4d2-4d8b-9148-e3be6c30e623}">
          <xlrd:rvb i="8595"/>
        </ext>
      </extLst>
    </bk>
    <bk>
      <extLst>
        <ext uri="{3e2802c4-a4d2-4d8b-9148-e3be6c30e623}">
          <xlrd:rvb i="8596"/>
        </ext>
      </extLst>
    </bk>
    <bk>
      <extLst>
        <ext uri="{3e2802c4-a4d2-4d8b-9148-e3be6c30e623}">
          <xlrd:rvb i="8597"/>
        </ext>
      </extLst>
    </bk>
    <bk>
      <extLst>
        <ext uri="{3e2802c4-a4d2-4d8b-9148-e3be6c30e623}">
          <xlrd:rvb i="8598"/>
        </ext>
      </extLst>
    </bk>
    <bk>
      <extLst>
        <ext uri="{3e2802c4-a4d2-4d8b-9148-e3be6c30e623}">
          <xlrd:rvb i="8599"/>
        </ext>
      </extLst>
    </bk>
    <bk>
      <extLst>
        <ext uri="{3e2802c4-a4d2-4d8b-9148-e3be6c30e623}">
          <xlrd:rvb i="8600"/>
        </ext>
      </extLst>
    </bk>
    <bk>
      <extLst>
        <ext uri="{3e2802c4-a4d2-4d8b-9148-e3be6c30e623}">
          <xlrd:rvb i="8601"/>
        </ext>
      </extLst>
    </bk>
    <bk>
      <extLst>
        <ext uri="{3e2802c4-a4d2-4d8b-9148-e3be6c30e623}">
          <xlrd:rvb i="8602"/>
        </ext>
      </extLst>
    </bk>
    <bk>
      <extLst>
        <ext uri="{3e2802c4-a4d2-4d8b-9148-e3be6c30e623}">
          <xlrd:rvb i="8603"/>
        </ext>
      </extLst>
    </bk>
    <bk>
      <extLst>
        <ext uri="{3e2802c4-a4d2-4d8b-9148-e3be6c30e623}">
          <xlrd:rvb i="8604"/>
        </ext>
      </extLst>
    </bk>
    <bk>
      <extLst>
        <ext uri="{3e2802c4-a4d2-4d8b-9148-e3be6c30e623}">
          <xlrd:rvb i="8605"/>
        </ext>
      </extLst>
    </bk>
    <bk>
      <extLst>
        <ext uri="{3e2802c4-a4d2-4d8b-9148-e3be6c30e623}">
          <xlrd:rvb i="8606"/>
        </ext>
      </extLst>
    </bk>
    <bk>
      <extLst>
        <ext uri="{3e2802c4-a4d2-4d8b-9148-e3be6c30e623}">
          <xlrd:rvb i="8607"/>
        </ext>
      </extLst>
    </bk>
    <bk>
      <extLst>
        <ext uri="{3e2802c4-a4d2-4d8b-9148-e3be6c30e623}">
          <xlrd:rvb i="8608"/>
        </ext>
      </extLst>
    </bk>
    <bk>
      <extLst>
        <ext uri="{3e2802c4-a4d2-4d8b-9148-e3be6c30e623}">
          <xlrd:rvb i="8609"/>
        </ext>
      </extLst>
    </bk>
    <bk>
      <extLst>
        <ext uri="{3e2802c4-a4d2-4d8b-9148-e3be6c30e623}">
          <xlrd:rvb i="8610"/>
        </ext>
      </extLst>
    </bk>
    <bk>
      <extLst>
        <ext uri="{3e2802c4-a4d2-4d8b-9148-e3be6c30e623}">
          <xlrd:rvb i="8611"/>
        </ext>
      </extLst>
    </bk>
    <bk>
      <extLst>
        <ext uri="{3e2802c4-a4d2-4d8b-9148-e3be6c30e623}">
          <xlrd:rvb i="8612"/>
        </ext>
      </extLst>
    </bk>
    <bk>
      <extLst>
        <ext uri="{3e2802c4-a4d2-4d8b-9148-e3be6c30e623}">
          <xlrd:rvb i="8613"/>
        </ext>
      </extLst>
    </bk>
    <bk>
      <extLst>
        <ext uri="{3e2802c4-a4d2-4d8b-9148-e3be6c30e623}">
          <xlrd:rvb i="8614"/>
        </ext>
      </extLst>
    </bk>
    <bk>
      <extLst>
        <ext uri="{3e2802c4-a4d2-4d8b-9148-e3be6c30e623}">
          <xlrd:rvb i="8615"/>
        </ext>
      </extLst>
    </bk>
    <bk>
      <extLst>
        <ext uri="{3e2802c4-a4d2-4d8b-9148-e3be6c30e623}">
          <xlrd:rvb i="8616"/>
        </ext>
      </extLst>
    </bk>
    <bk>
      <extLst>
        <ext uri="{3e2802c4-a4d2-4d8b-9148-e3be6c30e623}">
          <xlrd:rvb i="8617"/>
        </ext>
      </extLst>
    </bk>
    <bk>
      <extLst>
        <ext uri="{3e2802c4-a4d2-4d8b-9148-e3be6c30e623}">
          <xlrd:rvb i="8618"/>
        </ext>
      </extLst>
    </bk>
    <bk>
      <extLst>
        <ext uri="{3e2802c4-a4d2-4d8b-9148-e3be6c30e623}">
          <xlrd:rvb i="8619"/>
        </ext>
      </extLst>
    </bk>
    <bk>
      <extLst>
        <ext uri="{3e2802c4-a4d2-4d8b-9148-e3be6c30e623}">
          <xlrd:rvb i="8620"/>
        </ext>
      </extLst>
    </bk>
    <bk>
      <extLst>
        <ext uri="{3e2802c4-a4d2-4d8b-9148-e3be6c30e623}">
          <xlrd:rvb i="8621"/>
        </ext>
      </extLst>
    </bk>
    <bk>
      <extLst>
        <ext uri="{3e2802c4-a4d2-4d8b-9148-e3be6c30e623}">
          <xlrd:rvb i="8622"/>
        </ext>
      </extLst>
    </bk>
    <bk>
      <extLst>
        <ext uri="{3e2802c4-a4d2-4d8b-9148-e3be6c30e623}">
          <xlrd:rvb i="8623"/>
        </ext>
      </extLst>
    </bk>
    <bk>
      <extLst>
        <ext uri="{3e2802c4-a4d2-4d8b-9148-e3be6c30e623}">
          <xlrd:rvb i="8624"/>
        </ext>
      </extLst>
    </bk>
    <bk>
      <extLst>
        <ext uri="{3e2802c4-a4d2-4d8b-9148-e3be6c30e623}">
          <xlrd:rvb i="8625"/>
        </ext>
      </extLst>
    </bk>
    <bk>
      <extLst>
        <ext uri="{3e2802c4-a4d2-4d8b-9148-e3be6c30e623}">
          <xlrd:rvb i="8626"/>
        </ext>
      </extLst>
    </bk>
    <bk>
      <extLst>
        <ext uri="{3e2802c4-a4d2-4d8b-9148-e3be6c30e623}">
          <xlrd:rvb i="8627"/>
        </ext>
      </extLst>
    </bk>
    <bk>
      <extLst>
        <ext uri="{3e2802c4-a4d2-4d8b-9148-e3be6c30e623}">
          <xlrd:rvb i="8628"/>
        </ext>
      </extLst>
    </bk>
    <bk>
      <extLst>
        <ext uri="{3e2802c4-a4d2-4d8b-9148-e3be6c30e623}">
          <xlrd:rvb i="8629"/>
        </ext>
      </extLst>
    </bk>
    <bk>
      <extLst>
        <ext uri="{3e2802c4-a4d2-4d8b-9148-e3be6c30e623}">
          <xlrd:rvb i="8630"/>
        </ext>
      </extLst>
    </bk>
    <bk>
      <extLst>
        <ext uri="{3e2802c4-a4d2-4d8b-9148-e3be6c30e623}">
          <xlrd:rvb i="8631"/>
        </ext>
      </extLst>
    </bk>
    <bk>
      <extLst>
        <ext uri="{3e2802c4-a4d2-4d8b-9148-e3be6c30e623}">
          <xlrd:rvb i="8632"/>
        </ext>
      </extLst>
    </bk>
    <bk>
      <extLst>
        <ext uri="{3e2802c4-a4d2-4d8b-9148-e3be6c30e623}">
          <xlrd:rvb i="8633"/>
        </ext>
      </extLst>
    </bk>
    <bk>
      <extLst>
        <ext uri="{3e2802c4-a4d2-4d8b-9148-e3be6c30e623}">
          <xlrd:rvb i="8634"/>
        </ext>
      </extLst>
    </bk>
    <bk>
      <extLst>
        <ext uri="{3e2802c4-a4d2-4d8b-9148-e3be6c30e623}">
          <xlrd:rvb i="8635"/>
        </ext>
      </extLst>
    </bk>
    <bk>
      <extLst>
        <ext uri="{3e2802c4-a4d2-4d8b-9148-e3be6c30e623}">
          <xlrd:rvb i="8636"/>
        </ext>
      </extLst>
    </bk>
    <bk>
      <extLst>
        <ext uri="{3e2802c4-a4d2-4d8b-9148-e3be6c30e623}">
          <xlrd:rvb i="8637"/>
        </ext>
      </extLst>
    </bk>
    <bk>
      <extLst>
        <ext uri="{3e2802c4-a4d2-4d8b-9148-e3be6c30e623}">
          <xlrd:rvb i="8638"/>
        </ext>
      </extLst>
    </bk>
    <bk>
      <extLst>
        <ext uri="{3e2802c4-a4d2-4d8b-9148-e3be6c30e623}">
          <xlrd:rvb i="8639"/>
        </ext>
      </extLst>
    </bk>
    <bk>
      <extLst>
        <ext uri="{3e2802c4-a4d2-4d8b-9148-e3be6c30e623}">
          <xlrd:rvb i="8640"/>
        </ext>
      </extLst>
    </bk>
    <bk>
      <extLst>
        <ext uri="{3e2802c4-a4d2-4d8b-9148-e3be6c30e623}">
          <xlrd:rvb i="8641"/>
        </ext>
      </extLst>
    </bk>
    <bk>
      <extLst>
        <ext uri="{3e2802c4-a4d2-4d8b-9148-e3be6c30e623}">
          <xlrd:rvb i="8642"/>
        </ext>
      </extLst>
    </bk>
    <bk>
      <extLst>
        <ext uri="{3e2802c4-a4d2-4d8b-9148-e3be6c30e623}">
          <xlrd:rvb i="8643"/>
        </ext>
      </extLst>
    </bk>
    <bk>
      <extLst>
        <ext uri="{3e2802c4-a4d2-4d8b-9148-e3be6c30e623}">
          <xlrd:rvb i="8644"/>
        </ext>
      </extLst>
    </bk>
    <bk>
      <extLst>
        <ext uri="{3e2802c4-a4d2-4d8b-9148-e3be6c30e623}">
          <xlrd:rvb i="8645"/>
        </ext>
      </extLst>
    </bk>
    <bk>
      <extLst>
        <ext uri="{3e2802c4-a4d2-4d8b-9148-e3be6c30e623}">
          <xlrd:rvb i="8646"/>
        </ext>
      </extLst>
    </bk>
    <bk>
      <extLst>
        <ext uri="{3e2802c4-a4d2-4d8b-9148-e3be6c30e623}">
          <xlrd:rvb i="8647"/>
        </ext>
      </extLst>
    </bk>
    <bk>
      <extLst>
        <ext uri="{3e2802c4-a4d2-4d8b-9148-e3be6c30e623}">
          <xlrd:rvb i="8648"/>
        </ext>
      </extLst>
    </bk>
    <bk>
      <extLst>
        <ext uri="{3e2802c4-a4d2-4d8b-9148-e3be6c30e623}">
          <xlrd:rvb i="8649"/>
        </ext>
      </extLst>
    </bk>
    <bk>
      <extLst>
        <ext uri="{3e2802c4-a4d2-4d8b-9148-e3be6c30e623}">
          <xlrd:rvb i="8650"/>
        </ext>
      </extLst>
    </bk>
    <bk>
      <extLst>
        <ext uri="{3e2802c4-a4d2-4d8b-9148-e3be6c30e623}">
          <xlrd:rvb i="8651"/>
        </ext>
      </extLst>
    </bk>
    <bk>
      <extLst>
        <ext uri="{3e2802c4-a4d2-4d8b-9148-e3be6c30e623}">
          <xlrd:rvb i="8652"/>
        </ext>
      </extLst>
    </bk>
    <bk>
      <extLst>
        <ext uri="{3e2802c4-a4d2-4d8b-9148-e3be6c30e623}">
          <xlrd:rvb i="8653"/>
        </ext>
      </extLst>
    </bk>
    <bk>
      <extLst>
        <ext uri="{3e2802c4-a4d2-4d8b-9148-e3be6c30e623}">
          <xlrd:rvb i="8654"/>
        </ext>
      </extLst>
    </bk>
    <bk>
      <extLst>
        <ext uri="{3e2802c4-a4d2-4d8b-9148-e3be6c30e623}">
          <xlrd:rvb i="8655"/>
        </ext>
      </extLst>
    </bk>
    <bk>
      <extLst>
        <ext uri="{3e2802c4-a4d2-4d8b-9148-e3be6c30e623}">
          <xlrd:rvb i="8656"/>
        </ext>
      </extLst>
    </bk>
    <bk>
      <extLst>
        <ext uri="{3e2802c4-a4d2-4d8b-9148-e3be6c30e623}">
          <xlrd:rvb i="8657"/>
        </ext>
      </extLst>
    </bk>
    <bk>
      <extLst>
        <ext uri="{3e2802c4-a4d2-4d8b-9148-e3be6c30e623}">
          <xlrd:rvb i="8658"/>
        </ext>
      </extLst>
    </bk>
    <bk>
      <extLst>
        <ext uri="{3e2802c4-a4d2-4d8b-9148-e3be6c30e623}">
          <xlrd:rvb i="8659"/>
        </ext>
      </extLst>
    </bk>
    <bk>
      <extLst>
        <ext uri="{3e2802c4-a4d2-4d8b-9148-e3be6c30e623}">
          <xlrd:rvb i="8660"/>
        </ext>
      </extLst>
    </bk>
    <bk>
      <extLst>
        <ext uri="{3e2802c4-a4d2-4d8b-9148-e3be6c30e623}">
          <xlrd:rvb i="8661"/>
        </ext>
      </extLst>
    </bk>
    <bk>
      <extLst>
        <ext uri="{3e2802c4-a4d2-4d8b-9148-e3be6c30e623}">
          <xlrd:rvb i="8662"/>
        </ext>
      </extLst>
    </bk>
    <bk>
      <extLst>
        <ext uri="{3e2802c4-a4d2-4d8b-9148-e3be6c30e623}">
          <xlrd:rvb i="8663"/>
        </ext>
      </extLst>
    </bk>
    <bk>
      <extLst>
        <ext uri="{3e2802c4-a4d2-4d8b-9148-e3be6c30e623}">
          <xlrd:rvb i="8664"/>
        </ext>
      </extLst>
    </bk>
    <bk>
      <extLst>
        <ext uri="{3e2802c4-a4d2-4d8b-9148-e3be6c30e623}">
          <xlrd:rvb i="8665"/>
        </ext>
      </extLst>
    </bk>
    <bk>
      <extLst>
        <ext uri="{3e2802c4-a4d2-4d8b-9148-e3be6c30e623}">
          <xlrd:rvb i="8666"/>
        </ext>
      </extLst>
    </bk>
    <bk>
      <extLst>
        <ext uri="{3e2802c4-a4d2-4d8b-9148-e3be6c30e623}">
          <xlrd:rvb i="8667"/>
        </ext>
      </extLst>
    </bk>
    <bk>
      <extLst>
        <ext uri="{3e2802c4-a4d2-4d8b-9148-e3be6c30e623}">
          <xlrd:rvb i="8668"/>
        </ext>
      </extLst>
    </bk>
    <bk>
      <extLst>
        <ext uri="{3e2802c4-a4d2-4d8b-9148-e3be6c30e623}">
          <xlrd:rvb i="8669"/>
        </ext>
      </extLst>
    </bk>
    <bk>
      <extLst>
        <ext uri="{3e2802c4-a4d2-4d8b-9148-e3be6c30e623}">
          <xlrd:rvb i="8670"/>
        </ext>
      </extLst>
    </bk>
    <bk>
      <extLst>
        <ext uri="{3e2802c4-a4d2-4d8b-9148-e3be6c30e623}">
          <xlrd:rvb i="8671"/>
        </ext>
      </extLst>
    </bk>
    <bk>
      <extLst>
        <ext uri="{3e2802c4-a4d2-4d8b-9148-e3be6c30e623}">
          <xlrd:rvb i="8672"/>
        </ext>
      </extLst>
    </bk>
    <bk>
      <extLst>
        <ext uri="{3e2802c4-a4d2-4d8b-9148-e3be6c30e623}">
          <xlrd:rvb i="8673"/>
        </ext>
      </extLst>
    </bk>
    <bk>
      <extLst>
        <ext uri="{3e2802c4-a4d2-4d8b-9148-e3be6c30e623}">
          <xlrd:rvb i="8674"/>
        </ext>
      </extLst>
    </bk>
    <bk>
      <extLst>
        <ext uri="{3e2802c4-a4d2-4d8b-9148-e3be6c30e623}">
          <xlrd:rvb i="8675"/>
        </ext>
      </extLst>
    </bk>
    <bk>
      <extLst>
        <ext uri="{3e2802c4-a4d2-4d8b-9148-e3be6c30e623}">
          <xlrd:rvb i="8676"/>
        </ext>
      </extLst>
    </bk>
    <bk>
      <extLst>
        <ext uri="{3e2802c4-a4d2-4d8b-9148-e3be6c30e623}">
          <xlrd:rvb i="8677"/>
        </ext>
      </extLst>
    </bk>
    <bk>
      <extLst>
        <ext uri="{3e2802c4-a4d2-4d8b-9148-e3be6c30e623}">
          <xlrd:rvb i="8678"/>
        </ext>
      </extLst>
    </bk>
    <bk>
      <extLst>
        <ext uri="{3e2802c4-a4d2-4d8b-9148-e3be6c30e623}">
          <xlrd:rvb i="8679"/>
        </ext>
      </extLst>
    </bk>
    <bk>
      <extLst>
        <ext uri="{3e2802c4-a4d2-4d8b-9148-e3be6c30e623}">
          <xlrd:rvb i="8680"/>
        </ext>
      </extLst>
    </bk>
    <bk>
      <extLst>
        <ext uri="{3e2802c4-a4d2-4d8b-9148-e3be6c30e623}">
          <xlrd:rvb i="8681"/>
        </ext>
      </extLst>
    </bk>
    <bk>
      <extLst>
        <ext uri="{3e2802c4-a4d2-4d8b-9148-e3be6c30e623}">
          <xlrd:rvb i="8682"/>
        </ext>
      </extLst>
    </bk>
    <bk>
      <extLst>
        <ext uri="{3e2802c4-a4d2-4d8b-9148-e3be6c30e623}">
          <xlrd:rvb i="8683"/>
        </ext>
      </extLst>
    </bk>
    <bk>
      <extLst>
        <ext uri="{3e2802c4-a4d2-4d8b-9148-e3be6c30e623}">
          <xlrd:rvb i="8684"/>
        </ext>
      </extLst>
    </bk>
    <bk>
      <extLst>
        <ext uri="{3e2802c4-a4d2-4d8b-9148-e3be6c30e623}">
          <xlrd:rvb i="8685"/>
        </ext>
      </extLst>
    </bk>
    <bk>
      <extLst>
        <ext uri="{3e2802c4-a4d2-4d8b-9148-e3be6c30e623}">
          <xlrd:rvb i="8686"/>
        </ext>
      </extLst>
    </bk>
    <bk>
      <extLst>
        <ext uri="{3e2802c4-a4d2-4d8b-9148-e3be6c30e623}">
          <xlrd:rvb i="8687"/>
        </ext>
      </extLst>
    </bk>
    <bk>
      <extLst>
        <ext uri="{3e2802c4-a4d2-4d8b-9148-e3be6c30e623}">
          <xlrd:rvb i="8688"/>
        </ext>
      </extLst>
    </bk>
    <bk>
      <extLst>
        <ext uri="{3e2802c4-a4d2-4d8b-9148-e3be6c30e623}">
          <xlrd:rvb i="8689"/>
        </ext>
      </extLst>
    </bk>
    <bk>
      <extLst>
        <ext uri="{3e2802c4-a4d2-4d8b-9148-e3be6c30e623}">
          <xlrd:rvb i="8690"/>
        </ext>
      </extLst>
    </bk>
    <bk>
      <extLst>
        <ext uri="{3e2802c4-a4d2-4d8b-9148-e3be6c30e623}">
          <xlrd:rvb i="8691"/>
        </ext>
      </extLst>
    </bk>
    <bk>
      <extLst>
        <ext uri="{3e2802c4-a4d2-4d8b-9148-e3be6c30e623}">
          <xlrd:rvb i="8692"/>
        </ext>
      </extLst>
    </bk>
    <bk>
      <extLst>
        <ext uri="{3e2802c4-a4d2-4d8b-9148-e3be6c30e623}">
          <xlrd:rvb i="8693"/>
        </ext>
      </extLst>
    </bk>
    <bk>
      <extLst>
        <ext uri="{3e2802c4-a4d2-4d8b-9148-e3be6c30e623}">
          <xlrd:rvb i="8694"/>
        </ext>
      </extLst>
    </bk>
    <bk>
      <extLst>
        <ext uri="{3e2802c4-a4d2-4d8b-9148-e3be6c30e623}">
          <xlrd:rvb i="8695"/>
        </ext>
      </extLst>
    </bk>
    <bk>
      <extLst>
        <ext uri="{3e2802c4-a4d2-4d8b-9148-e3be6c30e623}">
          <xlrd:rvb i="8696"/>
        </ext>
      </extLst>
    </bk>
    <bk>
      <extLst>
        <ext uri="{3e2802c4-a4d2-4d8b-9148-e3be6c30e623}">
          <xlrd:rvb i="8697"/>
        </ext>
      </extLst>
    </bk>
    <bk>
      <extLst>
        <ext uri="{3e2802c4-a4d2-4d8b-9148-e3be6c30e623}">
          <xlrd:rvb i="8698"/>
        </ext>
      </extLst>
    </bk>
    <bk>
      <extLst>
        <ext uri="{3e2802c4-a4d2-4d8b-9148-e3be6c30e623}">
          <xlrd:rvb i="8699"/>
        </ext>
      </extLst>
    </bk>
    <bk>
      <extLst>
        <ext uri="{3e2802c4-a4d2-4d8b-9148-e3be6c30e623}">
          <xlrd:rvb i="8700"/>
        </ext>
      </extLst>
    </bk>
    <bk>
      <extLst>
        <ext uri="{3e2802c4-a4d2-4d8b-9148-e3be6c30e623}">
          <xlrd:rvb i="8701"/>
        </ext>
      </extLst>
    </bk>
    <bk>
      <extLst>
        <ext uri="{3e2802c4-a4d2-4d8b-9148-e3be6c30e623}">
          <xlrd:rvb i="8702"/>
        </ext>
      </extLst>
    </bk>
    <bk>
      <extLst>
        <ext uri="{3e2802c4-a4d2-4d8b-9148-e3be6c30e623}">
          <xlrd:rvb i="8703"/>
        </ext>
      </extLst>
    </bk>
    <bk>
      <extLst>
        <ext uri="{3e2802c4-a4d2-4d8b-9148-e3be6c30e623}">
          <xlrd:rvb i="8704"/>
        </ext>
      </extLst>
    </bk>
    <bk>
      <extLst>
        <ext uri="{3e2802c4-a4d2-4d8b-9148-e3be6c30e623}">
          <xlrd:rvb i="8705"/>
        </ext>
      </extLst>
    </bk>
    <bk>
      <extLst>
        <ext uri="{3e2802c4-a4d2-4d8b-9148-e3be6c30e623}">
          <xlrd:rvb i="8706"/>
        </ext>
      </extLst>
    </bk>
    <bk>
      <extLst>
        <ext uri="{3e2802c4-a4d2-4d8b-9148-e3be6c30e623}">
          <xlrd:rvb i="8707"/>
        </ext>
      </extLst>
    </bk>
    <bk>
      <extLst>
        <ext uri="{3e2802c4-a4d2-4d8b-9148-e3be6c30e623}">
          <xlrd:rvb i="8708"/>
        </ext>
      </extLst>
    </bk>
    <bk>
      <extLst>
        <ext uri="{3e2802c4-a4d2-4d8b-9148-e3be6c30e623}">
          <xlrd:rvb i="8709"/>
        </ext>
      </extLst>
    </bk>
    <bk>
      <extLst>
        <ext uri="{3e2802c4-a4d2-4d8b-9148-e3be6c30e623}">
          <xlrd:rvb i="8710"/>
        </ext>
      </extLst>
    </bk>
    <bk>
      <extLst>
        <ext uri="{3e2802c4-a4d2-4d8b-9148-e3be6c30e623}">
          <xlrd:rvb i="8711"/>
        </ext>
      </extLst>
    </bk>
    <bk>
      <extLst>
        <ext uri="{3e2802c4-a4d2-4d8b-9148-e3be6c30e623}">
          <xlrd:rvb i="8712"/>
        </ext>
      </extLst>
    </bk>
    <bk>
      <extLst>
        <ext uri="{3e2802c4-a4d2-4d8b-9148-e3be6c30e623}">
          <xlrd:rvb i="8713"/>
        </ext>
      </extLst>
    </bk>
    <bk>
      <extLst>
        <ext uri="{3e2802c4-a4d2-4d8b-9148-e3be6c30e623}">
          <xlrd:rvb i="8714"/>
        </ext>
      </extLst>
    </bk>
    <bk>
      <extLst>
        <ext uri="{3e2802c4-a4d2-4d8b-9148-e3be6c30e623}">
          <xlrd:rvb i="8715"/>
        </ext>
      </extLst>
    </bk>
    <bk>
      <extLst>
        <ext uri="{3e2802c4-a4d2-4d8b-9148-e3be6c30e623}">
          <xlrd:rvb i="8716"/>
        </ext>
      </extLst>
    </bk>
    <bk>
      <extLst>
        <ext uri="{3e2802c4-a4d2-4d8b-9148-e3be6c30e623}">
          <xlrd:rvb i="8717"/>
        </ext>
      </extLst>
    </bk>
    <bk>
      <extLst>
        <ext uri="{3e2802c4-a4d2-4d8b-9148-e3be6c30e623}">
          <xlrd:rvb i="8718"/>
        </ext>
      </extLst>
    </bk>
    <bk>
      <extLst>
        <ext uri="{3e2802c4-a4d2-4d8b-9148-e3be6c30e623}">
          <xlrd:rvb i="8719"/>
        </ext>
      </extLst>
    </bk>
    <bk>
      <extLst>
        <ext uri="{3e2802c4-a4d2-4d8b-9148-e3be6c30e623}">
          <xlrd:rvb i="8720"/>
        </ext>
      </extLst>
    </bk>
    <bk>
      <extLst>
        <ext uri="{3e2802c4-a4d2-4d8b-9148-e3be6c30e623}">
          <xlrd:rvb i="8721"/>
        </ext>
      </extLst>
    </bk>
    <bk>
      <extLst>
        <ext uri="{3e2802c4-a4d2-4d8b-9148-e3be6c30e623}">
          <xlrd:rvb i="8722"/>
        </ext>
      </extLst>
    </bk>
    <bk>
      <extLst>
        <ext uri="{3e2802c4-a4d2-4d8b-9148-e3be6c30e623}">
          <xlrd:rvb i="8723"/>
        </ext>
      </extLst>
    </bk>
    <bk>
      <extLst>
        <ext uri="{3e2802c4-a4d2-4d8b-9148-e3be6c30e623}">
          <xlrd:rvb i="8724"/>
        </ext>
      </extLst>
    </bk>
    <bk>
      <extLst>
        <ext uri="{3e2802c4-a4d2-4d8b-9148-e3be6c30e623}">
          <xlrd:rvb i="8725"/>
        </ext>
      </extLst>
    </bk>
    <bk>
      <extLst>
        <ext uri="{3e2802c4-a4d2-4d8b-9148-e3be6c30e623}">
          <xlrd:rvb i="8726"/>
        </ext>
      </extLst>
    </bk>
    <bk>
      <extLst>
        <ext uri="{3e2802c4-a4d2-4d8b-9148-e3be6c30e623}">
          <xlrd:rvb i="8727"/>
        </ext>
      </extLst>
    </bk>
    <bk>
      <extLst>
        <ext uri="{3e2802c4-a4d2-4d8b-9148-e3be6c30e623}">
          <xlrd:rvb i="8728"/>
        </ext>
      </extLst>
    </bk>
    <bk>
      <extLst>
        <ext uri="{3e2802c4-a4d2-4d8b-9148-e3be6c30e623}">
          <xlrd:rvb i="8729"/>
        </ext>
      </extLst>
    </bk>
    <bk>
      <extLst>
        <ext uri="{3e2802c4-a4d2-4d8b-9148-e3be6c30e623}">
          <xlrd:rvb i="8730"/>
        </ext>
      </extLst>
    </bk>
    <bk>
      <extLst>
        <ext uri="{3e2802c4-a4d2-4d8b-9148-e3be6c30e623}">
          <xlrd:rvb i="8731"/>
        </ext>
      </extLst>
    </bk>
    <bk>
      <extLst>
        <ext uri="{3e2802c4-a4d2-4d8b-9148-e3be6c30e623}">
          <xlrd:rvb i="8732"/>
        </ext>
      </extLst>
    </bk>
    <bk>
      <extLst>
        <ext uri="{3e2802c4-a4d2-4d8b-9148-e3be6c30e623}">
          <xlrd:rvb i="8733"/>
        </ext>
      </extLst>
    </bk>
    <bk>
      <extLst>
        <ext uri="{3e2802c4-a4d2-4d8b-9148-e3be6c30e623}">
          <xlrd:rvb i="8734"/>
        </ext>
      </extLst>
    </bk>
    <bk>
      <extLst>
        <ext uri="{3e2802c4-a4d2-4d8b-9148-e3be6c30e623}">
          <xlrd:rvb i="8735"/>
        </ext>
      </extLst>
    </bk>
    <bk>
      <extLst>
        <ext uri="{3e2802c4-a4d2-4d8b-9148-e3be6c30e623}">
          <xlrd:rvb i="8736"/>
        </ext>
      </extLst>
    </bk>
    <bk>
      <extLst>
        <ext uri="{3e2802c4-a4d2-4d8b-9148-e3be6c30e623}">
          <xlrd:rvb i="8737"/>
        </ext>
      </extLst>
    </bk>
    <bk>
      <extLst>
        <ext uri="{3e2802c4-a4d2-4d8b-9148-e3be6c30e623}">
          <xlrd:rvb i="8738"/>
        </ext>
      </extLst>
    </bk>
    <bk>
      <extLst>
        <ext uri="{3e2802c4-a4d2-4d8b-9148-e3be6c30e623}">
          <xlrd:rvb i="8739"/>
        </ext>
      </extLst>
    </bk>
    <bk>
      <extLst>
        <ext uri="{3e2802c4-a4d2-4d8b-9148-e3be6c30e623}">
          <xlrd:rvb i="8740"/>
        </ext>
      </extLst>
    </bk>
    <bk>
      <extLst>
        <ext uri="{3e2802c4-a4d2-4d8b-9148-e3be6c30e623}">
          <xlrd:rvb i="8741"/>
        </ext>
      </extLst>
    </bk>
    <bk>
      <extLst>
        <ext uri="{3e2802c4-a4d2-4d8b-9148-e3be6c30e623}">
          <xlrd:rvb i="8742"/>
        </ext>
      </extLst>
    </bk>
    <bk>
      <extLst>
        <ext uri="{3e2802c4-a4d2-4d8b-9148-e3be6c30e623}">
          <xlrd:rvb i="8743"/>
        </ext>
      </extLst>
    </bk>
    <bk>
      <extLst>
        <ext uri="{3e2802c4-a4d2-4d8b-9148-e3be6c30e623}">
          <xlrd:rvb i="8744"/>
        </ext>
      </extLst>
    </bk>
    <bk>
      <extLst>
        <ext uri="{3e2802c4-a4d2-4d8b-9148-e3be6c30e623}">
          <xlrd:rvb i="8745"/>
        </ext>
      </extLst>
    </bk>
    <bk>
      <extLst>
        <ext uri="{3e2802c4-a4d2-4d8b-9148-e3be6c30e623}">
          <xlrd:rvb i="8746"/>
        </ext>
      </extLst>
    </bk>
    <bk>
      <extLst>
        <ext uri="{3e2802c4-a4d2-4d8b-9148-e3be6c30e623}">
          <xlrd:rvb i="8747"/>
        </ext>
      </extLst>
    </bk>
    <bk>
      <extLst>
        <ext uri="{3e2802c4-a4d2-4d8b-9148-e3be6c30e623}">
          <xlrd:rvb i="8748"/>
        </ext>
      </extLst>
    </bk>
    <bk>
      <extLst>
        <ext uri="{3e2802c4-a4d2-4d8b-9148-e3be6c30e623}">
          <xlrd:rvb i="8749"/>
        </ext>
      </extLst>
    </bk>
    <bk>
      <extLst>
        <ext uri="{3e2802c4-a4d2-4d8b-9148-e3be6c30e623}">
          <xlrd:rvb i="8750"/>
        </ext>
      </extLst>
    </bk>
    <bk>
      <extLst>
        <ext uri="{3e2802c4-a4d2-4d8b-9148-e3be6c30e623}">
          <xlrd:rvb i="8751"/>
        </ext>
      </extLst>
    </bk>
    <bk>
      <extLst>
        <ext uri="{3e2802c4-a4d2-4d8b-9148-e3be6c30e623}">
          <xlrd:rvb i="8752"/>
        </ext>
      </extLst>
    </bk>
    <bk>
      <extLst>
        <ext uri="{3e2802c4-a4d2-4d8b-9148-e3be6c30e623}">
          <xlrd:rvb i="8753"/>
        </ext>
      </extLst>
    </bk>
    <bk>
      <extLst>
        <ext uri="{3e2802c4-a4d2-4d8b-9148-e3be6c30e623}">
          <xlrd:rvb i="8754"/>
        </ext>
      </extLst>
    </bk>
    <bk>
      <extLst>
        <ext uri="{3e2802c4-a4d2-4d8b-9148-e3be6c30e623}">
          <xlrd:rvb i="8755"/>
        </ext>
      </extLst>
    </bk>
    <bk>
      <extLst>
        <ext uri="{3e2802c4-a4d2-4d8b-9148-e3be6c30e623}">
          <xlrd:rvb i="8756"/>
        </ext>
      </extLst>
    </bk>
    <bk>
      <extLst>
        <ext uri="{3e2802c4-a4d2-4d8b-9148-e3be6c30e623}">
          <xlrd:rvb i="8757"/>
        </ext>
      </extLst>
    </bk>
    <bk>
      <extLst>
        <ext uri="{3e2802c4-a4d2-4d8b-9148-e3be6c30e623}">
          <xlrd:rvb i="8758"/>
        </ext>
      </extLst>
    </bk>
    <bk>
      <extLst>
        <ext uri="{3e2802c4-a4d2-4d8b-9148-e3be6c30e623}">
          <xlrd:rvb i="8759"/>
        </ext>
      </extLst>
    </bk>
    <bk>
      <extLst>
        <ext uri="{3e2802c4-a4d2-4d8b-9148-e3be6c30e623}">
          <xlrd:rvb i="8760"/>
        </ext>
      </extLst>
    </bk>
    <bk>
      <extLst>
        <ext uri="{3e2802c4-a4d2-4d8b-9148-e3be6c30e623}">
          <xlrd:rvb i="8761"/>
        </ext>
      </extLst>
    </bk>
    <bk>
      <extLst>
        <ext uri="{3e2802c4-a4d2-4d8b-9148-e3be6c30e623}">
          <xlrd:rvb i="8762"/>
        </ext>
      </extLst>
    </bk>
    <bk>
      <extLst>
        <ext uri="{3e2802c4-a4d2-4d8b-9148-e3be6c30e623}">
          <xlrd:rvb i="8763"/>
        </ext>
      </extLst>
    </bk>
    <bk>
      <extLst>
        <ext uri="{3e2802c4-a4d2-4d8b-9148-e3be6c30e623}">
          <xlrd:rvb i="8764"/>
        </ext>
      </extLst>
    </bk>
    <bk>
      <extLst>
        <ext uri="{3e2802c4-a4d2-4d8b-9148-e3be6c30e623}">
          <xlrd:rvb i="8765"/>
        </ext>
      </extLst>
    </bk>
    <bk>
      <extLst>
        <ext uri="{3e2802c4-a4d2-4d8b-9148-e3be6c30e623}">
          <xlrd:rvb i="8766"/>
        </ext>
      </extLst>
    </bk>
    <bk>
      <extLst>
        <ext uri="{3e2802c4-a4d2-4d8b-9148-e3be6c30e623}">
          <xlrd:rvb i="8767"/>
        </ext>
      </extLst>
    </bk>
    <bk>
      <extLst>
        <ext uri="{3e2802c4-a4d2-4d8b-9148-e3be6c30e623}">
          <xlrd:rvb i="8768"/>
        </ext>
      </extLst>
    </bk>
    <bk>
      <extLst>
        <ext uri="{3e2802c4-a4d2-4d8b-9148-e3be6c30e623}">
          <xlrd:rvb i="8769"/>
        </ext>
      </extLst>
    </bk>
    <bk>
      <extLst>
        <ext uri="{3e2802c4-a4d2-4d8b-9148-e3be6c30e623}">
          <xlrd:rvb i="8770"/>
        </ext>
      </extLst>
    </bk>
    <bk>
      <extLst>
        <ext uri="{3e2802c4-a4d2-4d8b-9148-e3be6c30e623}">
          <xlrd:rvb i="8771"/>
        </ext>
      </extLst>
    </bk>
    <bk>
      <extLst>
        <ext uri="{3e2802c4-a4d2-4d8b-9148-e3be6c30e623}">
          <xlrd:rvb i="8772"/>
        </ext>
      </extLst>
    </bk>
    <bk>
      <extLst>
        <ext uri="{3e2802c4-a4d2-4d8b-9148-e3be6c30e623}">
          <xlrd:rvb i="8773"/>
        </ext>
      </extLst>
    </bk>
    <bk>
      <extLst>
        <ext uri="{3e2802c4-a4d2-4d8b-9148-e3be6c30e623}">
          <xlrd:rvb i="8774"/>
        </ext>
      </extLst>
    </bk>
    <bk>
      <extLst>
        <ext uri="{3e2802c4-a4d2-4d8b-9148-e3be6c30e623}">
          <xlrd:rvb i="8775"/>
        </ext>
      </extLst>
    </bk>
    <bk>
      <extLst>
        <ext uri="{3e2802c4-a4d2-4d8b-9148-e3be6c30e623}">
          <xlrd:rvb i="8776"/>
        </ext>
      </extLst>
    </bk>
    <bk>
      <extLst>
        <ext uri="{3e2802c4-a4d2-4d8b-9148-e3be6c30e623}">
          <xlrd:rvb i="8777"/>
        </ext>
      </extLst>
    </bk>
    <bk>
      <extLst>
        <ext uri="{3e2802c4-a4d2-4d8b-9148-e3be6c30e623}">
          <xlrd:rvb i="8778"/>
        </ext>
      </extLst>
    </bk>
    <bk>
      <extLst>
        <ext uri="{3e2802c4-a4d2-4d8b-9148-e3be6c30e623}">
          <xlrd:rvb i="8779"/>
        </ext>
      </extLst>
    </bk>
    <bk>
      <extLst>
        <ext uri="{3e2802c4-a4d2-4d8b-9148-e3be6c30e623}">
          <xlrd:rvb i="8780"/>
        </ext>
      </extLst>
    </bk>
    <bk>
      <extLst>
        <ext uri="{3e2802c4-a4d2-4d8b-9148-e3be6c30e623}">
          <xlrd:rvb i="8781"/>
        </ext>
      </extLst>
    </bk>
    <bk>
      <extLst>
        <ext uri="{3e2802c4-a4d2-4d8b-9148-e3be6c30e623}">
          <xlrd:rvb i="8782"/>
        </ext>
      </extLst>
    </bk>
    <bk>
      <extLst>
        <ext uri="{3e2802c4-a4d2-4d8b-9148-e3be6c30e623}">
          <xlrd:rvb i="8783"/>
        </ext>
      </extLst>
    </bk>
    <bk>
      <extLst>
        <ext uri="{3e2802c4-a4d2-4d8b-9148-e3be6c30e623}">
          <xlrd:rvb i="8784"/>
        </ext>
      </extLst>
    </bk>
    <bk>
      <extLst>
        <ext uri="{3e2802c4-a4d2-4d8b-9148-e3be6c30e623}">
          <xlrd:rvb i="8785"/>
        </ext>
      </extLst>
    </bk>
    <bk>
      <extLst>
        <ext uri="{3e2802c4-a4d2-4d8b-9148-e3be6c30e623}">
          <xlrd:rvb i="8786"/>
        </ext>
      </extLst>
    </bk>
    <bk>
      <extLst>
        <ext uri="{3e2802c4-a4d2-4d8b-9148-e3be6c30e623}">
          <xlrd:rvb i="8787"/>
        </ext>
      </extLst>
    </bk>
    <bk>
      <extLst>
        <ext uri="{3e2802c4-a4d2-4d8b-9148-e3be6c30e623}">
          <xlrd:rvb i="8788"/>
        </ext>
      </extLst>
    </bk>
    <bk>
      <extLst>
        <ext uri="{3e2802c4-a4d2-4d8b-9148-e3be6c30e623}">
          <xlrd:rvb i="8789"/>
        </ext>
      </extLst>
    </bk>
    <bk>
      <extLst>
        <ext uri="{3e2802c4-a4d2-4d8b-9148-e3be6c30e623}">
          <xlrd:rvb i="8790"/>
        </ext>
      </extLst>
    </bk>
    <bk>
      <extLst>
        <ext uri="{3e2802c4-a4d2-4d8b-9148-e3be6c30e623}">
          <xlrd:rvb i="8791"/>
        </ext>
      </extLst>
    </bk>
    <bk>
      <extLst>
        <ext uri="{3e2802c4-a4d2-4d8b-9148-e3be6c30e623}">
          <xlrd:rvb i="8792"/>
        </ext>
      </extLst>
    </bk>
    <bk>
      <extLst>
        <ext uri="{3e2802c4-a4d2-4d8b-9148-e3be6c30e623}">
          <xlrd:rvb i="8793"/>
        </ext>
      </extLst>
    </bk>
    <bk>
      <extLst>
        <ext uri="{3e2802c4-a4d2-4d8b-9148-e3be6c30e623}">
          <xlrd:rvb i="8794"/>
        </ext>
      </extLst>
    </bk>
    <bk>
      <extLst>
        <ext uri="{3e2802c4-a4d2-4d8b-9148-e3be6c30e623}">
          <xlrd:rvb i="8795"/>
        </ext>
      </extLst>
    </bk>
    <bk>
      <extLst>
        <ext uri="{3e2802c4-a4d2-4d8b-9148-e3be6c30e623}">
          <xlrd:rvb i="8796"/>
        </ext>
      </extLst>
    </bk>
    <bk>
      <extLst>
        <ext uri="{3e2802c4-a4d2-4d8b-9148-e3be6c30e623}">
          <xlrd:rvb i="8797"/>
        </ext>
      </extLst>
    </bk>
    <bk>
      <extLst>
        <ext uri="{3e2802c4-a4d2-4d8b-9148-e3be6c30e623}">
          <xlrd:rvb i="8798"/>
        </ext>
      </extLst>
    </bk>
    <bk>
      <extLst>
        <ext uri="{3e2802c4-a4d2-4d8b-9148-e3be6c30e623}">
          <xlrd:rvb i="8799"/>
        </ext>
      </extLst>
    </bk>
    <bk>
      <extLst>
        <ext uri="{3e2802c4-a4d2-4d8b-9148-e3be6c30e623}">
          <xlrd:rvb i="8800"/>
        </ext>
      </extLst>
    </bk>
    <bk>
      <extLst>
        <ext uri="{3e2802c4-a4d2-4d8b-9148-e3be6c30e623}">
          <xlrd:rvb i="8801"/>
        </ext>
      </extLst>
    </bk>
    <bk>
      <extLst>
        <ext uri="{3e2802c4-a4d2-4d8b-9148-e3be6c30e623}">
          <xlrd:rvb i="8802"/>
        </ext>
      </extLst>
    </bk>
    <bk>
      <extLst>
        <ext uri="{3e2802c4-a4d2-4d8b-9148-e3be6c30e623}">
          <xlrd:rvb i="8803"/>
        </ext>
      </extLst>
    </bk>
    <bk>
      <extLst>
        <ext uri="{3e2802c4-a4d2-4d8b-9148-e3be6c30e623}">
          <xlrd:rvb i="8804"/>
        </ext>
      </extLst>
    </bk>
    <bk>
      <extLst>
        <ext uri="{3e2802c4-a4d2-4d8b-9148-e3be6c30e623}">
          <xlrd:rvb i="8805"/>
        </ext>
      </extLst>
    </bk>
    <bk>
      <extLst>
        <ext uri="{3e2802c4-a4d2-4d8b-9148-e3be6c30e623}">
          <xlrd:rvb i="8806"/>
        </ext>
      </extLst>
    </bk>
    <bk>
      <extLst>
        <ext uri="{3e2802c4-a4d2-4d8b-9148-e3be6c30e623}">
          <xlrd:rvb i="8807"/>
        </ext>
      </extLst>
    </bk>
    <bk>
      <extLst>
        <ext uri="{3e2802c4-a4d2-4d8b-9148-e3be6c30e623}">
          <xlrd:rvb i="8808"/>
        </ext>
      </extLst>
    </bk>
    <bk>
      <extLst>
        <ext uri="{3e2802c4-a4d2-4d8b-9148-e3be6c30e623}">
          <xlrd:rvb i="8809"/>
        </ext>
      </extLst>
    </bk>
    <bk>
      <extLst>
        <ext uri="{3e2802c4-a4d2-4d8b-9148-e3be6c30e623}">
          <xlrd:rvb i="8810"/>
        </ext>
      </extLst>
    </bk>
    <bk>
      <extLst>
        <ext uri="{3e2802c4-a4d2-4d8b-9148-e3be6c30e623}">
          <xlrd:rvb i="8811"/>
        </ext>
      </extLst>
    </bk>
    <bk>
      <extLst>
        <ext uri="{3e2802c4-a4d2-4d8b-9148-e3be6c30e623}">
          <xlrd:rvb i="8812"/>
        </ext>
      </extLst>
    </bk>
    <bk>
      <extLst>
        <ext uri="{3e2802c4-a4d2-4d8b-9148-e3be6c30e623}">
          <xlrd:rvb i="8813"/>
        </ext>
      </extLst>
    </bk>
    <bk>
      <extLst>
        <ext uri="{3e2802c4-a4d2-4d8b-9148-e3be6c30e623}">
          <xlrd:rvb i="8814"/>
        </ext>
      </extLst>
    </bk>
    <bk>
      <extLst>
        <ext uri="{3e2802c4-a4d2-4d8b-9148-e3be6c30e623}">
          <xlrd:rvb i="8815"/>
        </ext>
      </extLst>
    </bk>
    <bk>
      <extLst>
        <ext uri="{3e2802c4-a4d2-4d8b-9148-e3be6c30e623}">
          <xlrd:rvb i="8816"/>
        </ext>
      </extLst>
    </bk>
    <bk>
      <extLst>
        <ext uri="{3e2802c4-a4d2-4d8b-9148-e3be6c30e623}">
          <xlrd:rvb i="8817"/>
        </ext>
      </extLst>
    </bk>
    <bk>
      <extLst>
        <ext uri="{3e2802c4-a4d2-4d8b-9148-e3be6c30e623}">
          <xlrd:rvb i="8818"/>
        </ext>
      </extLst>
    </bk>
    <bk>
      <extLst>
        <ext uri="{3e2802c4-a4d2-4d8b-9148-e3be6c30e623}">
          <xlrd:rvb i="8819"/>
        </ext>
      </extLst>
    </bk>
    <bk>
      <extLst>
        <ext uri="{3e2802c4-a4d2-4d8b-9148-e3be6c30e623}">
          <xlrd:rvb i="8820"/>
        </ext>
      </extLst>
    </bk>
    <bk>
      <extLst>
        <ext uri="{3e2802c4-a4d2-4d8b-9148-e3be6c30e623}">
          <xlrd:rvb i="8821"/>
        </ext>
      </extLst>
    </bk>
    <bk>
      <extLst>
        <ext uri="{3e2802c4-a4d2-4d8b-9148-e3be6c30e623}">
          <xlrd:rvb i="8822"/>
        </ext>
      </extLst>
    </bk>
    <bk>
      <extLst>
        <ext uri="{3e2802c4-a4d2-4d8b-9148-e3be6c30e623}">
          <xlrd:rvb i="8823"/>
        </ext>
      </extLst>
    </bk>
    <bk>
      <extLst>
        <ext uri="{3e2802c4-a4d2-4d8b-9148-e3be6c30e623}">
          <xlrd:rvb i="8824"/>
        </ext>
      </extLst>
    </bk>
    <bk>
      <extLst>
        <ext uri="{3e2802c4-a4d2-4d8b-9148-e3be6c30e623}">
          <xlrd:rvb i="8825"/>
        </ext>
      </extLst>
    </bk>
    <bk>
      <extLst>
        <ext uri="{3e2802c4-a4d2-4d8b-9148-e3be6c30e623}">
          <xlrd:rvb i="8826"/>
        </ext>
      </extLst>
    </bk>
    <bk>
      <extLst>
        <ext uri="{3e2802c4-a4d2-4d8b-9148-e3be6c30e623}">
          <xlrd:rvb i="8827"/>
        </ext>
      </extLst>
    </bk>
    <bk>
      <extLst>
        <ext uri="{3e2802c4-a4d2-4d8b-9148-e3be6c30e623}">
          <xlrd:rvb i="8828"/>
        </ext>
      </extLst>
    </bk>
    <bk>
      <extLst>
        <ext uri="{3e2802c4-a4d2-4d8b-9148-e3be6c30e623}">
          <xlrd:rvb i="8829"/>
        </ext>
      </extLst>
    </bk>
    <bk>
      <extLst>
        <ext uri="{3e2802c4-a4d2-4d8b-9148-e3be6c30e623}">
          <xlrd:rvb i="8830"/>
        </ext>
      </extLst>
    </bk>
    <bk>
      <extLst>
        <ext uri="{3e2802c4-a4d2-4d8b-9148-e3be6c30e623}">
          <xlrd:rvb i="8831"/>
        </ext>
      </extLst>
    </bk>
    <bk>
      <extLst>
        <ext uri="{3e2802c4-a4d2-4d8b-9148-e3be6c30e623}">
          <xlrd:rvb i="8832"/>
        </ext>
      </extLst>
    </bk>
    <bk>
      <extLst>
        <ext uri="{3e2802c4-a4d2-4d8b-9148-e3be6c30e623}">
          <xlrd:rvb i="8833"/>
        </ext>
      </extLst>
    </bk>
    <bk>
      <extLst>
        <ext uri="{3e2802c4-a4d2-4d8b-9148-e3be6c30e623}">
          <xlrd:rvb i="8834"/>
        </ext>
      </extLst>
    </bk>
    <bk>
      <extLst>
        <ext uri="{3e2802c4-a4d2-4d8b-9148-e3be6c30e623}">
          <xlrd:rvb i="8835"/>
        </ext>
      </extLst>
    </bk>
    <bk>
      <extLst>
        <ext uri="{3e2802c4-a4d2-4d8b-9148-e3be6c30e623}">
          <xlrd:rvb i="8836"/>
        </ext>
      </extLst>
    </bk>
    <bk>
      <extLst>
        <ext uri="{3e2802c4-a4d2-4d8b-9148-e3be6c30e623}">
          <xlrd:rvb i="8837"/>
        </ext>
      </extLst>
    </bk>
    <bk>
      <extLst>
        <ext uri="{3e2802c4-a4d2-4d8b-9148-e3be6c30e623}">
          <xlrd:rvb i="8838"/>
        </ext>
      </extLst>
    </bk>
    <bk>
      <extLst>
        <ext uri="{3e2802c4-a4d2-4d8b-9148-e3be6c30e623}">
          <xlrd:rvb i="8839"/>
        </ext>
      </extLst>
    </bk>
    <bk>
      <extLst>
        <ext uri="{3e2802c4-a4d2-4d8b-9148-e3be6c30e623}">
          <xlrd:rvb i="8840"/>
        </ext>
      </extLst>
    </bk>
    <bk>
      <extLst>
        <ext uri="{3e2802c4-a4d2-4d8b-9148-e3be6c30e623}">
          <xlrd:rvb i="8841"/>
        </ext>
      </extLst>
    </bk>
    <bk>
      <extLst>
        <ext uri="{3e2802c4-a4d2-4d8b-9148-e3be6c30e623}">
          <xlrd:rvb i="8842"/>
        </ext>
      </extLst>
    </bk>
    <bk>
      <extLst>
        <ext uri="{3e2802c4-a4d2-4d8b-9148-e3be6c30e623}">
          <xlrd:rvb i="8843"/>
        </ext>
      </extLst>
    </bk>
    <bk>
      <extLst>
        <ext uri="{3e2802c4-a4d2-4d8b-9148-e3be6c30e623}">
          <xlrd:rvb i="8844"/>
        </ext>
      </extLst>
    </bk>
    <bk>
      <extLst>
        <ext uri="{3e2802c4-a4d2-4d8b-9148-e3be6c30e623}">
          <xlrd:rvb i="8845"/>
        </ext>
      </extLst>
    </bk>
    <bk>
      <extLst>
        <ext uri="{3e2802c4-a4d2-4d8b-9148-e3be6c30e623}">
          <xlrd:rvb i="8846"/>
        </ext>
      </extLst>
    </bk>
    <bk>
      <extLst>
        <ext uri="{3e2802c4-a4d2-4d8b-9148-e3be6c30e623}">
          <xlrd:rvb i="8847"/>
        </ext>
      </extLst>
    </bk>
    <bk>
      <extLst>
        <ext uri="{3e2802c4-a4d2-4d8b-9148-e3be6c30e623}">
          <xlrd:rvb i="8848"/>
        </ext>
      </extLst>
    </bk>
    <bk>
      <extLst>
        <ext uri="{3e2802c4-a4d2-4d8b-9148-e3be6c30e623}">
          <xlrd:rvb i="8849"/>
        </ext>
      </extLst>
    </bk>
    <bk>
      <extLst>
        <ext uri="{3e2802c4-a4d2-4d8b-9148-e3be6c30e623}">
          <xlrd:rvb i="8850"/>
        </ext>
      </extLst>
    </bk>
    <bk>
      <extLst>
        <ext uri="{3e2802c4-a4d2-4d8b-9148-e3be6c30e623}">
          <xlrd:rvb i="8851"/>
        </ext>
      </extLst>
    </bk>
    <bk>
      <extLst>
        <ext uri="{3e2802c4-a4d2-4d8b-9148-e3be6c30e623}">
          <xlrd:rvb i="8852"/>
        </ext>
      </extLst>
    </bk>
    <bk>
      <extLst>
        <ext uri="{3e2802c4-a4d2-4d8b-9148-e3be6c30e623}">
          <xlrd:rvb i="8853"/>
        </ext>
      </extLst>
    </bk>
    <bk>
      <extLst>
        <ext uri="{3e2802c4-a4d2-4d8b-9148-e3be6c30e623}">
          <xlrd:rvb i="8854"/>
        </ext>
      </extLst>
    </bk>
    <bk>
      <extLst>
        <ext uri="{3e2802c4-a4d2-4d8b-9148-e3be6c30e623}">
          <xlrd:rvb i="8855"/>
        </ext>
      </extLst>
    </bk>
    <bk>
      <extLst>
        <ext uri="{3e2802c4-a4d2-4d8b-9148-e3be6c30e623}">
          <xlrd:rvb i="8856"/>
        </ext>
      </extLst>
    </bk>
    <bk>
      <extLst>
        <ext uri="{3e2802c4-a4d2-4d8b-9148-e3be6c30e623}">
          <xlrd:rvb i="8857"/>
        </ext>
      </extLst>
    </bk>
    <bk>
      <extLst>
        <ext uri="{3e2802c4-a4d2-4d8b-9148-e3be6c30e623}">
          <xlrd:rvb i="8858"/>
        </ext>
      </extLst>
    </bk>
    <bk>
      <extLst>
        <ext uri="{3e2802c4-a4d2-4d8b-9148-e3be6c30e623}">
          <xlrd:rvb i="8859"/>
        </ext>
      </extLst>
    </bk>
    <bk>
      <extLst>
        <ext uri="{3e2802c4-a4d2-4d8b-9148-e3be6c30e623}">
          <xlrd:rvb i="8860"/>
        </ext>
      </extLst>
    </bk>
    <bk>
      <extLst>
        <ext uri="{3e2802c4-a4d2-4d8b-9148-e3be6c30e623}">
          <xlrd:rvb i="8861"/>
        </ext>
      </extLst>
    </bk>
    <bk>
      <extLst>
        <ext uri="{3e2802c4-a4d2-4d8b-9148-e3be6c30e623}">
          <xlrd:rvb i="8862"/>
        </ext>
      </extLst>
    </bk>
    <bk>
      <extLst>
        <ext uri="{3e2802c4-a4d2-4d8b-9148-e3be6c30e623}">
          <xlrd:rvb i="8863"/>
        </ext>
      </extLst>
    </bk>
    <bk>
      <extLst>
        <ext uri="{3e2802c4-a4d2-4d8b-9148-e3be6c30e623}">
          <xlrd:rvb i="8864"/>
        </ext>
      </extLst>
    </bk>
    <bk>
      <extLst>
        <ext uri="{3e2802c4-a4d2-4d8b-9148-e3be6c30e623}">
          <xlrd:rvb i="8865"/>
        </ext>
      </extLst>
    </bk>
    <bk>
      <extLst>
        <ext uri="{3e2802c4-a4d2-4d8b-9148-e3be6c30e623}">
          <xlrd:rvb i="8866"/>
        </ext>
      </extLst>
    </bk>
    <bk>
      <extLst>
        <ext uri="{3e2802c4-a4d2-4d8b-9148-e3be6c30e623}">
          <xlrd:rvb i="8867"/>
        </ext>
      </extLst>
    </bk>
    <bk>
      <extLst>
        <ext uri="{3e2802c4-a4d2-4d8b-9148-e3be6c30e623}">
          <xlrd:rvb i="8868"/>
        </ext>
      </extLst>
    </bk>
    <bk>
      <extLst>
        <ext uri="{3e2802c4-a4d2-4d8b-9148-e3be6c30e623}">
          <xlrd:rvb i="8869"/>
        </ext>
      </extLst>
    </bk>
    <bk>
      <extLst>
        <ext uri="{3e2802c4-a4d2-4d8b-9148-e3be6c30e623}">
          <xlrd:rvb i="8870"/>
        </ext>
      </extLst>
    </bk>
    <bk>
      <extLst>
        <ext uri="{3e2802c4-a4d2-4d8b-9148-e3be6c30e623}">
          <xlrd:rvb i="8871"/>
        </ext>
      </extLst>
    </bk>
    <bk>
      <extLst>
        <ext uri="{3e2802c4-a4d2-4d8b-9148-e3be6c30e623}">
          <xlrd:rvb i="8872"/>
        </ext>
      </extLst>
    </bk>
    <bk>
      <extLst>
        <ext uri="{3e2802c4-a4d2-4d8b-9148-e3be6c30e623}">
          <xlrd:rvb i="8873"/>
        </ext>
      </extLst>
    </bk>
    <bk>
      <extLst>
        <ext uri="{3e2802c4-a4d2-4d8b-9148-e3be6c30e623}">
          <xlrd:rvb i="8874"/>
        </ext>
      </extLst>
    </bk>
    <bk>
      <extLst>
        <ext uri="{3e2802c4-a4d2-4d8b-9148-e3be6c30e623}">
          <xlrd:rvb i="8875"/>
        </ext>
      </extLst>
    </bk>
    <bk>
      <extLst>
        <ext uri="{3e2802c4-a4d2-4d8b-9148-e3be6c30e623}">
          <xlrd:rvb i="8876"/>
        </ext>
      </extLst>
    </bk>
    <bk>
      <extLst>
        <ext uri="{3e2802c4-a4d2-4d8b-9148-e3be6c30e623}">
          <xlrd:rvb i="8877"/>
        </ext>
      </extLst>
    </bk>
    <bk>
      <extLst>
        <ext uri="{3e2802c4-a4d2-4d8b-9148-e3be6c30e623}">
          <xlrd:rvb i="8878"/>
        </ext>
      </extLst>
    </bk>
    <bk>
      <extLst>
        <ext uri="{3e2802c4-a4d2-4d8b-9148-e3be6c30e623}">
          <xlrd:rvb i="8879"/>
        </ext>
      </extLst>
    </bk>
    <bk>
      <extLst>
        <ext uri="{3e2802c4-a4d2-4d8b-9148-e3be6c30e623}">
          <xlrd:rvb i="8880"/>
        </ext>
      </extLst>
    </bk>
    <bk>
      <extLst>
        <ext uri="{3e2802c4-a4d2-4d8b-9148-e3be6c30e623}">
          <xlrd:rvb i="8881"/>
        </ext>
      </extLst>
    </bk>
    <bk>
      <extLst>
        <ext uri="{3e2802c4-a4d2-4d8b-9148-e3be6c30e623}">
          <xlrd:rvb i="8882"/>
        </ext>
      </extLst>
    </bk>
    <bk>
      <extLst>
        <ext uri="{3e2802c4-a4d2-4d8b-9148-e3be6c30e623}">
          <xlrd:rvb i="8883"/>
        </ext>
      </extLst>
    </bk>
    <bk>
      <extLst>
        <ext uri="{3e2802c4-a4d2-4d8b-9148-e3be6c30e623}">
          <xlrd:rvb i="8884"/>
        </ext>
      </extLst>
    </bk>
    <bk>
      <extLst>
        <ext uri="{3e2802c4-a4d2-4d8b-9148-e3be6c30e623}">
          <xlrd:rvb i="8885"/>
        </ext>
      </extLst>
    </bk>
    <bk>
      <extLst>
        <ext uri="{3e2802c4-a4d2-4d8b-9148-e3be6c30e623}">
          <xlrd:rvb i="8886"/>
        </ext>
      </extLst>
    </bk>
    <bk>
      <extLst>
        <ext uri="{3e2802c4-a4d2-4d8b-9148-e3be6c30e623}">
          <xlrd:rvb i="8887"/>
        </ext>
      </extLst>
    </bk>
    <bk>
      <extLst>
        <ext uri="{3e2802c4-a4d2-4d8b-9148-e3be6c30e623}">
          <xlrd:rvb i="8888"/>
        </ext>
      </extLst>
    </bk>
    <bk>
      <extLst>
        <ext uri="{3e2802c4-a4d2-4d8b-9148-e3be6c30e623}">
          <xlrd:rvb i="8889"/>
        </ext>
      </extLst>
    </bk>
    <bk>
      <extLst>
        <ext uri="{3e2802c4-a4d2-4d8b-9148-e3be6c30e623}">
          <xlrd:rvb i="8890"/>
        </ext>
      </extLst>
    </bk>
    <bk>
      <extLst>
        <ext uri="{3e2802c4-a4d2-4d8b-9148-e3be6c30e623}">
          <xlrd:rvb i="8891"/>
        </ext>
      </extLst>
    </bk>
    <bk>
      <extLst>
        <ext uri="{3e2802c4-a4d2-4d8b-9148-e3be6c30e623}">
          <xlrd:rvb i="8892"/>
        </ext>
      </extLst>
    </bk>
    <bk>
      <extLst>
        <ext uri="{3e2802c4-a4d2-4d8b-9148-e3be6c30e623}">
          <xlrd:rvb i="8893"/>
        </ext>
      </extLst>
    </bk>
    <bk>
      <extLst>
        <ext uri="{3e2802c4-a4d2-4d8b-9148-e3be6c30e623}">
          <xlrd:rvb i="8894"/>
        </ext>
      </extLst>
    </bk>
    <bk>
      <extLst>
        <ext uri="{3e2802c4-a4d2-4d8b-9148-e3be6c30e623}">
          <xlrd:rvb i="8895"/>
        </ext>
      </extLst>
    </bk>
    <bk>
      <extLst>
        <ext uri="{3e2802c4-a4d2-4d8b-9148-e3be6c30e623}">
          <xlrd:rvb i="8896"/>
        </ext>
      </extLst>
    </bk>
    <bk>
      <extLst>
        <ext uri="{3e2802c4-a4d2-4d8b-9148-e3be6c30e623}">
          <xlrd:rvb i="8897"/>
        </ext>
      </extLst>
    </bk>
    <bk>
      <extLst>
        <ext uri="{3e2802c4-a4d2-4d8b-9148-e3be6c30e623}">
          <xlrd:rvb i="8898"/>
        </ext>
      </extLst>
    </bk>
    <bk>
      <extLst>
        <ext uri="{3e2802c4-a4d2-4d8b-9148-e3be6c30e623}">
          <xlrd:rvb i="8899"/>
        </ext>
      </extLst>
    </bk>
    <bk>
      <extLst>
        <ext uri="{3e2802c4-a4d2-4d8b-9148-e3be6c30e623}">
          <xlrd:rvb i="8900"/>
        </ext>
      </extLst>
    </bk>
    <bk>
      <extLst>
        <ext uri="{3e2802c4-a4d2-4d8b-9148-e3be6c30e623}">
          <xlrd:rvb i="8901"/>
        </ext>
      </extLst>
    </bk>
    <bk>
      <extLst>
        <ext uri="{3e2802c4-a4d2-4d8b-9148-e3be6c30e623}">
          <xlrd:rvb i="8902"/>
        </ext>
      </extLst>
    </bk>
    <bk>
      <extLst>
        <ext uri="{3e2802c4-a4d2-4d8b-9148-e3be6c30e623}">
          <xlrd:rvb i="8903"/>
        </ext>
      </extLst>
    </bk>
    <bk>
      <extLst>
        <ext uri="{3e2802c4-a4d2-4d8b-9148-e3be6c30e623}">
          <xlrd:rvb i="8904"/>
        </ext>
      </extLst>
    </bk>
    <bk>
      <extLst>
        <ext uri="{3e2802c4-a4d2-4d8b-9148-e3be6c30e623}">
          <xlrd:rvb i="8905"/>
        </ext>
      </extLst>
    </bk>
    <bk>
      <extLst>
        <ext uri="{3e2802c4-a4d2-4d8b-9148-e3be6c30e623}">
          <xlrd:rvb i="8906"/>
        </ext>
      </extLst>
    </bk>
    <bk>
      <extLst>
        <ext uri="{3e2802c4-a4d2-4d8b-9148-e3be6c30e623}">
          <xlrd:rvb i="8907"/>
        </ext>
      </extLst>
    </bk>
    <bk>
      <extLst>
        <ext uri="{3e2802c4-a4d2-4d8b-9148-e3be6c30e623}">
          <xlrd:rvb i="8908"/>
        </ext>
      </extLst>
    </bk>
    <bk>
      <extLst>
        <ext uri="{3e2802c4-a4d2-4d8b-9148-e3be6c30e623}">
          <xlrd:rvb i="8909"/>
        </ext>
      </extLst>
    </bk>
    <bk>
      <extLst>
        <ext uri="{3e2802c4-a4d2-4d8b-9148-e3be6c30e623}">
          <xlrd:rvb i="8910"/>
        </ext>
      </extLst>
    </bk>
    <bk>
      <extLst>
        <ext uri="{3e2802c4-a4d2-4d8b-9148-e3be6c30e623}">
          <xlrd:rvb i="8911"/>
        </ext>
      </extLst>
    </bk>
    <bk>
      <extLst>
        <ext uri="{3e2802c4-a4d2-4d8b-9148-e3be6c30e623}">
          <xlrd:rvb i="8912"/>
        </ext>
      </extLst>
    </bk>
    <bk>
      <extLst>
        <ext uri="{3e2802c4-a4d2-4d8b-9148-e3be6c30e623}">
          <xlrd:rvb i="8913"/>
        </ext>
      </extLst>
    </bk>
    <bk>
      <extLst>
        <ext uri="{3e2802c4-a4d2-4d8b-9148-e3be6c30e623}">
          <xlrd:rvb i="8914"/>
        </ext>
      </extLst>
    </bk>
    <bk>
      <extLst>
        <ext uri="{3e2802c4-a4d2-4d8b-9148-e3be6c30e623}">
          <xlrd:rvb i="8915"/>
        </ext>
      </extLst>
    </bk>
    <bk>
      <extLst>
        <ext uri="{3e2802c4-a4d2-4d8b-9148-e3be6c30e623}">
          <xlrd:rvb i="8916"/>
        </ext>
      </extLst>
    </bk>
    <bk>
      <extLst>
        <ext uri="{3e2802c4-a4d2-4d8b-9148-e3be6c30e623}">
          <xlrd:rvb i="8917"/>
        </ext>
      </extLst>
    </bk>
    <bk>
      <extLst>
        <ext uri="{3e2802c4-a4d2-4d8b-9148-e3be6c30e623}">
          <xlrd:rvb i="8918"/>
        </ext>
      </extLst>
    </bk>
    <bk>
      <extLst>
        <ext uri="{3e2802c4-a4d2-4d8b-9148-e3be6c30e623}">
          <xlrd:rvb i="8919"/>
        </ext>
      </extLst>
    </bk>
    <bk>
      <extLst>
        <ext uri="{3e2802c4-a4d2-4d8b-9148-e3be6c30e623}">
          <xlrd:rvb i="8920"/>
        </ext>
      </extLst>
    </bk>
    <bk>
      <extLst>
        <ext uri="{3e2802c4-a4d2-4d8b-9148-e3be6c30e623}">
          <xlrd:rvb i="8921"/>
        </ext>
      </extLst>
    </bk>
    <bk>
      <extLst>
        <ext uri="{3e2802c4-a4d2-4d8b-9148-e3be6c30e623}">
          <xlrd:rvb i="8922"/>
        </ext>
      </extLst>
    </bk>
    <bk>
      <extLst>
        <ext uri="{3e2802c4-a4d2-4d8b-9148-e3be6c30e623}">
          <xlrd:rvb i="8923"/>
        </ext>
      </extLst>
    </bk>
    <bk>
      <extLst>
        <ext uri="{3e2802c4-a4d2-4d8b-9148-e3be6c30e623}">
          <xlrd:rvb i="8924"/>
        </ext>
      </extLst>
    </bk>
    <bk>
      <extLst>
        <ext uri="{3e2802c4-a4d2-4d8b-9148-e3be6c30e623}">
          <xlrd:rvb i="8925"/>
        </ext>
      </extLst>
    </bk>
    <bk>
      <extLst>
        <ext uri="{3e2802c4-a4d2-4d8b-9148-e3be6c30e623}">
          <xlrd:rvb i="8926"/>
        </ext>
      </extLst>
    </bk>
    <bk>
      <extLst>
        <ext uri="{3e2802c4-a4d2-4d8b-9148-e3be6c30e623}">
          <xlrd:rvb i="8927"/>
        </ext>
      </extLst>
    </bk>
    <bk>
      <extLst>
        <ext uri="{3e2802c4-a4d2-4d8b-9148-e3be6c30e623}">
          <xlrd:rvb i="8928"/>
        </ext>
      </extLst>
    </bk>
    <bk>
      <extLst>
        <ext uri="{3e2802c4-a4d2-4d8b-9148-e3be6c30e623}">
          <xlrd:rvb i="8929"/>
        </ext>
      </extLst>
    </bk>
    <bk>
      <extLst>
        <ext uri="{3e2802c4-a4d2-4d8b-9148-e3be6c30e623}">
          <xlrd:rvb i="8930"/>
        </ext>
      </extLst>
    </bk>
    <bk>
      <extLst>
        <ext uri="{3e2802c4-a4d2-4d8b-9148-e3be6c30e623}">
          <xlrd:rvb i="8931"/>
        </ext>
      </extLst>
    </bk>
    <bk>
      <extLst>
        <ext uri="{3e2802c4-a4d2-4d8b-9148-e3be6c30e623}">
          <xlrd:rvb i="8932"/>
        </ext>
      </extLst>
    </bk>
    <bk>
      <extLst>
        <ext uri="{3e2802c4-a4d2-4d8b-9148-e3be6c30e623}">
          <xlrd:rvb i="8933"/>
        </ext>
      </extLst>
    </bk>
    <bk>
      <extLst>
        <ext uri="{3e2802c4-a4d2-4d8b-9148-e3be6c30e623}">
          <xlrd:rvb i="8934"/>
        </ext>
      </extLst>
    </bk>
    <bk>
      <extLst>
        <ext uri="{3e2802c4-a4d2-4d8b-9148-e3be6c30e623}">
          <xlrd:rvb i="8935"/>
        </ext>
      </extLst>
    </bk>
    <bk>
      <extLst>
        <ext uri="{3e2802c4-a4d2-4d8b-9148-e3be6c30e623}">
          <xlrd:rvb i="8936"/>
        </ext>
      </extLst>
    </bk>
    <bk>
      <extLst>
        <ext uri="{3e2802c4-a4d2-4d8b-9148-e3be6c30e623}">
          <xlrd:rvb i="8937"/>
        </ext>
      </extLst>
    </bk>
    <bk>
      <extLst>
        <ext uri="{3e2802c4-a4d2-4d8b-9148-e3be6c30e623}">
          <xlrd:rvb i="8938"/>
        </ext>
      </extLst>
    </bk>
    <bk>
      <extLst>
        <ext uri="{3e2802c4-a4d2-4d8b-9148-e3be6c30e623}">
          <xlrd:rvb i="8939"/>
        </ext>
      </extLst>
    </bk>
    <bk>
      <extLst>
        <ext uri="{3e2802c4-a4d2-4d8b-9148-e3be6c30e623}">
          <xlrd:rvb i="8940"/>
        </ext>
      </extLst>
    </bk>
    <bk>
      <extLst>
        <ext uri="{3e2802c4-a4d2-4d8b-9148-e3be6c30e623}">
          <xlrd:rvb i="8941"/>
        </ext>
      </extLst>
    </bk>
    <bk>
      <extLst>
        <ext uri="{3e2802c4-a4d2-4d8b-9148-e3be6c30e623}">
          <xlrd:rvb i="8942"/>
        </ext>
      </extLst>
    </bk>
    <bk>
      <extLst>
        <ext uri="{3e2802c4-a4d2-4d8b-9148-e3be6c30e623}">
          <xlrd:rvb i="8943"/>
        </ext>
      </extLst>
    </bk>
    <bk>
      <extLst>
        <ext uri="{3e2802c4-a4d2-4d8b-9148-e3be6c30e623}">
          <xlrd:rvb i="8944"/>
        </ext>
      </extLst>
    </bk>
    <bk>
      <extLst>
        <ext uri="{3e2802c4-a4d2-4d8b-9148-e3be6c30e623}">
          <xlrd:rvb i="8945"/>
        </ext>
      </extLst>
    </bk>
    <bk>
      <extLst>
        <ext uri="{3e2802c4-a4d2-4d8b-9148-e3be6c30e623}">
          <xlrd:rvb i="8946"/>
        </ext>
      </extLst>
    </bk>
    <bk>
      <extLst>
        <ext uri="{3e2802c4-a4d2-4d8b-9148-e3be6c30e623}">
          <xlrd:rvb i="8947"/>
        </ext>
      </extLst>
    </bk>
    <bk>
      <extLst>
        <ext uri="{3e2802c4-a4d2-4d8b-9148-e3be6c30e623}">
          <xlrd:rvb i="8948"/>
        </ext>
      </extLst>
    </bk>
    <bk>
      <extLst>
        <ext uri="{3e2802c4-a4d2-4d8b-9148-e3be6c30e623}">
          <xlrd:rvb i="8949"/>
        </ext>
      </extLst>
    </bk>
    <bk>
      <extLst>
        <ext uri="{3e2802c4-a4d2-4d8b-9148-e3be6c30e623}">
          <xlrd:rvb i="8950"/>
        </ext>
      </extLst>
    </bk>
    <bk>
      <extLst>
        <ext uri="{3e2802c4-a4d2-4d8b-9148-e3be6c30e623}">
          <xlrd:rvb i="8951"/>
        </ext>
      </extLst>
    </bk>
    <bk>
      <extLst>
        <ext uri="{3e2802c4-a4d2-4d8b-9148-e3be6c30e623}">
          <xlrd:rvb i="8952"/>
        </ext>
      </extLst>
    </bk>
    <bk>
      <extLst>
        <ext uri="{3e2802c4-a4d2-4d8b-9148-e3be6c30e623}">
          <xlrd:rvb i="8953"/>
        </ext>
      </extLst>
    </bk>
    <bk>
      <extLst>
        <ext uri="{3e2802c4-a4d2-4d8b-9148-e3be6c30e623}">
          <xlrd:rvb i="8954"/>
        </ext>
      </extLst>
    </bk>
    <bk>
      <extLst>
        <ext uri="{3e2802c4-a4d2-4d8b-9148-e3be6c30e623}">
          <xlrd:rvb i="8955"/>
        </ext>
      </extLst>
    </bk>
    <bk>
      <extLst>
        <ext uri="{3e2802c4-a4d2-4d8b-9148-e3be6c30e623}">
          <xlrd:rvb i="8956"/>
        </ext>
      </extLst>
    </bk>
    <bk>
      <extLst>
        <ext uri="{3e2802c4-a4d2-4d8b-9148-e3be6c30e623}">
          <xlrd:rvb i="8957"/>
        </ext>
      </extLst>
    </bk>
    <bk>
      <extLst>
        <ext uri="{3e2802c4-a4d2-4d8b-9148-e3be6c30e623}">
          <xlrd:rvb i="8958"/>
        </ext>
      </extLst>
    </bk>
    <bk>
      <extLst>
        <ext uri="{3e2802c4-a4d2-4d8b-9148-e3be6c30e623}">
          <xlrd:rvb i="8959"/>
        </ext>
      </extLst>
    </bk>
    <bk>
      <extLst>
        <ext uri="{3e2802c4-a4d2-4d8b-9148-e3be6c30e623}">
          <xlrd:rvb i="8960"/>
        </ext>
      </extLst>
    </bk>
    <bk>
      <extLst>
        <ext uri="{3e2802c4-a4d2-4d8b-9148-e3be6c30e623}">
          <xlrd:rvb i="8961"/>
        </ext>
      </extLst>
    </bk>
    <bk>
      <extLst>
        <ext uri="{3e2802c4-a4d2-4d8b-9148-e3be6c30e623}">
          <xlrd:rvb i="8962"/>
        </ext>
      </extLst>
    </bk>
    <bk>
      <extLst>
        <ext uri="{3e2802c4-a4d2-4d8b-9148-e3be6c30e623}">
          <xlrd:rvb i="8963"/>
        </ext>
      </extLst>
    </bk>
    <bk>
      <extLst>
        <ext uri="{3e2802c4-a4d2-4d8b-9148-e3be6c30e623}">
          <xlrd:rvb i="8964"/>
        </ext>
      </extLst>
    </bk>
    <bk>
      <extLst>
        <ext uri="{3e2802c4-a4d2-4d8b-9148-e3be6c30e623}">
          <xlrd:rvb i="8965"/>
        </ext>
      </extLst>
    </bk>
    <bk>
      <extLst>
        <ext uri="{3e2802c4-a4d2-4d8b-9148-e3be6c30e623}">
          <xlrd:rvb i="8966"/>
        </ext>
      </extLst>
    </bk>
    <bk>
      <extLst>
        <ext uri="{3e2802c4-a4d2-4d8b-9148-e3be6c30e623}">
          <xlrd:rvb i="8967"/>
        </ext>
      </extLst>
    </bk>
    <bk>
      <extLst>
        <ext uri="{3e2802c4-a4d2-4d8b-9148-e3be6c30e623}">
          <xlrd:rvb i="8968"/>
        </ext>
      </extLst>
    </bk>
    <bk>
      <extLst>
        <ext uri="{3e2802c4-a4d2-4d8b-9148-e3be6c30e623}">
          <xlrd:rvb i="8969"/>
        </ext>
      </extLst>
    </bk>
    <bk>
      <extLst>
        <ext uri="{3e2802c4-a4d2-4d8b-9148-e3be6c30e623}">
          <xlrd:rvb i="8970"/>
        </ext>
      </extLst>
    </bk>
    <bk>
      <extLst>
        <ext uri="{3e2802c4-a4d2-4d8b-9148-e3be6c30e623}">
          <xlrd:rvb i="8971"/>
        </ext>
      </extLst>
    </bk>
    <bk>
      <extLst>
        <ext uri="{3e2802c4-a4d2-4d8b-9148-e3be6c30e623}">
          <xlrd:rvb i="8972"/>
        </ext>
      </extLst>
    </bk>
    <bk>
      <extLst>
        <ext uri="{3e2802c4-a4d2-4d8b-9148-e3be6c30e623}">
          <xlrd:rvb i="8973"/>
        </ext>
      </extLst>
    </bk>
    <bk>
      <extLst>
        <ext uri="{3e2802c4-a4d2-4d8b-9148-e3be6c30e623}">
          <xlrd:rvb i="8974"/>
        </ext>
      </extLst>
    </bk>
    <bk>
      <extLst>
        <ext uri="{3e2802c4-a4d2-4d8b-9148-e3be6c30e623}">
          <xlrd:rvb i="8975"/>
        </ext>
      </extLst>
    </bk>
    <bk>
      <extLst>
        <ext uri="{3e2802c4-a4d2-4d8b-9148-e3be6c30e623}">
          <xlrd:rvb i="8976"/>
        </ext>
      </extLst>
    </bk>
    <bk>
      <extLst>
        <ext uri="{3e2802c4-a4d2-4d8b-9148-e3be6c30e623}">
          <xlrd:rvb i="8977"/>
        </ext>
      </extLst>
    </bk>
    <bk>
      <extLst>
        <ext uri="{3e2802c4-a4d2-4d8b-9148-e3be6c30e623}">
          <xlrd:rvb i="8978"/>
        </ext>
      </extLst>
    </bk>
    <bk>
      <extLst>
        <ext uri="{3e2802c4-a4d2-4d8b-9148-e3be6c30e623}">
          <xlrd:rvb i="8979"/>
        </ext>
      </extLst>
    </bk>
    <bk>
      <extLst>
        <ext uri="{3e2802c4-a4d2-4d8b-9148-e3be6c30e623}">
          <xlrd:rvb i="8980"/>
        </ext>
      </extLst>
    </bk>
    <bk>
      <extLst>
        <ext uri="{3e2802c4-a4d2-4d8b-9148-e3be6c30e623}">
          <xlrd:rvb i="8981"/>
        </ext>
      </extLst>
    </bk>
    <bk>
      <extLst>
        <ext uri="{3e2802c4-a4d2-4d8b-9148-e3be6c30e623}">
          <xlrd:rvb i="8982"/>
        </ext>
      </extLst>
    </bk>
    <bk>
      <extLst>
        <ext uri="{3e2802c4-a4d2-4d8b-9148-e3be6c30e623}">
          <xlrd:rvb i="8983"/>
        </ext>
      </extLst>
    </bk>
    <bk>
      <extLst>
        <ext uri="{3e2802c4-a4d2-4d8b-9148-e3be6c30e623}">
          <xlrd:rvb i="8984"/>
        </ext>
      </extLst>
    </bk>
    <bk>
      <extLst>
        <ext uri="{3e2802c4-a4d2-4d8b-9148-e3be6c30e623}">
          <xlrd:rvb i="8985"/>
        </ext>
      </extLst>
    </bk>
    <bk>
      <extLst>
        <ext uri="{3e2802c4-a4d2-4d8b-9148-e3be6c30e623}">
          <xlrd:rvb i="8986"/>
        </ext>
      </extLst>
    </bk>
    <bk>
      <extLst>
        <ext uri="{3e2802c4-a4d2-4d8b-9148-e3be6c30e623}">
          <xlrd:rvb i="8987"/>
        </ext>
      </extLst>
    </bk>
    <bk>
      <extLst>
        <ext uri="{3e2802c4-a4d2-4d8b-9148-e3be6c30e623}">
          <xlrd:rvb i="8988"/>
        </ext>
      </extLst>
    </bk>
    <bk>
      <extLst>
        <ext uri="{3e2802c4-a4d2-4d8b-9148-e3be6c30e623}">
          <xlrd:rvb i="8989"/>
        </ext>
      </extLst>
    </bk>
    <bk>
      <extLst>
        <ext uri="{3e2802c4-a4d2-4d8b-9148-e3be6c30e623}">
          <xlrd:rvb i="8990"/>
        </ext>
      </extLst>
    </bk>
    <bk>
      <extLst>
        <ext uri="{3e2802c4-a4d2-4d8b-9148-e3be6c30e623}">
          <xlrd:rvb i="8991"/>
        </ext>
      </extLst>
    </bk>
    <bk>
      <extLst>
        <ext uri="{3e2802c4-a4d2-4d8b-9148-e3be6c30e623}">
          <xlrd:rvb i="8992"/>
        </ext>
      </extLst>
    </bk>
    <bk>
      <extLst>
        <ext uri="{3e2802c4-a4d2-4d8b-9148-e3be6c30e623}">
          <xlrd:rvb i="8993"/>
        </ext>
      </extLst>
    </bk>
    <bk>
      <extLst>
        <ext uri="{3e2802c4-a4d2-4d8b-9148-e3be6c30e623}">
          <xlrd:rvb i="8994"/>
        </ext>
      </extLst>
    </bk>
    <bk>
      <extLst>
        <ext uri="{3e2802c4-a4d2-4d8b-9148-e3be6c30e623}">
          <xlrd:rvb i="8995"/>
        </ext>
      </extLst>
    </bk>
    <bk>
      <extLst>
        <ext uri="{3e2802c4-a4d2-4d8b-9148-e3be6c30e623}">
          <xlrd:rvb i="8996"/>
        </ext>
      </extLst>
    </bk>
    <bk>
      <extLst>
        <ext uri="{3e2802c4-a4d2-4d8b-9148-e3be6c30e623}">
          <xlrd:rvb i="8997"/>
        </ext>
      </extLst>
    </bk>
    <bk>
      <extLst>
        <ext uri="{3e2802c4-a4d2-4d8b-9148-e3be6c30e623}">
          <xlrd:rvb i="8998"/>
        </ext>
      </extLst>
    </bk>
    <bk>
      <extLst>
        <ext uri="{3e2802c4-a4d2-4d8b-9148-e3be6c30e623}">
          <xlrd:rvb i="8999"/>
        </ext>
      </extLst>
    </bk>
    <bk>
      <extLst>
        <ext uri="{3e2802c4-a4d2-4d8b-9148-e3be6c30e623}">
          <xlrd:rvb i="9000"/>
        </ext>
      </extLst>
    </bk>
    <bk>
      <extLst>
        <ext uri="{3e2802c4-a4d2-4d8b-9148-e3be6c30e623}">
          <xlrd:rvb i="9001"/>
        </ext>
      </extLst>
    </bk>
    <bk>
      <extLst>
        <ext uri="{3e2802c4-a4d2-4d8b-9148-e3be6c30e623}">
          <xlrd:rvb i="9002"/>
        </ext>
      </extLst>
    </bk>
    <bk>
      <extLst>
        <ext uri="{3e2802c4-a4d2-4d8b-9148-e3be6c30e623}">
          <xlrd:rvb i="9003"/>
        </ext>
      </extLst>
    </bk>
    <bk>
      <extLst>
        <ext uri="{3e2802c4-a4d2-4d8b-9148-e3be6c30e623}">
          <xlrd:rvb i="9004"/>
        </ext>
      </extLst>
    </bk>
    <bk>
      <extLst>
        <ext uri="{3e2802c4-a4d2-4d8b-9148-e3be6c30e623}">
          <xlrd:rvb i="9005"/>
        </ext>
      </extLst>
    </bk>
    <bk>
      <extLst>
        <ext uri="{3e2802c4-a4d2-4d8b-9148-e3be6c30e623}">
          <xlrd:rvb i="9006"/>
        </ext>
      </extLst>
    </bk>
    <bk>
      <extLst>
        <ext uri="{3e2802c4-a4d2-4d8b-9148-e3be6c30e623}">
          <xlrd:rvb i="9007"/>
        </ext>
      </extLst>
    </bk>
    <bk>
      <extLst>
        <ext uri="{3e2802c4-a4d2-4d8b-9148-e3be6c30e623}">
          <xlrd:rvb i="9008"/>
        </ext>
      </extLst>
    </bk>
    <bk>
      <extLst>
        <ext uri="{3e2802c4-a4d2-4d8b-9148-e3be6c30e623}">
          <xlrd:rvb i="9009"/>
        </ext>
      </extLst>
    </bk>
    <bk>
      <extLst>
        <ext uri="{3e2802c4-a4d2-4d8b-9148-e3be6c30e623}">
          <xlrd:rvb i="9010"/>
        </ext>
      </extLst>
    </bk>
    <bk>
      <extLst>
        <ext uri="{3e2802c4-a4d2-4d8b-9148-e3be6c30e623}">
          <xlrd:rvb i="9011"/>
        </ext>
      </extLst>
    </bk>
    <bk>
      <extLst>
        <ext uri="{3e2802c4-a4d2-4d8b-9148-e3be6c30e623}">
          <xlrd:rvb i="9012"/>
        </ext>
      </extLst>
    </bk>
    <bk>
      <extLst>
        <ext uri="{3e2802c4-a4d2-4d8b-9148-e3be6c30e623}">
          <xlrd:rvb i="9013"/>
        </ext>
      </extLst>
    </bk>
    <bk>
      <extLst>
        <ext uri="{3e2802c4-a4d2-4d8b-9148-e3be6c30e623}">
          <xlrd:rvb i="9014"/>
        </ext>
      </extLst>
    </bk>
    <bk>
      <extLst>
        <ext uri="{3e2802c4-a4d2-4d8b-9148-e3be6c30e623}">
          <xlrd:rvb i="9015"/>
        </ext>
      </extLst>
    </bk>
    <bk>
      <extLst>
        <ext uri="{3e2802c4-a4d2-4d8b-9148-e3be6c30e623}">
          <xlrd:rvb i="9016"/>
        </ext>
      </extLst>
    </bk>
    <bk>
      <extLst>
        <ext uri="{3e2802c4-a4d2-4d8b-9148-e3be6c30e623}">
          <xlrd:rvb i="9017"/>
        </ext>
      </extLst>
    </bk>
    <bk>
      <extLst>
        <ext uri="{3e2802c4-a4d2-4d8b-9148-e3be6c30e623}">
          <xlrd:rvb i="9018"/>
        </ext>
      </extLst>
    </bk>
    <bk>
      <extLst>
        <ext uri="{3e2802c4-a4d2-4d8b-9148-e3be6c30e623}">
          <xlrd:rvb i="9019"/>
        </ext>
      </extLst>
    </bk>
    <bk>
      <extLst>
        <ext uri="{3e2802c4-a4d2-4d8b-9148-e3be6c30e623}">
          <xlrd:rvb i="9020"/>
        </ext>
      </extLst>
    </bk>
    <bk>
      <extLst>
        <ext uri="{3e2802c4-a4d2-4d8b-9148-e3be6c30e623}">
          <xlrd:rvb i="9021"/>
        </ext>
      </extLst>
    </bk>
    <bk>
      <extLst>
        <ext uri="{3e2802c4-a4d2-4d8b-9148-e3be6c30e623}">
          <xlrd:rvb i="9022"/>
        </ext>
      </extLst>
    </bk>
    <bk>
      <extLst>
        <ext uri="{3e2802c4-a4d2-4d8b-9148-e3be6c30e623}">
          <xlrd:rvb i="9023"/>
        </ext>
      </extLst>
    </bk>
    <bk>
      <extLst>
        <ext uri="{3e2802c4-a4d2-4d8b-9148-e3be6c30e623}">
          <xlrd:rvb i="9024"/>
        </ext>
      </extLst>
    </bk>
    <bk>
      <extLst>
        <ext uri="{3e2802c4-a4d2-4d8b-9148-e3be6c30e623}">
          <xlrd:rvb i="9025"/>
        </ext>
      </extLst>
    </bk>
    <bk>
      <extLst>
        <ext uri="{3e2802c4-a4d2-4d8b-9148-e3be6c30e623}">
          <xlrd:rvb i="9026"/>
        </ext>
      </extLst>
    </bk>
    <bk>
      <extLst>
        <ext uri="{3e2802c4-a4d2-4d8b-9148-e3be6c30e623}">
          <xlrd:rvb i="9027"/>
        </ext>
      </extLst>
    </bk>
    <bk>
      <extLst>
        <ext uri="{3e2802c4-a4d2-4d8b-9148-e3be6c30e623}">
          <xlrd:rvb i="9028"/>
        </ext>
      </extLst>
    </bk>
    <bk>
      <extLst>
        <ext uri="{3e2802c4-a4d2-4d8b-9148-e3be6c30e623}">
          <xlrd:rvb i="9029"/>
        </ext>
      </extLst>
    </bk>
    <bk>
      <extLst>
        <ext uri="{3e2802c4-a4d2-4d8b-9148-e3be6c30e623}">
          <xlrd:rvb i="9030"/>
        </ext>
      </extLst>
    </bk>
    <bk>
      <extLst>
        <ext uri="{3e2802c4-a4d2-4d8b-9148-e3be6c30e623}">
          <xlrd:rvb i="9031"/>
        </ext>
      </extLst>
    </bk>
    <bk>
      <extLst>
        <ext uri="{3e2802c4-a4d2-4d8b-9148-e3be6c30e623}">
          <xlrd:rvb i="9032"/>
        </ext>
      </extLst>
    </bk>
    <bk>
      <extLst>
        <ext uri="{3e2802c4-a4d2-4d8b-9148-e3be6c30e623}">
          <xlrd:rvb i="9033"/>
        </ext>
      </extLst>
    </bk>
    <bk>
      <extLst>
        <ext uri="{3e2802c4-a4d2-4d8b-9148-e3be6c30e623}">
          <xlrd:rvb i="9034"/>
        </ext>
      </extLst>
    </bk>
    <bk>
      <extLst>
        <ext uri="{3e2802c4-a4d2-4d8b-9148-e3be6c30e623}">
          <xlrd:rvb i="9035"/>
        </ext>
      </extLst>
    </bk>
    <bk>
      <extLst>
        <ext uri="{3e2802c4-a4d2-4d8b-9148-e3be6c30e623}">
          <xlrd:rvb i="9036"/>
        </ext>
      </extLst>
    </bk>
    <bk>
      <extLst>
        <ext uri="{3e2802c4-a4d2-4d8b-9148-e3be6c30e623}">
          <xlrd:rvb i="9037"/>
        </ext>
      </extLst>
    </bk>
    <bk>
      <extLst>
        <ext uri="{3e2802c4-a4d2-4d8b-9148-e3be6c30e623}">
          <xlrd:rvb i="9038"/>
        </ext>
      </extLst>
    </bk>
    <bk>
      <extLst>
        <ext uri="{3e2802c4-a4d2-4d8b-9148-e3be6c30e623}">
          <xlrd:rvb i="9039"/>
        </ext>
      </extLst>
    </bk>
    <bk>
      <extLst>
        <ext uri="{3e2802c4-a4d2-4d8b-9148-e3be6c30e623}">
          <xlrd:rvb i="9040"/>
        </ext>
      </extLst>
    </bk>
    <bk>
      <extLst>
        <ext uri="{3e2802c4-a4d2-4d8b-9148-e3be6c30e623}">
          <xlrd:rvb i="9041"/>
        </ext>
      </extLst>
    </bk>
    <bk>
      <extLst>
        <ext uri="{3e2802c4-a4d2-4d8b-9148-e3be6c30e623}">
          <xlrd:rvb i="9042"/>
        </ext>
      </extLst>
    </bk>
    <bk>
      <extLst>
        <ext uri="{3e2802c4-a4d2-4d8b-9148-e3be6c30e623}">
          <xlrd:rvb i="9043"/>
        </ext>
      </extLst>
    </bk>
    <bk>
      <extLst>
        <ext uri="{3e2802c4-a4d2-4d8b-9148-e3be6c30e623}">
          <xlrd:rvb i="9044"/>
        </ext>
      </extLst>
    </bk>
    <bk>
      <extLst>
        <ext uri="{3e2802c4-a4d2-4d8b-9148-e3be6c30e623}">
          <xlrd:rvb i="9045"/>
        </ext>
      </extLst>
    </bk>
    <bk>
      <extLst>
        <ext uri="{3e2802c4-a4d2-4d8b-9148-e3be6c30e623}">
          <xlrd:rvb i="9046"/>
        </ext>
      </extLst>
    </bk>
    <bk>
      <extLst>
        <ext uri="{3e2802c4-a4d2-4d8b-9148-e3be6c30e623}">
          <xlrd:rvb i="9047"/>
        </ext>
      </extLst>
    </bk>
    <bk>
      <extLst>
        <ext uri="{3e2802c4-a4d2-4d8b-9148-e3be6c30e623}">
          <xlrd:rvb i="9048"/>
        </ext>
      </extLst>
    </bk>
    <bk>
      <extLst>
        <ext uri="{3e2802c4-a4d2-4d8b-9148-e3be6c30e623}">
          <xlrd:rvb i="9049"/>
        </ext>
      </extLst>
    </bk>
    <bk>
      <extLst>
        <ext uri="{3e2802c4-a4d2-4d8b-9148-e3be6c30e623}">
          <xlrd:rvb i="9050"/>
        </ext>
      </extLst>
    </bk>
    <bk>
      <extLst>
        <ext uri="{3e2802c4-a4d2-4d8b-9148-e3be6c30e623}">
          <xlrd:rvb i="9051"/>
        </ext>
      </extLst>
    </bk>
    <bk>
      <extLst>
        <ext uri="{3e2802c4-a4d2-4d8b-9148-e3be6c30e623}">
          <xlrd:rvb i="9052"/>
        </ext>
      </extLst>
    </bk>
    <bk>
      <extLst>
        <ext uri="{3e2802c4-a4d2-4d8b-9148-e3be6c30e623}">
          <xlrd:rvb i="9053"/>
        </ext>
      </extLst>
    </bk>
    <bk>
      <extLst>
        <ext uri="{3e2802c4-a4d2-4d8b-9148-e3be6c30e623}">
          <xlrd:rvb i="9054"/>
        </ext>
      </extLst>
    </bk>
    <bk>
      <extLst>
        <ext uri="{3e2802c4-a4d2-4d8b-9148-e3be6c30e623}">
          <xlrd:rvb i="9055"/>
        </ext>
      </extLst>
    </bk>
    <bk>
      <extLst>
        <ext uri="{3e2802c4-a4d2-4d8b-9148-e3be6c30e623}">
          <xlrd:rvb i="9056"/>
        </ext>
      </extLst>
    </bk>
    <bk>
      <extLst>
        <ext uri="{3e2802c4-a4d2-4d8b-9148-e3be6c30e623}">
          <xlrd:rvb i="9057"/>
        </ext>
      </extLst>
    </bk>
    <bk>
      <extLst>
        <ext uri="{3e2802c4-a4d2-4d8b-9148-e3be6c30e623}">
          <xlrd:rvb i="9058"/>
        </ext>
      </extLst>
    </bk>
    <bk>
      <extLst>
        <ext uri="{3e2802c4-a4d2-4d8b-9148-e3be6c30e623}">
          <xlrd:rvb i="9059"/>
        </ext>
      </extLst>
    </bk>
    <bk>
      <extLst>
        <ext uri="{3e2802c4-a4d2-4d8b-9148-e3be6c30e623}">
          <xlrd:rvb i="9060"/>
        </ext>
      </extLst>
    </bk>
    <bk>
      <extLst>
        <ext uri="{3e2802c4-a4d2-4d8b-9148-e3be6c30e623}">
          <xlrd:rvb i="9061"/>
        </ext>
      </extLst>
    </bk>
    <bk>
      <extLst>
        <ext uri="{3e2802c4-a4d2-4d8b-9148-e3be6c30e623}">
          <xlrd:rvb i="9062"/>
        </ext>
      </extLst>
    </bk>
    <bk>
      <extLst>
        <ext uri="{3e2802c4-a4d2-4d8b-9148-e3be6c30e623}">
          <xlrd:rvb i="9063"/>
        </ext>
      </extLst>
    </bk>
    <bk>
      <extLst>
        <ext uri="{3e2802c4-a4d2-4d8b-9148-e3be6c30e623}">
          <xlrd:rvb i="9064"/>
        </ext>
      </extLst>
    </bk>
    <bk>
      <extLst>
        <ext uri="{3e2802c4-a4d2-4d8b-9148-e3be6c30e623}">
          <xlrd:rvb i="9065"/>
        </ext>
      </extLst>
    </bk>
    <bk>
      <extLst>
        <ext uri="{3e2802c4-a4d2-4d8b-9148-e3be6c30e623}">
          <xlrd:rvb i="9066"/>
        </ext>
      </extLst>
    </bk>
    <bk>
      <extLst>
        <ext uri="{3e2802c4-a4d2-4d8b-9148-e3be6c30e623}">
          <xlrd:rvb i="9067"/>
        </ext>
      </extLst>
    </bk>
    <bk>
      <extLst>
        <ext uri="{3e2802c4-a4d2-4d8b-9148-e3be6c30e623}">
          <xlrd:rvb i="9068"/>
        </ext>
      </extLst>
    </bk>
    <bk>
      <extLst>
        <ext uri="{3e2802c4-a4d2-4d8b-9148-e3be6c30e623}">
          <xlrd:rvb i="9069"/>
        </ext>
      </extLst>
    </bk>
    <bk>
      <extLst>
        <ext uri="{3e2802c4-a4d2-4d8b-9148-e3be6c30e623}">
          <xlrd:rvb i="9070"/>
        </ext>
      </extLst>
    </bk>
    <bk>
      <extLst>
        <ext uri="{3e2802c4-a4d2-4d8b-9148-e3be6c30e623}">
          <xlrd:rvb i="9071"/>
        </ext>
      </extLst>
    </bk>
    <bk>
      <extLst>
        <ext uri="{3e2802c4-a4d2-4d8b-9148-e3be6c30e623}">
          <xlrd:rvb i="9072"/>
        </ext>
      </extLst>
    </bk>
    <bk>
      <extLst>
        <ext uri="{3e2802c4-a4d2-4d8b-9148-e3be6c30e623}">
          <xlrd:rvb i="9073"/>
        </ext>
      </extLst>
    </bk>
    <bk>
      <extLst>
        <ext uri="{3e2802c4-a4d2-4d8b-9148-e3be6c30e623}">
          <xlrd:rvb i="9074"/>
        </ext>
      </extLst>
    </bk>
    <bk>
      <extLst>
        <ext uri="{3e2802c4-a4d2-4d8b-9148-e3be6c30e623}">
          <xlrd:rvb i="9075"/>
        </ext>
      </extLst>
    </bk>
    <bk>
      <extLst>
        <ext uri="{3e2802c4-a4d2-4d8b-9148-e3be6c30e623}">
          <xlrd:rvb i="9076"/>
        </ext>
      </extLst>
    </bk>
    <bk>
      <extLst>
        <ext uri="{3e2802c4-a4d2-4d8b-9148-e3be6c30e623}">
          <xlrd:rvb i="9077"/>
        </ext>
      </extLst>
    </bk>
    <bk>
      <extLst>
        <ext uri="{3e2802c4-a4d2-4d8b-9148-e3be6c30e623}">
          <xlrd:rvb i="9078"/>
        </ext>
      </extLst>
    </bk>
    <bk>
      <extLst>
        <ext uri="{3e2802c4-a4d2-4d8b-9148-e3be6c30e623}">
          <xlrd:rvb i="9079"/>
        </ext>
      </extLst>
    </bk>
    <bk>
      <extLst>
        <ext uri="{3e2802c4-a4d2-4d8b-9148-e3be6c30e623}">
          <xlrd:rvb i="9080"/>
        </ext>
      </extLst>
    </bk>
    <bk>
      <extLst>
        <ext uri="{3e2802c4-a4d2-4d8b-9148-e3be6c30e623}">
          <xlrd:rvb i="9081"/>
        </ext>
      </extLst>
    </bk>
    <bk>
      <extLst>
        <ext uri="{3e2802c4-a4d2-4d8b-9148-e3be6c30e623}">
          <xlrd:rvb i="9082"/>
        </ext>
      </extLst>
    </bk>
    <bk>
      <extLst>
        <ext uri="{3e2802c4-a4d2-4d8b-9148-e3be6c30e623}">
          <xlrd:rvb i="9083"/>
        </ext>
      </extLst>
    </bk>
    <bk>
      <extLst>
        <ext uri="{3e2802c4-a4d2-4d8b-9148-e3be6c30e623}">
          <xlrd:rvb i="9084"/>
        </ext>
      </extLst>
    </bk>
    <bk>
      <extLst>
        <ext uri="{3e2802c4-a4d2-4d8b-9148-e3be6c30e623}">
          <xlrd:rvb i="9085"/>
        </ext>
      </extLst>
    </bk>
    <bk>
      <extLst>
        <ext uri="{3e2802c4-a4d2-4d8b-9148-e3be6c30e623}">
          <xlrd:rvb i="9086"/>
        </ext>
      </extLst>
    </bk>
    <bk>
      <extLst>
        <ext uri="{3e2802c4-a4d2-4d8b-9148-e3be6c30e623}">
          <xlrd:rvb i="9087"/>
        </ext>
      </extLst>
    </bk>
    <bk>
      <extLst>
        <ext uri="{3e2802c4-a4d2-4d8b-9148-e3be6c30e623}">
          <xlrd:rvb i="9088"/>
        </ext>
      </extLst>
    </bk>
    <bk>
      <extLst>
        <ext uri="{3e2802c4-a4d2-4d8b-9148-e3be6c30e623}">
          <xlrd:rvb i="9089"/>
        </ext>
      </extLst>
    </bk>
    <bk>
      <extLst>
        <ext uri="{3e2802c4-a4d2-4d8b-9148-e3be6c30e623}">
          <xlrd:rvb i="9090"/>
        </ext>
      </extLst>
    </bk>
    <bk>
      <extLst>
        <ext uri="{3e2802c4-a4d2-4d8b-9148-e3be6c30e623}">
          <xlrd:rvb i="9091"/>
        </ext>
      </extLst>
    </bk>
    <bk>
      <extLst>
        <ext uri="{3e2802c4-a4d2-4d8b-9148-e3be6c30e623}">
          <xlrd:rvb i="9092"/>
        </ext>
      </extLst>
    </bk>
    <bk>
      <extLst>
        <ext uri="{3e2802c4-a4d2-4d8b-9148-e3be6c30e623}">
          <xlrd:rvb i="9093"/>
        </ext>
      </extLst>
    </bk>
    <bk>
      <extLst>
        <ext uri="{3e2802c4-a4d2-4d8b-9148-e3be6c30e623}">
          <xlrd:rvb i="9094"/>
        </ext>
      </extLst>
    </bk>
    <bk>
      <extLst>
        <ext uri="{3e2802c4-a4d2-4d8b-9148-e3be6c30e623}">
          <xlrd:rvb i="9095"/>
        </ext>
      </extLst>
    </bk>
    <bk>
      <extLst>
        <ext uri="{3e2802c4-a4d2-4d8b-9148-e3be6c30e623}">
          <xlrd:rvb i="9096"/>
        </ext>
      </extLst>
    </bk>
    <bk>
      <extLst>
        <ext uri="{3e2802c4-a4d2-4d8b-9148-e3be6c30e623}">
          <xlrd:rvb i="9097"/>
        </ext>
      </extLst>
    </bk>
    <bk>
      <extLst>
        <ext uri="{3e2802c4-a4d2-4d8b-9148-e3be6c30e623}">
          <xlrd:rvb i="9098"/>
        </ext>
      </extLst>
    </bk>
    <bk>
      <extLst>
        <ext uri="{3e2802c4-a4d2-4d8b-9148-e3be6c30e623}">
          <xlrd:rvb i="9099"/>
        </ext>
      </extLst>
    </bk>
    <bk>
      <extLst>
        <ext uri="{3e2802c4-a4d2-4d8b-9148-e3be6c30e623}">
          <xlrd:rvb i="9100"/>
        </ext>
      </extLst>
    </bk>
    <bk>
      <extLst>
        <ext uri="{3e2802c4-a4d2-4d8b-9148-e3be6c30e623}">
          <xlrd:rvb i="9101"/>
        </ext>
      </extLst>
    </bk>
    <bk>
      <extLst>
        <ext uri="{3e2802c4-a4d2-4d8b-9148-e3be6c30e623}">
          <xlrd:rvb i="9102"/>
        </ext>
      </extLst>
    </bk>
    <bk>
      <extLst>
        <ext uri="{3e2802c4-a4d2-4d8b-9148-e3be6c30e623}">
          <xlrd:rvb i="9103"/>
        </ext>
      </extLst>
    </bk>
    <bk>
      <extLst>
        <ext uri="{3e2802c4-a4d2-4d8b-9148-e3be6c30e623}">
          <xlrd:rvb i="9104"/>
        </ext>
      </extLst>
    </bk>
    <bk>
      <extLst>
        <ext uri="{3e2802c4-a4d2-4d8b-9148-e3be6c30e623}">
          <xlrd:rvb i="9105"/>
        </ext>
      </extLst>
    </bk>
    <bk>
      <extLst>
        <ext uri="{3e2802c4-a4d2-4d8b-9148-e3be6c30e623}">
          <xlrd:rvb i="9106"/>
        </ext>
      </extLst>
    </bk>
    <bk>
      <extLst>
        <ext uri="{3e2802c4-a4d2-4d8b-9148-e3be6c30e623}">
          <xlrd:rvb i="9107"/>
        </ext>
      </extLst>
    </bk>
    <bk>
      <extLst>
        <ext uri="{3e2802c4-a4d2-4d8b-9148-e3be6c30e623}">
          <xlrd:rvb i="9108"/>
        </ext>
      </extLst>
    </bk>
    <bk>
      <extLst>
        <ext uri="{3e2802c4-a4d2-4d8b-9148-e3be6c30e623}">
          <xlrd:rvb i="9109"/>
        </ext>
      </extLst>
    </bk>
    <bk>
      <extLst>
        <ext uri="{3e2802c4-a4d2-4d8b-9148-e3be6c30e623}">
          <xlrd:rvb i="9110"/>
        </ext>
      </extLst>
    </bk>
    <bk>
      <extLst>
        <ext uri="{3e2802c4-a4d2-4d8b-9148-e3be6c30e623}">
          <xlrd:rvb i="9111"/>
        </ext>
      </extLst>
    </bk>
    <bk>
      <extLst>
        <ext uri="{3e2802c4-a4d2-4d8b-9148-e3be6c30e623}">
          <xlrd:rvb i="9112"/>
        </ext>
      </extLst>
    </bk>
    <bk>
      <extLst>
        <ext uri="{3e2802c4-a4d2-4d8b-9148-e3be6c30e623}">
          <xlrd:rvb i="9113"/>
        </ext>
      </extLst>
    </bk>
    <bk>
      <extLst>
        <ext uri="{3e2802c4-a4d2-4d8b-9148-e3be6c30e623}">
          <xlrd:rvb i="9114"/>
        </ext>
      </extLst>
    </bk>
    <bk>
      <extLst>
        <ext uri="{3e2802c4-a4d2-4d8b-9148-e3be6c30e623}">
          <xlrd:rvb i="9115"/>
        </ext>
      </extLst>
    </bk>
    <bk>
      <extLst>
        <ext uri="{3e2802c4-a4d2-4d8b-9148-e3be6c30e623}">
          <xlrd:rvb i="9116"/>
        </ext>
      </extLst>
    </bk>
    <bk>
      <extLst>
        <ext uri="{3e2802c4-a4d2-4d8b-9148-e3be6c30e623}">
          <xlrd:rvb i="9117"/>
        </ext>
      </extLst>
    </bk>
    <bk>
      <extLst>
        <ext uri="{3e2802c4-a4d2-4d8b-9148-e3be6c30e623}">
          <xlrd:rvb i="9118"/>
        </ext>
      </extLst>
    </bk>
    <bk>
      <extLst>
        <ext uri="{3e2802c4-a4d2-4d8b-9148-e3be6c30e623}">
          <xlrd:rvb i="9119"/>
        </ext>
      </extLst>
    </bk>
    <bk>
      <extLst>
        <ext uri="{3e2802c4-a4d2-4d8b-9148-e3be6c30e623}">
          <xlrd:rvb i="9120"/>
        </ext>
      </extLst>
    </bk>
    <bk>
      <extLst>
        <ext uri="{3e2802c4-a4d2-4d8b-9148-e3be6c30e623}">
          <xlrd:rvb i="9121"/>
        </ext>
      </extLst>
    </bk>
    <bk>
      <extLst>
        <ext uri="{3e2802c4-a4d2-4d8b-9148-e3be6c30e623}">
          <xlrd:rvb i="9122"/>
        </ext>
      </extLst>
    </bk>
    <bk>
      <extLst>
        <ext uri="{3e2802c4-a4d2-4d8b-9148-e3be6c30e623}">
          <xlrd:rvb i="9123"/>
        </ext>
      </extLst>
    </bk>
    <bk>
      <extLst>
        <ext uri="{3e2802c4-a4d2-4d8b-9148-e3be6c30e623}">
          <xlrd:rvb i="9124"/>
        </ext>
      </extLst>
    </bk>
    <bk>
      <extLst>
        <ext uri="{3e2802c4-a4d2-4d8b-9148-e3be6c30e623}">
          <xlrd:rvb i="9125"/>
        </ext>
      </extLst>
    </bk>
    <bk>
      <extLst>
        <ext uri="{3e2802c4-a4d2-4d8b-9148-e3be6c30e623}">
          <xlrd:rvb i="9126"/>
        </ext>
      </extLst>
    </bk>
    <bk>
      <extLst>
        <ext uri="{3e2802c4-a4d2-4d8b-9148-e3be6c30e623}">
          <xlrd:rvb i="9127"/>
        </ext>
      </extLst>
    </bk>
    <bk>
      <extLst>
        <ext uri="{3e2802c4-a4d2-4d8b-9148-e3be6c30e623}">
          <xlrd:rvb i="9128"/>
        </ext>
      </extLst>
    </bk>
    <bk>
      <extLst>
        <ext uri="{3e2802c4-a4d2-4d8b-9148-e3be6c30e623}">
          <xlrd:rvb i="9129"/>
        </ext>
      </extLst>
    </bk>
    <bk>
      <extLst>
        <ext uri="{3e2802c4-a4d2-4d8b-9148-e3be6c30e623}">
          <xlrd:rvb i="9130"/>
        </ext>
      </extLst>
    </bk>
    <bk>
      <extLst>
        <ext uri="{3e2802c4-a4d2-4d8b-9148-e3be6c30e623}">
          <xlrd:rvb i="9131"/>
        </ext>
      </extLst>
    </bk>
    <bk>
      <extLst>
        <ext uri="{3e2802c4-a4d2-4d8b-9148-e3be6c30e623}">
          <xlrd:rvb i="9132"/>
        </ext>
      </extLst>
    </bk>
    <bk>
      <extLst>
        <ext uri="{3e2802c4-a4d2-4d8b-9148-e3be6c30e623}">
          <xlrd:rvb i="9133"/>
        </ext>
      </extLst>
    </bk>
    <bk>
      <extLst>
        <ext uri="{3e2802c4-a4d2-4d8b-9148-e3be6c30e623}">
          <xlrd:rvb i="9134"/>
        </ext>
      </extLst>
    </bk>
    <bk>
      <extLst>
        <ext uri="{3e2802c4-a4d2-4d8b-9148-e3be6c30e623}">
          <xlrd:rvb i="9135"/>
        </ext>
      </extLst>
    </bk>
    <bk>
      <extLst>
        <ext uri="{3e2802c4-a4d2-4d8b-9148-e3be6c30e623}">
          <xlrd:rvb i="9136"/>
        </ext>
      </extLst>
    </bk>
    <bk>
      <extLst>
        <ext uri="{3e2802c4-a4d2-4d8b-9148-e3be6c30e623}">
          <xlrd:rvb i="9137"/>
        </ext>
      </extLst>
    </bk>
    <bk>
      <extLst>
        <ext uri="{3e2802c4-a4d2-4d8b-9148-e3be6c30e623}">
          <xlrd:rvb i="9138"/>
        </ext>
      </extLst>
    </bk>
    <bk>
      <extLst>
        <ext uri="{3e2802c4-a4d2-4d8b-9148-e3be6c30e623}">
          <xlrd:rvb i="9139"/>
        </ext>
      </extLst>
    </bk>
    <bk>
      <extLst>
        <ext uri="{3e2802c4-a4d2-4d8b-9148-e3be6c30e623}">
          <xlrd:rvb i="9140"/>
        </ext>
      </extLst>
    </bk>
    <bk>
      <extLst>
        <ext uri="{3e2802c4-a4d2-4d8b-9148-e3be6c30e623}">
          <xlrd:rvb i="9141"/>
        </ext>
      </extLst>
    </bk>
    <bk>
      <extLst>
        <ext uri="{3e2802c4-a4d2-4d8b-9148-e3be6c30e623}">
          <xlrd:rvb i="9142"/>
        </ext>
      </extLst>
    </bk>
    <bk>
      <extLst>
        <ext uri="{3e2802c4-a4d2-4d8b-9148-e3be6c30e623}">
          <xlrd:rvb i="9143"/>
        </ext>
      </extLst>
    </bk>
    <bk>
      <extLst>
        <ext uri="{3e2802c4-a4d2-4d8b-9148-e3be6c30e623}">
          <xlrd:rvb i="9144"/>
        </ext>
      </extLst>
    </bk>
    <bk>
      <extLst>
        <ext uri="{3e2802c4-a4d2-4d8b-9148-e3be6c30e623}">
          <xlrd:rvb i="9145"/>
        </ext>
      </extLst>
    </bk>
    <bk>
      <extLst>
        <ext uri="{3e2802c4-a4d2-4d8b-9148-e3be6c30e623}">
          <xlrd:rvb i="9146"/>
        </ext>
      </extLst>
    </bk>
    <bk>
      <extLst>
        <ext uri="{3e2802c4-a4d2-4d8b-9148-e3be6c30e623}">
          <xlrd:rvb i="9147"/>
        </ext>
      </extLst>
    </bk>
    <bk>
      <extLst>
        <ext uri="{3e2802c4-a4d2-4d8b-9148-e3be6c30e623}">
          <xlrd:rvb i="9148"/>
        </ext>
      </extLst>
    </bk>
    <bk>
      <extLst>
        <ext uri="{3e2802c4-a4d2-4d8b-9148-e3be6c30e623}">
          <xlrd:rvb i="9149"/>
        </ext>
      </extLst>
    </bk>
    <bk>
      <extLst>
        <ext uri="{3e2802c4-a4d2-4d8b-9148-e3be6c30e623}">
          <xlrd:rvb i="9150"/>
        </ext>
      </extLst>
    </bk>
    <bk>
      <extLst>
        <ext uri="{3e2802c4-a4d2-4d8b-9148-e3be6c30e623}">
          <xlrd:rvb i="9151"/>
        </ext>
      </extLst>
    </bk>
    <bk>
      <extLst>
        <ext uri="{3e2802c4-a4d2-4d8b-9148-e3be6c30e623}">
          <xlrd:rvb i="9152"/>
        </ext>
      </extLst>
    </bk>
    <bk>
      <extLst>
        <ext uri="{3e2802c4-a4d2-4d8b-9148-e3be6c30e623}">
          <xlrd:rvb i="9153"/>
        </ext>
      </extLst>
    </bk>
    <bk>
      <extLst>
        <ext uri="{3e2802c4-a4d2-4d8b-9148-e3be6c30e623}">
          <xlrd:rvb i="9154"/>
        </ext>
      </extLst>
    </bk>
    <bk>
      <extLst>
        <ext uri="{3e2802c4-a4d2-4d8b-9148-e3be6c30e623}">
          <xlrd:rvb i="9155"/>
        </ext>
      </extLst>
    </bk>
    <bk>
      <extLst>
        <ext uri="{3e2802c4-a4d2-4d8b-9148-e3be6c30e623}">
          <xlrd:rvb i="9156"/>
        </ext>
      </extLst>
    </bk>
    <bk>
      <extLst>
        <ext uri="{3e2802c4-a4d2-4d8b-9148-e3be6c30e623}">
          <xlrd:rvb i="9157"/>
        </ext>
      </extLst>
    </bk>
    <bk>
      <extLst>
        <ext uri="{3e2802c4-a4d2-4d8b-9148-e3be6c30e623}">
          <xlrd:rvb i="9158"/>
        </ext>
      </extLst>
    </bk>
    <bk>
      <extLst>
        <ext uri="{3e2802c4-a4d2-4d8b-9148-e3be6c30e623}">
          <xlrd:rvb i="9159"/>
        </ext>
      </extLst>
    </bk>
    <bk>
      <extLst>
        <ext uri="{3e2802c4-a4d2-4d8b-9148-e3be6c30e623}">
          <xlrd:rvb i="9160"/>
        </ext>
      </extLst>
    </bk>
    <bk>
      <extLst>
        <ext uri="{3e2802c4-a4d2-4d8b-9148-e3be6c30e623}">
          <xlrd:rvb i="9161"/>
        </ext>
      </extLst>
    </bk>
    <bk>
      <extLst>
        <ext uri="{3e2802c4-a4d2-4d8b-9148-e3be6c30e623}">
          <xlrd:rvb i="9162"/>
        </ext>
      </extLst>
    </bk>
    <bk>
      <extLst>
        <ext uri="{3e2802c4-a4d2-4d8b-9148-e3be6c30e623}">
          <xlrd:rvb i="9163"/>
        </ext>
      </extLst>
    </bk>
    <bk>
      <extLst>
        <ext uri="{3e2802c4-a4d2-4d8b-9148-e3be6c30e623}">
          <xlrd:rvb i="9164"/>
        </ext>
      </extLst>
    </bk>
    <bk>
      <extLst>
        <ext uri="{3e2802c4-a4d2-4d8b-9148-e3be6c30e623}">
          <xlrd:rvb i="9165"/>
        </ext>
      </extLst>
    </bk>
    <bk>
      <extLst>
        <ext uri="{3e2802c4-a4d2-4d8b-9148-e3be6c30e623}">
          <xlrd:rvb i="9166"/>
        </ext>
      </extLst>
    </bk>
    <bk>
      <extLst>
        <ext uri="{3e2802c4-a4d2-4d8b-9148-e3be6c30e623}">
          <xlrd:rvb i="9167"/>
        </ext>
      </extLst>
    </bk>
    <bk>
      <extLst>
        <ext uri="{3e2802c4-a4d2-4d8b-9148-e3be6c30e623}">
          <xlrd:rvb i="9168"/>
        </ext>
      </extLst>
    </bk>
    <bk>
      <extLst>
        <ext uri="{3e2802c4-a4d2-4d8b-9148-e3be6c30e623}">
          <xlrd:rvb i="9169"/>
        </ext>
      </extLst>
    </bk>
    <bk>
      <extLst>
        <ext uri="{3e2802c4-a4d2-4d8b-9148-e3be6c30e623}">
          <xlrd:rvb i="9170"/>
        </ext>
      </extLst>
    </bk>
    <bk>
      <extLst>
        <ext uri="{3e2802c4-a4d2-4d8b-9148-e3be6c30e623}">
          <xlrd:rvb i="9171"/>
        </ext>
      </extLst>
    </bk>
    <bk>
      <extLst>
        <ext uri="{3e2802c4-a4d2-4d8b-9148-e3be6c30e623}">
          <xlrd:rvb i="9172"/>
        </ext>
      </extLst>
    </bk>
    <bk>
      <extLst>
        <ext uri="{3e2802c4-a4d2-4d8b-9148-e3be6c30e623}">
          <xlrd:rvb i="9173"/>
        </ext>
      </extLst>
    </bk>
    <bk>
      <extLst>
        <ext uri="{3e2802c4-a4d2-4d8b-9148-e3be6c30e623}">
          <xlrd:rvb i="9174"/>
        </ext>
      </extLst>
    </bk>
    <bk>
      <extLst>
        <ext uri="{3e2802c4-a4d2-4d8b-9148-e3be6c30e623}">
          <xlrd:rvb i="9175"/>
        </ext>
      </extLst>
    </bk>
    <bk>
      <extLst>
        <ext uri="{3e2802c4-a4d2-4d8b-9148-e3be6c30e623}">
          <xlrd:rvb i="9176"/>
        </ext>
      </extLst>
    </bk>
    <bk>
      <extLst>
        <ext uri="{3e2802c4-a4d2-4d8b-9148-e3be6c30e623}">
          <xlrd:rvb i="9177"/>
        </ext>
      </extLst>
    </bk>
    <bk>
      <extLst>
        <ext uri="{3e2802c4-a4d2-4d8b-9148-e3be6c30e623}">
          <xlrd:rvb i="9178"/>
        </ext>
      </extLst>
    </bk>
    <bk>
      <extLst>
        <ext uri="{3e2802c4-a4d2-4d8b-9148-e3be6c30e623}">
          <xlrd:rvb i="9179"/>
        </ext>
      </extLst>
    </bk>
    <bk>
      <extLst>
        <ext uri="{3e2802c4-a4d2-4d8b-9148-e3be6c30e623}">
          <xlrd:rvb i="9180"/>
        </ext>
      </extLst>
    </bk>
    <bk>
      <extLst>
        <ext uri="{3e2802c4-a4d2-4d8b-9148-e3be6c30e623}">
          <xlrd:rvb i="9181"/>
        </ext>
      </extLst>
    </bk>
    <bk>
      <extLst>
        <ext uri="{3e2802c4-a4d2-4d8b-9148-e3be6c30e623}">
          <xlrd:rvb i="9182"/>
        </ext>
      </extLst>
    </bk>
    <bk>
      <extLst>
        <ext uri="{3e2802c4-a4d2-4d8b-9148-e3be6c30e623}">
          <xlrd:rvb i="9183"/>
        </ext>
      </extLst>
    </bk>
    <bk>
      <extLst>
        <ext uri="{3e2802c4-a4d2-4d8b-9148-e3be6c30e623}">
          <xlrd:rvb i="9184"/>
        </ext>
      </extLst>
    </bk>
    <bk>
      <extLst>
        <ext uri="{3e2802c4-a4d2-4d8b-9148-e3be6c30e623}">
          <xlrd:rvb i="9185"/>
        </ext>
      </extLst>
    </bk>
    <bk>
      <extLst>
        <ext uri="{3e2802c4-a4d2-4d8b-9148-e3be6c30e623}">
          <xlrd:rvb i="9186"/>
        </ext>
      </extLst>
    </bk>
    <bk>
      <extLst>
        <ext uri="{3e2802c4-a4d2-4d8b-9148-e3be6c30e623}">
          <xlrd:rvb i="9187"/>
        </ext>
      </extLst>
    </bk>
    <bk>
      <extLst>
        <ext uri="{3e2802c4-a4d2-4d8b-9148-e3be6c30e623}">
          <xlrd:rvb i="9188"/>
        </ext>
      </extLst>
    </bk>
    <bk>
      <extLst>
        <ext uri="{3e2802c4-a4d2-4d8b-9148-e3be6c30e623}">
          <xlrd:rvb i="9189"/>
        </ext>
      </extLst>
    </bk>
    <bk>
      <extLst>
        <ext uri="{3e2802c4-a4d2-4d8b-9148-e3be6c30e623}">
          <xlrd:rvb i="9190"/>
        </ext>
      </extLst>
    </bk>
    <bk>
      <extLst>
        <ext uri="{3e2802c4-a4d2-4d8b-9148-e3be6c30e623}">
          <xlrd:rvb i="9191"/>
        </ext>
      </extLst>
    </bk>
    <bk>
      <extLst>
        <ext uri="{3e2802c4-a4d2-4d8b-9148-e3be6c30e623}">
          <xlrd:rvb i="9192"/>
        </ext>
      </extLst>
    </bk>
    <bk>
      <extLst>
        <ext uri="{3e2802c4-a4d2-4d8b-9148-e3be6c30e623}">
          <xlrd:rvb i="9193"/>
        </ext>
      </extLst>
    </bk>
    <bk>
      <extLst>
        <ext uri="{3e2802c4-a4d2-4d8b-9148-e3be6c30e623}">
          <xlrd:rvb i="9194"/>
        </ext>
      </extLst>
    </bk>
    <bk>
      <extLst>
        <ext uri="{3e2802c4-a4d2-4d8b-9148-e3be6c30e623}">
          <xlrd:rvb i="9195"/>
        </ext>
      </extLst>
    </bk>
    <bk>
      <extLst>
        <ext uri="{3e2802c4-a4d2-4d8b-9148-e3be6c30e623}">
          <xlrd:rvb i="9196"/>
        </ext>
      </extLst>
    </bk>
    <bk>
      <extLst>
        <ext uri="{3e2802c4-a4d2-4d8b-9148-e3be6c30e623}">
          <xlrd:rvb i="9197"/>
        </ext>
      </extLst>
    </bk>
    <bk>
      <extLst>
        <ext uri="{3e2802c4-a4d2-4d8b-9148-e3be6c30e623}">
          <xlrd:rvb i="9198"/>
        </ext>
      </extLst>
    </bk>
    <bk>
      <extLst>
        <ext uri="{3e2802c4-a4d2-4d8b-9148-e3be6c30e623}">
          <xlrd:rvb i="9199"/>
        </ext>
      </extLst>
    </bk>
    <bk>
      <extLst>
        <ext uri="{3e2802c4-a4d2-4d8b-9148-e3be6c30e623}">
          <xlrd:rvb i="9200"/>
        </ext>
      </extLst>
    </bk>
    <bk>
      <extLst>
        <ext uri="{3e2802c4-a4d2-4d8b-9148-e3be6c30e623}">
          <xlrd:rvb i="9201"/>
        </ext>
      </extLst>
    </bk>
    <bk>
      <extLst>
        <ext uri="{3e2802c4-a4d2-4d8b-9148-e3be6c30e623}">
          <xlrd:rvb i="9202"/>
        </ext>
      </extLst>
    </bk>
    <bk>
      <extLst>
        <ext uri="{3e2802c4-a4d2-4d8b-9148-e3be6c30e623}">
          <xlrd:rvb i="9203"/>
        </ext>
      </extLst>
    </bk>
    <bk>
      <extLst>
        <ext uri="{3e2802c4-a4d2-4d8b-9148-e3be6c30e623}">
          <xlrd:rvb i="9204"/>
        </ext>
      </extLst>
    </bk>
    <bk>
      <extLst>
        <ext uri="{3e2802c4-a4d2-4d8b-9148-e3be6c30e623}">
          <xlrd:rvb i="9205"/>
        </ext>
      </extLst>
    </bk>
    <bk>
      <extLst>
        <ext uri="{3e2802c4-a4d2-4d8b-9148-e3be6c30e623}">
          <xlrd:rvb i="9206"/>
        </ext>
      </extLst>
    </bk>
    <bk>
      <extLst>
        <ext uri="{3e2802c4-a4d2-4d8b-9148-e3be6c30e623}">
          <xlrd:rvb i="9207"/>
        </ext>
      </extLst>
    </bk>
    <bk>
      <extLst>
        <ext uri="{3e2802c4-a4d2-4d8b-9148-e3be6c30e623}">
          <xlrd:rvb i="9208"/>
        </ext>
      </extLst>
    </bk>
    <bk>
      <extLst>
        <ext uri="{3e2802c4-a4d2-4d8b-9148-e3be6c30e623}">
          <xlrd:rvb i="9209"/>
        </ext>
      </extLst>
    </bk>
    <bk>
      <extLst>
        <ext uri="{3e2802c4-a4d2-4d8b-9148-e3be6c30e623}">
          <xlrd:rvb i="9210"/>
        </ext>
      </extLst>
    </bk>
    <bk>
      <extLst>
        <ext uri="{3e2802c4-a4d2-4d8b-9148-e3be6c30e623}">
          <xlrd:rvb i="9211"/>
        </ext>
      </extLst>
    </bk>
    <bk>
      <extLst>
        <ext uri="{3e2802c4-a4d2-4d8b-9148-e3be6c30e623}">
          <xlrd:rvb i="9212"/>
        </ext>
      </extLst>
    </bk>
    <bk>
      <extLst>
        <ext uri="{3e2802c4-a4d2-4d8b-9148-e3be6c30e623}">
          <xlrd:rvb i="9213"/>
        </ext>
      </extLst>
    </bk>
    <bk>
      <extLst>
        <ext uri="{3e2802c4-a4d2-4d8b-9148-e3be6c30e623}">
          <xlrd:rvb i="9214"/>
        </ext>
      </extLst>
    </bk>
    <bk>
      <extLst>
        <ext uri="{3e2802c4-a4d2-4d8b-9148-e3be6c30e623}">
          <xlrd:rvb i="9215"/>
        </ext>
      </extLst>
    </bk>
    <bk>
      <extLst>
        <ext uri="{3e2802c4-a4d2-4d8b-9148-e3be6c30e623}">
          <xlrd:rvb i="9216"/>
        </ext>
      </extLst>
    </bk>
    <bk>
      <extLst>
        <ext uri="{3e2802c4-a4d2-4d8b-9148-e3be6c30e623}">
          <xlrd:rvb i="9217"/>
        </ext>
      </extLst>
    </bk>
    <bk>
      <extLst>
        <ext uri="{3e2802c4-a4d2-4d8b-9148-e3be6c30e623}">
          <xlrd:rvb i="9218"/>
        </ext>
      </extLst>
    </bk>
    <bk>
      <extLst>
        <ext uri="{3e2802c4-a4d2-4d8b-9148-e3be6c30e623}">
          <xlrd:rvb i="9219"/>
        </ext>
      </extLst>
    </bk>
    <bk>
      <extLst>
        <ext uri="{3e2802c4-a4d2-4d8b-9148-e3be6c30e623}">
          <xlrd:rvb i="9220"/>
        </ext>
      </extLst>
    </bk>
    <bk>
      <extLst>
        <ext uri="{3e2802c4-a4d2-4d8b-9148-e3be6c30e623}">
          <xlrd:rvb i="9221"/>
        </ext>
      </extLst>
    </bk>
    <bk>
      <extLst>
        <ext uri="{3e2802c4-a4d2-4d8b-9148-e3be6c30e623}">
          <xlrd:rvb i="9222"/>
        </ext>
      </extLst>
    </bk>
    <bk>
      <extLst>
        <ext uri="{3e2802c4-a4d2-4d8b-9148-e3be6c30e623}">
          <xlrd:rvb i="9223"/>
        </ext>
      </extLst>
    </bk>
    <bk>
      <extLst>
        <ext uri="{3e2802c4-a4d2-4d8b-9148-e3be6c30e623}">
          <xlrd:rvb i="9224"/>
        </ext>
      </extLst>
    </bk>
    <bk>
      <extLst>
        <ext uri="{3e2802c4-a4d2-4d8b-9148-e3be6c30e623}">
          <xlrd:rvb i="9225"/>
        </ext>
      </extLst>
    </bk>
    <bk>
      <extLst>
        <ext uri="{3e2802c4-a4d2-4d8b-9148-e3be6c30e623}">
          <xlrd:rvb i="9226"/>
        </ext>
      </extLst>
    </bk>
    <bk>
      <extLst>
        <ext uri="{3e2802c4-a4d2-4d8b-9148-e3be6c30e623}">
          <xlrd:rvb i="9227"/>
        </ext>
      </extLst>
    </bk>
    <bk>
      <extLst>
        <ext uri="{3e2802c4-a4d2-4d8b-9148-e3be6c30e623}">
          <xlrd:rvb i="9228"/>
        </ext>
      </extLst>
    </bk>
    <bk>
      <extLst>
        <ext uri="{3e2802c4-a4d2-4d8b-9148-e3be6c30e623}">
          <xlrd:rvb i="9229"/>
        </ext>
      </extLst>
    </bk>
    <bk>
      <extLst>
        <ext uri="{3e2802c4-a4d2-4d8b-9148-e3be6c30e623}">
          <xlrd:rvb i="9230"/>
        </ext>
      </extLst>
    </bk>
    <bk>
      <extLst>
        <ext uri="{3e2802c4-a4d2-4d8b-9148-e3be6c30e623}">
          <xlrd:rvb i="9231"/>
        </ext>
      </extLst>
    </bk>
    <bk>
      <extLst>
        <ext uri="{3e2802c4-a4d2-4d8b-9148-e3be6c30e623}">
          <xlrd:rvb i="9232"/>
        </ext>
      </extLst>
    </bk>
    <bk>
      <extLst>
        <ext uri="{3e2802c4-a4d2-4d8b-9148-e3be6c30e623}">
          <xlrd:rvb i="9233"/>
        </ext>
      </extLst>
    </bk>
    <bk>
      <extLst>
        <ext uri="{3e2802c4-a4d2-4d8b-9148-e3be6c30e623}">
          <xlrd:rvb i="9234"/>
        </ext>
      </extLst>
    </bk>
    <bk>
      <extLst>
        <ext uri="{3e2802c4-a4d2-4d8b-9148-e3be6c30e623}">
          <xlrd:rvb i="9235"/>
        </ext>
      </extLst>
    </bk>
    <bk>
      <extLst>
        <ext uri="{3e2802c4-a4d2-4d8b-9148-e3be6c30e623}">
          <xlrd:rvb i="9236"/>
        </ext>
      </extLst>
    </bk>
    <bk>
      <extLst>
        <ext uri="{3e2802c4-a4d2-4d8b-9148-e3be6c30e623}">
          <xlrd:rvb i="9237"/>
        </ext>
      </extLst>
    </bk>
    <bk>
      <extLst>
        <ext uri="{3e2802c4-a4d2-4d8b-9148-e3be6c30e623}">
          <xlrd:rvb i="9238"/>
        </ext>
      </extLst>
    </bk>
    <bk>
      <extLst>
        <ext uri="{3e2802c4-a4d2-4d8b-9148-e3be6c30e623}">
          <xlrd:rvb i="9239"/>
        </ext>
      </extLst>
    </bk>
    <bk>
      <extLst>
        <ext uri="{3e2802c4-a4d2-4d8b-9148-e3be6c30e623}">
          <xlrd:rvb i="9240"/>
        </ext>
      </extLst>
    </bk>
    <bk>
      <extLst>
        <ext uri="{3e2802c4-a4d2-4d8b-9148-e3be6c30e623}">
          <xlrd:rvb i="9241"/>
        </ext>
      </extLst>
    </bk>
    <bk>
      <extLst>
        <ext uri="{3e2802c4-a4d2-4d8b-9148-e3be6c30e623}">
          <xlrd:rvb i="9242"/>
        </ext>
      </extLst>
    </bk>
    <bk>
      <extLst>
        <ext uri="{3e2802c4-a4d2-4d8b-9148-e3be6c30e623}">
          <xlrd:rvb i="9243"/>
        </ext>
      </extLst>
    </bk>
    <bk>
      <extLst>
        <ext uri="{3e2802c4-a4d2-4d8b-9148-e3be6c30e623}">
          <xlrd:rvb i="9244"/>
        </ext>
      </extLst>
    </bk>
    <bk>
      <extLst>
        <ext uri="{3e2802c4-a4d2-4d8b-9148-e3be6c30e623}">
          <xlrd:rvb i="9245"/>
        </ext>
      </extLst>
    </bk>
    <bk>
      <extLst>
        <ext uri="{3e2802c4-a4d2-4d8b-9148-e3be6c30e623}">
          <xlrd:rvb i="9246"/>
        </ext>
      </extLst>
    </bk>
    <bk>
      <extLst>
        <ext uri="{3e2802c4-a4d2-4d8b-9148-e3be6c30e623}">
          <xlrd:rvb i="9247"/>
        </ext>
      </extLst>
    </bk>
    <bk>
      <extLst>
        <ext uri="{3e2802c4-a4d2-4d8b-9148-e3be6c30e623}">
          <xlrd:rvb i="9248"/>
        </ext>
      </extLst>
    </bk>
    <bk>
      <extLst>
        <ext uri="{3e2802c4-a4d2-4d8b-9148-e3be6c30e623}">
          <xlrd:rvb i="9249"/>
        </ext>
      </extLst>
    </bk>
    <bk>
      <extLst>
        <ext uri="{3e2802c4-a4d2-4d8b-9148-e3be6c30e623}">
          <xlrd:rvb i="9250"/>
        </ext>
      </extLst>
    </bk>
    <bk>
      <extLst>
        <ext uri="{3e2802c4-a4d2-4d8b-9148-e3be6c30e623}">
          <xlrd:rvb i="9251"/>
        </ext>
      </extLst>
    </bk>
    <bk>
      <extLst>
        <ext uri="{3e2802c4-a4d2-4d8b-9148-e3be6c30e623}">
          <xlrd:rvb i="9252"/>
        </ext>
      </extLst>
    </bk>
    <bk>
      <extLst>
        <ext uri="{3e2802c4-a4d2-4d8b-9148-e3be6c30e623}">
          <xlrd:rvb i="9253"/>
        </ext>
      </extLst>
    </bk>
    <bk>
      <extLst>
        <ext uri="{3e2802c4-a4d2-4d8b-9148-e3be6c30e623}">
          <xlrd:rvb i="9254"/>
        </ext>
      </extLst>
    </bk>
    <bk>
      <extLst>
        <ext uri="{3e2802c4-a4d2-4d8b-9148-e3be6c30e623}">
          <xlrd:rvb i="9255"/>
        </ext>
      </extLst>
    </bk>
    <bk>
      <extLst>
        <ext uri="{3e2802c4-a4d2-4d8b-9148-e3be6c30e623}">
          <xlrd:rvb i="9256"/>
        </ext>
      </extLst>
    </bk>
    <bk>
      <extLst>
        <ext uri="{3e2802c4-a4d2-4d8b-9148-e3be6c30e623}">
          <xlrd:rvb i="9257"/>
        </ext>
      </extLst>
    </bk>
    <bk>
      <extLst>
        <ext uri="{3e2802c4-a4d2-4d8b-9148-e3be6c30e623}">
          <xlrd:rvb i="9258"/>
        </ext>
      </extLst>
    </bk>
    <bk>
      <extLst>
        <ext uri="{3e2802c4-a4d2-4d8b-9148-e3be6c30e623}">
          <xlrd:rvb i="9259"/>
        </ext>
      </extLst>
    </bk>
    <bk>
      <extLst>
        <ext uri="{3e2802c4-a4d2-4d8b-9148-e3be6c30e623}">
          <xlrd:rvb i="9260"/>
        </ext>
      </extLst>
    </bk>
    <bk>
      <extLst>
        <ext uri="{3e2802c4-a4d2-4d8b-9148-e3be6c30e623}">
          <xlrd:rvb i="9261"/>
        </ext>
      </extLst>
    </bk>
    <bk>
      <extLst>
        <ext uri="{3e2802c4-a4d2-4d8b-9148-e3be6c30e623}">
          <xlrd:rvb i="9262"/>
        </ext>
      </extLst>
    </bk>
    <bk>
      <extLst>
        <ext uri="{3e2802c4-a4d2-4d8b-9148-e3be6c30e623}">
          <xlrd:rvb i="9263"/>
        </ext>
      </extLst>
    </bk>
    <bk>
      <extLst>
        <ext uri="{3e2802c4-a4d2-4d8b-9148-e3be6c30e623}">
          <xlrd:rvb i="9264"/>
        </ext>
      </extLst>
    </bk>
    <bk>
      <extLst>
        <ext uri="{3e2802c4-a4d2-4d8b-9148-e3be6c30e623}">
          <xlrd:rvb i="9265"/>
        </ext>
      </extLst>
    </bk>
    <bk>
      <extLst>
        <ext uri="{3e2802c4-a4d2-4d8b-9148-e3be6c30e623}">
          <xlrd:rvb i="9266"/>
        </ext>
      </extLst>
    </bk>
    <bk>
      <extLst>
        <ext uri="{3e2802c4-a4d2-4d8b-9148-e3be6c30e623}">
          <xlrd:rvb i="9267"/>
        </ext>
      </extLst>
    </bk>
    <bk>
      <extLst>
        <ext uri="{3e2802c4-a4d2-4d8b-9148-e3be6c30e623}">
          <xlrd:rvb i="9268"/>
        </ext>
      </extLst>
    </bk>
    <bk>
      <extLst>
        <ext uri="{3e2802c4-a4d2-4d8b-9148-e3be6c30e623}">
          <xlrd:rvb i="9269"/>
        </ext>
      </extLst>
    </bk>
    <bk>
      <extLst>
        <ext uri="{3e2802c4-a4d2-4d8b-9148-e3be6c30e623}">
          <xlrd:rvb i="9270"/>
        </ext>
      </extLst>
    </bk>
    <bk>
      <extLst>
        <ext uri="{3e2802c4-a4d2-4d8b-9148-e3be6c30e623}">
          <xlrd:rvb i="9271"/>
        </ext>
      </extLst>
    </bk>
    <bk>
      <extLst>
        <ext uri="{3e2802c4-a4d2-4d8b-9148-e3be6c30e623}">
          <xlrd:rvb i="9272"/>
        </ext>
      </extLst>
    </bk>
    <bk>
      <extLst>
        <ext uri="{3e2802c4-a4d2-4d8b-9148-e3be6c30e623}">
          <xlrd:rvb i="9273"/>
        </ext>
      </extLst>
    </bk>
    <bk>
      <extLst>
        <ext uri="{3e2802c4-a4d2-4d8b-9148-e3be6c30e623}">
          <xlrd:rvb i="9274"/>
        </ext>
      </extLst>
    </bk>
    <bk>
      <extLst>
        <ext uri="{3e2802c4-a4d2-4d8b-9148-e3be6c30e623}">
          <xlrd:rvb i="9275"/>
        </ext>
      </extLst>
    </bk>
    <bk>
      <extLst>
        <ext uri="{3e2802c4-a4d2-4d8b-9148-e3be6c30e623}">
          <xlrd:rvb i="9276"/>
        </ext>
      </extLst>
    </bk>
    <bk>
      <extLst>
        <ext uri="{3e2802c4-a4d2-4d8b-9148-e3be6c30e623}">
          <xlrd:rvb i="9277"/>
        </ext>
      </extLst>
    </bk>
    <bk>
      <extLst>
        <ext uri="{3e2802c4-a4d2-4d8b-9148-e3be6c30e623}">
          <xlrd:rvb i="9278"/>
        </ext>
      </extLst>
    </bk>
    <bk>
      <extLst>
        <ext uri="{3e2802c4-a4d2-4d8b-9148-e3be6c30e623}">
          <xlrd:rvb i="9279"/>
        </ext>
      </extLst>
    </bk>
    <bk>
      <extLst>
        <ext uri="{3e2802c4-a4d2-4d8b-9148-e3be6c30e623}">
          <xlrd:rvb i="9280"/>
        </ext>
      </extLst>
    </bk>
    <bk>
      <extLst>
        <ext uri="{3e2802c4-a4d2-4d8b-9148-e3be6c30e623}">
          <xlrd:rvb i="9281"/>
        </ext>
      </extLst>
    </bk>
    <bk>
      <extLst>
        <ext uri="{3e2802c4-a4d2-4d8b-9148-e3be6c30e623}">
          <xlrd:rvb i="9282"/>
        </ext>
      </extLst>
    </bk>
    <bk>
      <extLst>
        <ext uri="{3e2802c4-a4d2-4d8b-9148-e3be6c30e623}">
          <xlrd:rvb i="9283"/>
        </ext>
      </extLst>
    </bk>
    <bk>
      <extLst>
        <ext uri="{3e2802c4-a4d2-4d8b-9148-e3be6c30e623}">
          <xlrd:rvb i="9284"/>
        </ext>
      </extLst>
    </bk>
    <bk>
      <extLst>
        <ext uri="{3e2802c4-a4d2-4d8b-9148-e3be6c30e623}">
          <xlrd:rvb i="9285"/>
        </ext>
      </extLst>
    </bk>
    <bk>
      <extLst>
        <ext uri="{3e2802c4-a4d2-4d8b-9148-e3be6c30e623}">
          <xlrd:rvb i="9286"/>
        </ext>
      </extLst>
    </bk>
    <bk>
      <extLst>
        <ext uri="{3e2802c4-a4d2-4d8b-9148-e3be6c30e623}">
          <xlrd:rvb i="9287"/>
        </ext>
      </extLst>
    </bk>
    <bk>
      <extLst>
        <ext uri="{3e2802c4-a4d2-4d8b-9148-e3be6c30e623}">
          <xlrd:rvb i="9288"/>
        </ext>
      </extLst>
    </bk>
    <bk>
      <extLst>
        <ext uri="{3e2802c4-a4d2-4d8b-9148-e3be6c30e623}">
          <xlrd:rvb i="9289"/>
        </ext>
      </extLst>
    </bk>
    <bk>
      <extLst>
        <ext uri="{3e2802c4-a4d2-4d8b-9148-e3be6c30e623}">
          <xlrd:rvb i="9290"/>
        </ext>
      </extLst>
    </bk>
    <bk>
      <extLst>
        <ext uri="{3e2802c4-a4d2-4d8b-9148-e3be6c30e623}">
          <xlrd:rvb i="9291"/>
        </ext>
      </extLst>
    </bk>
    <bk>
      <extLst>
        <ext uri="{3e2802c4-a4d2-4d8b-9148-e3be6c30e623}">
          <xlrd:rvb i="9292"/>
        </ext>
      </extLst>
    </bk>
    <bk>
      <extLst>
        <ext uri="{3e2802c4-a4d2-4d8b-9148-e3be6c30e623}">
          <xlrd:rvb i="9293"/>
        </ext>
      </extLst>
    </bk>
    <bk>
      <extLst>
        <ext uri="{3e2802c4-a4d2-4d8b-9148-e3be6c30e623}">
          <xlrd:rvb i="9294"/>
        </ext>
      </extLst>
    </bk>
    <bk>
      <extLst>
        <ext uri="{3e2802c4-a4d2-4d8b-9148-e3be6c30e623}">
          <xlrd:rvb i="9295"/>
        </ext>
      </extLst>
    </bk>
    <bk>
      <extLst>
        <ext uri="{3e2802c4-a4d2-4d8b-9148-e3be6c30e623}">
          <xlrd:rvb i="9296"/>
        </ext>
      </extLst>
    </bk>
    <bk>
      <extLst>
        <ext uri="{3e2802c4-a4d2-4d8b-9148-e3be6c30e623}">
          <xlrd:rvb i="9297"/>
        </ext>
      </extLst>
    </bk>
    <bk>
      <extLst>
        <ext uri="{3e2802c4-a4d2-4d8b-9148-e3be6c30e623}">
          <xlrd:rvb i="9298"/>
        </ext>
      </extLst>
    </bk>
    <bk>
      <extLst>
        <ext uri="{3e2802c4-a4d2-4d8b-9148-e3be6c30e623}">
          <xlrd:rvb i="9299"/>
        </ext>
      </extLst>
    </bk>
    <bk>
      <extLst>
        <ext uri="{3e2802c4-a4d2-4d8b-9148-e3be6c30e623}">
          <xlrd:rvb i="9300"/>
        </ext>
      </extLst>
    </bk>
    <bk>
      <extLst>
        <ext uri="{3e2802c4-a4d2-4d8b-9148-e3be6c30e623}">
          <xlrd:rvb i="9301"/>
        </ext>
      </extLst>
    </bk>
    <bk>
      <extLst>
        <ext uri="{3e2802c4-a4d2-4d8b-9148-e3be6c30e623}">
          <xlrd:rvb i="9302"/>
        </ext>
      </extLst>
    </bk>
    <bk>
      <extLst>
        <ext uri="{3e2802c4-a4d2-4d8b-9148-e3be6c30e623}">
          <xlrd:rvb i="9303"/>
        </ext>
      </extLst>
    </bk>
    <bk>
      <extLst>
        <ext uri="{3e2802c4-a4d2-4d8b-9148-e3be6c30e623}">
          <xlrd:rvb i="9304"/>
        </ext>
      </extLst>
    </bk>
    <bk>
      <extLst>
        <ext uri="{3e2802c4-a4d2-4d8b-9148-e3be6c30e623}">
          <xlrd:rvb i="9305"/>
        </ext>
      </extLst>
    </bk>
    <bk>
      <extLst>
        <ext uri="{3e2802c4-a4d2-4d8b-9148-e3be6c30e623}">
          <xlrd:rvb i="9306"/>
        </ext>
      </extLst>
    </bk>
    <bk>
      <extLst>
        <ext uri="{3e2802c4-a4d2-4d8b-9148-e3be6c30e623}">
          <xlrd:rvb i="9307"/>
        </ext>
      </extLst>
    </bk>
    <bk>
      <extLst>
        <ext uri="{3e2802c4-a4d2-4d8b-9148-e3be6c30e623}">
          <xlrd:rvb i="9308"/>
        </ext>
      </extLst>
    </bk>
    <bk>
      <extLst>
        <ext uri="{3e2802c4-a4d2-4d8b-9148-e3be6c30e623}">
          <xlrd:rvb i="9309"/>
        </ext>
      </extLst>
    </bk>
    <bk>
      <extLst>
        <ext uri="{3e2802c4-a4d2-4d8b-9148-e3be6c30e623}">
          <xlrd:rvb i="9310"/>
        </ext>
      </extLst>
    </bk>
    <bk>
      <extLst>
        <ext uri="{3e2802c4-a4d2-4d8b-9148-e3be6c30e623}">
          <xlrd:rvb i="9311"/>
        </ext>
      </extLst>
    </bk>
    <bk>
      <extLst>
        <ext uri="{3e2802c4-a4d2-4d8b-9148-e3be6c30e623}">
          <xlrd:rvb i="9312"/>
        </ext>
      </extLst>
    </bk>
    <bk>
      <extLst>
        <ext uri="{3e2802c4-a4d2-4d8b-9148-e3be6c30e623}">
          <xlrd:rvb i="9313"/>
        </ext>
      </extLst>
    </bk>
    <bk>
      <extLst>
        <ext uri="{3e2802c4-a4d2-4d8b-9148-e3be6c30e623}">
          <xlrd:rvb i="9314"/>
        </ext>
      </extLst>
    </bk>
    <bk>
      <extLst>
        <ext uri="{3e2802c4-a4d2-4d8b-9148-e3be6c30e623}">
          <xlrd:rvb i="9315"/>
        </ext>
      </extLst>
    </bk>
    <bk>
      <extLst>
        <ext uri="{3e2802c4-a4d2-4d8b-9148-e3be6c30e623}">
          <xlrd:rvb i="9316"/>
        </ext>
      </extLst>
    </bk>
    <bk>
      <extLst>
        <ext uri="{3e2802c4-a4d2-4d8b-9148-e3be6c30e623}">
          <xlrd:rvb i="9317"/>
        </ext>
      </extLst>
    </bk>
    <bk>
      <extLst>
        <ext uri="{3e2802c4-a4d2-4d8b-9148-e3be6c30e623}">
          <xlrd:rvb i="9318"/>
        </ext>
      </extLst>
    </bk>
    <bk>
      <extLst>
        <ext uri="{3e2802c4-a4d2-4d8b-9148-e3be6c30e623}">
          <xlrd:rvb i="9319"/>
        </ext>
      </extLst>
    </bk>
    <bk>
      <extLst>
        <ext uri="{3e2802c4-a4d2-4d8b-9148-e3be6c30e623}">
          <xlrd:rvb i="9320"/>
        </ext>
      </extLst>
    </bk>
    <bk>
      <extLst>
        <ext uri="{3e2802c4-a4d2-4d8b-9148-e3be6c30e623}">
          <xlrd:rvb i="9321"/>
        </ext>
      </extLst>
    </bk>
    <bk>
      <extLst>
        <ext uri="{3e2802c4-a4d2-4d8b-9148-e3be6c30e623}">
          <xlrd:rvb i="9322"/>
        </ext>
      </extLst>
    </bk>
    <bk>
      <extLst>
        <ext uri="{3e2802c4-a4d2-4d8b-9148-e3be6c30e623}">
          <xlrd:rvb i="9323"/>
        </ext>
      </extLst>
    </bk>
    <bk>
      <extLst>
        <ext uri="{3e2802c4-a4d2-4d8b-9148-e3be6c30e623}">
          <xlrd:rvb i="9324"/>
        </ext>
      </extLst>
    </bk>
    <bk>
      <extLst>
        <ext uri="{3e2802c4-a4d2-4d8b-9148-e3be6c30e623}">
          <xlrd:rvb i="9325"/>
        </ext>
      </extLst>
    </bk>
    <bk>
      <extLst>
        <ext uri="{3e2802c4-a4d2-4d8b-9148-e3be6c30e623}">
          <xlrd:rvb i="9326"/>
        </ext>
      </extLst>
    </bk>
    <bk>
      <extLst>
        <ext uri="{3e2802c4-a4d2-4d8b-9148-e3be6c30e623}">
          <xlrd:rvb i="9327"/>
        </ext>
      </extLst>
    </bk>
    <bk>
      <extLst>
        <ext uri="{3e2802c4-a4d2-4d8b-9148-e3be6c30e623}">
          <xlrd:rvb i="9328"/>
        </ext>
      </extLst>
    </bk>
    <bk>
      <extLst>
        <ext uri="{3e2802c4-a4d2-4d8b-9148-e3be6c30e623}">
          <xlrd:rvb i="9329"/>
        </ext>
      </extLst>
    </bk>
    <bk>
      <extLst>
        <ext uri="{3e2802c4-a4d2-4d8b-9148-e3be6c30e623}">
          <xlrd:rvb i="9330"/>
        </ext>
      </extLst>
    </bk>
    <bk>
      <extLst>
        <ext uri="{3e2802c4-a4d2-4d8b-9148-e3be6c30e623}">
          <xlrd:rvb i="9331"/>
        </ext>
      </extLst>
    </bk>
    <bk>
      <extLst>
        <ext uri="{3e2802c4-a4d2-4d8b-9148-e3be6c30e623}">
          <xlrd:rvb i="9332"/>
        </ext>
      </extLst>
    </bk>
    <bk>
      <extLst>
        <ext uri="{3e2802c4-a4d2-4d8b-9148-e3be6c30e623}">
          <xlrd:rvb i="9333"/>
        </ext>
      </extLst>
    </bk>
    <bk>
      <extLst>
        <ext uri="{3e2802c4-a4d2-4d8b-9148-e3be6c30e623}">
          <xlrd:rvb i="9334"/>
        </ext>
      </extLst>
    </bk>
    <bk>
      <extLst>
        <ext uri="{3e2802c4-a4d2-4d8b-9148-e3be6c30e623}">
          <xlrd:rvb i="9335"/>
        </ext>
      </extLst>
    </bk>
    <bk>
      <extLst>
        <ext uri="{3e2802c4-a4d2-4d8b-9148-e3be6c30e623}">
          <xlrd:rvb i="9336"/>
        </ext>
      </extLst>
    </bk>
    <bk>
      <extLst>
        <ext uri="{3e2802c4-a4d2-4d8b-9148-e3be6c30e623}">
          <xlrd:rvb i="9337"/>
        </ext>
      </extLst>
    </bk>
    <bk>
      <extLst>
        <ext uri="{3e2802c4-a4d2-4d8b-9148-e3be6c30e623}">
          <xlrd:rvb i="9338"/>
        </ext>
      </extLst>
    </bk>
    <bk>
      <extLst>
        <ext uri="{3e2802c4-a4d2-4d8b-9148-e3be6c30e623}">
          <xlrd:rvb i="9339"/>
        </ext>
      </extLst>
    </bk>
    <bk>
      <extLst>
        <ext uri="{3e2802c4-a4d2-4d8b-9148-e3be6c30e623}">
          <xlrd:rvb i="9340"/>
        </ext>
      </extLst>
    </bk>
    <bk>
      <extLst>
        <ext uri="{3e2802c4-a4d2-4d8b-9148-e3be6c30e623}">
          <xlrd:rvb i="9341"/>
        </ext>
      </extLst>
    </bk>
    <bk>
      <extLst>
        <ext uri="{3e2802c4-a4d2-4d8b-9148-e3be6c30e623}">
          <xlrd:rvb i="9342"/>
        </ext>
      </extLst>
    </bk>
    <bk>
      <extLst>
        <ext uri="{3e2802c4-a4d2-4d8b-9148-e3be6c30e623}">
          <xlrd:rvb i="9343"/>
        </ext>
      </extLst>
    </bk>
    <bk>
      <extLst>
        <ext uri="{3e2802c4-a4d2-4d8b-9148-e3be6c30e623}">
          <xlrd:rvb i="9344"/>
        </ext>
      </extLst>
    </bk>
    <bk>
      <extLst>
        <ext uri="{3e2802c4-a4d2-4d8b-9148-e3be6c30e623}">
          <xlrd:rvb i="9345"/>
        </ext>
      </extLst>
    </bk>
    <bk>
      <extLst>
        <ext uri="{3e2802c4-a4d2-4d8b-9148-e3be6c30e623}">
          <xlrd:rvb i="9346"/>
        </ext>
      </extLst>
    </bk>
    <bk>
      <extLst>
        <ext uri="{3e2802c4-a4d2-4d8b-9148-e3be6c30e623}">
          <xlrd:rvb i="9347"/>
        </ext>
      </extLst>
    </bk>
    <bk>
      <extLst>
        <ext uri="{3e2802c4-a4d2-4d8b-9148-e3be6c30e623}">
          <xlrd:rvb i="9348"/>
        </ext>
      </extLst>
    </bk>
    <bk>
      <extLst>
        <ext uri="{3e2802c4-a4d2-4d8b-9148-e3be6c30e623}">
          <xlrd:rvb i="9349"/>
        </ext>
      </extLst>
    </bk>
    <bk>
      <extLst>
        <ext uri="{3e2802c4-a4d2-4d8b-9148-e3be6c30e623}">
          <xlrd:rvb i="9350"/>
        </ext>
      </extLst>
    </bk>
    <bk>
      <extLst>
        <ext uri="{3e2802c4-a4d2-4d8b-9148-e3be6c30e623}">
          <xlrd:rvb i="9351"/>
        </ext>
      </extLst>
    </bk>
    <bk>
      <extLst>
        <ext uri="{3e2802c4-a4d2-4d8b-9148-e3be6c30e623}">
          <xlrd:rvb i="9352"/>
        </ext>
      </extLst>
    </bk>
    <bk>
      <extLst>
        <ext uri="{3e2802c4-a4d2-4d8b-9148-e3be6c30e623}">
          <xlrd:rvb i="9353"/>
        </ext>
      </extLst>
    </bk>
    <bk>
      <extLst>
        <ext uri="{3e2802c4-a4d2-4d8b-9148-e3be6c30e623}">
          <xlrd:rvb i="9354"/>
        </ext>
      </extLst>
    </bk>
    <bk>
      <extLst>
        <ext uri="{3e2802c4-a4d2-4d8b-9148-e3be6c30e623}">
          <xlrd:rvb i="9355"/>
        </ext>
      </extLst>
    </bk>
    <bk>
      <extLst>
        <ext uri="{3e2802c4-a4d2-4d8b-9148-e3be6c30e623}">
          <xlrd:rvb i="9356"/>
        </ext>
      </extLst>
    </bk>
    <bk>
      <extLst>
        <ext uri="{3e2802c4-a4d2-4d8b-9148-e3be6c30e623}">
          <xlrd:rvb i="9357"/>
        </ext>
      </extLst>
    </bk>
    <bk>
      <extLst>
        <ext uri="{3e2802c4-a4d2-4d8b-9148-e3be6c30e623}">
          <xlrd:rvb i="9358"/>
        </ext>
      </extLst>
    </bk>
    <bk>
      <extLst>
        <ext uri="{3e2802c4-a4d2-4d8b-9148-e3be6c30e623}">
          <xlrd:rvb i="9359"/>
        </ext>
      </extLst>
    </bk>
    <bk>
      <extLst>
        <ext uri="{3e2802c4-a4d2-4d8b-9148-e3be6c30e623}">
          <xlrd:rvb i="9360"/>
        </ext>
      </extLst>
    </bk>
    <bk>
      <extLst>
        <ext uri="{3e2802c4-a4d2-4d8b-9148-e3be6c30e623}">
          <xlrd:rvb i="9361"/>
        </ext>
      </extLst>
    </bk>
    <bk>
      <extLst>
        <ext uri="{3e2802c4-a4d2-4d8b-9148-e3be6c30e623}">
          <xlrd:rvb i="9362"/>
        </ext>
      </extLst>
    </bk>
    <bk>
      <extLst>
        <ext uri="{3e2802c4-a4d2-4d8b-9148-e3be6c30e623}">
          <xlrd:rvb i="9363"/>
        </ext>
      </extLst>
    </bk>
    <bk>
      <extLst>
        <ext uri="{3e2802c4-a4d2-4d8b-9148-e3be6c30e623}">
          <xlrd:rvb i="9364"/>
        </ext>
      </extLst>
    </bk>
    <bk>
      <extLst>
        <ext uri="{3e2802c4-a4d2-4d8b-9148-e3be6c30e623}">
          <xlrd:rvb i="9365"/>
        </ext>
      </extLst>
    </bk>
    <bk>
      <extLst>
        <ext uri="{3e2802c4-a4d2-4d8b-9148-e3be6c30e623}">
          <xlrd:rvb i="9366"/>
        </ext>
      </extLst>
    </bk>
    <bk>
      <extLst>
        <ext uri="{3e2802c4-a4d2-4d8b-9148-e3be6c30e623}">
          <xlrd:rvb i="9367"/>
        </ext>
      </extLst>
    </bk>
    <bk>
      <extLst>
        <ext uri="{3e2802c4-a4d2-4d8b-9148-e3be6c30e623}">
          <xlrd:rvb i="9368"/>
        </ext>
      </extLst>
    </bk>
    <bk>
      <extLst>
        <ext uri="{3e2802c4-a4d2-4d8b-9148-e3be6c30e623}">
          <xlrd:rvb i="9369"/>
        </ext>
      </extLst>
    </bk>
    <bk>
      <extLst>
        <ext uri="{3e2802c4-a4d2-4d8b-9148-e3be6c30e623}">
          <xlrd:rvb i="9370"/>
        </ext>
      </extLst>
    </bk>
    <bk>
      <extLst>
        <ext uri="{3e2802c4-a4d2-4d8b-9148-e3be6c30e623}">
          <xlrd:rvb i="9371"/>
        </ext>
      </extLst>
    </bk>
    <bk>
      <extLst>
        <ext uri="{3e2802c4-a4d2-4d8b-9148-e3be6c30e623}">
          <xlrd:rvb i="9372"/>
        </ext>
      </extLst>
    </bk>
    <bk>
      <extLst>
        <ext uri="{3e2802c4-a4d2-4d8b-9148-e3be6c30e623}">
          <xlrd:rvb i="9373"/>
        </ext>
      </extLst>
    </bk>
    <bk>
      <extLst>
        <ext uri="{3e2802c4-a4d2-4d8b-9148-e3be6c30e623}">
          <xlrd:rvb i="9374"/>
        </ext>
      </extLst>
    </bk>
    <bk>
      <extLst>
        <ext uri="{3e2802c4-a4d2-4d8b-9148-e3be6c30e623}">
          <xlrd:rvb i="9375"/>
        </ext>
      </extLst>
    </bk>
    <bk>
      <extLst>
        <ext uri="{3e2802c4-a4d2-4d8b-9148-e3be6c30e623}">
          <xlrd:rvb i="9376"/>
        </ext>
      </extLst>
    </bk>
    <bk>
      <extLst>
        <ext uri="{3e2802c4-a4d2-4d8b-9148-e3be6c30e623}">
          <xlrd:rvb i="9377"/>
        </ext>
      </extLst>
    </bk>
    <bk>
      <extLst>
        <ext uri="{3e2802c4-a4d2-4d8b-9148-e3be6c30e623}">
          <xlrd:rvb i="9378"/>
        </ext>
      </extLst>
    </bk>
    <bk>
      <extLst>
        <ext uri="{3e2802c4-a4d2-4d8b-9148-e3be6c30e623}">
          <xlrd:rvb i="9379"/>
        </ext>
      </extLst>
    </bk>
    <bk>
      <extLst>
        <ext uri="{3e2802c4-a4d2-4d8b-9148-e3be6c30e623}">
          <xlrd:rvb i="9380"/>
        </ext>
      </extLst>
    </bk>
    <bk>
      <extLst>
        <ext uri="{3e2802c4-a4d2-4d8b-9148-e3be6c30e623}">
          <xlrd:rvb i="9381"/>
        </ext>
      </extLst>
    </bk>
    <bk>
      <extLst>
        <ext uri="{3e2802c4-a4d2-4d8b-9148-e3be6c30e623}">
          <xlrd:rvb i="9382"/>
        </ext>
      </extLst>
    </bk>
    <bk>
      <extLst>
        <ext uri="{3e2802c4-a4d2-4d8b-9148-e3be6c30e623}">
          <xlrd:rvb i="9383"/>
        </ext>
      </extLst>
    </bk>
    <bk>
      <extLst>
        <ext uri="{3e2802c4-a4d2-4d8b-9148-e3be6c30e623}">
          <xlrd:rvb i="9384"/>
        </ext>
      </extLst>
    </bk>
    <bk>
      <extLst>
        <ext uri="{3e2802c4-a4d2-4d8b-9148-e3be6c30e623}">
          <xlrd:rvb i="9385"/>
        </ext>
      </extLst>
    </bk>
    <bk>
      <extLst>
        <ext uri="{3e2802c4-a4d2-4d8b-9148-e3be6c30e623}">
          <xlrd:rvb i="9386"/>
        </ext>
      </extLst>
    </bk>
    <bk>
      <extLst>
        <ext uri="{3e2802c4-a4d2-4d8b-9148-e3be6c30e623}">
          <xlrd:rvb i="9387"/>
        </ext>
      </extLst>
    </bk>
    <bk>
      <extLst>
        <ext uri="{3e2802c4-a4d2-4d8b-9148-e3be6c30e623}">
          <xlrd:rvb i="9388"/>
        </ext>
      </extLst>
    </bk>
    <bk>
      <extLst>
        <ext uri="{3e2802c4-a4d2-4d8b-9148-e3be6c30e623}">
          <xlrd:rvb i="9389"/>
        </ext>
      </extLst>
    </bk>
    <bk>
      <extLst>
        <ext uri="{3e2802c4-a4d2-4d8b-9148-e3be6c30e623}">
          <xlrd:rvb i="9390"/>
        </ext>
      </extLst>
    </bk>
    <bk>
      <extLst>
        <ext uri="{3e2802c4-a4d2-4d8b-9148-e3be6c30e623}">
          <xlrd:rvb i="9391"/>
        </ext>
      </extLst>
    </bk>
    <bk>
      <extLst>
        <ext uri="{3e2802c4-a4d2-4d8b-9148-e3be6c30e623}">
          <xlrd:rvb i="9392"/>
        </ext>
      </extLst>
    </bk>
    <bk>
      <extLst>
        <ext uri="{3e2802c4-a4d2-4d8b-9148-e3be6c30e623}">
          <xlrd:rvb i="9393"/>
        </ext>
      </extLst>
    </bk>
    <bk>
      <extLst>
        <ext uri="{3e2802c4-a4d2-4d8b-9148-e3be6c30e623}">
          <xlrd:rvb i="9394"/>
        </ext>
      </extLst>
    </bk>
    <bk>
      <extLst>
        <ext uri="{3e2802c4-a4d2-4d8b-9148-e3be6c30e623}">
          <xlrd:rvb i="9395"/>
        </ext>
      </extLst>
    </bk>
    <bk>
      <extLst>
        <ext uri="{3e2802c4-a4d2-4d8b-9148-e3be6c30e623}">
          <xlrd:rvb i="9396"/>
        </ext>
      </extLst>
    </bk>
    <bk>
      <extLst>
        <ext uri="{3e2802c4-a4d2-4d8b-9148-e3be6c30e623}">
          <xlrd:rvb i="9397"/>
        </ext>
      </extLst>
    </bk>
    <bk>
      <extLst>
        <ext uri="{3e2802c4-a4d2-4d8b-9148-e3be6c30e623}">
          <xlrd:rvb i="9398"/>
        </ext>
      </extLst>
    </bk>
    <bk>
      <extLst>
        <ext uri="{3e2802c4-a4d2-4d8b-9148-e3be6c30e623}">
          <xlrd:rvb i="9399"/>
        </ext>
      </extLst>
    </bk>
    <bk>
      <extLst>
        <ext uri="{3e2802c4-a4d2-4d8b-9148-e3be6c30e623}">
          <xlrd:rvb i="9400"/>
        </ext>
      </extLst>
    </bk>
    <bk>
      <extLst>
        <ext uri="{3e2802c4-a4d2-4d8b-9148-e3be6c30e623}">
          <xlrd:rvb i="9401"/>
        </ext>
      </extLst>
    </bk>
    <bk>
      <extLst>
        <ext uri="{3e2802c4-a4d2-4d8b-9148-e3be6c30e623}">
          <xlrd:rvb i="9402"/>
        </ext>
      </extLst>
    </bk>
    <bk>
      <extLst>
        <ext uri="{3e2802c4-a4d2-4d8b-9148-e3be6c30e623}">
          <xlrd:rvb i="9403"/>
        </ext>
      </extLst>
    </bk>
    <bk>
      <extLst>
        <ext uri="{3e2802c4-a4d2-4d8b-9148-e3be6c30e623}">
          <xlrd:rvb i="9404"/>
        </ext>
      </extLst>
    </bk>
    <bk>
      <extLst>
        <ext uri="{3e2802c4-a4d2-4d8b-9148-e3be6c30e623}">
          <xlrd:rvb i="9405"/>
        </ext>
      </extLst>
    </bk>
    <bk>
      <extLst>
        <ext uri="{3e2802c4-a4d2-4d8b-9148-e3be6c30e623}">
          <xlrd:rvb i="9406"/>
        </ext>
      </extLst>
    </bk>
    <bk>
      <extLst>
        <ext uri="{3e2802c4-a4d2-4d8b-9148-e3be6c30e623}">
          <xlrd:rvb i="9407"/>
        </ext>
      </extLst>
    </bk>
    <bk>
      <extLst>
        <ext uri="{3e2802c4-a4d2-4d8b-9148-e3be6c30e623}">
          <xlrd:rvb i="9408"/>
        </ext>
      </extLst>
    </bk>
    <bk>
      <extLst>
        <ext uri="{3e2802c4-a4d2-4d8b-9148-e3be6c30e623}">
          <xlrd:rvb i="9409"/>
        </ext>
      </extLst>
    </bk>
    <bk>
      <extLst>
        <ext uri="{3e2802c4-a4d2-4d8b-9148-e3be6c30e623}">
          <xlrd:rvb i="9410"/>
        </ext>
      </extLst>
    </bk>
    <bk>
      <extLst>
        <ext uri="{3e2802c4-a4d2-4d8b-9148-e3be6c30e623}">
          <xlrd:rvb i="9411"/>
        </ext>
      </extLst>
    </bk>
    <bk>
      <extLst>
        <ext uri="{3e2802c4-a4d2-4d8b-9148-e3be6c30e623}">
          <xlrd:rvb i="9412"/>
        </ext>
      </extLst>
    </bk>
    <bk>
      <extLst>
        <ext uri="{3e2802c4-a4d2-4d8b-9148-e3be6c30e623}">
          <xlrd:rvb i="9413"/>
        </ext>
      </extLst>
    </bk>
    <bk>
      <extLst>
        <ext uri="{3e2802c4-a4d2-4d8b-9148-e3be6c30e623}">
          <xlrd:rvb i="9414"/>
        </ext>
      </extLst>
    </bk>
    <bk>
      <extLst>
        <ext uri="{3e2802c4-a4d2-4d8b-9148-e3be6c30e623}">
          <xlrd:rvb i="9415"/>
        </ext>
      </extLst>
    </bk>
    <bk>
      <extLst>
        <ext uri="{3e2802c4-a4d2-4d8b-9148-e3be6c30e623}">
          <xlrd:rvb i="9416"/>
        </ext>
      </extLst>
    </bk>
    <bk>
      <extLst>
        <ext uri="{3e2802c4-a4d2-4d8b-9148-e3be6c30e623}">
          <xlrd:rvb i="9417"/>
        </ext>
      </extLst>
    </bk>
    <bk>
      <extLst>
        <ext uri="{3e2802c4-a4d2-4d8b-9148-e3be6c30e623}">
          <xlrd:rvb i="9418"/>
        </ext>
      </extLst>
    </bk>
    <bk>
      <extLst>
        <ext uri="{3e2802c4-a4d2-4d8b-9148-e3be6c30e623}">
          <xlrd:rvb i="9419"/>
        </ext>
      </extLst>
    </bk>
    <bk>
      <extLst>
        <ext uri="{3e2802c4-a4d2-4d8b-9148-e3be6c30e623}">
          <xlrd:rvb i="9420"/>
        </ext>
      </extLst>
    </bk>
    <bk>
      <extLst>
        <ext uri="{3e2802c4-a4d2-4d8b-9148-e3be6c30e623}">
          <xlrd:rvb i="9421"/>
        </ext>
      </extLst>
    </bk>
    <bk>
      <extLst>
        <ext uri="{3e2802c4-a4d2-4d8b-9148-e3be6c30e623}">
          <xlrd:rvb i="9422"/>
        </ext>
      </extLst>
    </bk>
    <bk>
      <extLst>
        <ext uri="{3e2802c4-a4d2-4d8b-9148-e3be6c30e623}">
          <xlrd:rvb i="9423"/>
        </ext>
      </extLst>
    </bk>
    <bk>
      <extLst>
        <ext uri="{3e2802c4-a4d2-4d8b-9148-e3be6c30e623}">
          <xlrd:rvb i="9424"/>
        </ext>
      </extLst>
    </bk>
    <bk>
      <extLst>
        <ext uri="{3e2802c4-a4d2-4d8b-9148-e3be6c30e623}">
          <xlrd:rvb i="9425"/>
        </ext>
      </extLst>
    </bk>
    <bk>
      <extLst>
        <ext uri="{3e2802c4-a4d2-4d8b-9148-e3be6c30e623}">
          <xlrd:rvb i="9426"/>
        </ext>
      </extLst>
    </bk>
    <bk>
      <extLst>
        <ext uri="{3e2802c4-a4d2-4d8b-9148-e3be6c30e623}">
          <xlrd:rvb i="9427"/>
        </ext>
      </extLst>
    </bk>
    <bk>
      <extLst>
        <ext uri="{3e2802c4-a4d2-4d8b-9148-e3be6c30e623}">
          <xlrd:rvb i="9428"/>
        </ext>
      </extLst>
    </bk>
    <bk>
      <extLst>
        <ext uri="{3e2802c4-a4d2-4d8b-9148-e3be6c30e623}">
          <xlrd:rvb i="9429"/>
        </ext>
      </extLst>
    </bk>
    <bk>
      <extLst>
        <ext uri="{3e2802c4-a4d2-4d8b-9148-e3be6c30e623}">
          <xlrd:rvb i="9430"/>
        </ext>
      </extLst>
    </bk>
    <bk>
      <extLst>
        <ext uri="{3e2802c4-a4d2-4d8b-9148-e3be6c30e623}">
          <xlrd:rvb i="9431"/>
        </ext>
      </extLst>
    </bk>
    <bk>
      <extLst>
        <ext uri="{3e2802c4-a4d2-4d8b-9148-e3be6c30e623}">
          <xlrd:rvb i="9432"/>
        </ext>
      </extLst>
    </bk>
    <bk>
      <extLst>
        <ext uri="{3e2802c4-a4d2-4d8b-9148-e3be6c30e623}">
          <xlrd:rvb i="9433"/>
        </ext>
      </extLst>
    </bk>
    <bk>
      <extLst>
        <ext uri="{3e2802c4-a4d2-4d8b-9148-e3be6c30e623}">
          <xlrd:rvb i="9434"/>
        </ext>
      </extLst>
    </bk>
    <bk>
      <extLst>
        <ext uri="{3e2802c4-a4d2-4d8b-9148-e3be6c30e623}">
          <xlrd:rvb i="9435"/>
        </ext>
      </extLst>
    </bk>
    <bk>
      <extLst>
        <ext uri="{3e2802c4-a4d2-4d8b-9148-e3be6c30e623}">
          <xlrd:rvb i="9436"/>
        </ext>
      </extLst>
    </bk>
    <bk>
      <extLst>
        <ext uri="{3e2802c4-a4d2-4d8b-9148-e3be6c30e623}">
          <xlrd:rvb i="9437"/>
        </ext>
      </extLst>
    </bk>
    <bk>
      <extLst>
        <ext uri="{3e2802c4-a4d2-4d8b-9148-e3be6c30e623}">
          <xlrd:rvb i="9438"/>
        </ext>
      </extLst>
    </bk>
    <bk>
      <extLst>
        <ext uri="{3e2802c4-a4d2-4d8b-9148-e3be6c30e623}">
          <xlrd:rvb i="9439"/>
        </ext>
      </extLst>
    </bk>
    <bk>
      <extLst>
        <ext uri="{3e2802c4-a4d2-4d8b-9148-e3be6c30e623}">
          <xlrd:rvb i="9440"/>
        </ext>
      </extLst>
    </bk>
    <bk>
      <extLst>
        <ext uri="{3e2802c4-a4d2-4d8b-9148-e3be6c30e623}">
          <xlrd:rvb i="9441"/>
        </ext>
      </extLst>
    </bk>
    <bk>
      <extLst>
        <ext uri="{3e2802c4-a4d2-4d8b-9148-e3be6c30e623}">
          <xlrd:rvb i="9442"/>
        </ext>
      </extLst>
    </bk>
    <bk>
      <extLst>
        <ext uri="{3e2802c4-a4d2-4d8b-9148-e3be6c30e623}">
          <xlrd:rvb i="9443"/>
        </ext>
      </extLst>
    </bk>
    <bk>
      <extLst>
        <ext uri="{3e2802c4-a4d2-4d8b-9148-e3be6c30e623}">
          <xlrd:rvb i="9444"/>
        </ext>
      </extLst>
    </bk>
    <bk>
      <extLst>
        <ext uri="{3e2802c4-a4d2-4d8b-9148-e3be6c30e623}">
          <xlrd:rvb i="9445"/>
        </ext>
      </extLst>
    </bk>
    <bk>
      <extLst>
        <ext uri="{3e2802c4-a4d2-4d8b-9148-e3be6c30e623}">
          <xlrd:rvb i="9446"/>
        </ext>
      </extLst>
    </bk>
    <bk>
      <extLst>
        <ext uri="{3e2802c4-a4d2-4d8b-9148-e3be6c30e623}">
          <xlrd:rvb i="9447"/>
        </ext>
      </extLst>
    </bk>
    <bk>
      <extLst>
        <ext uri="{3e2802c4-a4d2-4d8b-9148-e3be6c30e623}">
          <xlrd:rvb i="9448"/>
        </ext>
      </extLst>
    </bk>
    <bk>
      <extLst>
        <ext uri="{3e2802c4-a4d2-4d8b-9148-e3be6c30e623}">
          <xlrd:rvb i="9449"/>
        </ext>
      </extLst>
    </bk>
    <bk>
      <extLst>
        <ext uri="{3e2802c4-a4d2-4d8b-9148-e3be6c30e623}">
          <xlrd:rvb i="9450"/>
        </ext>
      </extLst>
    </bk>
    <bk>
      <extLst>
        <ext uri="{3e2802c4-a4d2-4d8b-9148-e3be6c30e623}">
          <xlrd:rvb i="9451"/>
        </ext>
      </extLst>
    </bk>
    <bk>
      <extLst>
        <ext uri="{3e2802c4-a4d2-4d8b-9148-e3be6c30e623}">
          <xlrd:rvb i="9452"/>
        </ext>
      </extLst>
    </bk>
    <bk>
      <extLst>
        <ext uri="{3e2802c4-a4d2-4d8b-9148-e3be6c30e623}">
          <xlrd:rvb i="9453"/>
        </ext>
      </extLst>
    </bk>
    <bk>
      <extLst>
        <ext uri="{3e2802c4-a4d2-4d8b-9148-e3be6c30e623}">
          <xlrd:rvb i="9454"/>
        </ext>
      </extLst>
    </bk>
    <bk>
      <extLst>
        <ext uri="{3e2802c4-a4d2-4d8b-9148-e3be6c30e623}">
          <xlrd:rvb i="9455"/>
        </ext>
      </extLst>
    </bk>
    <bk>
      <extLst>
        <ext uri="{3e2802c4-a4d2-4d8b-9148-e3be6c30e623}">
          <xlrd:rvb i="9456"/>
        </ext>
      </extLst>
    </bk>
    <bk>
      <extLst>
        <ext uri="{3e2802c4-a4d2-4d8b-9148-e3be6c30e623}">
          <xlrd:rvb i="9457"/>
        </ext>
      </extLst>
    </bk>
    <bk>
      <extLst>
        <ext uri="{3e2802c4-a4d2-4d8b-9148-e3be6c30e623}">
          <xlrd:rvb i="9458"/>
        </ext>
      </extLst>
    </bk>
    <bk>
      <extLst>
        <ext uri="{3e2802c4-a4d2-4d8b-9148-e3be6c30e623}">
          <xlrd:rvb i="9459"/>
        </ext>
      </extLst>
    </bk>
    <bk>
      <extLst>
        <ext uri="{3e2802c4-a4d2-4d8b-9148-e3be6c30e623}">
          <xlrd:rvb i="9460"/>
        </ext>
      </extLst>
    </bk>
    <bk>
      <extLst>
        <ext uri="{3e2802c4-a4d2-4d8b-9148-e3be6c30e623}">
          <xlrd:rvb i="9461"/>
        </ext>
      </extLst>
    </bk>
    <bk>
      <extLst>
        <ext uri="{3e2802c4-a4d2-4d8b-9148-e3be6c30e623}">
          <xlrd:rvb i="9462"/>
        </ext>
      </extLst>
    </bk>
    <bk>
      <extLst>
        <ext uri="{3e2802c4-a4d2-4d8b-9148-e3be6c30e623}">
          <xlrd:rvb i="9463"/>
        </ext>
      </extLst>
    </bk>
    <bk>
      <extLst>
        <ext uri="{3e2802c4-a4d2-4d8b-9148-e3be6c30e623}">
          <xlrd:rvb i="9464"/>
        </ext>
      </extLst>
    </bk>
    <bk>
      <extLst>
        <ext uri="{3e2802c4-a4d2-4d8b-9148-e3be6c30e623}">
          <xlrd:rvb i="9465"/>
        </ext>
      </extLst>
    </bk>
    <bk>
      <extLst>
        <ext uri="{3e2802c4-a4d2-4d8b-9148-e3be6c30e623}">
          <xlrd:rvb i="9466"/>
        </ext>
      </extLst>
    </bk>
    <bk>
      <extLst>
        <ext uri="{3e2802c4-a4d2-4d8b-9148-e3be6c30e623}">
          <xlrd:rvb i="9467"/>
        </ext>
      </extLst>
    </bk>
    <bk>
      <extLst>
        <ext uri="{3e2802c4-a4d2-4d8b-9148-e3be6c30e623}">
          <xlrd:rvb i="9468"/>
        </ext>
      </extLst>
    </bk>
    <bk>
      <extLst>
        <ext uri="{3e2802c4-a4d2-4d8b-9148-e3be6c30e623}">
          <xlrd:rvb i="9469"/>
        </ext>
      </extLst>
    </bk>
    <bk>
      <extLst>
        <ext uri="{3e2802c4-a4d2-4d8b-9148-e3be6c30e623}">
          <xlrd:rvb i="9470"/>
        </ext>
      </extLst>
    </bk>
    <bk>
      <extLst>
        <ext uri="{3e2802c4-a4d2-4d8b-9148-e3be6c30e623}">
          <xlrd:rvb i="9471"/>
        </ext>
      </extLst>
    </bk>
    <bk>
      <extLst>
        <ext uri="{3e2802c4-a4d2-4d8b-9148-e3be6c30e623}">
          <xlrd:rvb i="9472"/>
        </ext>
      </extLst>
    </bk>
    <bk>
      <extLst>
        <ext uri="{3e2802c4-a4d2-4d8b-9148-e3be6c30e623}">
          <xlrd:rvb i="9473"/>
        </ext>
      </extLst>
    </bk>
    <bk>
      <extLst>
        <ext uri="{3e2802c4-a4d2-4d8b-9148-e3be6c30e623}">
          <xlrd:rvb i="9474"/>
        </ext>
      </extLst>
    </bk>
    <bk>
      <extLst>
        <ext uri="{3e2802c4-a4d2-4d8b-9148-e3be6c30e623}">
          <xlrd:rvb i="9475"/>
        </ext>
      </extLst>
    </bk>
    <bk>
      <extLst>
        <ext uri="{3e2802c4-a4d2-4d8b-9148-e3be6c30e623}">
          <xlrd:rvb i="9476"/>
        </ext>
      </extLst>
    </bk>
    <bk>
      <extLst>
        <ext uri="{3e2802c4-a4d2-4d8b-9148-e3be6c30e623}">
          <xlrd:rvb i="9477"/>
        </ext>
      </extLst>
    </bk>
    <bk>
      <extLst>
        <ext uri="{3e2802c4-a4d2-4d8b-9148-e3be6c30e623}">
          <xlrd:rvb i="9478"/>
        </ext>
      </extLst>
    </bk>
    <bk>
      <extLst>
        <ext uri="{3e2802c4-a4d2-4d8b-9148-e3be6c30e623}">
          <xlrd:rvb i="9479"/>
        </ext>
      </extLst>
    </bk>
    <bk>
      <extLst>
        <ext uri="{3e2802c4-a4d2-4d8b-9148-e3be6c30e623}">
          <xlrd:rvb i="9480"/>
        </ext>
      </extLst>
    </bk>
    <bk>
      <extLst>
        <ext uri="{3e2802c4-a4d2-4d8b-9148-e3be6c30e623}">
          <xlrd:rvb i="9481"/>
        </ext>
      </extLst>
    </bk>
    <bk>
      <extLst>
        <ext uri="{3e2802c4-a4d2-4d8b-9148-e3be6c30e623}">
          <xlrd:rvb i="9482"/>
        </ext>
      </extLst>
    </bk>
    <bk>
      <extLst>
        <ext uri="{3e2802c4-a4d2-4d8b-9148-e3be6c30e623}">
          <xlrd:rvb i="9483"/>
        </ext>
      </extLst>
    </bk>
    <bk>
      <extLst>
        <ext uri="{3e2802c4-a4d2-4d8b-9148-e3be6c30e623}">
          <xlrd:rvb i="9484"/>
        </ext>
      </extLst>
    </bk>
    <bk>
      <extLst>
        <ext uri="{3e2802c4-a4d2-4d8b-9148-e3be6c30e623}">
          <xlrd:rvb i="9485"/>
        </ext>
      </extLst>
    </bk>
    <bk>
      <extLst>
        <ext uri="{3e2802c4-a4d2-4d8b-9148-e3be6c30e623}">
          <xlrd:rvb i="9486"/>
        </ext>
      </extLst>
    </bk>
    <bk>
      <extLst>
        <ext uri="{3e2802c4-a4d2-4d8b-9148-e3be6c30e623}">
          <xlrd:rvb i="9487"/>
        </ext>
      </extLst>
    </bk>
    <bk>
      <extLst>
        <ext uri="{3e2802c4-a4d2-4d8b-9148-e3be6c30e623}">
          <xlrd:rvb i="9488"/>
        </ext>
      </extLst>
    </bk>
    <bk>
      <extLst>
        <ext uri="{3e2802c4-a4d2-4d8b-9148-e3be6c30e623}">
          <xlrd:rvb i="9489"/>
        </ext>
      </extLst>
    </bk>
    <bk>
      <extLst>
        <ext uri="{3e2802c4-a4d2-4d8b-9148-e3be6c30e623}">
          <xlrd:rvb i="9490"/>
        </ext>
      </extLst>
    </bk>
    <bk>
      <extLst>
        <ext uri="{3e2802c4-a4d2-4d8b-9148-e3be6c30e623}">
          <xlrd:rvb i="9491"/>
        </ext>
      </extLst>
    </bk>
    <bk>
      <extLst>
        <ext uri="{3e2802c4-a4d2-4d8b-9148-e3be6c30e623}">
          <xlrd:rvb i="9492"/>
        </ext>
      </extLst>
    </bk>
    <bk>
      <extLst>
        <ext uri="{3e2802c4-a4d2-4d8b-9148-e3be6c30e623}">
          <xlrd:rvb i="9493"/>
        </ext>
      </extLst>
    </bk>
    <bk>
      <extLst>
        <ext uri="{3e2802c4-a4d2-4d8b-9148-e3be6c30e623}">
          <xlrd:rvb i="9494"/>
        </ext>
      </extLst>
    </bk>
    <bk>
      <extLst>
        <ext uri="{3e2802c4-a4d2-4d8b-9148-e3be6c30e623}">
          <xlrd:rvb i="9495"/>
        </ext>
      </extLst>
    </bk>
    <bk>
      <extLst>
        <ext uri="{3e2802c4-a4d2-4d8b-9148-e3be6c30e623}">
          <xlrd:rvb i="9496"/>
        </ext>
      </extLst>
    </bk>
    <bk>
      <extLst>
        <ext uri="{3e2802c4-a4d2-4d8b-9148-e3be6c30e623}">
          <xlrd:rvb i="9497"/>
        </ext>
      </extLst>
    </bk>
    <bk>
      <extLst>
        <ext uri="{3e2802c4-a4d2-4d8b-9148-e3be6c30e623}">
          <xlrd:rvb i="9498"/>
        </ext>
      </extLst>
    </bk>
    <bk>
      <extLst>
        <ext uri="{3e2802c4-a4d2-4d8b-9148-e3be6c30e623}">
          <xlrd:rvb i="9499"/>
        </ext>
      </extLst>
    </bk>
    <bk>
      <extLst>
        <ext uri="{3e2802c4-a4d2-4d8b-9148-e3be6c30e623}">
          <xlrd:rvb i="9500"/>
        </ext>
      </extLst>
    </bk>
    <bk>
      <extLst>
        <ext uri="{3e2802c4-a4d2-4d8b-9148-e3be6c30e623}">
          <xlrd:rvb i="9501"/>
        </ext>
      </extLst>
    </bk>
    <bk>
      <extLst>
        <ext uri="{3e2802c4-a4d2-4d8b-9148-e3be6c30e623}">
          <xlrd:rvb i="9502"/>
        </ext>
      </extLst>
    </bk>
    <bk>
      <extLst>
        <ext uri="{3e2802c4-a4d2-4d8b-9148-e3be6c30e623}">
          <xlrd:rvb i="9503"/>
        </ext>
      </extLst>
    </bk>
    <bk>
      <extLst>
        <ext uri="{3e2802c4-a4d2-4d8b-9148-e3be6c30e623}">
          <xlrd:rvb i="9504"/>
        </ext>
      </extLst>
    </bk>
    <bk>
      <extLst>
        <ext uri="{3e2802c4-a4d2-4d8b-9148-e3be6c30e623}">
          <xlrd:rvb i="9505"/>
        </ext>
      </extLst>
    </bk>
    <bk>
      <extLst>
        <ext uri="{3e2802c4-a4d2-4d8b-9148-e3be6c30e623}">
          <xlrd:rvb i="9506"/>
        </ext>
      </extLst>
    </bk>
    <bk>
      <extLst>
        <ext uri="{3e2802c4-a4d2-4d8b-9148-e3be6c30e623}">
          <xlrd:rvb i="9507"/>
        </ext>
      </extLst>
    </bk>
    <bk>
      <extLst>
        <ext uri="{3e2802c4-a4d2-4d8b-9148-e3be6c30e623}">
          <xlrd:rvb i="9508"/>
        </ext>
      </extLst>
    </bk>
    <bk>
      <extLst>
        <ext uri="{3e2802c4-a4d2-4d8b-9148-e3be6c30e623}">
          <xlrd:rvb i="9509"/>
        </ext>
      </extLst>
    </bk>
    <bk>
      <extLst>
        <ext uri="{3e2802c4-a4d2-4d8b-9148-e3be6c30e623}">
          <xlrd:rvb i="9510"/>
        </ext>
      </extLst>
    </bk>
    <bk>
      <extLst>
        <ext uri="{3e2802c4-a4d2-4d8b-9148-e3be6c30e623}">
          <xlrd:rvb i="9511"/>
        </ext>
      </extLst>
    </bk>
    <bk>
      <extLst>
        <ext uri="{3e2802c4-a4d2-4d8b-9148-e3be6c30e623}">
          <xlrd:rvb i="9512"/>
        </ext>
      </extLst>
    </bk>
    <bk>
      <extLst>
        <ext uri="{3e2802c4-a4d2-4d8b-9148-e3be6c30e623}">
          <xlrd:rvb i="9513"/>
        </ext>
      </extLst>
    </bk>
    <bk>
      <extLst>
        <ext uri="{3e2802c4-a4d2-4d8b-9148-e3be6c30e623}">
          <xlrd:rvb i="9514"/>
        </ext>
      </extLst>
    </bk>
    <bk>
      <extLst>
        <ext uri="{3e2802c4-a4d2-4d8b-9148-e3be6c30e623}">
          <xlrd:rvb i="9515"/>
        </ext>
      </extLst>
    </bk>
    <bk>
      <extLst>
        <ext uri="{3e2802c4-a4d2-4d8b-9148-e3be6c30e623}">
          <xlrd:rvb i="9516"/>
        </ext>
      </extLst>
    </bk>
    <bk>
      <extLst>
        <ext uri="{3e2802c4-a4d2-4d8b-9148-e3be6c30e623}">
          <xlrd:rvb i="9517"/>
        </ext>
      </extLst>
    </bk>
    <bk>
      <extLst>
        <ext uri="{3e2802c4-a4d2-4d8b-9148-e3be6c30e623}">
          <xlrd:rvb i="9518"/>
        </ext>
      </extLst>
    </bk>
    <bk>
      <extLst>
        <ext uri="{3e2802c4-a4d2-4d8b-9148-e3be6c30e623}">
          <xlrd:rvb i="9519"/>
        </ext>
      </extLst>
    </bk>
    <bk>
      <extLst>
        <ext uri="{3e2802c4-a4d2-4d8b-9148-e3be6c30e623}">
          <xlrd:rvb i="9520"/>
        </ext>
      </extLst>
    </bk>
    <bk>
      <extLst>
        <ext uri="{3e2802c4-a4d2-4d8b-9148-e3be6c30e623}">
          <xlrd:rvb i="9521"/>
        </ext>
      </extLst>
    </bk>
    <bk>
      <extLst>
        <ext uri="{3e2802c4-a4d2-4d8b-9148-e3be6c30e623}">
          <xlrd:rvb i="9522"/>
        </ext>
      </extLst>
    </bk>
    <bk>
      <extLst>
        <ext uri="{3e2802c4-a4d2-4d8b-9148-e3be6c30e623}">
          <xlrd:rvb i="9523"/>
        </ext>
      </extLst>
    </bk>
    <bk>
      <extLst>
        <ext uri="{3e2802c4-a4d2-4d8b-9148-e3be6c30e623}">
          <xlrd:rvb i="9524"/>
        </ext>
      </extLst>
    </bk>
    <bk>
      <extLst>
        <ext uri="{3e2802c4-a4d2-4d8b-9148-e3be6c30e623}">
          <xlrd:rvb i="9525"/>
        </ext>
      </extLst>
    </bk>
    <bk>
      <extLst>
        <ext uri="{3e2802c4-a4d2-4d8b-9148-e3be6c30e623}">
          <xlrd:rvb i="9526"/>
        </ext>
      </extLst>
    </bk>
    <bk>
      <extLst>
        <ext uri="{3e2802c4-a4d2-4d8b-9148-e3be6c30e623}">
          <xlrd:rvb i="9527"/>
        </ext>
      </extLst>
    </bk>
    <bk>
      <extLst>
        <ext uri="{3e2802c4-a4d2-4d8b-9148-e3be6c30e623}">
          <xlrd:rvb i="9528"/>
        </ext>
      </extLst>
    </bk>
    <bk>
      <extLst>
        <ext uri="{3e2802c4-a4d2-4d8b-9148-e3be6c30e623}">
          <xlrd:rvb i="9529"/>
        </ext>
      </extLst>
    </bk>
    <bk>
      <extLst>
        <ext uri="{3e2802c4-a4d2-4d8b-9148-e3be6c30e623}">
          <xlrd:rvb i="9530"/>
        </ext>
      </extLst>
    </bk>
    <bk>
      <extLst>
        <ext uri="{3e2802c4-a4d2-4d8b-9148-e3be6c30e623}">
          <xlrd:rvb i="9531"/>
        </ext>
      </extLst>
    </bk>
    <bk>
      <extLst>
        <ext uri="{3e2802c4-a4d2-4d8b-9148-e3be6c30e623}">
          <xlrd:rvb i="9532"/>
        </ext>
      </extLst>
    </bk>
    <bk>
      <extLst>
        <ext uri="{3e2802c4-a4d2-4d8b-9148-e3be6c30e623}">
          <xlrd:rvb i="9533"/>
        </ext>
      </extLst>
    </bk>
    <bk>
      <extLst>
        <ext uri="{3e2802c4-a4d2-4d8b-9148-e3be6c30e623}">
          <xlrd:rvb i="9534"/>
        </ext>
      </extLst>
    </bk>
    <bk>
      <extLst>
        <ext uri="{3e2802c4-a4d2-4d8b-9148-e3be6c30e623}">
          <xlrd:rvb i="9535"/>
        </ext>
      </extLst>
    </bk>
    <bk>
      <extLst>
        <ext uri="{3e2802c4-a4d2-4d8b-9148-e3be6c30e623}">
          <xlrd:rvb i="9536"/>
        </ext>
      </extLst>
    </bk>
    <bk>
      <extLst>
        <ext uri="{3e2802c4-a4d2-4d8b-9148-e3be6c30e623}">
          <xlrd:rvb i="9537"/>
        </ext>
      </extLst>
    </bk>
    <bk>
      <extLst>
        <ext uri="{3e2802c4-a4d2-4d8b-9148-e3be6c30e623}">
          <xlrd:rvb i="9538"/>
        </ext>
      </extLst>
    </bk>
    <bk>
      <extLst>
        <ext uri="{3e2802c4-a4d2-4d8b-9148-e3be6c30e623}">
          <xlrd:rvb i="9539"/>
        </ext>
      </extLst>
    </bk>
    <bk>
      <extLst>
        <ext uri="{3e2802c4-a4d2-4d8b-9148-e3be6c30e623}">
          <xlrd:rvb i="9540"/>
        </ext>
      </extLst>
    </bk>
    <bk>
      <extLst>
        <ext uri="{3e2802c4-a4d2-4d8b-9148-e3be6c30e623}">
          <xlrd:rvb i="9541"/>
        </ext>
      </extLst>
    </bk>
    <bk>
      <extLst>
        <ext uri="{3e2802c4-a4d2-4d8b-9148-e3be6c30e623}">
          <xlrd:rvb i="9542"/>
        </ext>
      </extLst>
    </bk>
    <bk>
      <extLst>
        <ext uri="{3e2802c4-a4d2-4d8b-9148-e3be6c30e623}">
          <xlrd:rvb i="9543"/>
        </ext>
      </extLst>
    </bk>
    <bk>
      <extLst>
        <ext uri="{3e2802c4-a4d2-4d8b-9148-e3be6c30e623}">
          <xlrd:rvb i="9544"/>
        </ext>
      </extLst>
    </bk>
    <bk>
      <extLst>
        <ext uri="{3e2802c4-a4d2-4d8b-9148-e3be6c30e623}">
          <xlrd:rvb i="9545"/>
        </ext>
      </extLst>
    </bk>
    <bk>
      <extLst>
        <ext uri="{3e2802c4-a4d2-4d8b-9148-e3be6c30e623}">
          <xlrd:rvb i="9546"/>
        </ext>
      </extLst>
    </bk>
    <bk>
      <extLst>
        <ext uri="{3e2802c4-a4d2-4d8b-9148-e3be6c30e623}">
          <xlrd:rvb i="9547"/>
        </ext>
      </extLst>
    </bk>
    <bk>
      <extLst>
        <ext uri="{3e2802c4-a4d2-4d8b-9148-e3be6c30e623}">
          <xlrd:rvb i="9548"/>
        </ext>
      </extLst>
    </bk>
    <bk>
      <extLst>
        <ext uri="{3e2802c4-a4d2-4d8b-9148-e3be6c30e623}">
          <xlrd:rvb i="9549"/>
        </ext>
      </extLst>
    </bk>
    <bk>
      <extLst>
        <ext uri="{3e2802c4-a4d2-4d8b-9148-e3be6c30e623}">
          <xlrd:rvb i="9550"/>
        </ext>
      </extLst>
    </bk>
    <bk>
      <extLst>
        <ext uri="{3e2802c4-a4d2-4d8b-9148-e3be6c30e623}">
          <xlrd:rvb i="9551"/>
        </ext>
      </extLst>
    </bk>
    <bk>
      <extLst>
        <ext uri="{3e2802c4-a4d2-4d8b-9148-e3be6c30e623}">
          <xlrd:rvb i="9552"/>
        </ext>
      </extLst>
    </bk>
    <bk>
      <extLst>
        <ext uri="{3e2802c4-a4d2-4d8b-9148-e3be6c30e623}">
          <xlrd:rvb i="9553"/>
        </ext>
      </extLst>
    </bk>
    <bk>
      <extLst>
        <ext uri="{3e2802c4-a4d2-4d8b-9148-e3be6c30e623}">
          <xlrd:rvb i="9554"/>
        </ext>
      </extLst>
    </bk>
    <bk>
      <extLst>
        <ext uri="{3e2802c4-a4d2-4d8b-9148-e3be6c30e623}">
          <xlrd:rvb i="9555"/>
        </ext>
      </extLst>
    </bk>
    <bk>
      <extLst>
        <ext uri="{3e2802c4-a4d2-4d8b-9148-e3be6c30e623}">
          <xlrd:rvb i="9556"/>
        </ext>
      </extLst>
    </bk>
    <bk>
      <extLst>
        <ext uri="{3e2802c4-a4d2-4d8b-9148-e3be6c30e623}">
          <xlrd:rvb i="9557"/>
        </ext>
      </extLst>
    </bk>
    <bk>
      <extLst>
        <ext uri="{3e2802c4-a4d2-4d8b-9148-e3be6c30e623}">
          <xlrd:rvb i="9558"/>
        </ext>
      </extLst>
    </bk>
    <bk>
      <extLst>
        <ext uri="{3e2802c4-a4d2-4d8b-9148-e3be6c30e623}">
          <xlrd:rvb i="9559"/>
        </ext>
      </extLst>
    </bk>
    <bk>
      <extLst>
        <ext uri="{3e2802c4-a4d2-4d8b-9148-e3be6c30e623}">
          <xlrd:rvb i="9560"/>
        </ext>
      </extLst>
    </bk>
    <bk>
      <extLst>
        <ext uri="{3e2802c4-a4d2-4d8b-9148-e3be6c30e623}">
          <xlrd:rvb i="9561"/>
        </ext>
      </extLst>
    </bk>
    <bk>
      <extLst>
        <ext uri="{3e2802c4-a4d2-4d8b-9148-e3be6c30e623}">
          <xlrd:rvb i="9562"/>
        </ext>
      </extLst>
    </bk>
    <bk>
      <extLst>
        <ext uri="{3e2802c4-a4d2-4d8b-9148-e3be6c30e623}">
          <xlrd:rvb i="9563"/>
        </ext>
      </extLst>
    </bk>
    <bk>
      <extLst>
        <ext uri="{3e2802c4-a4d2-4d8b-9148-e3be6c30e623}">
          <xlrd:rvb i="9564"/>
        </ext>
      </extLst>
    </bk>
    <bk>
      <extLst>
        <ext uri="{3e2802c4-a4d2-4d8b-9148-e3be6c30e623}">
          <xlrd:rvb i="9565"/>
        </ext>
      </extLst>
    </bk>
    <bk>
      <extLst>
        <ext uri="{3e2802c4-a4d2-4d8b-9148-e3be6c30e623}">
          <xlrd:rvb i="9566"/>
        </ext>
      </extLst>
    </bk>
    <bk>
      <extLst>
        <ext uri="{3e2802c4-a4d2-4d8b-9148-e3be6c30e623}">
          <xlrd:rvb i="9567"/>
        </ext>
      </extLst>
    </bk>
    <bk>
      <extLst>
        <ext uri="{3e2802c4-a4d2-4d8b-9148-e3be6c30e623}">
          <xlrd:rvb i="9568"/>
        </ext>
      </extLst>
    </bk>
    <bk>
      <extLst>
        <ext uri="{3e2802c4-a4d2-4d8b-9148-e3be6c30e623}">
          <xlrd:rvb i="9569"/>
        </ext>
      </extLst>
    </bk>
    <bk>
      <extLst>
        <ext uri="{3e2802c4-a4d2-4d8b-9148-e3be6c30e623}">
          <xlrd:rvb i="9570"/>
        </ext>
      </extLst>
    </bk>
    <bk>
      <extLst>
        <ext uri="{3e2802c4-a4d2-4d8b-9148-e3be6c30e623}">
          <xlrd:rvb i="9571"/>
        </ext>
      </extLst>
    </bk>
    <bk>
      <extLst>
        <ext uri="{3e2802c4-a4d2-4d8b-9148-e3be6c30e623}">
          <xlrd:rvb i="9572"/>
        </ext>
      </extLst>
    </bk>
    <bk>
      <extLst>
        <ext uri="{3e2802c4-a4d2-4d8b-9148-e3be6c30e623}">
          <xlrd:rvb i="9573"/>
        </ext>
      </extLst>
    </bk>
    <bk>
      <extLst>
        <ext uri="{3e2802c4-a4d2-4d8b-9148-e3be6c30e623}">
          <xlrd:rvb i="9574"/>
        </ext>
      </extLst>
    </bk>
    <bk>
      <extLst>
        <ext uri="{3e2802c4-a4d2-4d8b-9148-e3be6c30e623}">
          <xlrd:rvb i="9575"/>
        </ext>
      </extLst>
    </bk>
    <bk>
      <extLst>
        <ext uri="{3e2802c4-a4d2-4d8b-9148-e3be6c30e623}">
          <xlrd:rvb i="9576"/>
        </ext>
      </extLst>
    </bk>
    <bk>
      <extLst>
        <ext uri="{3e2802c4-a4d2-4d8b-9148-e3be6c30e623}">
          <xlrd:rvb i="9577"/>
        </ext>
      </extLst>
    </bk>
    <bk>
      <extLst>
        <ext uri="{3e2802c4-a4d2-4d8b-9148-e3be6c30e623}">
          <xlrd:rvb i="9578"/>
        </ext>
      </extLst>
    </bk>
    <bk>
      <extLst>
        <ext uri="{3e2802c4-a4d2-4d8b-9148-e3be6c30e623}">
          <xlrd:rvb i="9579"/>
        </ext>
      </extLst>
    </bk>
    <bk>
      <extLst>
        <ext uri="{3e2802c4-a4d2-4d8b-9148-e3be6c30e623}">
          <xlrd:rvb i="9580"/>
        </ext>
      </extLst>
    </bk>
    <bk>
      <extLst>
        <ext uri="{3e2802c4-a4d2-4d8b-9148-e3be6c30e623}">
          <xlrd:rvb i="9581"/>
        </ext>
      </extLst>
    </bk>
    <bk>
      <extLst>
        <ext uri="{3e2802c4-a4d2-4d8b-9148-e3be6c30e623}">
          <xlrd:rvb i="9582"/>
        </ext>
      </extLst>
    </bk>
    <bk>
      <extLst>
        <ext uri="{3e2802c4-a4d2-4d8b-9148-e3be6c30e623}">
          <xlrd:rvb i="9583"/>
        </ext>
      </extLst>
    </bk>
    <bk>
      <extLst>
        <ext uri="{3e2802c4-a4d2-4d8b-9148-e3be6c30e623}">
          <xlrd:rvb i="9584"/>
        </ext>
      </extLst>
    </bk>
    <bk>
      <extLst>
        <ext uri="{3e2802c4-a4d2-4d8b-9148-e3be6c30e623}">
          <xlrd:rvb i="9585"/>
        </ext>
      </extLst>
    </bk>
    <bk>
      <extLst>
        <ext uri="{3e2802c4-a4d2-4d8b-9148-e3be6c30e623}">
          <xlrd:rvb i="9586"/>
        </ext>
      </extLst>
    </bk>
    <bk>
      <extLst>
        <ext uri="{3e2802c4-a4d2-4d8b-9148-e3be6c30e623}">
          <xlrd:rvb i="9587"/>
        </ext>
      </extLst>
    </bk>
    <bk>
      <extLst>
        <ext uri="{3e2802c4-a4d2-4d8b-9148-e3be6c30e623}">
          <xlrd:rvb i="9588"/>
        </ext>
      </extLst>
    </bk>
    <bk>
      <extLst>
        <ext uri="{3e2802c4-a4d2-4d8b-9148-e3be6c30e623}">
          <xlrd:rvb i="9589"/>
        </ext>
      </extLst>
    </bk>
    <bk>
      <extLst>
        <ext uri="{3e2802c4-a4d2-4d8b-9148-e3be6c30e623}">
          <xlrd:rvb i="9590"/>
        </ext>
      </extLst>
    </bk>
    <bk>
      <extLst>
        <ext uri="{3e2802c4-a4d2-4d8b-9148-e3be6c30e623}">
          <xlrd:rvb i="9591"/>
        </ext>
      </extLst>
    </bk>
    <bk>
      <extLst>
        <ext uri="{3e2802c4-a4d2-4d8b-9148-e3be6c30e623}">
          <xlrd:rvb i="9592"/>
        </ext>
      </extLst>
    </bk>
    <bk>
      <extLst>
        <ext uri="{3e2802c4-a4d2-4d8b-9148-e3be6c30e623}">
          <xlrd:rvb i="9593"/>
        </ext>
      </extLst>
    </bk>
    <bk>
      <extLst>
        <ext uri="{3e2802c4-a4d2-4d8b-9148-e3be6c30e623}">
          <xlrd:rvb i="9594"/>
        </ext>
      </extLst>
    </bk>
    <bk>
      <extLst>
        <ext uri="{3e2802c4-a4d2-4d8b-9148-e3be6c30e623}">
          <xlrd:rvb i="9595"/>
        </ext>
      </extLst>
    </bk>
    <bk>
      <extLst>
        <ext uri="{3e2802c4-a4d2-4d8b-9148-e3be6c30e623}">
          <xlrd:rvb i="9596"/>
        </ext>
      </extLst>
    </bk>
    <bk>
      <extLst>
        <ext uri="{3e2802c4-a4d2-4d8b-9148-e3be6c30e623}">
          <xlrd:rvb i="9597"/>
        </ext>
      </extLst>
    </bk>
    <bk>
      <extLst>
        <ext uri="{3e2802c4-a4d2-4d8b-9148-e3be6c30e623}">
          <xlrd:rvb i="9598"/>
        </ext>
      </extLst>
    </bk>
    <bk>
      <extLst>
        <ext uri="{3e2802c4-a4d2-4d8b-9148-e3be6c30e623}">
          <xlrd:rvb i="9599"/>
        </ext>
      </extLst>
    </bk>
    <bk>
      <extLst>
        <ext uri="{3e2802c4-a4d2-4d8b-9148-e3be6c30e623}">
          <xlrd:rvb i="9600"/>
        </ext>
      </extLst>
    </bk>
    <bk>
      <extLst>
        <ext uri="{3e2802c4-a4d2-4d8b-9148-e3be6c30e623}">
          <xlrd:rvb i="9601"/>
        </ext>
      </extLst>
    </bk>
    <bk>
      <extLst>
        <ext uri="{3e2802c4-a4d2-4d8b-9148-e3be6c30e623}">
          <xlrd:rvb i="9602"/>
        </ext>
      </extLst>
    </bk>
    <bk>
      <extLst>
        <ext uri="{3e2802c4-a4d2-4d8b-9148-e3be6c30e623}">
          <xlrd:rvb i="9603"/>
        </ext>
      </extLst>
    </bk>
    <bk>
      <extLst>
        <ext uri="{3e2802c4-a4d2-4d8b-9148-e3be6c30e623}">
          <xlrd:rvb i="9604"/>
        </ext>
      </extLst>
    </bk>
    <bk>
      <extLst>
        <ext uri="{3e2802c4-a4d2-4d8b-9148-e3be6c30e623}">
          <xlrd:rvb i="9605"/>
        </ext>
      </extLst>
    </bk>
    <bk>
      <extLst>
        <ext uri="{3e2802c4-a4d2-4d8b-9148-e3be6c30e623}">
          <xlrd:rvb i="9606"/>
        </ext>
      </extLst>
    </bk>
    <bk>
      <extLst>
        <ext uri="{3e2802c4-a4d2-4d8b-9148-e3be6c30e623}">
          <xlrd:rvb i="9607"/>
        </ext>
      </extLst>
    </bk>
    <bk>
      <extLst>
        <ext uri="{3e2802c4-a4d2-4d8b-9148-e3be6c30e623}">
          <xlrd:rvb i="9608"/>
        </ext>
      </extLst>
    </bk>
    <bk>
      <extLst>
        <ext uri="{3e2802c4-a4d2-4d8b-9148-e3be6c30e623}">
          <xlrd:rvb i="9609"/>
        </ext>
      </extLst>
    </bk>
    <bk>
      <extLst>
        <ext uri="{3e2802c4-a4d2-4d8b-9148-e3be6c30e623}">
          <xlrd:rvb i="9610"/>
        </ext>
      </extLst>
    </bk>
    <bk>
      <extLst>
        <ext uri="{3e2802c4-a4d2-4d8b-9148-e3be6c30e623}">
          <xlrd:rvb i="9611"/>
        </ext>
      </extLst>
    </bk>
    <bk>
      <extLst>
        <ext uri="{3e2802c4-a4d2-4d8b-9148-e3be6c30e623}">
          <xlrd:rvb i="9612"/>
        </ext>
      </extLst>
    </bk>
    <bk>
      <extLst>
        <ext uri="{3e2802c4-a4d2-4d8b-9148-e3be6c30e623}">
          <xlrd:rvb i="9613"/>
        </ext>
      </extLst>
    </bk>
    <bk>
      <extLst>
        <ext uri="{3e2802c4-a4d2-4d8b-9148-e3be6c30e623}">
          <xlrd:rvb i="9614"/>
        </ext>
      </extLst>
    </bk>
    <bk>
      <extLst>
        <ext uri="{3e2802c4-a4d2-4d8b-9148-e3be6c30e623}">
          <xlrd:rvb i="9615"/>
        </ext>
      </extLst>
    </bk>
    <bk>
      <extLst>
        <ext uri="{3e2802c4-a4d2-4d8b-9148-e3be6c30e623}">
          <xlrd:rvb i="9616"/>
        </ext>
      </extLst>
    </bk>
    <bk>
      <extLst>
        <ext uri="{3e2802c4-a4d2-4d8b-9148-e3be6c30e623}">
          <xlrd:rvb i="9617"/>
        </ext>
      </extLst>
    </bk>
    <bk>
      <extLst>
        <ext uri="{3e2802c4-a4d2-4d8b-9148-e3be6c30e623}">
          <xlrd:rvb i="9618"/>
        </ext>
      </extLst>
    </bk>
    <bk>
      <extLst>
        <ext uri="{3e2802c4-a4d2-4d8b-9148-e3be6c30e623}">
          <xlrd:rvb i="9619"/>
        </ext>
      </extLst>
    </bk>
    <bk>
      <extLst>
        <ext uri="{3e2802c4-a4d2-4d8b-9148-e3be6c30e623}">
          <xlrd:rvb i="9620"/>
        </ext>
      </extLst>
    </bk>
    <bk>
      <extLst>
        <ext uri="{3e2802c4-a4d2-4d8b-9148-e3be6c30e623}">
          <xlrd:rvb i="9621"/>
        </ext>
      </extLst>
    </bk>
    <bk>
      <extLst>
        <ext uri="{3e2802c4-a4d2-4d8b-9148-e3be6c30e623}">
          <xlrd:rvb i="9622"/>
        </ext>
      </extLst>
    </bk>
    <bk>
      <extLst>
        <ext uri="{3e2802c4-a4d2-4d8b-9148-e3be6c30e623}">
          <xlrd:rvb i="9623"/>
        </ext>
      </extLst>
    </bk>
    <bk>
      <extLst>
        <ext uri="{3e2802c4-a4d2-4d8b-9148-e3be6c30e623}">
          <xlrd:rvb i="9624"/>
        </ext>
      </extLst>
    </bk>
    <bk>
      <extLst>
        <ext uri="{3e2802c4-a4d2-4d8b-9148-e3be6c30e623}">
          <xlrd:rvb i="9625"/>
        </ext>
      </extLst>
    </bk>
    <bk>
      <extLst>
        <ext uri="{3e2802c4-a4d2-4d8b-9148-e3be6c30e623}">
          <xlrd:rvb i="9626"/>
        </ext>
      </extLst>
    </bk>
    <bk>
      <extLst>
        <ext uri="{3e2802c4-a4d2-4d8b-9148-e3be6c30e623}">
          <xlrd:rvb i="9627"/>
        </ext>
      </extLst>
    </bk>
    <bk>
      <extLst>
        <ext uri="{3e2802c4-a4d2-4d8b-9148-e3be6c30e623}">
          <xlrd:rvb i="9628"/>
        </ext>
      </extLst>
    </bk>
    <bk>
      <extLst>
        <ext uri="{3e2802c4-a4d2-4d8b-9148-e3be6c30e623}">
          <xlrd:rvb i="9629"/>
        </ext>
      </extLst>
    </bk>
    <bk>
      <extLst>
        <ext uri="{3e2802c4-a4d2-4d8b-9148-e3be6c30e623}">
          <xlrd:rvb i="9630"/>
        </ext>
      </extLst>
    </bk>
    <bk>
      <extLst>
        <ext uri="{3e2802c4-a4d2-4d8b-9148-e3be6c30e623}">
          <xlrd:rvb i="9631"/>
        </ext>
      </extLst>
    </bk>
    <bk>
      <extLst>
        <ext uri="{3e2802c4-a4d2-4d8b-9148-e3be6c30e623}">
          <xlrd:rvb i="9632"/>
        </ext>
      </extLst>
    </bk>
    <bk>
      <extLst>
        <ext uri="{3e2802c4-a4d2-4d8b-9148-e3be6c30e623}">
          <xlrd:rvb i="9633"/>
        </ext>
      </extLst>
    </bk>
    <bk>
      <extLst>
        <ext uri="{3e2802c4-a4d2-4d8b-9148-e3be6c30e623}">
          <xlrd:rvb i="9634"/>
        </ext>
      </extLst>
    </bk>
    <bk>
      <extLst>
        <ext uri="{3e2802c4-a4d2-4d8b-9148-e3be6c30e623}">
          <xlrd:rvb i="9635"/>
        </ext>
      </extLst>
    </bk>
    <bk>
      <extLst>
        <ext uri="{3e2802c4-a4d2-4d8b-9148-e3be6c30e623}">
          <xlrd:rvb i="9636"/>
        </ext>
      </extLst>
    </bk>
    <bk>
      <extLst>
        <ext uri="{3e2802c4-a4d2-4d8b-9148-e3be6c30e623}">
          <xlrd:rvb i="9637"/>
        </ext>
      </extLst>
    </bk>
    <bk>
      <extLst>
        <ext uri="{3e2802c4-a4d2-4d8b-9148-e3be6c30e623}">
          <xlrd:rvb i="9638"/>
        </ext>
      </extLst>
    </bk>
    <bk>
      <extLst>
        <ext uri="{3e2802c4-a4d2-4d8b-9148-e3be6c30e623}">
          <xlrd:rvb i="9639"/>
        </ext>
      </extLst>
    </bk>
    <bk>
      <extLst>
        <ext uri="{3e2802c4-a4d2-4d8b-9148-e3be6c30e623}">
          <xlrd:rvb i="9640"/>
        </ext>
      </extLst>
    </bk>
    <bk>
      <extLst>
        <ext uri="{3e2802c4-a4d2-4d8b-9148-e3be6c30e623}">
          <xlrd:rvb i="9641"/>
        </ext>
      </extLst>
    </bk>
    <bk>
      <extLst>
        <ext uri="{3e2802c4-a4d2-4d8b-9148-e3be6c30e623}">
          <xlrd:rvb i="9642"/>
        </ext>
      </extLst>
    </bk>
    <bk>
      <extLst>
        <ext uri="{3e2802c4-a4d2-4d8b-9148-e3be6c30e623}">
          <xlrd:rvb i="9643"/>
        </ext>
      </extLst>
    </bk>
    <bk>
      <extLst>
        <ext uri="{3e2802c4-a4d2-4d8b-9148-e3be6c30e623}">
          <xlrd:rvb i="9644"/>
        </ext>
      </extLst>
    </bk>
    <bk>
      <extLst>
        <ext uri="{3e2802c4-a4d2-4d8b-9148-e3be6c30e623}">
          <xlrd:rvb i="9645"/>
        </ext>
      </extLst>
    </bk>
    <bk>
      <extLst>
        <ext uri="{3e2802c4-a4d2-4d8b-9148-e3be6c30e623}">
          <xlrd:rvb i="9646"/>
        </ext>
      </extLst>
    </bk>
    <bk>
      <extLst>
        <ext uri="{3e2802c4-a4d2-4d8b-9148-e3be6c30e623}">
          <xlrd:rvb i="9647"/>
        </ext>
      </extLst>
    </bk>
    <bk>
      <extLst>
        <ext uri="{3e2802c4-a4d2-4d8b-9148-e3be6c30e623}">
          <xlrd:rvb i="9648"/>
        </ext>
      </extLst>
    </bk>
    <bk>
      <extLst>
        <ext uri="{3e2802c4-a4d2-4d8b-9148-e3be6c30e623}">
          <xlrd:rvb i="9649"/>
        </ext>
      </extLst>
    </bk>
    <bk>
      <extLst>
        <ext uri="{3e2802c4-a4d2-4d8b-9148-e3be6c30e623}">
          <xlrd:rvb i="9650"/>
        </ext>
      </extLst>
    </bk>
    <bk>
      <extLst>
        <ext uri="{3e2802c4-a4d2-4d8b-9148-e3be6c30e623}">
          <xlrd:rvb i="9651"/>
        </ext>
      </extLst>
    </bk>
    <bk>
      <extLst>
        <ext uri="{3e2802c4-a4d2-4d8b-9148-e3be6c30e623}">
          <xlrd:rvb i="9652"/>
        </ext>
      </extLst>
    </bk>
    <bk>
      <extLst>
        <ext uri="{3e2802c4-a4d2-4d8b-9148-e3be6c30e623}">
          <xlrd:rvb i="9653"/>
        </ext>
      </extLst>
    </bk>
    <bk>
      <extLst>
        <ext uri="{3e2802c4-a4d2-4d8b-9148-e3be6c30e623}">
          <xlrd:rvb i="9654"/>
        </ext>
      </extLst>
    </bk>
    <bk>
      <extLst>
        <ext uri="{3e2802c4-a4d2-4d8b-9148-e3be6c30e623}">
          <xlrd:rvb i="9655"/>
        </ext>
      </extLst>
    </bk>
    <bk>
      <extLst>
        <ext uri="{3e2802c4-a4d2-4d8b-9148-e3be6c30e623}">
          <xlrd:rvb i="9656"/>
        </ext>
      </extLst>
    </bk>
    <bk>
      <extLst>
        <ext uri="{3e2802c4-a4d2-4d8b-9148-e3be6c30e623}">
          <xlrd:rvb i="9657"/>
        </ext>
      </extLst>
    </bk>
    <bk>
      <extLst>
        <ext uri="{3e2802c4-a4d2-4d8b-9148-e3be6c30e623}">
          <xlrd:rvb i="9658"/>
        </ext>
      </extLst>
    </bk>
    <bk>
      <extLst>
        <ext uri="{3e2802c4-a4d2-4d8b-9148-e3be6c30e623}">
          <xlrd:rvb i="9659"/>
        </ext>
      </extLst>
    </bk>
    <bk>
      <extLst>
        <ext uri="{3e2802c4-a4d2-4d8b-9148-e3be6c30e623}">
          <xlrd:rvb i="9660"/>
        </ext>
      </extLst>
    </bk>
    <bk>
      <extLst>
        <ext uri="{3e2802c4-a4d2-4d8b-9148-e3be6c30e623}">
          <xlrd:rvb i="9661"/>
        </ext>
      </extLst>
    </bk>
    <bk>
      <extLst>
        <ext uri="{3e2802c4-a4d2-4d8b-9148-e3be6c30e623}">
          <xlrd:rvb i="9662"/>
        </ext>
      </extLst>
    </bk>
    <bk>
      <extLst>
        <ext uri="{3e2802c4-a4d2-4d8b-9148-e3be6c30e623}">
          <xlrd:rvb i="9663"/>
        </ext>
      </extLst>
    </bk>
    <bk>
      <extLst>
        <ext uri="{3e2802c4-a4d2-4d8b-9148-e3be6c30e623}">
          <xlrd:rvb i="9664"/>
        </ext>
      </extLst>
    </bk>
    <bk>
      <extLst>
        <ext uri="{3e2802c4-a4d2-4d8b-9148-e3be6c30e623}">
          <xlrd:rvb i="9665"/>
        </ext>
      </extLst>
    </bk>
    <bk>
      <extLst>
        <ext uri="{3e2802c4-a4d2-4d8b-9148-e3be6c30e623}">
          <xlrd:rvb i="9666"/>
        </ext>
      </extLst>
    </bk>
    <bk>
      <extLst>
        <ext uri="{3e2802c4-a4d2-4d8b-9148-e3be6c30e623}">
          <xlrd:rvb i="9667"/>
        </ext>
      </extLst>
    </bk>
    <bk>
      <extLst>
        <ext uri="{3e2802c4-a4d2-4d8b-9148-e3be6c30e623}">
          <xlrd:rvb i="9668"/>
        </ext>
      </extLst>
    </bk>
    <bk>
      <extLst>
        <ext uri="{3e2802c4-a4d2-4d8b-9148-e3be6c30e623}">
          <xlrd:rvb i="9669"/>
        </ext>
      </extLst>
    </bk>
    <bk>
      <extLst>
        <ext uri="{3e2802c4-a4d2-4d8b-9148-e3be6c30e623}">
          <xlrd:rvb i="9670"/>
        </ext>
      </extLst>
    </bk>
    <bk>
      <extLst>
        <ext uri="{3e2802c4-a4d2-4d8b-9148-e3be6c30e623}">
          <xlrd:rvb i="9671"/>
        </ext>
      </extLst>
    </bk>
    <bk>
      <extLst>
        <ext uri="{3e2802c4-a4d2-4d8b-9148-e3be6c30e623}">
          <xlrd:rvb i="9672"/>
        </ext>
      </extLst>
    </bk>
    <bk>
      <extLst>
        <ext uri="{3e2802c4-a4d2-4d8b-9148-e3be6c30e623}">
          <xlrd:rvb i="9673"/>
        </ext>
      </extLst>
    </bk>
    <bk>
      <extLst>
        <ext uri="{3e2802c4-a4d2-4d8b-9148-e3be6c30e623}">
          <xlrd:rvb i="9674"/>
        </ext>
      </extLst>
    </bk>
    <bk>
      <extLst>
        <ext uri="{3e2802c4-a4d2-4d8b-9148-e3be6c30e623}">
          <xlrd:rvb i="9675"/>
        </ext>
      </extLst>
    </bk>
    <bk>
      <extLst>
        <ext uri="{3e2802c4-a4d2-4d8b-9148-e3be6c30e623}">
          <xlrd:rvb i="9676"/>
        </ext>
      </extLst>
    </bk>
    <bk>
      <extLst>
        <ext uri="{3e2802c4-a4d2-4d8b-9148-e3be6c30e623}">
          <xlrd:rvb i="9677"/>
        </ext>
      </extLst>
    </bk>
    <bk>
      <extLst>
        <ext uri="{3e2802c4-a4d2-4d8b-9148-e3be6c30e623}">
          <xlrd:rvb i="9678"/>
        </ext>
      </extLst>
    </bk>
    <bk>
      <extLst>
        <ext uri="{3e2802c4-a4d2-4d8b-9148-e3be6c30e623}">
          <xlrd:rvb i="9679"/>
        </ext>
      </extLst>
    </bk>
    <bk>
      <extLst>
        <ext uri="{3e2802c4-a4d2-4d8b-9148-e3be6c30e623}">
          <xlrd:rvb i="9680"/>
        </ext>
      </extLst>
    </bk>
    <bk>
      <extLst>
        <ext uri="{3e2802c4-a4d2-4d8b-9148-e3be6c30e623}">
          <xlrd:rvb i="9681"/>
        </ext>
      </extLst>
    </bk>
    <bk>
      <extLst>
        <ext uri="{3e2802c4-a4d2-4d8b-9148-e3be6c30e623}">
          <xlrd:rvb i="9682"/>
        </ext>
      </extLst>
    </bk>
    <bk>
      <extLst>
        <ext uri="{3e2802c4-a4d2-4d8b-9148-e3be6c30e623}">
          <xlrd:rvb i="9683"/>
        </ext>
      </extLst>
    </bk>
    <bk>
      <extLst>
        <ext uri="{3e2802c4-a4d2-4d8b-9148-e3be6c30e623}">
          <xlrd:rvb i="9684"/>
        </ext>
      </extLst>
    </bk>
    <bk>
      <extLst>
        <ext uri="{3e2802c4-a4d2-4d8b-9148-e3be6c30e623}">
          <xlrd:rvb i="9685"/>
        </ext>
      </extLst>
    </bk>
    <bk>
      <extLst>
        <ext uri="{3e2802c4-a4d2-4d8b-9148-e3be6c30e623}">
          <xlrd:rvb i="9686"/>
        </ext>
      </extLst>
    </bk>
    <bk>
      <extLst>
        <ext uri="{3e2802c4-a4d2-4d8b-9148-e3be6c30e623}">
          <xlrd:rvb i="9687"/>
        </ext>
      </extLst>
    </bk>
    <bk>
      <extLst>
        <ext uri="{3e2802c4-a4d2-4d8b-9148-e3be6c30e623}">
          <xlrd:rvb i="9688"/>
        </ext>
      </extLst>
    </bk>
    <bk>
      <extLst>
        <ext uri="{3e2802c4-a4d2-4d8b-9148-e3be6c30e623}">
          <xlrd:rvb i="9689"/>
        </ext>
      </extLst>
    </bk>
    <bk>
      <extLst>
        <ext uri="{3e2802c4-a4d2-4d8b-9148-e3be6c30e623}">
          <xlrd:rvb i="9690"/>
        </ext>
      </extLst>
    </bk>
    <bk>
      <extLst>
        <ext uri="{3e2802c4-a4d2-4d8b-9148-e3be6c30e623}">
          <xlrd:rvb i="9691"/>
        </ext>
      </extLst>
    </bk>
    <bk>
      <extLst>
        <ext uri="{3e2802c4-a4d2-4d8b-9148-e3be6c30e623}">
          <xlrd:rvb i="9692"/>
        </ext>
      </extLst>
    </bk>
    <bk>
      <extLst>
        <ext uri="{3e2802c4-a4d2-4d8b-9148-e3be6c30e623}">
          <xlrd:rvb i="9693"/>
        </ext>
      </extLst>
    </bk>
    <bk>
      <extLst>
        <ext uri="{3e2802c4-a4d2-4d8b-9148-e3be6c30e623}">
          <xlrd:rvb i="9694"/>
        </ext>
      </extLst>
    </bk>
    <bk>
      <extLst>
        <ext uri="{3e2802c4-a4d2-4d8b-9148-e3be6c30e623}">
          <xlrd:rvb i="9695"/>
        </ext>
      </extLst>
    </bk>
    <bk>
      <extLst>
        <ext uri="{3e2802c4-a4d2-4d8b-9148-e3be6c30e623}">
          <xlrd:rvb i="9696"/>
        </ext>
      </extLst>
    </bk>
    <bk>
      <extLst>
        <ext uri="{3e2802c4-a4d2-4d8b-9148-e3be6c30e623}">
          <xlrd:rvb i="9697"/>
        </ext>
      </extLst>
    </bk>
    <bk>
      <extLst>
        <ext uri="{3e2802c4-a4d2-4d8b-9148-e3be6c30e623}">
          <xlrd:rvb i="9698"/>
        </ext>
      </extLst>
    </bk>
    <bk>
      <extLst>
        <ext uri="{3e2802c4-a4d2-4d8b-9148-e3be6c30e623}">
          <xlrd:rvb i="9699"/>
        </ext>
      </extLst>
    </bk>
    <bk>
      <extLst>
        <ext uri="{3e2802c4-a4d2-4d8b-9148-e3be6c30e623}">
          <xlrd:rvb i="9700"/>
        </ext>
      </extLst>
    </bk>
    <bk>
      <extLst>
        <ext uri="{3e2802c4-a4d2-4d8b-9148-e3be6c30e623}">
          <xlrd:rvb i="9701"/>
        </ext>
      </extLst>
    </bk>
    <bk>
      <extLst>
        <ext uri="{3e2802c4-a4d2-4d8b-9148-e3be6c30e623}">
          <xlrd:rvb i="9702"/>
        </ext>
      </extLst>
    </bk>
    <bk>
      <extLst>
        <ext uri="{3e2802c4-a4d2-4d8b-9148-e3be6c30e623}">
          <xlrd:rvb i="9703"/>
        </ext>
      </extLst>
    </bk>
    <bk>
      <extLst>
        <ext uri="{3e2802c4-a4d2-4d8b-9148-e3be6c30e623}">
          <xlrd:rvb i="9704"/>
        </ext>
      </extLst>
    </bk>
    <bk>
      <extLst>
        <ext uri="{3e2802c4-a4d2-4d8b-9148-e3be6c30e623}">
          <xlrd:rvb i="9705"/>
        </ext>
      </extLst>
    </bk>
    <bk>
      <extLst>
        <ext uri="{3e2802c4-a4d2-4d8b-9148-e3be6c30e623}">
          <xlrd:rvb i="9706"/>
        </ext>
      </extLst>
    </bk>
    <bk>
      <extLst>
        <ext uri="{3e2802c4-a4d2-4d8b-9148-e3be6c30e623}">
          <xlrd:rvb i="9707"/>
        </ext>
      </extLst>
    </bk>
    <bk>
      <extLst>
        <ext uri="{3e2802c4-a4d2-4d8b-9148-e3be6c30e623}">
          <xlrd:rvb i="9708"/>
        </ext>
      </extLst>
    </bk>
    <bk>
      <extLst>
        <ext uri="{3e2802c4-a4d2-4d8b-9148-e3be6c30e623}">
          <xlrd:rvb i="9709"/>
        </ext>
      </extLst>
    </bk>
    <bk>
      <extLst>
        <ext uri="{3e2802c4-a4d2-4d8b-9148-e3be6c30e623}">
          <xlrd:rvb i="9710"/>
        </ext>
      </extLst>
    </bk>
    <bk>
      <extLst>
        <ext uri="{3e2802c4-a4d2-4d8b-9148-e3be6c30e623}">
          <xlrd:rvb i="9711"/>
        </ext>
      </extLst>
    </bk>
    <bk>
      <extLst>
        <ext uri="{3e2802c4-a4d2-4d8b-9148-e3be6c30e623}">
          <xlrd:rvb i="9712"/>
        </ext>
      </extLst>
    </bk>
    <bk>
      <extLst>
        <ext uri="{3e2802c4-a4d2-4d8b-9148-e3be6c30e623}">
          <xlrd:rvb i="9713"/>
        </ext>
      </extLst>
    </bk>
    <bk>
      <extLst>
        <ext uri="{3e2802c4-a4d2-4d8b-9148-e3be6c30e623}">
          <xlrd:rvb i="9714"/>
        </ext>
      </extLst>
    </bk>
    <bk>
      <extLst>
        <ext uri="{3e2802c4-a4d2-4d8b-9148-e3be6c30e623}">
          <xlrd:rvb i="9715"/>
        </ext>
      </extLst>
    </bk>
    <bk>
      <extLst>
        <ext uri="{3e2802c4-a4d2-4d8b-9148-e3be6c30e623}">
          <xlrd:rvb i="9716"/>
        </ext>
      </extLst>
    </bk>
    <bk>
      <extLst>
        <ext uri="{3e2802c4-a4d2-4d8b-9148-e3be6c30e623}">
          <xlrd:rvb i="9717"/>
        </ext>
      </extLst>
    </bk>
    <bk>
      <extLst>
        <ext uri="{3e2802c4-a4d2-4d8b-9148-e3be6c30e623}">
          <xlrd:rvb i="9718"/>
        </ext>
      </extLst>
    </bk>
    <bk>
      <extLst>
        <ext uri="{3e2802c4-a4d2-4d8b-9148-e3be6c30e623}">
          <xlrd:rvb i="9719"/>
        </ext>
      </extLst>
    </bk>
    <bk>
      <extLst>
        <ext uri="{3e2802c4-a4d2-4d8b-9148-e3be6c30e623}">
          <xlrd:rvb i="9720"/>
        </ext>
      </extLst>
    </bk>
    <bk>
      <extLst>
        <ext uri="{3e2802c4-a4d2-4d8b-9148-e3be6c30e623}">
          <xlrd:rvb i="9721"/>
        </ext>
      </extLst>
    </bk>
    <bk>
      <extLst>
        <ext uri="{3e2802c4-a4d2-4d8b-9148-e3be6c30e623}">
          <xlrd:rvb i="9722"/>
        </ext>
      </extLst>
    </bk>
    <bk>
      <extLst>
        <ext uri="{3e2802c4-a4d2-4d8b-9148-e3be6c30e623}">
          <xlrd:rvb i="9723"/>
        </ext>
      </extLst>
    </bk>
    <bk>
      <extLst>
        <ext uri="{3e2802c4-a4d2-4d8b-9148-e3be6c30e623}">
          <xlrd:rvb i="9724"/>
        </ext>
      </extLst>
    </bk>
    <bk>
      <extLst>
        <ext uri="{3e2802c4-a4d2-4d8b-9148-e3be6c30e623}">
          <xlrd:rvb i="9725"/>
        </ext>
      </extLst>
    </bk>
    <bk>
      <extLst>
        <ext uri="{3e2802c4-a4d2-4d8b-9148-e3be6c30e623}">
          <xlrd:rvb i="9726"/>
        </ext>
      </extLst>
    </bk>
    <bk>
      <extLst>
        <ext uri="{3e2802c4-a4d2-4d8b-9148-e3be6c30e623}">
          <xlrd:rvb i="9727"/>
        </ext>
      </extLst>
    </bk>
    <bk>
      <extLst>
        <ext uri="{3e2802c4-a4d2-4d8b-9148-e3be6c30e623}">
          <xlrd:rvb i="9728"/>
        </ext>
      </extLst>
    </bk>
    <bk>
      <extLst>
        <ext uri="{3e2802c4-a4d2-4d8b-9148-e3be6c30e623}">
          <xlrd:rvb i="9729"/>
        </ext>
      </extLst>
    </bk>
    <bk>
      <extLst>
        <ext uri="{3e2802c4-a4d2-4d8b-9148-e3be6c30e623}">
          <xlrd:rvb i="9730"/>
        </ext>
      </extLst>
    </bk>
    <bk>
      <extLst>
        <ext uri="{3e2802c4-a4d2-4d8b-9148-e3be6c30e623}">
          <xlrd:rvb i="9731"/>
        </ext>
      </extLst>
    </bk>
    <bk>
      <extLst>
        <ext uri="{3e2802c4-a4d2-4d8b-9148-e3be6c30e623}">
          <xlrd:rvb i="9732"/>
        </ext>
      </extLst>
    </bk>
    <bk>
      <extLst>
        <ext uri="{3e2802c4-a4d2-4d8b-9148-e3be6c30e623}">
          <xlrd:rvb i="9733"/>
        </ext>
      </extLst>
    </bk>
    <bk>
      <extLst>
        <ext uri="{3e2802c4-a4d2-4d8b-9148-e3be6c30e623}">
          <xlrd:rvb i="9734"/>
        </ext>
      </extLst>
    </bk>
    <bk>
      <extLst>
        <ext uri="{3e2802c4-a4d2-4d8b-9148-e3be6c30e623}">
          <xlrd:rvb i="9735"/>
        </ext>
      </extLst>
    </bk>
    <bk>
      <extLst>
        <ext uri="{3e2802c4-a4d2-4d8b-9148-e3be6c30e623}">
          <xlrd:rvb i="9736"/>
        </ext>
      </extLst>
    </bk>
    <bk>
      <extLst>
        <ext uri="{3e2802c4-a4d2-4d8b-9148-e3be6c30e623}">
          <xlrd:rvb i="9737"/>
        </ext>
      </extLst>
    </bk>
    <bk>
      <extLst>
        <ext uri="{3e2802c4-a4d2-4d8b-9148-e3be6c30e623}">
          <xlrd:rvb i="9738"/>
        </ext>
      </extLst>
    </bk>
    <bk>
      <extLst>
        <ext uri="{3e2802c4-a4d2-4d8b-9148-e3be6c30e623}">
          <xlrd:rvb i="9739"/>
        </ext>
      </extLst>
    </bk>
    <bk>
      <extLst>
        <ext uri="{3e2802c4-a4d2-4d8b-9148-e3be6c30e623}">
          <xlrd:rvb i="9740"/>
        </ext>
      </extLst>
    </bk>
    <bk>
      <extLst>
        <ext uri="{3e2802c4-a4d2-4d8b-9148-e3be6c30e623}">
          <xlrd:rvb i="9741"/>
        </ext>
      </extLst>
    </bk>
    <bk>
      <extLst>
        <ext uri="{3e2802c4-a4d2-4d8b-9148-e3be6c30e623}">
          <xlrd:rvb i="9742"/>
        </ext>
      </extLst>
    </bk>
    <bk>
      <extLst>
        <ext uri="{3e2802c4-a4d2-4d8b-9148-e3be6c30e623}">
          <xlrd:rvb i="9743"/>
        </ext>
      </extLst>
    </bk>
    <bk>
      <extLst>
        <ext uri="{3e2802c4-a4d2-4d8b-9148-e3be6c30e623}">
          <xlrd:rvb i="9744"/>
        </ext>
      </extLst>
    </bk>
    <bk>
      <extLst>
        <ext uri="{3e2802c4-a4d2-4d8b-9148-e3be6c30e623}">
          <xlrd:rvb i="9745"/>
        </ext>
      </extLst>
    </bk>
    <bk>
      <extLst>
        <ext uri="{3e2802c4-a4d2-4d8b-9148-e3be6c30e623}">
          <xlrd:rvb i="9746"/>
        </ext>
      </extLst>
    </bk>
    <bk>
      <extLst>
        <ext uri="{3e2802c4-a4d2-4d8b-9148-e3be6c30e623}">
          <xlrd:rvb i="9747"/>
        </ext>
      </extLst>
    </bk>
    <bk>
      <extLst>
        <ext uri="{3e2802c4-a4d2-4d8b-9148-e3be6c30e623}">
          <xlrd:rvb i="9748"/>
        </ext>
      </extLst>
    </bk>
    <bk>
      <extLst>
        <ext uri="{3e2802c4-a4d2-4d8b-9148-e3be6c30e623}">
          <xlrd:rvb i="9749"/>
        </ext>
      </extLst>
    </bk>
    <bk>
      <extLst>
        <ext uri="{3e2802c4-a4d2-4d8b-9148-e3be6c30e623}">
          <xlrd:rvb i="9750"/>
        </ext>
      </extLst>
    </bk>
    <bk>
      <extLst>
        <ext uri="{3e2802c4-a4d2-4d8b-9148-e3be6c30e623}">
          <xlrd:rvb i="9751"/>
        </ext>
      </extLst>
    </bk>
    <bk>
      <extLst>
        <ext uri="{3e2802c4-a4d2-4d8b-9148-e3be6c30e623}">
          <xlrd:rvb i="9752"/>
        </ext>
      </extLst>
    </bk>
    <bk>
      <extLst>
        <ext uri="{3e2802c4-a4d2-4d8b-9148-e3be6c30e623}">
          <xlrd:rvb i="9753"/>
        </ext>
      </extLst>
    </bk>
    <bk>
      <extLst>
        <ext uri="{3e2802c4-a4d2-4d8b-9148-e3be6c30e623}">
          <xlrd:rvb i="9754"/>
        </ext>
      </extLst>
    </bk>
    <bk>
      <extLst>
        <ext uri="{3e2802c4-a4d2-4d8b-9148-e3be6c30e623}">
          <xlrd:rvb i="9755"/>
        </ext>
      </extLst>
    </bk>
    <bk>
      <extLst>
        <ext uri="{3e2802c4-a4d2-4d8b-9148-e3be6c30e623}">
          <xlrd:rvb i="9756"/>
        </ext>
      </extLst>
    </bk>
    <bk>
      <extLst>
        <ext uri="{3e2802c4-a4d2-4d8b-9148-e3be6c30e623}">
          <xlrd:rvb i="9757"/>
        </ext>
      </extLst>
    </bk>
    <bk>
      <extLst>
        <ext uri="{3e2802c4-a4d2-4d8b-9148-e3be6c30e623}">
          <xlrd:rvb i="9758"/>
        </ext>
      </extLst>
    </bk>
    <bk>
      <extLst>
        <ext uri="{3e2802c4-a4d2-4d8b-9148-e3be6c30e623}">
          <xlrd:rvb i="9759"/>
        </ext>
      </extLst>
    </bk>
    <bk>
      <extLst>
        <ext uri="{3e2802c4-a4d2-4d8b-9148-e3be6c30e623}">
          <xlrd:rvb i="9760"/>
        </ext>
      </extLst>
    </bk>
    <bk>
      <extLst>
        <ext uri="{3e2802c4-a4d2-4d8b-9148-e3be6c30e623}">
          <xlrd:rvb i="9761"/>
        </ext>
      </extLst>
    </bk>
    <bk>
      <extLst>
        <ext uri="{3e2802c4-a4d2-4d8b-9148-e3be6c30e623}">
          <xlrd:rvb i="9762"/>
        </ext>
      </extLst>
    </bk>
    <bk>
      <extLst>
        <ext uri="{3e2802c4-a4d2-4d8b-9148-e3be6c30e623}">
          <xlrd:rvb i="9763"/>
        </ext>
      </extLst>
    </bk>
    <bk>
      <extLst>
        <ext uri="{3e2802c4-a4d2-4d8b-9148-e3be6c30e623}">
          <xlrd:rvb i="9764"/>
        </ext>
      </extLst>
    </bk>
    <bk>
      <extLst>
        <ext uri="{3e2802c4-a4d2-4d8b-9148-e3be6c30e623}">
          <xlrd:rvb i="9765"/>
        </ext>
      </extLst>
    </bk>
    <bk>
      <extLst>
        <ext uri="{3e2802c4-a4d2-4d8b-9148-e3be6c30e623}">
          <xlrd:rvb i="9766"/>
        </ext>
      </extLst>
    </bk>
    <bk>
      <extLst>
        <ext uri="{3e2802c4-a4d2-4d8b-9148-e3be6c30e623}">
          <xlrd:rvb i="9767"/>
        </ext>
      </extLst>
    </bk>
    <bk>
      <extLst>
        <ext uri="{3e2802c4-a4d2-4d8b-9148-e3be6c30e623}">
          <xlrd:rvb i="9768"/>
        </ext>
      </extLst>
    </bk>
    <bk>
      <extLst>
        <ext uri="{3e2802c4-a4d2-4d8b-9148-e3be6c30e623}">
          <xlrd:rvb i="9769"/>
        </ext>
      </extLst>
    </bk>
    <bk>
      <extLst>
        <ext uri="{3e2802c4-a4d2-4d8b-9148-e3be6c30e623}">
          <xlrd:rvb i="9770"/>
        </ext>
      </extLst>
    </bk>
    <bk>
      <extLst>
        <ext uri="{3e2802c4-a4d2-4d8b-9148-e3be6c30e623}">
          <xlrd:rvb i="9771"/>
        </ext>
      </extLst>
    </bk>
    <bk>
      <extLst>
        <ext uri="{3e2802c4-a4d2-4d8b-9148-e3be6c30e623}">
          <xlrd:rvb i="9772"/>
        </ext>
      </extLst>
    </bk>
    <bk>
      <extLst>
        <ext uri="{3e2802c4-a4d2-4d8b-9148-e3be6c30e623}">
          <xlrd:rvb i="9773"/>
        </ext>
      </extLst>
    </bk>
    <bk>
      <extLst>
        <ext uri="{3e2802c4-a4d2-4d8b-9148-e3be6c30e623}">
          <xlrd:rvb i="9774"/>
        </ext>
      </extLst>
    </bk>
    <bk>
      <extLst>
        <ext uri="{3e2802c4-a4d2-4d8b-9148-e3be6c30e623}">
          <xlrd:rvb i="9775"/>
        </ext>
      </extLst>
    </bk>
    <bk>
      <extLst>
        <ext uri="{3e2802c4-a4d2-4d8b-9148-e3be6c30e623}">
          <xlrd:rvb i="9776"/>
        </ext>
      </extLst>
    </bk>
    <bk>
      <extLst>
        <ext uri="{3e2802c4-a4d2-4d8b-9148-e3be6c30e623}">
          <xlrd:rvb i="9777"/>
        </ext>
      </extLst>
    </bk>
    <bk>
      <extLst>
        <ext uri="{3e2802c4-a4d2-4d8b-9148-e3be6c30e623}">
          <xlrd:rvb i="9778"/>
        </ext>
      </extLst>
    </bk>
    <bk>
      <extLst>
        <ext uri="{3e2802c4-a4d2-4d8b-9148-e3be6c30e623}">
          <xlrd:rvb i="9779"/>
        </ext>
      </extLst>
    </bk>
    <bk>
      <extLst>
        <ext uri="{3e2802c4-a4d2-4d8b-9148-e3be6c30e623}">
          <xlrd:rvb i="9780"/>
        </ext>
      </extLst>
    </bk>
    <bk>
      <extLst>
        <ext uri="{3e2802c4-a4d2-4d8b-9148-e3be6c30e623}">
          <xlrd:rvb i="9781"/>
        </ext>
      </extLst>
    </bk>
    <bk>
      <extLst>
        <ext uri="{3e2802c4-a4d2-4d8b-9148-e3be6c30e623}">
          <xlrd:rvb i="9782"/>
        </ext>
      </extLst>
    </bk>
    <bk>
      <extLst>
        <ext uri="{3e2802c4-a4d2-4d8b-9148-e3be6c30e623}">
          <xlrd:rvb i="9783"/>
        </ext>
      </extLst>
    </bk>
    <bk>
      <extLst>
        <ext uri="{3e2802c4-a4d2-4d8b-9148-e3be6c30e623}">
          <xlrd:rvb i="9784"/>
        </ext>
      </extLst>
    </bk>
    <bk>
      <extLst>
        <ext uri="{3e2802c4-a4d2-4d8b-9148-e3be6c30e623}">
          <xlrd:rvb i="9785"/>
        </ext>
      </extLst>
    </bk>
    <bk>
      <extLst>
        <ext uri="{3e2802c4-a4d2-4d8b-9148-e3be6c30e623}">
          <xlrd:rvb i="9786"/>
        </ext>
      </extLst>
    </bk>
    <bk>
      <extLst>
        <ext uri="{3e2802c4-a4d2-4d8b-9148-e3be6c30e623}">
          <xlrd:rvb i="9787"/>
        </ext>
      </extLst>
    </bk>
    <bk>
      <extLst>
        <ext uri="{3e2802c4-a4d2-4d8b-9148-e3be6c30e623}">
          <xlrd:rvb i="9788"/>
        </ext>
      </extLst>
    </bk>
    <bk>
      <extLst>
        <ext uri="{3e2802c4-a4d2-4d8b-9148-e3be6c30e623}">
          <xlrd:rvb i="9789"/>
        </ext>
      </extLst>
    </bk>
    <bk>
      <extLst>
        <ext uri="{3e2802c4-a4d2-4d8b-9148-e3be6c30e623}">
          <xlrd:rvb i="9790"/>
        </ext>
      </extLst>
    </bk>
    <bk>
      <extLst>
        <ext uri="{3e2802c4-a4d2-4d8b-9148-e3be6c30e623}">
          <xlrd:rvb i="9791"/>
        </ext>
      </extLst>
    </bk>
    <bk>
      <extLst>
        <ext uri="{3e2802c4-a4d2-4d8b-9148-e3be6c30e623}">
          <xlrd:rvb i="9792"/>
        </ext>
      </extLst>
    </bk>
    <bk>
      <extLst>
        <ext uri="{3e2802c4-a4d2-4d8b-9148-e3be6c30e623}">
          <xlrd:rvb i="9793"/>
        </ext>
      </extLst>
    </bk>
    <bk>
      <extLst>
        <ext uri="{3e2802c4-a4d2-4d8b-9148-e3be6c30e623}">
          <xlrd:rvb i="9794"/>
        </ext>
      </extLst>
    </bk>
    <bk>
      <extLst>
        <ext uri="{3e2802c4-a4d2-4d8b-9148-e3be6c30e623}">
          <xlrd:rvb i="9795"/>
        </ext>
      </extLst>
    </bk>
    <bk>
      <extLst>
        <ext uri="{3e2802c4-a4d2-4d8b-9148-e3be6c30e623}">
          <xlrd:rvb i="9796"/>
        </ext>
      </extLst>
    </bk>
    <bk>
      <extLst>
        <ext uri="{3e2802c4-a4d2-4d8b-9148-e3be6c30e623}">
          <xlrd:rvb i="9797"/>
        </ext>
      </extLst>
    </bk>
    <bk>
      <extLst>
        <ext uri="{3e2802c4-a4d2-4d8b-9148-e3be6c30e623}">
          <xlrd:rvb i="9798"/>
        </ext>
      </extLst>
    </bk>
    <bk>
      <extLst>
        <ext uri="{3e2802c4-a4d2-4d8b-9148-e3be6c30e623}">
          <xlrd:rvb i="9799"/>
        </ext>
      </extLst>
    </bk>
    <bk>
      <extLst>
        <ext uri="{3e2802c4-a4d2-4d8b-9148-e3be6c30e623}">
          <xlrd:rvb i="9800"/>
        </ext>
      </extLst>
    </bk>
    <bk>
      <extLst>
        <ext uri="{3e2802c4-a4d2-4d8b-9148-e3be6c30e623}">
          <xlrd:rvb i="9801"/>
        </ext>
      </extLst>
    </bk>
    <bk>
      <extLst>
        <ext uri="{3e2802c4-a4d2-4d8b-9148-e3be6c30e623}">
          <xlrd:rvb i="9802"/>
        </ext>
      </extLst>
    </bk>
    <bk>
      <extLst>
        <ext uri="{3e2802c4-a4d2-4d8b-9148-e3be6c30e623}">
          <xlrd:rvb i="9803"/>
        </ext>
      </extLst>
    </bk>
    <bk>
      <extLst>
        <ext uri="{3e2802c4-a4d2-4d8b-9148-e3be6c30e623}">
          <xlrd:rvb i="9804"/>
        </ext>
      </extLst>
    </bk>
    <bk>
      <extLst>
        <ext uri="{3e2802c4-a4d2-4d8b-9148-e3be6c30e623}">
          <xlrd:rvb i="9805"/>
        </ext>
      </extLst>
    </bk>
    <bk>
      <extLst>
        <ext uri="{3e2802c4-a4d2-4d8b-9148-e3be6c30e623}">
          <xlrd:rvb i="9806"/>
        </ext>
      </extLst>
    </bk>
    <bk>
      <extLst>
        <ext uri="{3e2802c4-a4d2-4d8b-9148-e3be6c30e623}">
          <xlrd:rvb i="9807"/>
        </ext>
      </extLst>
    </bk>
    <bk>
      <extLst>
        <ext uri="{3e2802c4-a4d2-4d8b-9148-e3be6c30e623}">
          <xlrd:rvb i="9808"/>
        </ext>
      </extLst>
    </bk>
    <bk>
      <extLst>
        <ext uri="{3e2802c4-a4d2-4d8b-9148-e3be6c30e623}">
          <xlrd:rvb i="9809"/>
        </ext>
      </extLst>
    </bk>
    <bk>
      <extLst>
        <ext uri="{3e2802c4-a4d2-4d8b-9148-e3be6c30e623}">
          <xlrd:rvb i="9810"/>
        </ext>
      </extLst>
    </bk>
    <bk>
      <extLst>
        <ext uri="{3e2802c4-a4d2-4d8b-9148-e3be6c30e623}">
          <xlrd:rvb i="9811"/>
        </ext>
      </extLst>
    </bk>
    <bk>
      <extLst>
        <ext uri="{3e2802c4-a4d2-4d8b-9148-e3be6c30e623}">
          <xlrd:rvb i="9812"/>
        </ext>
      </extLst>
    </bk>
    <bk>
      <extLst>
        <ext uri="{3e2802c4-a4d2-4d8b-9148-e3be6c30e623}">
          <xlrd:rvb i="9813"/>
        </ext>
      </extLst>
    </bk>
    <bk>
      <extLst>
        <ext uri="{3e2802c4-a4d2-4d8b-9148-e3be6c30e623}">
          <xlrd:rvb i="9814"/>
        </ext>
      </extLst>
    </bk>
    <bk>
      <extLst>
        <ext uri="{3e2802c4-a4d2-4d8b-9148-e3be6c30e623}">
          <xlrd:rvb i="9815"/>
        </ext>
      </extLst>
    </bk>
    <bk>
      <extLst>
        <ext uri="{3e2802c4-a4d2-4d8b-9148-e3be6c30e623}">
          <xlrd:rvb i="9816"/>
        </ext>
      </extLst>
    </bk>
    <bk>
      <extLst>
        <ext uri="{3e2802c4-a4d2-4d8b-9148-e3be6c30e623}">
          <xlrd:rvb i="9817"/>
        </ext>
      </extLst>
    </bk>
    <bk>
      <extLst>
        <ext uri="{3e2802c4-a4d2-4d8b-9148-e3be6c30e623}">
          <xlrd:rvb i="9818"/>
        </ext>
      </extLst>
    </bk>
    <bk>
      <extLst>
        <ext uri="{3e2802c4-a4d2-4d8b-9148-e3be6c30e623}">
          <xlrd:rvb i="9819"/>
        </ext>
      </extLst>
    </bk>
    <bk>
      <extLst>
        <ext uri="{3e2802c4-a4d2-4d8b-9148-e3be6c30e623}">
          <xlrd:rvb i="9820"/>
        </ext>
      </extLst>
    </bk>
    <bk>
      <extLst>
        <ext uri="{3e2802c4-a4d2-4d8b-9148-e3be6c30e623}">
          <xlrd:rvb i="9821"/>
        </ext>
      </extLst>
    </bk>
    <bk>
      <extLst>
        <ext uri="{3e2802c4-a4d2-4d8b-9148-e3be6c30e623}">
          <xlrd:rvb i="9822"/>
        </ext>
      </extLst>
    </bk>
    <bk>
      <extLst>
        <ext uri="{3e2802c4-a4d2-4d8b-9148-e3be6c30e623}">
          <xlrd:rvb i="9823"/>
        </ext>
      </extLst>
    </bk>
    <bk>
      <extLst>
        <ext uri="{3e2802c4-a4d2-4d8b-9148-e3be6c30e623}">
          <xlrd:rvb i="9824"/>
        </ext>
      </extLst>
    </bk>
    <bk>
      <extLst>
        <ext uri="{3e2802c4-a4d2-4d8b-9148-e3be6c30e623}">
          <xlrd:rvb i="9825"/>
        </ext>
      </extLst>
    </bk>
    <bk>
      <extLst>
        <ext uri="{3e2802c4-a4d2-4d8b-9148-e3be6c30e623}">
          <xlrd:rvb i="9826"/>
        </ext>
      </extLst>
    </bk>
    <bk>
      <extLst>
        <ext uri="{3e2802c4-a4d2-4d8b-9148-e3be6c30e623}">
          <xlrd:rvb i="9827"/>
        </ext>
      </extLst>
    </bk>
    <bk>
      <extLst>
        <ext uri="{3e2802c4-a4d2-4d8b-9148-e3be6c30e623}">
          <xlrd:rvb i="9828"/>
        </ext>
      </extLst>
    </bk>
    <bk>
      <extLst>
        <ext uri="{3e2802c4-a4d2-4d8b-9148-e3be6c30e623}">
          <xlrd:rvb i="9829"/>
        </ext>
      </extLst>
    </bk>
    <bk>
      <extLst>
        <ext uri="{3e2802c4-a4d2-4d8b-9148-e3be6c30e623}">
          <xlrd:rvb i="9830"/>
        </ext>
      </extLst>
    </bk>
    <bk>
      <extLst>
        <ext uri="{3e2802c4-a4d2-4d8b-9148-e3be6c30e623}">
          <xlrd:rvb i="9831"/>
        </ext>
      </extLst>
    </bk>
    <bk>
      <extLst>
        <ext uri="{3e2802c4-a4d2-4d8b-9148-e3be6c30e623}">
          <xlrd:rvb i="9832"/>
        </ext>
      </extLst>
    </bk>
    <bk>
      <extLst>
        <ext uri="{3e2802c4-a4d2-4d8b-9148-e3be6c30e623}">
          <xlrd:rvb i="9833"/>
        </ext>
      </extLst>
    </bk>
    <bk>
      <extLst>
        <ext uri="{3e2802c4-a4d2-4d8b-9148-e3be6c30e623}">
          <xlrd:rvb i="9834"/>
        </ext>
      </extLst>
    </bk>
    <bk>
      <extLst>
        <ext uri="{3e2802c4-a4d2-4d8b-9148-e3be6c30e623}">
          <xlrd:rvb i="9835"/>
        </ext>
      </extLst>
    </bk>
    <bk>
      <extLst>
        <ext uri="{3e2802c4-a4d2-4d8b-9148-e3be6c30e623}">
          <xlrd:rvb i="9836"/>
        </ext>
      </extLst>
    </bk>
    <bk>
      <extLst>
        <ext uri="{3e2802c4-a4d2-4d8b-9148-e3be6c30e623}">
          <xlrd:rvb i="9837"/>
        </ext>
      </extLst>
    </bk>
    <bk>
      <extLst>
        <ext uri="{3e2802c4-a4d2-4d8b-9148-e3be6c30e623}">
          <xlrd:rvb i="9838"/>
        </ext>
      </extLst>
    </bk>
    <bk>
      <extLst>
        <ext uri="{3e2802c4-a4d2-4d8b-9148-e3be6c30e623}">
          <xlrd:rvb i="9839"/>
        </ext>
      </extLst>
    </bk>
    <bk>
      <extLst>
        <ext uri="{3e2802c4-a4d2-4d8b-9148-e3be6c30e623}">
          <xlrd:rvb i="9840"/>
        </ext>
      </extLst>
    </bk>
    <bk>
      <extLst>
        <ext uri="{3e2802c4-a4d2-4d8b-9148-e3be6c30e623}">
          <xlrd:rvb i="9841"/>
        </ext>
      </extLst>
    </bk>
    <bk>
      <extLst>
        <ext uri="{3e2802c4-a4d2-4d8b-9148-e3be6c30e623}">
          <xlrd:rvb i="9842"/>
        </ext>
      </extLst>
    </bk>
    <bk>
      <extLst>
        <ext uri="{3e2802c4-a4d2-4d8b-9148-e3be6c30e623}">
          <xlrd:rvb i="9843"/>
        </ext>
      </extLst>
    </bk>
    <bk>
      <extLst>
        <ext uri="{3e2802c4-a4d2-4d8b-9148-e3be6c30e623}">
          <xlrd:rvb i="9844"/>
        </ext>
      </extLst>
    </bk>
    <bk>
      <extLst>
        <ext uri="{3e2802c4-a4d2-4d8b-9148-e3be6c30e623}">
          <xlrd:rvb i="9845"/>
        </ext>
      </extLst>
    </bk>
    <bk>
      <extLst>
        <ext uri="{3e2802c4-a4d2-4d8b-9148-e3be6c30e623}">
          <xlrd:rvb i="9846"/>
        </ext>
      </extLst>
    </bk>
    <bk>
      <extLst>
        <ext uri="{3e2802c4-a4d2-4d8b-9148-e3be6c30e623}">
          <xlrd:rvb i="9847"/>
        </ext>
      </extLst>
    </bk>
    <bk>
      <extLst>
        <ext uri="{3e2802c4-a4d2-4d8b-9148-e3be6c30e623}">
          <xlrd:rvb i="9848"/>
        </ext>
      </extLst>
    </bk>
    <bk>
      <extLst>
        <ext uri="{3e2802c4-a4d2-4d8b-9148-e3be6c30e623}">
          <xlrd:rvb i="9849"/>
        </ext>
      </extLst>
    </bk>
    <bk>
      <extLst>
        <ext uri="{3e2802c4-a4d2-4d8b-9148-e3be6c30e623}">
          <xlrd:rvb i="9850"/>
        </ext>
      </extLst>
    </bk>
    <bk>
      <extLst>
        <ext uri="{3e2802c4-a4d2-4d8b-9148-e3be6c30e623}">
          <xlrd:rvb i="9851"/>
        </ext>
      </extLst>
    </bk>
    <bk>
      <extLst>
        <ext uri="{3e2802c4-a4d2-4d8b-9148-e3be6c30e623}">
          <xlrd:rvb i="9852"/>
        </ext>
      </extLst>
    </bk>
    <bk>
      <extLst>
        <ext uri="{3e2802c4-a4d2-4d8b-9148-e3be6c30e623}">
          <xlrd:rvb i="9853"/>
        </ext>
      </extLst>
    </bk>
    <bk>
      <extLst>
        <ext uri="{3e2802c4-a4d2-4d8b-9148-e3be6c30e623}">
          <xlrd:rvb i="9854"/>
        </ext>
      </extLst>
    </bk>
    <bk>
      <extLst>
        <ext uri="{3e2802c4-a4d2-4d8b-9148-e3be6c30e623}">
          <xlrd:rvb i="9855"/>
        </ext>
      </extLst>
    </bk>
    <bk>
      <extLst>
        <ext uri="{3e2802c4-a4d2-4d8b-9148-e3be6c30e623}">
          <xlrd:rvb i="9856"/>
        </ext>
      </extLst>
    </bk>
    <bk>
      <extLst>
        <ext uri="{3e2802c4-a4d2-4d8b-9148-e3be6c30e623}">
          <xlrd:rvb i="9857"/>
        </ext>
      </extLst>
    </bk>
    <bk>
      <extLst>
        <ext uri="{3e2802c4-a4d2-4d8b-9148-e3be6c30e623}">
          <xlrd:rvb i="9858"/>
        </ext>
      </extLst>
    </bk>
    <bk>
      <extLst>
        <ext uri="{3e2802c4-a4d2-4d8b-9148-e3be6c30e623}">
          <xlrd:rvb i="9859"/>
        </ext>
      </extLst>
    </bk>
    <bk>
      <extLst>
        <ext uri="{3e2802c4-a4d2-4d8b-9148-e3be6c30e623}">
          <xlrd:rvb i="9860"/>
        </ext>
      </extLst>
    </bk>
    <bk>
      <extLst>
        <ext uri="{3e2802c4-a4d2-4d8b-9148-e3be6c30e623}">
          <xlrd:rvb i="9861"/>
        </ext>
      </extLst>
    </bk>
    <bk>
      <extLst>
        <ext uri="{3e2802c4-a4d2-4d8b-9148-e3be6c30e623}">
          <xlrd:rvb i="9862"/>
        </ext>
      </extLst>
    </bk>
    <bk>
      <extLst>
        <ext uri="{3e2802c4-a4d2-4d8b-9148-e3be6c30e623}">
          <xlrd:rvb i="9863"/>
        </ext>
      </extLst>
    </bk>
    <bk>
      <extLst>
        <ext uri="{3e2802c4-a4d2-4d8b-9148-e3be6c30e623}">
          <xlrd:rvb i="9864"/>
        </ext>
      </extLst>
    </bk>
    <bk>
      <extLst>
        <ext uri="{3e2802c4-a4d2-4d8b-9148-e3be6c30e623}">
          <xlrd:rvb i="9865"/>
        </ext>
      </extLst>
    </bk>
    <bk>
      <extLst>
        <ext uri="{3e2802c4-a4d2-4d8b-9148-e3be6c30e623}">
          <xlrd:rvb i="9866"/>
        </ext>
      </extLst>
    </bk>
    <bk>
      <extLst>
        <ext uri="{3e2802c4-a4d2-4d8b-9148-e3be6c30e623}">
          <xlrd:rvb i="9867"/>
        </ext>
      </extLst>
    </bk>
    <bk>
      <extLst>
        <ext uri="{3e2802c4-a4d2-4d8b-9148-e3be6c30e623}">
          <xlrd:rvb i="9868"/>
        </ext>
      </extLst>
    </bk>
    <bk>
      <extLst>
        <ext uri="{3e2802c4-a4d2-4d8b-9148-e3be6c30e623}">
          <xlrd:rvb i="9869"/>
        </ext>
      </extLst>
    </bk>
    <bk>
      <extLst>
        <ext uri="{3e2802c4-a4d2-4d8b-9148-e3be6c30e623}">
          <xlrd:rvb i="9870"/>
        </ext>
      </extLst>
    </bk>
    <bk>
      <extLst>
        <ext uri="{3e2802c4-a4d2-4d8b-9148-e3be6c30e623}">
          <xlrd:rvb i="9871"/>
        </ext>
      </extLst>
    </bk>
    <bk>
      <extLst>
        <ext uri="{3e2802c4-a4d2-4d8b-9148-e3be6c30e623}">
          <xlrd:rvb i="9872"/>
        </ext>
      </extLst>
    </bk>
    <bk>
      <extLst>
        <ext uri="{3e2802c4-a4d2-4d8b-9148-e3be6c30e623}">
          <xlrd:rvb i="9873"/>
        </ext>
      </extLst>
    </bk>
    <bk>
      <extLst>
        <ext uri="{3e2802c4-a4d2-4d8b-9148-e3be6c30e623}">
          <xlrd:rvb i="9874"/>
        </ext>
      </extLst>
    </bk>
    <bk>
      <extLst>
        <ext uri="{3e2802c4-a4d2-4d8b-9148-e3be6c30e623}">
          <xlrd:rvb i="9875"/>
        </ext>
      </extLst>
    </bk>
    <bk>
      <extLst>
        <ext uri="{3e2802c4-a4d2-4d8b-9148-e3be6c30e623}">
          <xlrd:rvb i="9876"/>
        </ext>
      </extLst>
    </bk>
    <bk>
      <extLst>
        <ext uri="{3e2802c4-a4d2-4d8b-9148-e3be6c30e623}">
          <xlrd:rvb i="9877"/>
        </ext>
      </extLst>
    </bk>
    <bk>
      <extLst>
        <ext uri="{3e2802c4-a4d2-4d8b-9148-e3be6c30e623}">
          <xlrd:rvb i="9878"/>
        </ext>
      </extLst>
    </bk>
    <bk>
      <extLst>
        <ext uri="{3e2802c4-a4d2-4d8b-9148-e3be6c30e623}">
          <xlrd:rvb i="9879"/>
        </ext>
      </extLst>
    </bk>
    <bk>
      <extLst>
        <ext uri="{3e2802c4-a4d2-4d8b-9148-e3be6c30e623}">
          <xlrd:rvb i="9880"/>
        </ext>
      </extLst>
    </bk>
    <bk>
      <extLst>
        <ext uri="{3e2802c4-a4d2-4d8b-9148-e3be6c30e623}">
          <xlrd:rvb i="9881"/>
        </ext>
      </extLst>
    </bk>
    <bk>
      <extLst>
        <ext uri="{3e2802c4-a4d2-4d8b-9148-e3be6c30e623}">
          <xlrd:rvb i="9882"/>
        </ext>
      </extLst>
    </bk>
    <bk>
      <extLst>
        <ext uri="{3e2802c4-a4d2-4d8b-9148-e3be6c30e623}">
          <xlrd:rvb i="9883"/>
        </ext>
      </extLst>
    </bk>
    <bk>
      <extLst>
        <ext uri="{3e2802c4-a4d2-4d8b-9148-e3be6c30e623}">
          <xlrd:rvb i="9884"/>
        </ext>
      </extLst>
    </bk>
    <bk>
      <extLst>
        <ext uri="{3e2802c4-a4d2-4d8b-9148-e3be6c30e623}">
          <xlrd:rvb i="9885"/>
        </ext>
      </extLst>
    </bk>
    <bk>
      <extLst>
        <ext uri="{3e2802c4-a4d2-4d8b-9148-e3be6c30e623}">
          <xlrd:rvb i="9886"/>
        </ext>
      </extLst>
    </bk>
    <bk>
      <extLst>
        <ext uri="{3e2802c4-a4d2-4d8b-9148-e3be6c30e623}">
          <xlrd:rvb i="9887"/>
        </ext>
      </extLst>
    </bk>
    <bk>
      <extLst>
        <ext uri="{3e2802c4-a4d2-4d8b-9148-e3be6c30e623}">
          <xlrd:rvb i="9888"/>
        </ext>
      </extLst>
    </bk>
    <bk>
      <extLst>
        <ext uri="{3e2802c4-a4d2-4d8b-9148-e3be6c30e623}">
          <xlrd:rvb i="9889"/>
        </ext>
      </extLst>
    </bk>
    <bk>
      <extLst>
        <ext uri="{3e2802c4-a4d2-4d8b-9148-e3be6c30e623}">
          <xlrd:rvb i="9890"/>
        </ext>
      </extLst>
    </bk>
    <bk>
      <extLst>
        <ext uri="{3e2802c4-a4d2-4d8b-9148-e3be6c30e623}">
          <xlrd:rvb i="9891"/>
        </ext>
      </extLst>
    </bk>
    <bk>
      <extLst>
        <ext uri="{3e2802c4-a4d2-4d8b-9148-e3be6c30e623}">
          <xlrd:rvb i="9892"/>
        </ext>
      </extLst>
    </bk>
    <bk>
      <extLst>
        <ext uri="{3e2802c4-a4d2-4d8b-9148-e3be6c30e623}">
          <xlrd:rvb i="9893"/>
        </ext>
      </extLst>
    </bk>
    <bk>
      <extLst>
        <ext uri="{3e2802c4-a4d2-4d8b-9148-e3be6c30e623}">
          <xlrd:rvb i="9894"/>
        </ext>
      </extLst>
    </bk>
    <bk>
      <extLst>
        <ext uri="{3e2802c4-a4d2-4d8b-9148-e3be6c30e623}">
          <xlrd:rvb i="9895"/>
        </ext>
      </extLst>
    </bk>
    <bk>
      <extLst>
        <ext uri="{3e2802c4-a4d2-4d8b-9148-e3be6c30e623}">
          <xlrd:rvb i="9896"/>
        </ext>
      </extLst>
    </bk>
    <bk>
      <extLst>
        <ext uri="{3e2802c4-a4d2-4d8b-9148-e3be6c30e623}">
          <xlrd:rvb i="9897"/>
        </ext>
      </extLst>
    </bk>
    <bk>
      <extLst>
        <ext uri="{3e2802c4-a4d2-4d8b-9148-e3be6c30e623}">
          <xlrd:rvb i="9898"/>
        </ext>
      </extLst>
    </bk>
    <bk>
      <extLst>
        <ext uri="{3e2802c4-a4d2-4d8b-9148-e3be6c30e623}">
          <xlrd:rvb i="9899"/>
        </ext>
      </extLst>
    </bk>
    <bk>
      <extLst>
        <ext uri="{3e2802c4-a4d2-4d8b-9148-e3be6c30e623}">
          <xlrd:rvb i="9900"/>
        </ext>
      </extLst>
    </bk>
    <bk>
      <extLst>
        <ext uri="{3e2802c4-a4d2-4d8b-9148-e3be6c30e623}">
          <xlrd:rvb i="9901"/>
        </ext>
      </extLst>
    </bk>
    <bk>
      <extLst>
        <ext uri="{3e2802c4-a4d2-4d8b-9148-e3be6c30e623}">
          <xlrd:rvb i="9902"/>
        </ext>
      </extLst>
    </bk>
    <bk>
      <extLst>
        <ext uri="{3e2802c4-a4d2-4d8b-9148-e3be6c30e623}">
          <xlrd:rvb i="9903"/>
        </ext>
      </extLst>
    </bk>
    <bk>
      <extLst>
        <ext uri="{3e2802c4-a4d2-4d8b-9148-e3be6c30e623}">
          <xlrd:rvb i="9904"/>
        </ext>
      </extLst>
    </bk>
    <bk>
      <extLst>
        <ext uri="{3e2802c4-a4d2-4d8b-9148-e3be6c30e623}">
          <xlrd:rvb i="9905"/>
        </ext>
      </extLst>
    </bk>
    <bk>
      <extLst>
        <ext uri="{3e2802c4-a4d2-4d8b-9148-e3be6c30e623}">
          <xlrd:rvb i="9906"/>
        </ext>
      </extLst>
    </bk>
    <bk>
      <extLst>
        <ext uri="{3e2802c4-a4d2-4d8b-9148-e3be6c30e623}">
          <xlrd:rvb i="9907"/>
        </ext>
      </extLst>
    </bk>
    <bk>
      <extLst>
        <ext uri="{3e2802c4-a4d2-4d8b-9148-e3be6c30e623}">
          <xlrd:rvb i="9908"/>
        </ext>
      </extLst>
    </bk>
    <bk>
      <extLst>
        <ext uri="{3e2802c4-a4d2-4d8b-9148-e3be6c30e623}">
          <xlrd:rvb i="9909"/>
        </ext>
      </extLst>
    </bk>
    <bk>
      <extLst>
        <ext uri="{3e2802c4-a4d2-4d8b-9148-e3be6c30e623}">
          <xlrd:rvb i="9910"/>
        </ext>
      </extLst>
    </bk>
    <bk>
      <extLst>
        <ext uri="{3e2802c4-a4d2-4d8b-9148-e3be6c30e623}">
          <xlrd:rvb i="9911"/>
        </ext>
      </extLst>
    </bk>
    <bk>
      <extLst>
        <ext uri="{3e2802c4-a4d2-4d8b-9148-e3be6c30e623}">
          <xlrd:rvb i="9912"/>
        </ext>
      </extLst>
    </bk>
    <bk>
      <extLst>
        <ext uri="{3e2802c4-a4d2-4d8b-9148-e3be6c30e623}">
          <xlrd:rvb i="9913"/>
        </ext>
      </extLst>
    </bk>
    <bk>
      <extLst>
        <ext uri="{3e2802c4-a4d2-4d8b-9148-e3be6c30e623}">
          <xlrd:rvb i="9914"/>
        </ext>
      </extLst>
    </bk>
    <bk>
      <extLst>
        <ext uri="{3e2802c4-a4d2-4d8b-9148-e3be6c30e623}">
          <xlrd:rvb i="9915"/>
        </ext>
      </extLst>
    </bk>
    <bk>
      <extLst>
        <ext uri="{3e2802c4-a4d2-4d8b-9148-e3be6c30e623}">
          <xlrd:rvb i="9916"/>
        </ext>
      </extLst>
    </bk>
    <bk>
      <extLst>
        <ext uri="{3e2802c4-a4d2-4d8b-9148-e3be6c30e623}">
          <xlrd:rvb i="9917"/>
        </ext>
      </extLst>
    </bk>
    <bk>
      <extLst>
        <ext uri="{3e2802c4-a4d2-4d8b-9148-e3be6c30e623}">
          <xlrd:rvb i="9918"/>
        </ext>
      </extLst>
    </bk>
    <bk>
      <extLst>
        <ext uri="{3e2802c4-a4d2-4d8b-9148-e3be6c30e623}">
          <xlrd:rvb i="9919"/>
        </ext>
      </extLst>
    </bk>
    <bk>
      <extLst>
        <ext uri="{3e2802c4-a4d2-4d8b-9148-e3be6c30e623}">
          <xlrd:rvb i="9920"/>
        </ext>
      </extLst>
    </bk>
    <bk>
      <extLst>
        <ext uri="{3e2802c4-a4d2-4d8b-9148-e3be6c30e623}">
          <xlrd:rvb i="9921"/>
        </ext>
      </extLst>
    </bk>
    <bk>
      <extLst>
        <ext uri="{3e2802c4-a4d2-4d8b-9148-e3be6c30e623}">
          <xlrd:rvb i="9922"/>
        </ext>
      </extLst>
    </bk>
    <bk>
      <extLst>
        <ext uri="{3e2802c4-a4d2-4d8b-9148-e3be6c30e623}">
          <xlrd:rvb i="9923"/>
        </ext>
      </extLst>
    </bk>
    <bk>
      <extLst>
        <ext uri="{3e2802c4-a4d2-4d8b-9148-e3be6c30e623}">
          <xlrd:rvb i="9924"/>
        </ext>
      </extLst>
    </bk>
    <bk>
      <extLst>
        <ext uri="{3e2802c4-a4d2-4d8b-9148-e3be6c30e623}">
          <xlrd:rvb i="9925"/>
        </ext>
      </extLst>
    </bk>
    <bk>
      <extLst>
        <ext uri="{3e2802c4-a4d2-4d8b-9148-e3be6c30e623}">
          <xlrd:rvb i="9926"/>
        </ext>
      </extLst>
    </bk>
    <bk>
      <extLst>
        <ext uri="{3e2802c4-a4d2-4d8b-9148-e3be6c30e623}">
          <xlrd:rvb i="9927"/>
        </ext>
      </extLst>
    </bk>
    <bk>
      <extLst>
        <ext uri="{3e2802c4-a4d2-4d8b-9148-e3be6c30e623}">
          <xlrd:rvb i="9928"/>
        </ext>
      </extLst>
    </bk>
    <bk>
      <extLst>
        <ext uri="{3e2802c4-a4d2-4d8b-9148-e3be6c30e623}">
          <xlrd:rvb i="9929"/>
        </ext>
      </extLst>
    </bk>
    <bk>
      <extLst>
        <ext uri="{3e2802c4-a4d2-4d8b-9148-e3be6c30e623}">
          <xlrd:rvb i="9930"/>
        </ext>
      </extLst>
    </bk>
    <bk>
      <extLst>
        <ext uri="{3e2802c4-a4d2-4d8b-9148-e3be6c30e623}">
          <xlrd:rvb i="9931"/>
        </ext>
      </extLst>
    </bk>
    <bk>
      <extLst>
        <ext uri="{3e2802c4-a4d2-4d8b-9148-e3be6c30e623}">
          <xlrd:rvb i="9932"/>
        </ext>
      </extLst>
    </bk>
    <bk>
      <extLst>
        <ext uri="{3e2802c4-a4d2-4d8b-9148-e3be6c30e623}">
          <xlrd:rvb i="9933"/>
        </ext>
      </extLst>
    </bk>
    <bk>
      <extLst>
        <ext uri="{3e2802c4-a4d2-4d8b-9148-e3be6c30e623}">
          <xlrd:rvb i="9934"/>
        </ext>
      </extLst>
    </bk>
    <bk>
      <extLst>
        <ext uri="{3e2802c4-a4d2-4d8b-9148-e3be6c30e623}">
          <xlrd:rvb i="9935"/>
        </ext>
      </extLst>
    </bk>
    <bk>
      <extLst>
        <ext uri="{3e2802c4-a4d2-4d8b-9148-e3be6c30e623}">
          <xlrd:rvb i="9936"/>
        </ext>
      </extLst>
    </bk>
    <bk>
      <extLst>
        <ext uri="{3e2802c4-a4d2-4d8b-9148-e3be6c30e623}">
          <xlrd:rvb i="9937"/>
        </ext>
      </extLst>
    </bk>
    <bk>
      <extLst>
        <ext uri="{3e2802c4-a4d2-4d8b-9148-e3be6c30e623}">
          <xlrd:rvb i="9938"/>
        </ext>
      </extLst>
    </bk>
    <bk>
      <extLst>
        <ext uri="{3e2802c4-a4d2-4d8b-9148-e3be6c30e623}">
          <xlrd:rvb i="9939"/>
        </ext>
      </extLst>
    </bk>
    <bk>
      <extLst>
        <ext uri="{3e2802c4-a4d2-4d8b-9148-e3be6c30e623}">
          <xlrd:rvb i="9940"/>
        </ext>
      </extLst>
    </bk>
    <bk>
      <extLst>
        <ext uri="{3e2802c4-a4d2-4d8b-9148-e3be6c30e623}">
          <xlrd:rvb i="9941"/>
        </ext>
      </extLst>
    </bk>
    <bk>
      <extLst>
        <ext uri="{3e2802c4-a4d2-4d8b-9148-e3be6c30e623}">
          <xlrd:rvb i="9942"/>
        </ext>
      </extLst>
    </bk>
    <bk>
      <extLst>
        <ext uri="{3e2802c4-a4d2-4d8b-9148-e3be6c30e623}">
          <xlrd:rvb i="9943"/>
        </ext>
      </extLst>
    </bk>
    <bk>
      <extLst>
        <ext uri="{3e2802c4-a4d2-4d8b-9148-e3be6c30e623}">
          <xlrd:rvb i="9944"/>
        </ext>
      </extLst>
    </bk>
    <bk>
      <extLst>
        <ext uri="{3e2802c4-a4d2-4d8b-9148-e3be6c30e623}">
          <xlrd:rvb i="9945"/>
        </ext>
      </extLst>
    </bk>
    <bk>
      <extLst>
        <ext uri="{3e2802c4-a4d2-4d8b-9148-e3be6c30e623}">
          <xlrd:rvb i="9946"/>
        </ext>
      </extLst>
    </bk>
    <bk>
      <extLst>
        <ext uri="{3e2802c4-a4d2-4d8b-9148-e3be6c30e623}">
          <xlrd:rvb i="9947"/>
        </ext>
      </extLst>
    </bk>
    <bk>
      <extLst>
        <ext uri="{3e2802c4-a4d2-4d8b-9148-e3be6c30e623}">
          <xlrd:rvb i="9948"/>
        </ext>
      </extLst>
    </bk>
    <bk>
      <extLst>
        <ext uri="{3e2802c4-a4d2-4d8b-9148-e3be6c30e623}">
          <xlrd:rvb i="9949"/>
        </ext>
      </extLst>
    </bk>
    <bk>
      <extLst>
        <ext uri="{3e2802c4-a4d2-4d8b-9148-e3be6c30e623}">
          <xlrd:rvb i="9950"/>
        </ext>
      </extLst>
    </bk>
    <bk>
      <extLst>
        <ext uri="{3e2802c4-a4d2-4d8b-9148-e3be6c30e623}">
          <xlrd:rvb i="9951"/>
        </ext>
      </extLst>
    </bk>
    <bk>
      <extLst>
        <ext uri="{3e2802c4-a4d2-4d8b-9148-e3be6c30e623}">
          <xlrd:rvb i="9952"/>
        </ext>
      </extLst>
    </bk>
    <bk>
      <extLst>
        <ext uri="{3e2802c4-a4d2-4d8b-9148-e3be6c30e623}">
          <xlrd:rvb i="9953"/>
        </ext>
      </extLst>
    </bk>
    <bk>
      <extLst>
        <ext uri="{3e2802c4-a4d2-4d8b-9148-e3be6c30e623}">
          <xlrd:rvb i="9954"/>
        </ext>
      </extLst>
    </bk>
    <bk>
      <extLst>
        <ext uri="{3e2802c4-a4d2-4d8b-9148-e3be6c30e623}">
          <xlrd:rvb i="9955"/>
        </ext>
      </extLst>
    </bk>
    <bk>
      <extLst>
        <ext uri="{3e2802c4-a4d2-4d8b-9148-e3be6c30e623}">
          <xlrd:rvb i="9956"/>
        </ext>
      </extLst>
    </bk>
    <bk>
      <extLst>
        <ext uri="{3e2802c4-a4d2-4d8b-9148-e3be6c30e623}">
          <xlrd:rvb i="9957"/>
        </ext>
      </extLst>
    </bk>
    <bk>
      <extLst>
        <ext uri="{3e2802c4-a4d2-4d8b-9148-e3be6c30e623}">
          <xlrd:rvb i="9958"/>
        </ext>
      </extLst>
    </bk>
    <bk>
      <extLst>
        <ext uri="{3e2802c4-a4d2-4d8b-9148-e3be6c30e623}">
          <xlrd:rvb i="9959"/>
        </ext>
      </extLst>
    </bk>
    <bk>
      <extLst>
        <ext uri="{3e2802c4-a4d2-4d8b-9148-e3be6c30e623}">
          <xlrd:rvb i="9960"/>
        </ext>
      </extLst>
    </bk>
    <bk>
      <extLst>
        <ext uri="{3e2802c4-a4d2-4d8b-9148-e3be6c30e623}">
          <xlrd:rvb i="9961"/>
        </ext>
      </extLst>
    </bk>
    <bk>
      <extLst>
        <ext uri="{3e2802c4-a4d2-4d8b-9148-e3be6c30e623}">
          <xlrd:rvb i="9962"/>
        </ext>
      </extLst>
    </bk>
    <bk>
      <extLst>
        <ext uri="{3e2802c4-a4d2-4d8b-9148-e3be6c30e623}">
          <xlrd:rvb i="9963"/>
        </ext>
      </extLst>
    </bk>
    <bk>
      <extLst>
        <ext uri="{3e2802c4-a4d2-4d8b-9148-e3be6c30e623}">
          <xlrd:rvb i="9964"/>
        </ext>
      </extLst>
    </bk>
    <bk>
      <extLst>
        <ext uri="{3e2802c4-a4d2-4d8b-9148-e3be6c30e623}">
          <xlrd:rvb i="9965"/>
        </ext>
      </extLst>
    </bk>
    <bk>
      <extLst>
        <ext uri="{3e2802c4-a4d2-4d8b-9148-e3be6c30e623}">
          <xlrd:rvb i="9966"/>
        </ext>
      </extLst>
    </bk>
    <bk>
      <extLst>
        <ext uri="{3e2802c4-a4d2-4d8b-9148-e3be6c30e623}">
          <xlrd:rvb i="9967"/>
        </ext>
      </extLst>
    </bk>
    <bk>
      <extLst>
        <ext uri="{3e2802c4-a4d2-4d8b-9148-e3be6c30e623}">
          <xlrd:rvb i="9968"/>
        </ext>
      </extLst>
    </bk>
    <bk>
      <extLst>
        <ext uri="{3e2802c4-a4d2-4d8b-9148-e3be6c30e623}">
          <xlrd:rvb i="9969"/>
        </ext>
      </extLst>
    </bk>
    <bk>
      <extLst>
        <ext uri="{3e2802c4-a4d2-4d8b-9148-e3be6c30e623}">
          <xlrd:rvb i="9970"/>
        </ext>
      </extLst>
    </bk>
    <bk>
      <extLst>
        <ext uri="{3e2802c4-a4d2-4d8b-9148-e3be6c30e623}">
          <xlrd:rvb i="9971"/>
        </ext>
      </extLst>
    </bk>
    <bk>
      <extLst>
        <ext uri="{3e2802c4-a4d2-4d8b-9148-e3be6c30e623}">
          <xlrd:rvb i="9972"/>
        </ext>
      </extLst>
    </bk>
    <bk>
      <extLst>
        <ext uri="{3e2802c4-a4d2-4d8b-9148-e3be6c30e623}">
          <xlrd:rvb i="9973"/>
        </ext>
      </extLst>
    </bk>
    <bk>
      <extLst>
        <ext uri="{3e2802c4-a4d2-4d8b-9148-e3be6c30e623}">
          <xlrd:rvb i="9974"/>
        </ext>
      </extLst>
    </bk>
    <bk>
      <extLst>
        <ext uri="{3e2802c4-a4d2-4d8b-9148-e3be6c30e623}">
          <xlrd:rvb i="9975"/>
        </ext>
      </extLst>
    </bk>
    <bk>
      <extLst>
        <ext uri="{3e2802c4-a4d2-4d8b-9148-e3be6c30e623}">
          <xlrd:rvb i="9976"/>
        </ext>
      </extLst>
    </bk>
    <bk>
      <extLst>
        <ext uri="{3e2802c4-a4d2-4d8b-9148-e3be6c30e623}">
          <xlrd:rvb i="9977"/>
        </ext>
      </extLst>
    </bk>
    <bk>
      <extLst>
        <ext uri="{3e2802c4-a4d2-4d8b-9148-e3be6c30e623}">
          <xlrd:rvb i="9978"/>
        </ext>
      </extLst>
    </bk>
    <bk>
      <extLst>
        <ext uri="{3e2802c4-a4d2-4d8b-9148-e3be6c30e623}">
          <xlrd:rvb i="9979"/>
        </ext>
      </extLst>
    </bk>
    <bk>
      <extLst>
        <ext uri="{3e2802c4-a4d2-4d8b-9148-e3be6c30e623}">
          <xlrd:rvb i="9980"/>
        </ext>
      </extLst>
    </bk>
    <bk>
      <extLst>
        <ext uri="{3e2802c4-a4d2-4d8b-9148-e3be6c30e623}">
          <xlrd:rvb i="9981"/>
        </ext>
      </extLst>
    </bk>
    <bk>
      <extLst>
        <ext uri="{3e2802c4-a4d2-4d8b-9148-e3be6c30e623}">
          <xlrd:rvb i="9982"/>
        </ext>
      </extLst>
    </bk>
    <bk>
      <extLst>
        <ext uri="{3e2802c4-a4d2-4d8b-9148-e3be6c30e623}">
          <xlrd:rvb i="9983"/>
        </ext>
      </extLst>
    </bk>
    <bk>
      <extLst>
        <ext uri="{3e2802c4-a4d2-4d8b-9148-e3be6c30e623}">
          <xlrd:rvb i="9984"/>
        </ext>
      </extLst>
    </bk>
    <bk>
      <extLst>
        <ext uri="{3e2802c4-a4d2-4d8b-9148-e3be6c30e623}">
          <xlrd:rvb i="9985"/>
        </ext>
      </extLst>
    </bk>
    <bk>
      <extLst>
        <ext uri="{3e2802c4-a4d2-4d8b-9148-e3be6c30e623}">
          <xlrd:rvb i="9986"/>
        </ext>
      </extLst>
    </bk>
    <bk>
      <extLst>
        <ext uri="{3e2802c4-a4d2-4d8b-9148-e3be6c30e623}">
          <xlrd:rvb i="9987"/>
        </ext>
      </extLst>
    </bk>
    <bk>
      <extLst>
        <ext uri="{3e2802c4-a4d2-4d8b-9148-e3be6c30e623}">
          <xlrd:rvb i="9988"/>
        </ext>
      </extLst>
    </bk>
    <bk>
      <extLst>
        <ext uri="{3e2802c4-a4d2-4d8b-9148-e3be6c30e623}">
          <xlrd:rvb i="9989"/>
        </ext>
      </extLst>
    </bk>
    <bk>
      <extLst>
        <ext uri="{3e2802c4-a4d2-4d8b-9148-e3be6c30e623}">
          <xlrd:rvb i="9990"/>
        </ext>
      </extLst>
    </bk>
    <bk>
      <extLst>
        <ext uri="{3e2802c4-a4d2-4d8b-9148-e3be6c30e623}">
          <xlrd:rvb i="9991"/>
        </ext>
      </extLst>
    </bk>
    <bk>
      <extLst>
        <ext uri="{3e2802c4-a4d2-4d8b-9148-e3be6c30e623}">
          <xlrd:rvb i="9992"/>
        </ext>
      </extLst>
    </bk>
    <bk>
      <extLst>
        <ext uri="{3e2802c4-a4d2-4d8b-9148-e3be6c30e623}">
          <xlrd:rvb i="9993"/>
        </ext>
      </extLst>
    </bk>
    <bk>
      <extLst>
        <ext uri="{3e2802c4-a4d2-4d8b-9148-e3be6c30e623}">
          <xlrd:rvb i="9994"/>
        </ext>
      </extLst>
    </bk>
    <bk>
      <extLst>
        <ext uri="{3e2802c4-a4d2-4d8b-9148-e3be6c30e623}">
          <xlrd:rvb i="9995"/>
        </ext>
      </extLst>
    </bk>
    <bk>
      <extLst>
        <ext uri="{3e2802c4-a4d2-4d8b-9148-e3be6c30e623}">
          <xlrd:rvb i="9996"/>
        </ext>
      </extLst>
    </bk>
    <bk>
      <extLst>
        <ext uri="{3e2802c4-a4d2-4d8b-9148-e3be6c30e623}">
          <xlrd:rvb i="9997"/>
        </ext>
      </extLst>
    </bk>
    <bk>
      <extLst>
        <ext uri="{3e2802c4-a4d2-4d8b-9148-e3be6c30e623}">
          <xlrd:rvb i="9998"/>
        </ext>
      </extLst>
    </bk>
    <bk>
      <extLst>
        <ext uri="{3e2802c4-a4d2-4d8b-9148-e3be6c30e623}">
          <xlrd:rvb i="9999"/>
        </ext>
      </extLst>
    </bk>
    <bk>
      <extLst>
        <ext uri="{3e2802c4-a4d2-4d8b-9148-e3be6c30e623}">
          <xlrd:rvb i="10000"/>
        </ext>
      </extLst>
    </bk>
    <bk>
      <extLst>
        <ext uri="{3e2802c4-a4d2-4d8b-9148-e3be6c30e623}">
          <xlrd:rvb i="10001"/>
        </ext>
      </extLst>
    </bk>
    <bk>
      <extLst>
        <ext uri="{3e2802c4-a4d2-4d8b-9148-e3be6c30e623}">
          <xlrd:rvb i="10002"/>
        </ext>
      </extLst>
    </bk>
    <bk>
      <extLst>
        <ext uri="{3e2802c4-a4d2-4d8b-9148-e3be6c30e623}">
          <xlrd:rvb i="10003"/>
        </ext>
      </extLst>
    </bk>
    <bk>
      <extLst>
        <ext uri="{3e2802c4-a4d2-4d8b-9148-e3be6c30e623}">
          <xlrd:rvb i="10004"/>
        </ext>
      </extLst>
    </bk>
    <bk>
      <extLst>
        <ext uri="{3e2802c4-a4d2-4d8b-9148-e3be6c30e623}">
          <xlrd:rvb i="10005"/>
        </ext>
      </extLst>
    </bk>
    <bk>
      <extLst>
        <ext uri="{3e2802c4-a4d2-4d8b-9148-e3be6c30e623}">
          <xlrd:rvb i="10006"/>
        </ext>
      </extLst>
    </bk>
    <bk>
      <extLst>
        <ext uri="{3e2802c4-a4d2-4d8b-9148-e3be6c30e623}">
          <xlrd:rvb i="10007"/>
        </ext>
      </extLst>
    </bk>
    <bk>
      <extLst>
        <ext uri="{3e2802c4-a4d2-4d8b-9148-e3be6c30e623}">
          <xlrd:rvb i="10008"/>
        </ext>
      </extLst>
    </bk>
    <bk>
      <extLst>
        <ext uri="{3e2802c4-a4d2-4d8b-9148-e3be6c30e623}">
          <xlrd:rvb i="10009"/>
        </ext>
      </extLst>
    </bk>
    <bk>
      <extLst>
        <ext uri="{3e2802c4-a4d2-4d8b-9148-e3be6c30e623}">
          <xlrd:rvb i="10010"/>
        </ext>
      </extLst>
    </bk>
    <bk>
      <extLst>
        <ext uri="{3e2802c4-a4d2-4d8b-9148-e3be6c30e623}">
          <xlrd:rvb i="10011"/>
        </ext>
      </extLst>
    </bk>
    <bk>
      <extLst>
        <ext uri="{3e2802c4-a4d2-4d8b-9148-e3be6c30e623}">
          <xlrd:rvb i="10012"/>
        </ext>
      </extLst>
    </bk>
    <bk>
      <extLst>
        <ext uri="{3e2802c4-a4d2-4d8b-9148-e3be6c30e623}">
          <xlrd:rvb i="10013"/>
        </ext>
      </extLst>
    </bk>
    <bk>
      <extLst>
        <ext uri="{3e2802c4-a4d2-4d8b-9148-e3be6c30e623}">
          <xlrd:rvb i="10014"/>
        </ext>
      </extLst>
    </bk>
    <bk>
      <extLst>
        <ext uri="{3e2802c4-a4d2-4d8b-9148-e3be6c30e623}">
          <xlrd:rvb i="10015"/>
        </ext>
      </extLst>
    </bk>
    <bk>
      <extLst>
        <ext uri="{3e2802c4-a4d2-4d8b-9148-e3be6c30e623}">
          <xlrd:rvb i="10016"/>
        </ext>
      </extLst>
    </bk>
    <bk>
      <extLst>
        <ext uri="{3e2802c4-a4d2-4d8b-9148-e3be6c30e623}">
          <xlrd:rvb i="10017"/>
        </ext>
      </extLst>
    </bk>
    <bk>
      <extLst>
        <ext uri="{3e2802c4-a4d2-4d8b-9148-e3be6c30e623}">
          <xlrd:rvb i="10018"/>
        </ext>
      </extLst>
    </bk>
    <bk>
      <extLst>
        <ext uri="{3e2802c4-a4d2-4d8b-9148-e3be6c30e623}">
          <xlrd:rvb i="10019"/>
        </ext>
      </extLst>
    </bk>
    <bk>
      <extLst>
        <ext uri="{3e2802c4-a4d2-4d8b-9148-e3be6c30e623}">
          <xlrd:rvb i="10020"/>
        </ext>
      </extLst>
    </bk>
    <bk>
      <extLst>
        <ext uri="{3e2802c4-a4d2-4d8b-9148-e3be6c30e623}">
          <xlrd:rvb i="10021"/>
        </ext>
      </extLst>
    </bk>
    <bk>
      <extLst>
        <ext uri="{3e2802c4-a4d2-4d8b-9148-e3be6c30e623}">
          <xlrd:rvb i="10022"/>
        </ext>
      </extLst>
    </bk>
    <bk>
      <extLst>
        <ext uri="{3e2802c4-a4d2-4d8b-9148-e3be6c30e623}">
          <xlrd:rvb i="10023"/>
        </ext>
      </extLst>
    </bk>
    <bk>
      <extLst>
        <ext uri="{3e2802c4-a4d2-4d8b-9148-e3be6c30e623}">
          <xlrd:rvb i="10024"/>
        </ext>
      </extLst>
    </bk>
    <bk>
      <extLst>
        <ext uri="{3e2802c4-a4d2-4d8b-9148-e3be6c30e623}">
          <xlrd:rvb i="10025"/>
        </ext>
      </extLst>
    </bk>
    <bk>
      <extLst>
        <ext uri="{3e2802c4-a4d2-4d8b-9148-e3be6c30e623}">
          <xlrd:rvb i="10026"/>
        </ext>
      </extLst>
    </bk>
    <bk>
      <extLst>
        <ext uri="{3e2802c4-a4d2-4d8b-9148-e3be6c30e623}">
          <xlrd:rvb i="10027"/>
        </ext>
      </extLst>
    </bk>
    <bk>
      <extLst>
        <ext uri="{3e2802c4-a4d2-4d8b-9148-e3be6c30e623}">
          <xlrd:rvb i="10028"/>
        </ext>
      </extLst>
    </bk>
    <bk>
      <extLst>
        <ext uri="{3e2802c4-a4d2-4d8b-9148-e3be6c30e623}">
          <xlrd:rvb i="10029"/>
        </ext>
      </extLst>
    </bk>
    <bk>
      <extLst>
        <ext uri="{3e2802c4-a4d2-4d8b-9148-e3be6c30e623}">
          <xlrd:rvb i="10030"/>
        </ext>
      </extLst>
    </bk>
    <bk>
      <extLst>
        <ext uri="{3e2802c4-a4d2-4d8b-9148-e3be6c30e623}">
          <xlrd:rvb i="10031"/>
        </ext>
      </extLst>
    </bk>
    <bk>
      <extLst>
        <ext uri="{3e2802c4-a4d2-4d8b-9148-e3be6c30e623}">
          <xlrd:rvb i="10032"/>
        </ext>
      </extLst>
    </bk>
    <bk>
      <extLst>
        <ext uri="{3e2802c4-a4d2-4d8b-9148-e3be6c30e623}">
          <xlrd:rvb i="10033"/>
        </ext>
      </extLst>
    </bk>
    <bk>
      <extLst>
        <ext uri="{3e2802c4-a4d2-4d8b-9148-e3be6c30e623}">
          <xlrd:rvb i="10034"/>
        </ext>
      </extLst>
    </bk>
    <bk>
      <extLst>
        <ext uri="{3e2802c4-a4d2-4d8b-9148-e3be6c30e623}">
          <xlrd:rvb i="10035"/>
        </ext>
      </extLst>
    </bk>
    <bk>
      <extLst>
        <ext uri="{3e2802c4-a4d2-4d8b-9148-e3be6c30e623}">
          <xlrd:rvb i="10036"/>
        </ext>
      </extLst>
    </bk>
    <bk>
      <extLst>
        <ext uri="{3e2802c4-a4d2-4d8b-9148-e3be6c30e623}">
          <xlrd:rvb i="10037"/>
        </ext>
      </extLst>
    </bk>
    <bk>
      <extLst>
        <ext uri="{3e2802c4-a4d2-4d8b-9148-e3be6c30e623}">
          <xlrd:rvb i="10038"/>
        </ext>
      </extLst>
    </bk>
    <bk>
      <extLst>
        <ext uri="{3e2802c4-a4d2-4d8b-9148-e3be6c30e623}">
          <xlrd:rvb i="10039"/>
        </ext>
      </extLst>
    </bk>
    <bk>
      <extLst>
        <ext uri="{3e2802c4-a4d2-4d8b-9148-e3be6c30e623}">
          <xlrd:rvb i="10040"/>
        </ext>
      </extLst>
    </bk>
    <bk>
      <extLst>
        <ext uri="{3e2802c4-a4d2-4d8b-9148-e3be6c30e623}">
          <xlrd:rvb i="10041"/>
        </ext>
      </extLst>
    </bk>
    <bk>
      <extLst>
        <ext uri="{3e2802c4-a4d2-4d8b-9148-e3be6c30e623}">
          <xlrd:rvb i="10042"/>
        </ext>
      </extLst>
    </bk>
    <bk>
      <extLst>
        <ext uri="{3e2802c4-a4d2-4d8b-9148-e3be6c30e623}">
          <xlrd:rvb i="10043"/>
        </ext>
      </extLst>
    </bk>
    <bk>
      <extLst>
        <ext uri="{3e2802c4-a4d2-4d8b-9148-e3be6c30e623}">
          <xlrd:rvb i="10044"/>
        </ext>
      </extLst>
    </bk>
    <bk>
      <extLst>
        <ext uri="{3e2802c4-a4d2-4d8b-9148-e3be6c30e623}">
          <xlrd:rvb i="10045"/>
        </ext>
      </extLst>
    </bk>
    <bk>
      <extLst>
        <ext uri="{3e2802c4-a4d2-4d8b-9148-e3be6c30e623}">
          <xlrd:rvb i="10046"/>
        </ext>
      </extLst>
    </bk>
    <bk>
      <extLst>
        <ext uri="{3e2802c4-a4d2-4d8b-9148-e3be6c30e623}">
          <xlrd:rvb i="10047"/>
        </ext>
      </extLst>
    </bk>
    <bk>
      <extLst>
        <ext uri="{3e2802c4-a4d2-4d8b-9148-e3be6c30e623}">
          <xlrd:rvb i="10048"/>
        </ext>
      </extLst>
    </bk>
    <bk>
      <extLst>
        <ext uri="{3e2802c4-a4d2-4d8b-9148-e3be6c30e623}">
          <xlrd:rvb i="10049"/>
        </ext>
      </extLst>
    </bk>
    <bk>
      <extLst>
        <ext uri="{3e2802c4-a4d2-4d8b-9148-e3be6c30e623}">
          <xlrd:rvb i="10050"/>
        </ext>
      </extLst>
    </bk>
    <bk>
      <extLst>
        <ext uri="{3e2802c4-a4d2-4d8b-9148-e3be6c30e623}">
          <xlrd:rvb i="10051"/>
        </ext>
      </extLst>
    </bk>
    <bk>
      <extLst>
        <ext uri="{3e2802c4-a4d2-4d8b-9148-e3be6c30e623}">
          <xlrd:rvb i="10052"/>
        </ext>
      </extLst>
    </bk>
    <bk>
      <extLst>
        <ext uri="{3e2802c4-a4d2-4d8b-9148-e3be6c30e623}">
          <xlrd:rvb i="10053"/>
        </ext>
      </extLst>
    </bk>
    <bk>
      <extLst>
        <ext uri="{3e2802c4-a4d2-4d8b-9148-e3be6c30e623}">
          <xlrd:rvb i="10054"/>
        </ext>
      </extLst>
    </bk>
    <bk>
      <extLst>
        <ext uri="{3e2802c4-a4d2-4d8b-9148-e3be6c30e623}">
          <xlrd:rvb i="10055"/>
        </ext>
      </extLst>
    </bk>
    <bk>
      <extLst>
        <ext uri="{3e2802c4-a4d2-4d8b-9148-e3be6c30e623}">
          <xlrd:rvb i="10056"/>
        </ext>
      </extLst>
    </bk>
    <bk>
      <extLst>
        <ext uri="{3e2802c4-a4d2-4d8b-9148-e3be6c30e623}">
          <xlrd:rvb i="10057"/>
        </ext>
      </extLst>
    </bk>
    <bk>
      <extLst>
        <ext uri="{3e2802c4-a4d2-4d8b-9148-e3be6c30e623}">
          <xlrd:rvb i="10058"/>
        </ext>
      </extLst>
    </bk>
    <bk>
      <extLst>
        <ext uri="{3e2802c4-a4d2-4d8b-9148-e3be6c30e623}">
          <xlrd:rvb i="10059"/>
        </ext>
      </extLst>
    </bk>
    <bk>
      <extLst>
        <ext uri="{3e2802c4-a4d2-4d8b-9148-e3be6c30e623}">
          <xlrd:rvb i="10060"/>
        </ext>
      </extLst>
    </bk>
    <bk>
      <extLst>
        <ext uri="{3e2802c4-a4d2-4d8b-9148-e3be6c30e623}">
          <xlrd:rvb i="10061"/>
        </ext>
      </extLst>
    </bk>
    <bk>
      <extLst>
        <ext uri="{3e2802c4-a4d2-4d8b-9148-e3be6c30e623}">
          <xlrd:rvb i="10062"/>
        </ext>
      </extLst>
    </bk>
    <bk>
      <extLst>
        <ext uri="{3e2802c4-a4d2-4d8b-9148-e3be6c30e623}">
          <xlrd:rvb i="10063"/>
        </ext>
      </extLst>
    </bk>
    <bk>
      <extLst>
        <ext uri="{3e2802c4-a4d2-4d8b-9148-e3be6c30e623}">
          <xlrd:rvb i="10064"/>
        </ext>
      </extLst>
    </bk>
    <bk>
      <extLst>
        <ext uri="{3e2802c4-a4d2-4d8b-9148-e3be6c30e623}">
          <xlrd:rvb i="10065"/>
        </ext>
      </extLst>
    </bk>
    <bk>
      <extLst>
        <ext uri="{3e2802c4-a4d2-4d8b-9148-e3be6c30e623}">
          <xlrd:rvb i="10066"/>
        </ext>
      </extLst>
    </bk>
    <bk>
      <extLst>
        <ext uri="{3e2802c4-a4d2-4d8b-9148-e3be6c30e623}">
          <xlrd:rvb i="10067"/>
        </ext>
      </extLst>
    </bk>
    <bk>
      <extLst>
        <ext uri="{3e2802c4-a4d2-4d8b-9148-e3be6c30e623}">
          <xlrd:rvb i="10068"/>
        </ext>
      </extLst>
    </bk>
    <bk>
      <extLst>
        <ext uri="{3e2802c4-a4d2-4d8b-9148-e3be6c30e623}">
          <xlrd:rvb i="10069"/>
        </ext>
      </extLst>
    </bk>
    <bk>
      <extLst>
        <ext uri="{3e2802c4-a4d2-4d8b-9148-e3be6c30e623}">
          <xlrd:rvb i="10070"/>
        </ext>
      </extLst>
    </bk>
    <bk>
      <extLst>
        <ext uri="{3e2802c4-a4d2-4d8b-9148-e3be6c30e623}">
          <xlrd:rvb i="10071"/>
        </ext>
      </extLst>
    </bk>
    <bk>
      <extLst>
        <ext uri="{3e2802c4-a4d2-4d8b-9148-e3be6c30e623}">
          <xlrd:rvb i="10072"/>
        </ext>
      </extLst>
    </bk>
    <bk>
      <extLst>
        <ext uri="{3e2802c4-a4d2-4d8b-9148-e3be6c30e623}">
          <xlrd:rvb i="10073"/>
        </ext>
      </extLst>
    </bk>
    <bk>
      <extLst>
        <ext uri="{3e2802c4-a4d2-4d8b-9148-e3be6c30e623}">
          <xlrd:rvb i="10074"/>
        </ext>
      </extLst>
    </bk>
    <bk>
      <extLst>
        <ext uri="{3e2802c4-a4d2-4d8b-9148-e3be6c30e623}">
          <xlrd:rvb i="10075"/>
        </ext>
      </extLst>
    </bk>
    <bk>
      <extLst>
        <ext uri="{3e2802c4-a4d2-4d8b-9148-e3be6c30e623}">
          <xlrd:rvb i="10076"/>
        </ext>
      </extLst>
    </bk>
    <bk>
      <extLst>
        <ext uri="{3e2802c4-a4d2-4d8b-9148-e3be6c30e623}">
          <xlrd:rvb i="10077"/>
        </ext>
      </extLst>
    </bk>
    <bk>
      <extLst>
        <ext uri="{3e2802c4-a4d2-4d8b-9148-e3be6c30e623}">
          <xlrd:rvb i="10078"/>
        </ext>
      </extLst>
    </bk>
    <bk>
      <extLst>
        <ext uri="{3e2802c4-a4d2-4d8b-9148-e3be6c30e623}">
          <xlrd:rvb i="10079"/>
        </ext>
      </extLst>
    </bk>
    <bk>
      <extLst>
        <ext uri="{3e2802c4-a4d2-4d8b-9148-e3be6c30e623}">
          <xlrd:rvb i="10080"/>
        </ext>
      </extLst>
    </bk>
    <bk>
      <extLst>
        <ext uri="{3e2802c4-a4d2-4d8b-9148-e3be6c30e623}">
          <xlrd:rvb i="10081"/>
        </ext>
      </extLst>
    </bk>
    <bk>
      <extLst>
        <ext uri="{3e2802c4-a4d2-4d8b-9148-e3be6c30e623}">
          <xlrd:rvb i="10082"/>
        </ext>
      </extLst>
    </bk>
    <bk>
      <extLst>
        <ext uri="{3e2802c4-a4d2-4d8b-9148-e3be6c30e623}">
          <xlrd:rvb i="10083"/>
        </ext>
      </extLst>
    </bk>
    <bk>
      <extLst>
        <ext uri="{3e2802c4-a4d2-4d8b-9148-e3be6c30e623}">
          <xlrd:rvb i="10084"/>
        </ext>
      </extLst>
    </bk>
    <bk>
      <extLst>
        <ext uri="{3e2802c4-a4d2-4d8b-9148-e3be6c30e623}">
          <xlrd:rvb i="10085"/>
        </ext>
      </extLst>
    </bk>
    <bk>
      <extLst>
        <ext uri="{3e2802c4-a4d2-4d8b-9148-e3be6c30e623}">
          <xlrd:rvb i="10086"/>
        </ext>
      </extLst>
    </bk>
    <bk>
      <extLst>
        <ext uri="{3e2802c4-a4d2-4d8b-9148-e3be6c30e623}">
          <xlrd:rvb i="10087"/>
        </ext>
      </extLst>
    </bk>
    <bk>
      <extLst>
        <ext uri="{3e2802c4-a4d2-4d8b-9148-e3be6c30e623}">
          <xlrd:rvb i="10088"/>
        </ext>
      </extLst>
    </bk>
    <bk>
      <extLst>
        <ext uri="{3e2802c4-a4d2-4d8b-9148-e3be6c30e623}">
          <xlrd:rvb i="10089"/>
        </ext>
      </extLst>
    </bk>
    <bk>
      <extLst>
        <ext uri="{3e2802c4-a4d2-4d8b-9148-e3be6c30e623}">
          <xlrd:rvb i="10090"/>
        </ext>
      </extLst>
    </bk>
    <bk>
      <extLst>
        <ext uri="{3e2802c4-a4d2-4d8b-9148-e3be6c30e623}">
          <xlrd:rvb i="10091"/>
        </ext>
      </extLst>
    </bk>
    <bk>
      <extLst>
        <ext uri="{3e2802c4-a4d2-4d8b-9148-e3be6c30e623}">
          <xlrd:rvb i="10092"/>
        </ext>
      </extLst>
    </bk>
    <bk>
      <extLst>
        <ext uri="{3e2802c4-a4d2-4d8b-9148-e3be6c30e623}">
          <xlrd:rvb i="10093"/>
        </ext>
      </extLst>
    </bk>
    <bk>
      <extLst>
        <ext uri="{3e2802c4-a4d2-4d8b-9148-e3be6c30e623}">
          <xlrd:rvb i="10094"/>
        </ext>
      </extLst>
    </bk>
    <bk>
      <extLst>
        <ext uri="{3e2802c4-a4d2-4d8b-9148-e3be6c30e623}">
          <xlrd:rvb i="10095"/>
        </ext>
      </extLst>
    </bk>
    <bk>
      <extLst>
        <ext uri="{3e2802c4-a4d2-4d8b-9148-e3be6c30e623}">
          <xlrd:rvb i="10096"/>
        </ext>
      </extLst>
    </bk>
    <bk>
      <extLst>
        <ext uri="{3e2802c4-a4d2-4d8b-9148-e3be6c30e623}">
          <xlrd:rvb i="10097"/>
        </ext>
      </extLst>
    </bk>
    <bk>
      <extLst>
        <ext uri="{3e2802c4-a4d2-4d8b-9148-e3be6c30e623}">
          <xlrd:rvb i="10098"/>
        </ext>
      </extLst>
    </bk>
    <bk>
      <extLst>
        <ext uri="{3e2802c4-a4d2-4d8b-9148-e3be6c30e623}">
          <xlrd:rvb i="10099"/>
        </ext>
      </extLst>
    </bk>
    <bk>
      <extLst>
        <ext uri="{3e2802c4-a4d2-4d8b-9148-e3be6c30e623}">
          <xlrd:rvb i="10100"/>
        </ext>
      </extLst>
    </bk>
    <bk>
      <extLst>
        <ext uri="{3e2802c4-a4d2-4d8b-9148-e3be6c30e623}">
          <xlrd:rvb i="10101"/>
        </ext>
      </extLst>
    </bk>
    <bk>
      <extLst>
        <ext uri="{3e2802c4-a4d2-4d8b-9148-e3be6c30e623}">
          <xlrd:rvb i="10102"/>
        </ext>
      </extLst>
    </bk>
    <bk>
      <extLst>
        <ext uri="{3e2802c4-a4d2-4d8b-9148-e3be6c30e623}">
          <xlrd:rvb i="10103"/>
        </ext>
      </extLst>
    </bk>
    <bk>
      <extLst>
        <ext uri="{3e2802c4-a4d2-4d8b-9148-e3be6c30e623}">
          <xlrd:rvb i="10104"/>
        </ext>
      </extLst>
    </bk>
    <bk>
      <extLst>
        <ext uri="{3e2802c4-a4d2-4d8b-9148-e3be6c30e623}">
          <xlrd:rvb i="10105"/>
        </ext>
      </extLst>
    </bk>
    <bk>
      <extLst>
        <ext uri="{3e2802c4-a4d2-4d8b-9148-e3be6c30e623}">
          <xlrd:rvb i="10106"/>
        </ext>
      </extLst>
    </bk>
    <bk>
      <extLst>
        <ext uri="{3e2802c4-a4d2-4d8b-9148-e3be6c30e623}">
          <xlrd:rvb i="10107"/>
        </ext>
      </extLst>
    </bk>
    <bk>
      <extLst>
        <ext uri="{3e2802c4-a4d2-4d8b-9148-e3be6c30e623}">
          <xlrd:rvb i="10108"/>
        </ext>
      </extLst>
    </bk>
    <bk>
      <extLst>
        <ext uri="{3e2802c4-a4d2-4d8b-9148-e3be6c30e623}">
          <xlrd:rvb i="10109"/>
        </ext>
      </extLst>
    </bk>
    <bk>
      <extLst>
        <ext uri="{3e2802c4-a4d2-4d8b-9148-e3be6c30e623}">
          <xlrd:rvb i="10110"/>
        </ext>
      </extLst>
    </bk>
    <bk>
      <extLst>
        <ext uri="{3e2802c4-a4d2-4d8b-9148-e3be6c30e623}">
          <xlrd:rvb i="10111"/>
        </ext>
      </extLst>
    </bk>
    <bk>
      <extLst>
        <ext uri="{3e2802c4-a4d2-4d8b-9148-e3be6c30e623}">
          <xlrd:rvb i="10112"/>
        </ext>
      </extLst>
    </bk>
    <bk>
      <extLst>
        <ext uri="{3e2802c4-a4d2-4d8b-9148-e3be6c30e623}">
          <xlrd:rvb i="10113"/>
        </ext>
      </extLst>
    </bk>
    <bk>
      <extLst>
        <ext uri="{3e2802c4-a4d2-4d8b-9148-e3be6c30e623}">
          <xlrd:rvb i="10114"/>
        </ext>
      </extLst>
    </bk>
    <bk>
      <extLst>
        <ext uri="{3e2802c4-a4d2-4d8b-9148-e3be6c30e623}">
          <xlrd:rvb i="10115"/>
        </ext>
      </extLst>
    </bk>
    <bk>
      <extLst>
        <ext uri="{3e2802c4-a4d2-4d8b-9148-e3be6c30e623}">
          <xlrd:rvb i="10116"/>
        </ext>
      </extLst>
    </bk>
    <bk>
      <extLst>
        <ext uri="{3e2802c4-a4d2-4d8b-9148-e3be6c30e623}">
          <xlrd:rvb i="10117"/>
        </ext>
      </extLst>
    </bk>
    <bk>
      <extLst>
        <ext uri="{3e2802c4-a4d2-4d8b-9148-e3be6c30e623}">
          <xlrd:rvb i="10118"/>
        </ext>
      </extLst>
    </bk>
    <bk>
      <extLst>
        <ext uri="{3e2802c4-a4d2-4d8b-9148-e3be6c30e623}">
          <xlrd:rvb i="10119"/>
        </ext>
      </extLst>
    </bk>
    <bk>
      <extLst>
        <ext uri="{3e2802c4-a4d2-4d8b-9148-e3be6c30e623}">
          <xlrd:rvb i="10120"/>
        </ext>
      </extLst>
    </bk>
    <bk>
      <extLst>
        <ext uri="{3e2802c4-a4d2-4d8b-9148-e3be6c30e623}">
          <xlrd:rvb i="10121"/>
        </ext>
      </extLst>
    </bk>
    <bk>
      <extLst>
        <ext uri="{3e2802c4-a4d2-4d8b-9148-e3be6c30e623}">
          <xlrd:rvb i="10122"/>
        </ext>
      </extLst>
    </bk>
    <bk>
      <extLst>
        <ext uri="{3e2802c4-a4d2-4d8b-9148-e3be6c30e623}">
          <xlrd:rvb i="10123"/>
        </ext>
      </extLst>
    </bk>
    <bk>
      <extLst>
        <ext uri="{3e2802c4-a4d2-4d8b-9148-e3be6c30e623}">
          <xlrd:rvb i="10124"/>
        </ext>
      </extLst>
    </bk>
    <bk>
      <extLst>
        <ext uri="{3e2802c4-a4d2-4d8b-9148-e3be6c30e623}">
          <xlrd:rvb i="10125"/>
        </ext>
      </extLst>
    </bk>
    <bk>
      <extLst>
        <ext uri="{3e2802c4-a4d2-4d8b-9148-e3be6c30e623}">
          <xlrd:rvb i="10126"/>
        </ext>
      </extLst>
    </bk>
    <bk>
      <extLst>
        <ext uri="{3e2802c4-a4d2-4d8b-9148-e3be6c30e623}">
          <xlrd:rvb i="10127"/>
        </ext>
      </extLst>
    </bk>
    <bk>
      <extLst>
        <ext uri="{3e2802c4-a4d2-4d8b-9148-e3be6c30e623}">
          <xlrd:rvb i="10128"/>
        </ext>
      </extLst>
    </bk>
    <bk>
      <extLst>
        <ext uri="{3e2802c4-a4d2-4d8b-9148-e3be6c30e623}">
          <xlrd:rvb i="10129"/>
        </ext>
      </extLst>
    </bk>
    <bk>
      <extLst>
        <ext uri="{3e2802c4-a4d2-4d8b-9148-e3be6c30e623}">
          <xlrd:rvb i="10130"/>
        </ext>
      </extLst>
    </bk>
    <bk>
      <extLst>
        <ext uri="{3e2802c4-a4d2-4d8b-9148-e3be6c30e623}">
          <xlrd:rvb i="10131"/>
        </ext>
      </extLst>
    </bk>
    <bk>
      <extLst>
        <ext uri="{3e2802c4-a4d2-4d8b-9148-e3be6c30e623}">
          <xlrd:rvb i="10132"/>
        </ext>
      </extLst>
    </bk>
    <bk>
      <extLst>
        <ext uri="{3e2802c4-a4d2-4d8b-9148-e3be6c30e623}">
          <xlrd:rvb i="10133"/>
        </ext>
      </extLst>
    </bk>
    <bk>
      <extLst>
        <ext uri="{3e2802c4-a4d2-4d8b-9148-e3be6c30e623}">
          <xlrd:rvb i="10134"/>
        </ext>
      </extLst>
    </bk>
    <bk>
      <extLst>
        <ext uri="{3e2802c4-a4d2-4d8b-9148-e3be6c30e623}">
          <xlrd:rvb i="10135"/>
        </ext>
      </extLst>
    </bk>
    <bk>
      <extLst>
        <ext uri="{3e2802c4-a4d2-4d8b-9148-e3be6c30e623}">
          <xlrd:rvb i="10136"/>
        </ext>
      </extLst>
    </bk>
    <bk>
      <extLst>
        <ext uri="{3e2802c4-a4d2-4d8b-9148-e3be6c30e623}">
          <xlrd:rvb i="10137"/>
        </ext>
      </extLst>
    </bk>
    <bk>
      <extLst>
        <ext uri="{3e2802c4-a4d2-4d8b-9148-e3be6c30e623}">
          <xlrd:rvb i="10138"/>
        </ext>
      </extLst>
    </bk>
    <bk>
      <extLst>
        <ext uri="{3e2802c4-a4d2-4d8b-9148-e3be6c30e623}">
          <xlrd:rvb i="10139"/>
        </ext>
      </extLst>
    </bk>
    <bk>
      <extLst>
        <ext uri="{3e2802c4-a4d2-4d8b-9148-e3be6c30e623}">
          <xlrd:rvb i="10140"/>
        </ext>
      </extLst>
    </bk>
    <bk>
      <extLst>
        <ext uri="{3e2802c4-a4d2-4d8b-9148-e3be6c30e623}">
          <xlrd:rvb i="10141"/>
        </ext>
      </extLst>
    </bk>
    <bk>
      <extLst>
        <ext uri="{3e2802c4-a4d2-4d8b-9148-e3be6c30e623}">
          <xlrd:rvb i="10142"/>
        </ext>
      </extLst>
    </bk>
    <bk>
      <extLst>
        <ext uri="{3e2802c4-a4d2-4d8b-9148-e3be6c30e623}">
          <xlrd:rvb i="10143"/>
        </ext>
      </extLst>
    </bk>
    <bk>
      <extLst>
        <ext uri="{3e2802c4-a4d2-4d8b-9148-e3be6c30e623}">
          <xlrd:rvb i="10144"/>
        </ext>
      </extLst>
    </bk>
    <bk>
      <extLst>
        <ext uri="{3e2802c4-a4d2-4d8b-9148-e3be6c30e623}">
          <xlrd:rvb i="10145"/>
        </ext>
      </extLst>
    </bk>
    <bk>
      <extLst>
        <ext uri="{3e2802c4-a4d2-4d8b-9148-e3be6c30e623}">
          <xlrd:rvb i="10146"/>
        </ext>
      </extLst>
    </bk>
    <bk>
      <extLst>
        <ext uri="{3e2802c4-a4d2-4d8b-9148-e3be6c30e623}">
          <xlrd:rvb i="10147"/>
        </ext>
      </extLst>
    </bk>
    <bk>
      <extLst>
        <ext uri="{3e2802c4-a4d2-4d8b-9148-e3be6c30e623}">
          <xlrd:rvb i="10148"/>
        </ext>
      </extLst>
    </bk>
    <bk>
      <extLst>
        <ext uri="{3e2802c4-a4d2-4d8b-9148-e3be6c30e623}">
          <xlrd:rvb i="10149"/>
        </ext>
      </extLst>
    </bk>
    <bk>
      <extLst>
        <ext uri="{3e2802c4-a4d2-4d8b-9148-e3be6c30e623}">
          <xlrd:rvb i="10150"/>
        </ext>
      </extLst>
    </bk>
    <bk>
      <extLst>
        <ext uri="{3e2802c4-a4d2-4d8b-9148-e3be6c30e623}">
          <xlrd:rvb i="10151"/>
        </ext>
      </extLst>
    </bk>
    <bk>
      <extLst>
        <ext uri="{3e2802c4-a4d2-4d8b-9148-e3be6c30e623}">
          <xlrd:rvb i="10152"/>
        </ext>
      </extLst>
    </bk>
    <bk>
      <extLst>
        <ext uri="{3e2802c4-a4d2-4d8b-9148-e3be6c30e623}">
          <xlrd:rvb i="10153"/>
        </ext>
      </extLst>
    </bk>
    <bk>
      <extLst>
        <ext uri="{3e2802c4-a4d2-4d8b-9148-e3be6c30e623}">
          <xlrd:rvb i="10154"/>
        </ext>
      </extLst>
    </bk>
    <bk>
      <extLst>
        <ext uri="{3e2802c4-a4d2-4d8b-9148-e3be6c30e623}">
          <xlrd:rvb i="10155"/>
        </ext>
      </extLst>
    </bk>
    <bk>
      <extLst>
        <ext uri="{3e2802c4-a4d2-4d8b-9148-e3be6c30e623}">
          <xlrd:rvb i="10156"/>
        </ext>
      </extLst>
    </bk>
    <bk>
      <extLst>
        <ext uri="{3e2802c4-a4d2-4d8b-9148-e3be6c30e623}">
          <xlrd:rvb i="10157"/>
        </ext>
      </extLst>
    </bk>
    <bk>
      <extLst>
        <ext uri="{3e2802c4-a4d2-4d8b-9148-e3be6c30e623}">
          <xlrd:rvb i="10158"/>
        </ext>
      </extLst>
    </bk>
    <bk>
      <extLst>
        <ext uri="{3e2802c4-a4d2-4d8b-9148-e3be6c30e623}">
          <xlrd:rvb i="10159"/>
        </ext>
      </extLst>
    </bk>
    <bk>
      <extLst>
        <ext uri="{3e2802c4-a4d2-4d8b-9148-e3be6c30e623}">
          <xlrd:rvb i="10160"/>
        </ext>
      </extLst>
    </bk>
    <bk>
      <extLst>
        <ext uri="{3e2802c4-a4d2-4d8b-9148-e3be6c30e623}">
          <xlrd:rvb i="10161"/>
        </ext>
      </extLst>
    </bk>
    <bk>
      <extLst>
        <ext uri="{3e2802c4-a4d2-4d8b-9148-e3be6c30e623}">
          <xlrd:rvb i="10162"/>
        </ext>
      </extLst>
    </bk>
    <bk>
      <extLst>
        <ext uri="{3e2802c4-a4d2-4d8b-9148-e3be6c30e623}">
          <xlrd:rvb i="10163"/>
        </ext>
      </extLst>
    </bk>
    <bk>
      <extLst>
        <ext uri="{3e2802c4-a4d2-4d8b-9148-e3be6c30e623}">
          <xlrd:rvb i="10164"/>
        </ext>
      </extLst>
    </bk>
    <bk>
      <extLst>
        <ext uri="{3e2802c4-a4d2-4d8b-9148-e3be6c30e623}">
          <xlrd:rvb i="10165"/>
        </ext>
      </extLst>
    </bk>
    <bk>
      <extLst>
        <ext uri="{3e2802c4-a4d2-4d8b-9148-e3be6c30e623}">
          <xlrd:rvb i="10166"/>
        </ext>
      </extLst>
    </bk>
    <bk>
      <extLst>
        <ext uri="{3e2802c4-a4d2-4d8b-9148-e3be6c30e623}">
          <xlrd:rvb i="10167"/>
        </ext>
      </extLst>
    </bk>
    <bk>
      <extLst>
        <ext uri="{3e2802c4-a4d2-4d8b-9148-e3be6c30e623}">
          <xlrd:rvb i="10168"/>
        </ext>
      </extLst>
    </bk>
    <bk>
      <extLst>
        <ext uri="{3e2802c4-a4d2-4d8b-9148-e3be6c30e623}">
          <xlrd:rvb i="10169"/>
        </ext>
      </extLst>
    </bk>
    <bk>
      <extLst>
        <ext uri="{3e2802c4-a4d2-4d8b-9148-e3be6c30e623}">
          <xlrd:rvb i="10170"/>
        </ext>
      </extLst>
    </bk>
    <bk>
      <extLst>
        <ext uri="{3e2802c4-a4d2-4d8b-9148-e3be6c30e623}">
          <xlrd:rvb i="10171"/>
        </ext>
      </extLst>
    </bk>
    <bk>
      <extLst>
        <ext uri="{3e2802c4-a4d2-4d8b-9148-e3be6c30e623}">
          <xlrd:rvb i="10172"/>
        </ext>
      </extLst>
    </bk>
    <bk>
      <extLst>
        <ext uri="{3e2802c4-a4d2-4d8b-9148-e3be6c30e623}">
          <xlrd:rvb i="10173"/>
        </ext>
      </extLst>
    </bk>
    <bk>
      <extLst>
        <ext uri="{3e2802c4-a4d2-4d8b-9148-e3be6c30e623}">
          <xlrd:rvb i="10174"/>
        </ext>
      </extLst>
    </bk>
    <bk>
      <extLst>
        <ext uri="{3e2802c4-a4d2-4d8b-9148-e3be6c30e623}">
          <xlrd:rvb i="10175"/>
        </ext>
      </extLst>
    </bk>
    <bk>
      <extLst>
        <ext uri="{3e2802c4-a4d2-4d8b-9148-e3be6c30e623}">
          <xlrd:rvb i="10176"/>
        </ext>
      </extLst>
    </bk>
    <bk>
      <extLst>
        <ext uri="{3e2802c4-a4d2-4d8b-9148-e3be6c30e623}">
          <xlrd:rvb i="10177"/>
        </ext>
      </extLst>
    </bk>
    <bk>
      <extLst>
        <ext uri="{3e2802c4-a4d2-4d8b-9148-e3be6c30e623}">
          <xlrd:rvb i="10178"/>
        </ext>
      </extLst>
    </bk>
    <bk>
      <extLst>
        <ext uri="{3e2802c4-a4d2-4d8b-9148-e3be6c30e623}">
          <xlrd:rvb i="10179"/>
        </ext>
      </extLst>
    </bk>
    <bk>
      <extLst>
        <ext uri="{3e2802c4-a4d2-4d8b-9148-e3be6c30e623}">
          <xlrd:rvb i="10180"/>
        </ext>
      </extLst>
    </bk>
    <bk>
      <extLst>
        <ext uri="{3e2802c4-a4d2-4d8b-9148-e3be6c30e623}">
          <xlrd:rvb i="10181"/>
        </ext>
      </extLst>
    </bk>
    <bk>
      <extLst>
        <ext uri="{3e2802c4-a4d2-4d8b-9148-e3be6c30e623}">
          <xlrd:rvb i="10182"/>
        </ext>
      </extLst>
    </bk>
    <bk>
      <extLst>
        <ext uri="{3e2802c4-a4d2-4d8b-9148-e3be6c30e623}">
          <xlrd:rvb i="10183"/>
        </ext>
      </extLst>
    </bk>
    <bk>
      <extLst>
        <ext uri="{3e2802c4-a4d2-4d8b-9148-e3be6c30e623}">
          <xlrd:rvb i="10184"/>
        </ext>
      </extLst>
    </bk>
    <bk>
      <extLst>
        <ext uri="{3e2802c4-a4d2-4d8b-9148-e3be6c30e623}">
          <xlrd:rvb i="10185"/>
        </ext>
      </extLst>
    </bk>
    <bk>
      <extLst>
        <ext uri="{3e2802c4-a4d2-4d8b-9148-e3be6c30e623}">
          <xlrd:rvb i="10186"/>
        </ext>
      </extLst>
    </bk>
    <bk>
      <extLst>
        <ext uri="{3e2802c4-a4d2-4d8b-9148-e3be6c30e623}">
          <xlrd:rvb i="10187"/>
        </ext>
      </extLst>
    </bk>
    <bk>
      <extLst>
        <ext uri="{3e2802c4-a4d2-4d8b-9148-e3be6c30e623}">
          <xlrd:rvb i="10188"/>
        </ext>
      </extLst>
    </bk>
    <bk>
      <extLst>
        <ext uri="{3e2802c4-a4d2-4d8b-9148-e3be6c30e623}">
          <xlrd:rvb i="10189"/>
        </ext>
      </extLst>
    </bk>
    <bk>
      <extLst>
        <ext uri="{3e2802c4-a4d2-4d8b-9148-e3be6c30e623}">
          <xlrd:rvb i="10190"/>
        </ext>
      </extLst>
    </bk>
    <bk>
      <extLst>
        <ext uri="{3e2802c4-a4d2-4d8b-9148-e3be6c30e623}">
          <xlrd:rvb i="10191"/>
        </ext>
      </extLst>
    </bk>
    <bk>
      <extLst>
        <ext uri="{3e2802c4-a4d2-4d8b-9148-e3be6c30e623}">
          <xlrd:rvb i="10192"/>
        </ext>
      </extLst>
    </bk>
    <bk>
      <extLst>
        <ext uri="{3e2802c4-a4d2-4d8b-9148-e3be6c30e623}">
          <xlrd:rvb i="10193"/>
        </ext>
      </extLst>
    </bk>
    <bk>
      <extLst>
        <ext uri="{3e2802c4-a4d2-4d8b-9148-e3be6c30e623}">
          <xlrd:rvb i="10194"/>
        </ext>
      </extLst>
    </bk>
    <bk>
      <extLst>
        <ext uri="{3e2802c4-a4d2-4d8b-9148-e3be6c30e623}">
          <xlrd:rvb i="10195"/>
        </ext>
      </extLst>
    </bk>
    <bk>
      <extLst>
        <ext uri="{3e2802c4-a4d2-4d8b-9148-e3be6c30e623}">
          <xlrd:rvb i="10196"/>
        </ext>
      </extLst>
    </bk>
    <bk>
      <extLst>
        <ext uri="{3e2802c4-a4d2-4d8b-9148-e3be6c30e623}">
          <xlrd:rvb i="10197"/>
        </ext>
      </extLst>
    </bk>
    <bk>
      <extLst>
        <ext uri="{3e2802c4-a4d2-4d8b-9148-e3be6c30e623}">
          <xlrd:rvb i="10198"/>
        </ext>
      </extLst>
    </bk>
    <bk>
      <extLst>
        <ext uri="{3e2802c4-a4d2-4d8b-9148-e3be6c30e623}">
          <xlrd:rvb i="10199"/>
        </ext>
      </extLst>
    </bk>
    <bk>
      <extLst>
        <ext uri="{3e2802c4-a4d2-4d8b-9148-e3be6c30e623}">
          <xlrd:rvb i="10200"/>
        </ext>
      </extLst>
    </bk>
    <bk>
      <extLst>
        <ext uri="{3e2802c4-a4d2-4d8b-9148-e3be6c30e623}">
          <xlrd:rvb i="10201"/>
        </ext>
      </extLst>
    </bk>
    <bk>
      <extLst>
        <ext uri="{3e2802c4-a4d2-4d8b-9148-e3be6c30e623}">
          <xlrd:rvb i="10202"/>
        </ext>
      </extLst>
    </bk>
    <bk>
      <extLst>
        <ext uri="{3e2802c4-a4d2-4d8b-9148-e3be6c30e623}">
          <xlrd:rvb i="10203"/>
        </ext>
      </extLst>
    </bk>
    <bk>
      <extLst>
        <ext uri="{3e2802c4-a4d2-4d8b-9148-e3be6c30e623}">
          <xlrd:rvb i="10204"/>
        </ext>
      </extLst>
    </bk>
    <bk>
      <extLst>
        <ext uri="{3e2802c4-a4d2-4d8b-9148-e3be6c30e623}">
          <xlrd:rvb i="10205"/>
        </ext>
      </extLst>
    </bk>
    <bk>
      <extLst>
        <ext uri="{3e2802c4-a4d2-4d8b-9148-e3be6c30e623}">
          <xlrd:rvb i="10206"/>
        </ext>
      </extLst>
    </bk>
    <bk>
      <extLst>
        <ext uri="{3e2802c4-a4d2-4d8b-9148-e3be6c30e623}">
          <xlrd:rvb i="10207"/>
        </ext>
      </extLst>
    </bk>
    <bk>
      <extLst>
        <ext uri="{3e2802c4-a4d2-4d8b-9148-e3be6c30e623}">
          <xlrd:rvb i="10208"/>
        </ext>
      </extLst>
    </bk>
    <bk>
      <extLst>
        <ext uri="{3e2802c4-a4d2-4d8b-9148-e3be6c30e623}">
          <xlrd:rvb i="10209"/>
        </ext>
      </extLst>
    </bk>
    <bk>
      <extLst>
        <ext uri="{3e2802c4-a4d2-4d8b-9148-e3be6c30e623}">
          <xlrd:rvb i="10210"/>
        </ext>
      </extLst>
    </bk>
    <bk>
      <extLst>
        <ext uri="{3e2802c4-a4d2-4d8b-9148-e3be6c30e623}">
          <xlrd:rvb i="10211"/>
        </ext>
      </extLst>
    </bk>
    <bk>
      <extLst>
        <ext uri="{3e2802c4-a4d2-4d8b-9148-e3be6c30e623}">
          <xlrd:rvb i="10212"/>
        </ext>
      </extLst>
    </bk>
    <bk>
      <extLst>
        <ext uri="{3e2802c4-a4d2-4d8b-9148-e3be6c30e623}">
          <xlrd:rvb i="10213"/>
        </ext>
      </extLst>
    </bk>
    <bk>
      <extLst>
        <ext uri="{3e2802c4-a4d2-4d8b-9148-e3be6c30e623}">
          <xlrd:rvb i="10214"/>
        </ext>
      </extLst>
    </bk>
    <bk>
      <extLst>
        <ext uri="{3e2802c4-a4d2-4d8b-9148-e3be6c30e623}">
          <xlrd:rvb i="10215"/>
        </ext>
      </extLst>
    </bk>
    <bk>
      <extLst>
        <ext uri="{3e2802c4-a4d2-4d8b-9148-e3be6c30e623}">
          <xlrd:rvb i="10216"/>
        </ext>
      </extLst>
    </bk>
    <bk>
      <extLst>
        <ext uri="{3e2802c4-a4d2-4d8b-9148-e3be6c30e623}">
          <xlrd:rvb i="10217"/>
        </ext>
      </extLst>
    </bk>
    <bk>
      <extLst>
        <ext uri="{3e2802c4-a4d2-4d8b-9148-e3be6c30e623}">
          <xlrd:rvb i="10218"/>
        </ext>
      </extLst>
    </bk>
    <bk>
      <extLst>
        <ext uri="{3e2802c4-a4d2-4d8b-9148-e3be6c30e623}">
          <xlrd:rvb i="10219"/>
        </ext>
      </extLst>
    </bk>
    <bk>
      <extLst>
        <ext uri="{3e2802c4-a4d2-4d8b-9148-e3be6c30e623}">
          <xlrd:rvb i="10220"/>
        </ext>
      </extLst>
    </bk>
    <bk>
      <extLst>
        <ext uri="{3e2802c4-a4d2-4d8b-9148-e3be6c30e623}">
          <xlrd:rvb i="10221"/>
        </ext>
      </extLst>
    </bk>
    <bk>
      <extLst>
        <ext uri="{3e2802c4-a4d2-4d8b-9148-e3be6c30e623}">
          <xlrd:rvb i="10222"/>
        </ext>
      </extLst>
    </bk>
    <bk>
      <extLst>
        <ext uri="{3e2802c4-a4d2-4d8b-9148-e3be6c30e623}">
          <xlrd:rvb i="10223"/>
        </ext>
      </extLst>
    </bk>
    <bk>
      <extLst>
        <ext uri="{3e2802c4-a4d2-4d8b-9148-e3be6c30e623}">
          <xlrd:rvb i="10224"/>
        </ext>
      </extLst>
    </bk>
    <bk>
      <extLst>
        <ext uri="{3e2802c4-a4d2-4d8b-9148-e3be6c30e623}">
          <xlrd:rvb i="10225"/>
        </ext>
      </extLst>
    </bk>
    <bk>
      <extLst>
        <ext uri="{3e2802c4-a4d2-4d8b-9148-e3be6c30e623}">
          <xlrd:rvb i="10226"/>
        </ext>
      </extLst>
    </bk>
    <bk>
      <extLst>
        <ext uri="{3e2802c4-a4d2-4d8b-9148-e3be6c30e623}">
          <xlrd:rvb i="10227"/>
        </ext>
      </extLst>
    </bk>
    <bk>
      <extLst>
        <ext uri="{3e2802c4-a4d2-4d8b-9148-e3be6c30e623}">
          <xlrd:rvb i="10228"/>
        </ext>
      </extLst>
    </bk>
    <bk>
      <extLst>
        <ext uri="{3e2802c4-a4d2-4d8b-9148-e3be6c30e623}">
          <xlrd:rvb i="10229"/>
        </ext>
      </extLst>
    </bk>
    <bk>
      <extLst>
        <ext uri="{3e2802c4-a4d2-4d8b-9148-e3be6c30e623}">
          <xlrd:rvb i="10230"/>
        </ext>
      </extLst>
    </bk>
    <bk>
      <extLst>
        <ext uri="{3e2802c4-a4d2-4d8b-9148-e3be6c30e623}">
          <xlrd:rvb i="10231"/>
        </ext>
      </extLst>
    </bk>
    <bk>
      <extLst>
        <ext uri="{3e2802c4-a4d2-4d8b-9148-e3be6c30e623}">
          <xlrd:rvb i="10232"/>
        </ext>
      </extLst>
    </bk>
    <bk>
      <extLst>
        <ext uri="{3e2802c4-a4d2-4d8b-9148-e3be6c30e623}">
          <xlrd:rvb i="10233"/>
        </ext>
      </extLst>
    </bk>
    <bk>
      <extLst>
        <ext uri="{3e2802c4-a4d2-4d8b-9148-e3be6c30e623}">
          <xlrd:rvb i="10234"/>
        </ext>
      </extLst>
    </bk>
    <bk>
      <extLst>
        <ext uri="{3e2802c4-a4d2-4d8b-9148-e3be6c30e623}">
          <xlrd:rvb i="10235"/>
        </ext>
      </extLst>
    </bk>
    <bk>
      <extLst>
        <ext uri="{3e2802c4-a4d2-4d8b-9148-e3be6c30e623}">
          <xlrd:rvb i="10236"/>
        </ext>
      </extLst>
    </bk>
    <bk>
      <extLst>
        <ext uri="{3e2802c4-a4d2-4d8b-9148-e3be6c30e623}">
          <xlrd:rvb i="10237"/>
        </ext>
      </extLst>
    </bk>
    <bk>
      <extLst>
        <ext uri="{3e2802c4-a4d2-4d8b-9148-e3be6c30e623}">
          <xlrd:rvb i="10238"/>
        </ext>
      </extLst>
    </bk>
    <bk>
      <extLst>
        <ext uri="{3e2802c4-a4d2-4d8b-9148-e3be6c30e623}">
          <xlrd:rvb i="10239"/>
        </ext>
      </extLst>
    </bk>
    <bk>
      <extLst>
        <ext uri="{3e2802c4-a4d2-4d8b-9148-e3be6c30e623}">
          <xlrd:rvb i="10240"/>
        </ext>
      </extLst>
    </bk>
    <bk>
      <extLst>
        <ext uri="{3e2802c4-a4d2-4d8b-9148-e3be6c30e623}">
          <xlrd:rvb i="10241"/>
        </ext>
      </extLst>
    </bk>
    <bk>
      <extLst>
        <ext uri="{3e2802c4-a4d2-4d8b-9148-e3be6c30e623}">
          <xlrd:rvb i="10242"/>
        </ext>
      </extLst>
    </bk>
    <bk>
      <extLst>
        <ext uri="{3e2802c4-a4d2-4d8b-9148-e3be6c30e623}">
          <xlrd:rvb i="10243"/>
        </ext>
      </extLst>
    </bk>
    <bk>
      <extLst>
        <ext uri="{3e2802c4-a4d2-4d8b-9148-e3be6c30e623}">
          <xlrd:rvb i="10244"/>
        </ext>
      </extLst>
    </bk>
    <bk>
      <extLst>
        <ext uri="{3e2802c4-a4d2-4d8b-9148-e3be6c30e623}">
          <xlrd:rvb i="10245"/>
        </ext>
      </extLst>
    </bk>
    <bk>
      <extLst>
        <ext uri="{3e2802c4-a4d2-4d8b-9148-e3be6c30e623}">
          <xlrd:rvb i="10246"/>
        </ext>
      </extLst>
    </bk>
    <bk>
      <extLst>
        <ext uri="{3e2802c4-a4d2-4d8b-9148-e3be6c30e623}">
          <xlrd:rvb i="10247"/>
        </ext>
      </extLst>
    </bk>
    <bk>
      <extLst>
        <ext uri="{3e2802c4-a4d2-4d8b-9148-e3be6c30e623}">
          <xlrd:rvb i="10248"/>
        </ext>
      </extLst>
    </bk>
    <bk>
      <extLst>
        <ext uri="{3e2802c4-a4d2-4d8b-9148-e3be6c30e623}">
          <xlrd:rvb i="10249"/>
        </ext>
      </extLst>
    </bk>
    <bk>
      <extLst>
        <ext uri="{3e2802c4-a4d2-4d8b-9148-e3be6c30e623}">
          <xlrd:rvb i="10250"/>
        </ext>
      </extLst>
    </bk>
    <bk>
      <extLst>
        <ext uri="{3e2802c4-a4d2-4d8b-9148-e3be6c30e623}">
          <xlrd:rvb i="10251"/>
        </ext>
      </extLst>
    </bk>
    <bk>
      <extLst>
        <ext uri="{3e2802c4-a4d2-4d8b-9148-e3be6c30e623}">
          <xlrd:rvb i="10252"/>
        </ext>
      </extLst>
    </bk>
    <bk>
      <extLst>
        <ext uri="{3e2802c4-a4d2-4d8b-9148-e3be6c30e623}">
          <xlrd:rvb i="10253"/>
        </ext>
      </extLst>
    </bk>
    <bk>
      <extLst>
        <ext uri="{3e2802c4-a4d2-4d8b-9148-e3be6c30e623}">
          <xlrd:rvb i="10254"/>
        </ext>
      </extLst>
    </bk>
    <bk>
      <extLst>
        <ext uri="{3e2802c4-a4d2-4d8b-9148-e3be6c30e623}">
          <xlrd:rvb i="10255"/>
        </ext>
      </extLst>
    </bk>
    <bk>
      <extLst>
        <ext uri="{3e2802c4-a4d2-4d8b-9148-e3be6c30e623}">
          <xlrd:rvb i="10256"/>
        </ext>
      </extLst>
    </bk>
    <bk>
      <extLst>
        <ext uri="{3e2802c4-a4d2-4d8b-9148-e3be6c30e623}">
          <xlrd:rvb i="10257"/>
        </ext>
      </extLst>
    </bk>
    <bk>
      <extLst>
        <ext uri="{3e2802c4-a4d2-4d8b-9148-e3be6c30e623}">
          <xlrd:rvb i="10258"/>
        </ext>
      </extLst>
    </bk>
    <bk>
      <extLst>
        <ext uri="{3e2802c4-a4d2-4d8b-9148-e3be6c30e623}">
          <xlrd:rvb i="10259"/>
        </ext>
      </extLst>
    </bk>
    <bk>
      <extLst>
        <ext uri="{3e2802c4-a4d2-4d8b-9148-e3be6c30e623}">
          <xlrd:rvb i="10260"/>
        </ext>
      </extLst>
    </bk>
    <bk>
      <extLst>
        <ext uri="{3e2802c4-a4d2-4d8b-9148-e3be6c30e623}">
          <xlrd:rvb i="10261"/>
        </ext>
      </extLst>
    </bk>
    <bk>
      <extLst>
        <ext uri="{3e2802c4-a4d2-4d8b-9148-e3be6c30e623}">
          <xlrd:rvb i="10262"/>
        </ext>
      </extLst>
    </bk>
    <bk>
      <extLst>
        <ext uri="{3e2802c4-a4d2-4d8b-9148-e3be6c30e623}">
          <xlrd:rvb i="10263"/>
        </ext>
      </extLst>
    </bk>
    <bk>
      <extLst>
        <ext uri="{3e2802c4-a4d2-4d8b-9148-e3be6c30e623}">
          <xlrd:rvb i="10264"/>
        </ext>
      </extLst>
    </bk>
    <bk>
      <extLst>
        <ext uri="{3e2802c4-a4d2-4d8b-9148-e3be6c30e623}">
          <xlrd:rvb i="10265"/>
        </ext>
      </extLst>
    </bk>
    <bk>
      <extLst>
        <ext uri="{3e2802c4-a4d2-4d8b-9148-e3be6c30e623}">
          <xlrd:rvb i="10266"/>
        </ext>
      </extLst>
    </bk>
    <bk>
      <extLst>
        <ext uri="{3e2802c4-a4d2-4d8b-9148-e3be6c30e623}">
          <xlrd:rvb i="10267"/>
        </ext>
      </extLst>
    </bk>
    <bk>
      <extLst>
        <ext uri="{3e2802c4-a4d2-4d8b-9148-e3be6c30e623}">
          <xlrd:rvb i="10268"/>
        </ext>
      </extLst>
    </bk>
    <bk>
      <extLst>
        <ext uri="{3e2802c4-a4d2-4d8b-9148-e3be6c30e623}">
          <xlrd:rvb i="10269"/>
        </ext>
      </extLst>
    </bk>
    <bk>
      <extLst>
        <ext uri="{3e2802c4-a4d2-4d8b-9148-e3be6c30e623}">
          <xlrd:rvb i="10270"/>
        </ext>
      </extLst>
    </bk>
    <bk>
      <extLst>
        <ext uri="{3e2802c4-a4d2-4d8b-9148-e3be6c30e623}">
          <xlrd:rvb i="10271"/>
        </ext>
      </extLst>
    </bk>
    <bk>
      <extLst>
        <ext uri="{3e2802c4-a4d2-4d8b-9148-e3be6c30e623}">
          <xlrd:rvb i="10272"/>
        </ext>
      </extLst>
    </bk>
    <bk>
      <extLst>
        <ext uri="{3e2802c4-a4d2-4d8b-9148-e3be6c30e623}">
          <xlrd:rvb i="10273"/>
        </ext>
      </extLst>
    </bk>
    <bk>
      <extLst>
        <ext uri="{3e2802c4-a4d2-4d8b-9148-e3be6c30e623}">
          <xlrd:rvb i="10274"/>
        </ext>
      </extLst>
    </bk>
    <bk>
      <extLst>
        <ext uri="{3e2802c4-a4d2-4d8b-9148-e3be6c30e623}">
          <xlrd:rvb i="10275"/>
        </ext>
      </extLst>
    </bk>
    <bk>
      <extLst>
        <ext uri="{3e2802c4-a4d2-4d8b-9148-e3be6c30e623}">
          <xlrd:rvb i="10276"/>
        </ext>
      </extLst>
    </bk>
    <bk>
      <extLst>
        <ext uri="{3e2802c4-a4d2-4d8b-9148-e3be6c30e623}">
          <xlrd:rvb i="10277"/>
        </ext>
      </extLst>
    </bk>
    <bk>
      <extLst>
        <ext uri="{3e2802c4-a4d2-4d8b-9148-e3be6c30e623}">
          <xlrd:rvb i="10278"/>
        </ext>
      </extLst>
    </bk>
    <bk>
      <extLst>
        <ext uri="{3e2802c4-a4d2-4d8b-9148-e3be6c30e623}">
          <xlrd:rvb i="10279"/>
        </ext>
      </extLst>
    </bk>
    <bk>
      <extLst>
        <ext uri="{3e2802c4-a4d2-4d8b-9148-e3be6c30e623}">
          <xlrd:rvb i="10280"/>
        </ext>
      </extLst>
    </bk>
    <bk>
      <extLst>
        <ext uri="{3e2802c4-a4d2-4d8b-9148-e3be6c30e623}">
          <xlrd:rvb i="10281"/>
        </ext>
      </extLst>
    </bk>
    <bk>
      <extLst>
        <ext uri="{3e2802c4-a4d2-4d8b-9148-e3be6c30e623}">
          <xlrd:rvb i="10282"/>
        </ext>
      </extLst>
    </bk>
    <bk>
      <extLst>
        <ext uri="{3e2802c4-a4d2-4d8b-9148-e3be6c30e623}">
          <xlrd:rvb i="10283"/>
        </ext>
      </extLst>
    </bk>
    <bk>
      <extLst>
        <ext uri="{3e2802c4-a4d2-4d8b-9148-e3be6c30e623}">
          <xlrd:rvb i="10284"/>
        </ext>
      </extLst>
    </bk>
    <bk>
      <extLst>
        <ext uri="{3e2802c4-a4d2-4d8b-9148-e3be6c30e623}">
          <xlrd:rvb i="10285"/>
        </ext>
      </extLst>
    </bk>
    <bk>
      <extLst>
        <ext uri="{3e2802c4-a4d2-4d8b-9148-e3be6c30e623}">
          <xlrd:rvb i="10286"/>
        </ext>
      </extLst>
    </bk>
    <bk>
      <extLst>
        <ext uri="{3e2802c4-a4d2-4d8b-9148-e3be6c30e623}">
          <xlrd:rvb i="10287"/>
        </ext>
      </extLst>
    </bk>
    <bk>
      <extLst>
        <ext uri="{3e2802c4-a4d2-4d8b-9148-e3be6c30e623}">
          <xlrd:rvb i="10288"/>
        </ext>
      </extLst>
    </bk>
    <bk>
      <extLst>
        <ext uri="{3e2802c4-a4d2-4d8b-9148-e3be6c30e623}">
          <xlrd:rvb i="10289"/>
        </ext>
      </extLst>
    </bk>
    <bk>
      <extLst>
        <ext uri="{3e2802c4-a4d2-4d8b-9148-e3be6c30e623}">
          <xlrd:rvb i="10290"/>
        </ext>
      </extLst>
    </bk>
    <bk>
      <extLst>
        <ext uri="{3e2802c4-a4d2-4d8b-9148-e3be6c30e623}">
          <xlrd:rvb i="10291"/>
        </ext>
      </extLst>
    </bk>
    <bk>
      <extLst>
        <ext uri="{3e2802c4-a4d2-4d8b-9148-e3be6c30e623}">
          <xlrd:rvb i="10292"/>
        </ext>
      </extLst>
    </bk>
    <bk>
      <extLst>
        <ext uri="{3e2802c4-a4d2-4d8b-9148-e3be6c30e623}">
          <xlrd:rvb i="10293"/>
        </ext>
      </extLst>
    </bk>
    <bk>
      <extLst>
        <ext uri="{3e2802c4-a4d2-4d8b-9148-e3be6c30e623}">
          <xlrd:rvb i="10294"/>
        </ext>
      </extLst>
    </bk>
    <bk>
      <extLst>
        <ext uri="{3e2802c4-a4d2-4d8b-9148-e3be6c30e623}">
          <xlrd:rvb i="10295"/>
        </ext>
      </extLst>
    </bk>
    <bk>
      <extLst>
        <ext uri="{3e2802c4-a4d2-4d8b-9148-e3be6c30e623}">
          <xlrd:rvb i="10296"/>
        </ext>
      </extLst>
    </bk>
    <bk>
      <extLst>
        <ext uri="{3e2802c4-a4d2-4d8b-9148-e3be6c30e623}">
          <xlrd:rvb i="10297"/>
        </ext>
      </extLst>
    </bk>
    <bk>
      <extLst>
        <ext uri="{3e2802c4-a4d2-4d8b-9148-e3be6c30e623}">
          <xlrd:rvb i="10298"/>
        </ext>
      </extLst>
    </bk>
    <bk>
      <extLst>
        <ext uri="{3e2802c4-a4d2-4d8b-9148-e3be6c30e623}">
          <xlrd:rvb i="10299"/>
        </ext>
      </extLst>
    </bk>
    <bk>
      <extLst>
        <ext uri="{3e2802c4-a4d2-4d8b-9148-e3be6c30e623}">
          <xlrd:rvb i="10300"/>
        </ext>
      </extLst>
    </bk>
    <bk>
      <extLst>
        <ext uri="{3e2802c4-a4d2-4d8b-9148-e3be6c30e623}">
          <xlrd:rvb i="10301"/>
        </ext>
      </extLst>
    </bk>
    <bk>
      <extLst>
        <ext uri="{3e2802c4-a4d2-4d8b-9148-e3be6c30e623}">
          <xlrd:rvb i="10302"/>
        </ext>
      </extLst>
    </bk>
    <bk>
      <extLst>
        <ext uri="{3e2802c4-a4d2-4d8b-9148-e3be6c30e623}">
          <xlrd:rvb i="10303"/>
        </ext>
      </extLst>
    </bk>
    <bk>
      <extLst>
        <ext uri="{3e2802c4-a4d2-4d8b-9148-e3be6c30e623}">
          <xlrd:rvb i="10304"/>
        </ext>
      </extLst>
    </bk>
    <bk>
      <extLst>
        <ext uri="{3e2802c4-a4d2-4d8b-9148-e3be6c30e623}">
          <xlrd:rvb i="10305"/>
        </ext>
      </extLst>
    </bk>
    <bk>
      <extLst>
        <ext uri="{3e2802c4-a4d2-4d8b-9148-e3be6c30e623}">
          <xlrd:rvb i="10306"/>
        </ext>
      </extLst>
    </bk>
    <bk>
      <extLst>
        <ext uri="{3e2802c4-a4d2-4d8b-9148-e3be6c30e623}">
          <xlrd:rvb i="10307"/>
        </ext>
      </extLst>
    </bk>
    <bk>
      <extLst>
        <ext uri="{3e2802c4-a4d2-4d8b-9148-e3be6c30e623}">
          <xlrd:rvb i="10308"/>
        </ext>
      </extLst>
    </bk>
    <bk>
      <extLst>
        <ext uri="{3e2802c4-a4d2-4d8b-9148-e3be6c30e623}">
          <xlrd:rvb i="10309"/>
        </ext>
      </extLst>
    </bk>
    <bk>
      <extLst>
        <ext uri="{3e2802c4-a4d2-4d8b-9148-e3be6c30e623}">
          <xlrd:rvb i="10310"/>
        </ext>
      </extLst>
    </bk>
    <bk>
      <extLst>
        <ext uri="{3e2802c4-a4d2-4d8b-9148-e3be6c30e623}">
          <xlrd:rvb i="10311"/>
        </ext>
      </extLst>
    </bk>
    <bk>
      <extLst>
        <ext uri="{3e2802c4-a4d2-4d8b-9148-e3be6c30e623}">
          <xlrd:rvb i="10312"/>
        </ext>
      </extLst>
    </bk>
    <bk>
      <extLst>
        <ext uri="{3e2802c4-a4d2-4d8b-9148-e3be6c30e623}">
          <xlrd:rvb i="10313"/>
        </ext>
      </extLst>
    </bk>
    <bk>
      <extLst>
        <ext uri="{3e2802c4-a4d2-4d8b-9148-e3be6c30e623}">
          <xlrd:rvb i="10314"/>
        </ext>
      </extLst>
    </bk>
    <bk>
      <extLst>
        <ext uri="{3e2802c4-a4d2-4d8b-9148-e3be6c30e623}">
          <xlrd:rvb i="10315"/>
        </ext>
      </extLst>
    </bk>
    <bk>
      <extLst>
        <ext uri="{3e2802c4-a4d2-4d8b-9148-e3be6c30e623}">
          <xlrd:rvb i="10316"/>
        </ext>
      </extLst>
    </bk>
    <bk>
      <extLst>
        <ext uri="{3e2802c4-a4d2-4d8b-9148-e3be6c30e623}">
          <xlrd:rvb i="10317"/>
        </ext>
      </extLst>
    </bk>
    <bk>
      <extLst>
        <ext uri="{3e2802c4-a4d2-4d8b-9148-e3be6c30e623}">
          <xlrd:rvb i="10318"/>
        </ext>
      </extLst>
    </bk>
    <bk>
      <extLst>
        <ext uri="{3e2802c4-a4d2-4d8b-9148-e3be6c30e623}">
          <xlrd:rvb i="10319"/>
        </ext>
      </extLst>
    </bk>
    <bk>
      <extLst>
        <ext uri="{3e2802c4-a4d2-4d8b-9148-e3be6c30e623}">
          <xlrd:rvb i="10320"/>
        </ext>
      </extLst>
    </bk>
    <bk>
      <extLst>
        <ext uri="{3e2802c4-a4d2-4d8b-9148-e3be6c30e623}">
          <xlrd:rvb i="10321"/>
        </ext>
      </extLst>
    </bk>
    <bk>
      <extLst>
        <ext uri="{3e2802c4-a4d2-4d8b-9148-e3be6c30e623}">
          <xlrd:rvb i="10322"/>
        </ext>
      </extLst>
    </bk>
    <bk>
      <extLst>
        <ext uri="{3e2802c4-a4d2-4d8b-9148-e3be6c30e623}">
          <xlrd:rvb i="10323"/>
        </ext>
      </extLst>
    </bk>
    <bk>
      <extLst>
        <ext uri="{3e2802c4-a4d2-4d8b-9148-e3be6c30e623}">
          <xlrd:rvb i="10324"/>
        </ext>
      </extLst>
    </bk>
    <bk>
      <extLst>
        <ext uri="{3e2802c4-a4d2-4d8b-9148-e3be6c30e623}">
          <xlrd:rvb i="10325"/>
        </ext>
      </extLst>
    </bk>
    <bk>
      <extLst>
        <ext uri="{3e2802c4-a4d2-4d8b-9148-e3be6c30e623}">
          <xlrd:rvb i="10326"/>
        </ext>
      </extLst>
    </bk>
    <bk>
      <extLst>
        <ext uri="{3e2802c4-a4d2-4d8b-9148-e3be6c30e623}">
          <xlrd:rvb i="10327"/>
        </ext>
      </extLst>
    </bk>
    <bk>
      <extLst>
        <ext uri="{3e2802c4-a4d2-4d8b-9148-e3be6c30e623}">
          <xlrd:rvb i="10328"/>
        </ext>
      </extLst>
    </bk>
    <bk>
      <extLst>
        <ext uri="{3e2802c4-a4d2-4d8b-9148-e3be6c30e623}">
          <xlrd:rvb i="10329"/>
        </ext>
      </extLst>
    </bk>
    <bk>
      <extLst>
        <ext uri="{3e2802c4-a4d2-4d8b-9148-e3be6c30e623}">
          <xlrd:rvb i="10330"/>
        </ext>
      </extLst>
    </bk>
    <bk>
      <extLst>
        <ext uri="{3e2802c4-a4d2-4d8b-9148-e3be6c30e623}">
          <xlrd:rvb i="10331"/>
        </ext>
      </extLst>
    </bk>
    <bk>
      <extLst>
        <ext uri="{3e2802c4-a4d2-4d8b-9148-e3be6c30e623}">
          <xlrd:rvb i="10332"/>
        </ext>
      </extLst>
    </bk>
    <bk>
      <extLst>
        <ext uri="{3e2802c4-a4d2-4d8b-9148-e3be6c30e623}">
          <xlrd:rvb i="10333"/>
        </ext>
      </extLst>
    </bk>
    <bk>
      <extLst>
        <ext uri="{3e2802c4-a4d2-4d8b-9148-e3be6c30e623}">
          <xlrd:rvb i="10334"/>
        </ext>
      </extLst>
    </bk>
    <bk>
      <extLst>
        <ext uri="{3e2802c4-a4d2-4d8b-9148-e3be6c30e623}">
          <xlrd:rvb i="10335"/>
        </ext>
      </extLst>
    </bk>
    <bk>
      <extLst>
        <ext uri="{3e2802c4-a4d2-4d8b-9148-e3be6c30e623}">
          <xlrd:rvb i="10336"/>
        </ext>
      </extLst>
    </bk>
    <bk>
      <extLst>
        <ext uri="{3e2802c4-a4d2-4d8b-9148-e3be6c30e623}">
          <xlrd:rvb i="10337"/>
        </ext>
      </extLst>
    </bk>
    <bk>
      <extLst>
        <ext uri="{3e2802c4-a4d2-4d8b-9148-e3be6c30e623}">
          <xlrd:rvb i="10338"/>
        </ext>
      </extLst>
    </bk>
    <bk>
      <extLst>
        <ext uri="{3e2802c4-a4d2-4d8b-9148-e3be6c30e623}">
          <xlrd:rvb i="10339"/>
        </ext>
      </extLst>
    </bk>
    <bk>
      <extLst>
        <ext uri="{3e2802c4-a4d2-4d8b-9148-e3be6c30e623}">
          <xlrd:rvb i="10340"/>
        </ext>
      </extLst>
    </bk>
    <bk>
      <extLst>
        <ext uri="{3e2802c4-a4d2-4d8b-9148-e3be6c30e623}">
          <xlrd:rvb i="10341"/>
        </ext>
      </extLst>
    </bk>
    <bk>
      <extLst>
        <ext uri="{3e2802c4-a4d2-4d8b-9148-e3be6c30e623}">
          <xlrd:rvb i="10342"/>
        </ext>
      </extLst>
    </bk>
    <bk>
      <extLst>
        <ext uri="{3e2802c4-a4d2-4d8b-9148-e3be6c30e623}">
          <xlrd:rvb i="10343"/>
        </ext>
      </extLst>
    </bk>
    <bk>
      <extLst>
        <ext uri="{3e2802c4-a4d2-4d8b-9148-e3be6c30e623}">
          <xlrd:rvb i="10344"/>
        </ext>
      </extLst>
    </bk>
    <bk>
      <extLst>
        <ext uri="{3e2802c4-a4d2-4d8b-9148-e3be6c30e623}">
          <xlrd:rvb i="10345"/>
        </ext>
      </extLst>
    </bk>
    <bk>
      <extLst>
        <ext uri="{3e2802c4-a4d2-4d8b-9148-e3be6c30e623}">
          <xlrd:rvb i="10346"/>
        </ext>
      </extLst>
    </bk>
    <bk>
      <extLst>
        <ext uri="{3e2802c4-a4d2-4d8b-9148-e3be6c30e623}">
          <xlrd:rvb i="10347"/>
        </ext>
      </extLst>
    </bk>
    <bk>
      <extLst>
        <ext uri="{3e2802c4-a4d2-4d8b-9148-e3be6c30e623}">
          <xlrd:rvb i="10348"/>
        </ext>
      </extLst>
    </bk>
    <bk>
      <extLst>
        <ext uri="{3e2802c4-a4d2-4d8b-9148-e3be6c30e623}">
          <xlrd:rvb i="10349"/>
        </ext>
      </extLst>
    </bk>
    <bk>
      <extLst>
        <ext uri="{3e2802c4-a4d2-4d8b-9148-e3be6c30e623}">
          <xlrd:rvb i="10350"/>
        </ext>
      </extLst>
    </bk>
    <bk>
      <extLst>
        <ext uri="{3e2802c4-a4d2-4d8b-9148-e3be6c30e623}">
          <xlrd:rvb i="10351"/>
        </ext>
      </extLst>
    </bk>
    <bk>
      <extLst>
        <ext uri="{3e2802c4-a4d2-4d8b-9148-e3be6c30e623}">
          <xlrd:rvb i="10352"/>
        </ext>
      </extLst>
    </bk>
    <bk>
      <extLst>
        <ext uri="{3e2802c4-a4d2-4d8b-9148-e3be6c30e623}">
          <xlrd:rvb i="10353"/>
        </ext>
      </extLst>
    </bk>
    <bk>
      <extLst>
        <ext uri="{3e2802c4-a4d2-4d8b-9148-e3be6c30e623}">
          <xlrd:rvb i="10354"/>
        </ext>
      </extLst>
    </bk>
    <bk>
      <extLst>
        <ext uri="{3e2802c4-a4d2-4d8b-9148-e3be6c30e623}">
          <xlrd:rvb i="10355"/>
        </ext>
      </extLst>
    </bk>
    <bk>
      <extLst>
        <ext uri="{3e2802c4-a4d2-4d8b-9148-e3be6c30e623}">
          <xlrd:rvb i="10356"/>
        </ext>
      </extLst>
    </bk>
    <bk>
      <extLst>
        <ext uri="{3e2802c4-a4d2-4d8b-9148-e3be6c30e623}">
          <xlrd:rvb i="10357"/>
        </ext>
      </extLst>
    </bk>
    <bk>
      <extLst>
        <ext uri="{3e2802c4-a4d2-4d8b-9148-e3be6c30e623}">
          <xlrd:rvb i="10358"/>
        </ext>
      </extLst>
    </bk>
    <bk>
      <extLst>
        <ext uri="{3e2802c4-a4d2-4d8b-9148-e3be6c30e623}">
          <xlrd:rvb i="10359"/>
        </ext>
      </extLst>
    </bk>
    <bk>
      <extLst>
        <ext uri="{3e2802c4-a4d2-4d8b-9148-e3be6c30e623}">
          <xlrd:rvb i="10360"/>
        </ext>
      </extLst>
    </bk>
    <bk>
      <extLst>
        <ext uri="{3e2802c4-a4d2-4d8b-9148-e3be6c30e623}">
          <xlrd:rvb i="10361"/>
        </ext>
      </extLst>
    </bk>
    <bk>
      <extLst>
        <ext uri="{3e2802c4-a4d2-4d8b-9148-e3be6c30e623}">
          <xlrd:rvb i="10362"/>
        </ext>
      </extLst>
    </bk>
    <bk>
      <extLst>
        <ext uri="{3e2802c4-a4d2-4d8b-9148-e3be6c30e623}">
          <xlrd:rvb i="10363"/>
        </ext>
      </extLst>
    </bk>
    <bk>
      <extLst>
        <ext uri="{3e2802c4-a4d2-4d8b-9148-e3be6c30e623}">
          <xlrd:rvb i="10364"/>
        </ext>
      </extLst>
    </bk>
    <bk>
      <extLst>
        <ext uri="{3e2802c4-a4d2-4d8b-9148-e3be6c30e623}">
          <xlrd:rvb i="10365"/>
        </ext>
      </extLst>
    </bk>
    <bk>
      <extLst>
        <ext uri="{3e2802c4-a4d2-4d8b-9148-e3be6c30e623}">
          <xlrd:rvb i="10366"/>
        </ext>
      </extLst>
    </bk>
    <bk>
      <extLst>
        <ext uri="{3e2802c4-a4d2-4d8b-9148-e3be6c30e623}">
          <xlrd:rvb i="10367"/>
        </ext>
      </extLst>
    </bk>
    <bk>
      <extLst>
        <ext uri="{3e2802c4-a4d2-4d8b-9148-e3be6c30e623}">
          <xlrd:rvb i="10368"/>
        </ext>
      </extLst>
    </bk>
    <bk>
      <extLst>
        <ext uri="{3e2802c4-a4d2-4d8b-9148-e3be6c30e623}">
          <xlrd:rvb i="10369"/>
        </ext>
      </extLst>
    </bk>
    <bk>
      <extLst>
        <ext uri="{3e2802c4-a4d2-4d8b-9148-e3be6c30e623}">
          <xlrd:rvb i="10370"/>
        </ext>
      </extLst>
    </bk>
    <bk>
      <extLst>
        <ext uri="{3e2802c4-a4d2-4d8b-9148-e3be6c30e623}">
          <xlrd:rvb i="10371"/>
        </ext>
      </extLst>
    </bk>
    <bk>
      <extLst>
        <ext uri="{3e2802c4-a4d2-4d8b-9148-e3be6c30e623}">
          <xlrd:rvb i="10372"/>
        </ext>
      </extLst>
    </bk>
    <bk>
      <extLst>
        <ext uri="{3e2802c4-a4d2-4d8b-9148-e3be6c30e623}">
          <xlrd:rvb i="10373"/>
        </ext>
      </extLst>
    </bk>
    <bk>
      <extLst>
        <ext uri="{3e2802c4-a4d2-4d8b-9148-e3be6c30e623}">
          <xlrd:rvb i="10374"/>
        </ext>
      </extLst>
    </bk>
    <bk>
      <extLst>
        <ext uri="{3e2802c4-a4d2-4d8b-9148-e3be6c30e623}">
          <xlrd:rvb i="10375"/>
        </ext>
      </extLst>
    </bk>
    <bk>
      <extLst>
        <ext uri="{3e2802c4-a4d2-4d8b-9148-e3be6c30e623}">
          <xlrd:rvb i="10376"/>
        </ext>
      </extLst>
    </bk>
    <bk>
      <extLst>
        <ext uri="{3e2802c4-a4d2-4d8b-9148-e3be6c30e623}">
          <xlrd:rvb i="10377"/>
        </ext>
      </extLst>
    </bk>
    <bk>
      <extLst>
        <ext uri="{3e2802c4-a4d2-4d8b-9148-e3be6c30e623}">
          <xlrd:rvb i="10378"/>
        </ext>
      </extLst>
    </bk>
    <bk>
      <extLst>
        <ext uri="{3e2802c4-a4d2-4d8b-9148-e3be6c30e623}">
          <xlrd:rvb i="10379"/>
        </ext>
      </extLst>
    </bk>
    <bk>
      <extLst>
        <ext uri="{3e2802c4-a4d2-4d8b-9148-e3be6c30e623}">
          <xlrd:rvb i="10380"/>
        </ext>
      </extLst>
    </bk>
    <bk>
      <extLst>
        <ext uri="{3e2802c4-a4d2-4d8b-9148-e3be6c30e623}">
          <xlrd:rvb i="10381"/>
        </ext>
      </extLst>
    </bk>
    <bk>
      <extLst>
        <ext uri="{3e2802c4-a4d2-4d8b-9148-e3be6c30e623}">
          <xlrd:rvb i="10382"/>
        </ext>
      </extLst>
    </bk>
    <bk>
      <extLst>
        <ext uri="{3e2802c4-a4d2-4d8b-9148-e3be6c30e623}">
          <xlrd:rvb i="10383"/>
        </ext>
      </extLst>
    </bk>
    <bk>
      <extLst>
        <ext uri="{3e2802c4-a4d2-4d8b-9148-e3be6c30e623}">
          <xlrd:rvb i="10384"/>
        </ext>
      </extLst>
    </bk>
    <bk>
      <extLst>
        <ext uri="{3e2802c4-a4d2-4d8b-9148-e3be6c30e623}">
          <xlrd:rvb i="10385"/>
        </ext>
      </extLst>
    </bk>
    <bk>
      <extLst>
        <ext uri="{3e2802c4-a4d2-4d8b-9148-e3be6c30e623}">
          <xlrd:rvb i="10386"/>
        </ext>
      </extLst>
    </bk>
    <bk>
      <extLst>
        <ext uri="{3e2802c4-a4d2-4d8b-9148-e3be6c30e623}">
          <xlrd:rvb i="10387"/>
        </ext>
      </extLst>
    </bk>
    <bk>
      <extLst>
        <ext uri="{3e2802c4-a4d2-4d8b-9148-e3be6c30e623}">
          <xlrd:rvb i="10388"/>
        </ext>
      </extLst>
    </bk>
    <bk>
      <extLst>
        <ext uri="{3e2802c4-a4d2-4d8b-9148-e3be6c30e623}">
          <xlrd:rvb i="10389"/>
        </ext>
      </extLst>
    </bk>
    <bk>
      <extLst>
        <ext uri="{3e2802c4-a4d2-4d8b-9148-e3be6c30e623}">
          <xlrd:rvb i="10390"/>
        </ext>
      </extLst>
    </bk>
    <bk>
      <extLst>
        <ext uri="{3e2802c4-a4d2-4d8b-9148-e3be6c30e623}">
          <xlrd:rvb i="10391"/>
        </ext>
      </extLst>
    </bk>
    <bk>
      <extLst>
        <ext uri="{3e2802c4-a4d2-4d8b-9148-e3be6c30e623}">
          <xlrd:rvb i="10392"/>
        </ext>
      </extLst>
    </bk>
    <bk>
      <extLst>
        <ext uri="{3e2802c4-a4d2-4d8b-9148-e3be6c30e623}">
          <xlrd:rvb i="10393"/>
        </ext>
      </extLst>
    </bk>
    <bk>
      <extLst>
        <ext uri="{3e2802c4-a4d2-4d8b-9148-e3be6c30e623}">
          <xlrd:rvb i="10394"/>
        </ext>
      </extLst>
    </bk>
    <bk>
      <extLst>
        <ext uri="{3e2802c4-a4d2-4d8b-9148-e3be6c30e623}">
          <xlrd:rvb i="10395"/>
        </ext>
      </extLst>
    </bk>
    <bk>
      <extLst>
        <ext uri="{3e2802c4-a4d2-4d8b-9148-e3be6c30e623}">
          <xlrd:rvb i="10396"/>
        </ext>
      </extLst>
    </bk>
    <bk>
      <extLst>
        <ext uri="{3e2802c4-a4d2-4d8b-9148-e3be6c30e623}">
          <xlrd:rvb i="10397"/>
        </ext>
      </extLst>
    </bk>
    <bk>
      <extLst>
        <ext uri="{3e2802c4-a4d2-4d8b-9148-e3be6c30e623}">
          <xlrd:rvb i="10398"/>
        </ext>
      </extLst>
    </bk>
    <bk>
      <extLst>
        <ext uri="{3e2802c4-a4d2-4d8b-9148-e3be6c30e623}">
          <xlrd:rvb i="10399"/>
        </ext>
      </extLst>
    </bk>
    <bk>
      <extLst>
        <ext uri="{3e2802c4-a4d2-4d8b-9148-e3be6c30e623}">
          <xlrd:rvb i="10400"/>
        </ext>
      </extLst>
    </bk>
    <bk>
      <extLst>
        <ext uri="{3e2802c4-a4d2-4d8b-9148-e3be6c30e623}">
          <xlrd:rvb i="10401"/>
        </ext>
      </extLst>
    </bk>
    <bk>
      <extLst>
        <ext uri="{3e2802c4-a4d2-4d8b-9148-e3be6c30e623}">
          <xlrd:rvb i="10402"/>
        </ext>
      </extLst>
    </bk>
    <bk>
      <extLst>
        <ext uri="{3e2802c4-a4d2-4d8b-9148-e3be6c30e623}">
          <xlrd:rvb i="10403"/>
        </ext>
      </extLst>
    </bk>
    <bk>
      <extLst>
        <ext uri="{3e2802c4-a4d2-4d8b-9148-e3be6c30e623}">
          <xlrd:rvb i="10404"/>
        </ext>
      </extLst>
    </bk>
    <bk>
      <extLst>
        <ext uri="{3e2802c4-a4d2-4d8b-9148-e3be6c30e623}">
          <xlrd:rvb i="10405"/>
        </ext>
      </extLst>
    </bk>
    <bk>
      <extLst>
        <ext uri="{3e2802c4-a4d2-4d8b-9148-e3be6c30e623}">
          <xlrd:rvb i="10406"/>
        </ext>
      </extLst>
    </bk>
    <bk>
      <extLst>
        <ext uri="{3e2802c4-a4d2-4d8b-9148-e3be6c30e623}">
          <xlrd:rvb i="10407"/>
        </ext>
      </extLst>
    </bk>
    <bk>
      <extLst>
        <ext uri="{3e2802c4-a4d2-4d8b-9148-e3be6c30e623}">
          <xlrd:rvb i="10408"/>
        </ext>
      </extLst>
    </bk>
    <bk>
      <extLst>
        <ext uri="{3e2802c4-a4d2-4d8b-9148-e3be6c30e623}">
          <xlrd:rvb i="10409"/>
        </ext>
      </extLst>
    </bk>
    <bk>
      <extLst>
        <ext uri="{3e2802c4-a4d2-4d8b-9148-e3be6c30e623}">
          <xlrd:rvb i="10410"/>
        </ext>
      </extLst>
    </bk>
    <bk>
      <extLst>
        <ext uri="{3e2802c4-a4d2-4d8b-9148-e3be6c30e623}">
          <xlrd:rvb i="10411"/>
        </ext>
      </extLst>
    </bk>
    <bk>
      <extLst>
        <ext uri="{3e2802c4-a4d2-4d8b-9148-e3be6c30e623}">
          <xlrd:rvb i="10412"/>
        </ext>
      </extLst>
    </bk>
    <bk>
      <extLst>
        <ext uri="{3e2802c4-a4d2-4d8b-9148-e3be6c30e623}">
          <xlrd:rvb i="10413"/>
        </ext>
      </extLst>
    </bk>
    <bk>
      <extLst>
        <ext uri="{3e2802c4-a4d2-4d8b-9148-e3be6c30e623}">
          <xlrd:rvb i="10414"/>
        </ext>
      </extLst>
    </bk>
    <bk>
      <extLst>
        <ext uri="{3e2802c4-a4d2-4d8b-9148-e3be6c30e623}">
          <xlrd:rvb i="10415"/>
        </ext>
      </extLst>
    </bk>
    <bk>
      <extLst>
        <ext uri="{3e2802c4-a4d2-4d8b-9148-e3be6c30e623}">
          <xlrd:rvb i="10416"/>
        </ext>
      </extLst>
    </bk>
    <bk>
      <extLst>
        <ext uri="{3e2802c4-a4d2-4d8b-9148-e3be6c30e623}">
          <xlrd:rvb i="10417"/>
        </ext>
      </extLst>
    </bk>
    <bk>
      <extLst>
        <ext uri="{3e2802c4-a4d2-4d8b-9148-e3be6c30e623}">
          <xlrd:rvb i="10418"/>
        </ext>
      </extLst>
    </bk>
    <bk>
      <extLst>
        <ext uri="{3e2802c4-a4d2-4d8b-9148-e3be6c30e623}">
          <xlrd:rvb i="10419"/>
        </ext>
      </extLst>
    </bk>
    <bk>
      <extLst>
        <ext uri="{3e2802c4-a4d2-4d8b-9148-e3be6c30e623}">
          <xlrd:rvb i="10420"/>
        </ext>
      </extLst>
    </bk>
    <bk>
      <extLst>
        <ext uri="{3e2802c4-a4d2-4d8b-9148-e3be6c30e623}">
          <xlrd:rvb i="10421"/>
        </ext>
      </extLst>
    </bk>
    <bk>
      <extLst>
        <ext uri="{3e2802c4-a4d2-4d8b-9148-e3be6c30e623}">
          <xlrd:rvb i="10422"/>
        </ext>
      </extLst>
    </bk>
    <bk>
      <extLst>
        <ext uri="{3e2802c4-a4d2-4d8b-9148-e3be6c30e623}">
          <xlrd:rvb i="10423"/>
        </ext>
      </extLst>
    </bk>
    <bk>
      <extLst>
        <ext uri="{3e2802c4-a4d2-4d8b-9148-e3be6c30e623}">
          <xlrd:rvb i="10424"/>
        </ext>
      </extLst>
    </bk>
    <bk>
      <extLst>
        <ext uri="{3e2802c4-a4d2-4d8b-9148-e3be6c30e623}">
          <xlrd:rvb i="10425"/>
        </ext>
      </extLst>
    </bk>
    <bk>
      <extLst>
        <ext uri="{3e2802c4-a4d2-4d8b-9148-e3be6c30e623}">
          <xlrd:rvb i="10426"/>
        </ext>
      </extLst>
    </bk>
    <bk>
      <extLst>
        <ext uri="{3e2802c4-a4d2-4d8b-9148-e3be6c30e623}">
          <xlrd:rvb i="10427"/>
        </ext>
      </extLst>
    </bk>
    <bk>
      <extLst>
        <ext uri="{3e2802c4-a4d2-4d8b-9148-e3be6c30e623}">
          <xlrd:rvb i="10428"/>
        </ext>
      </extLst>
    </bk>
    <bk>
      <extLst>
        <ext uri="{3e2802c4-a4d2-4d8b-9148-e3be6c30e623}">
          <xlrd:rvb i="10429"/>
        </ext>
      </extLst>
    </bk>
    <bk>
      <extLst>
        <ext uri="{3e2802c4-a4d2-4d8b-9148-e3be6c30e623}">
          <xlrd:rvb i="10430"/>
        </ext>
      </extLst>
    </bk>
    <bk>
      <extLst>
        <ext uri="{3e2802c4-a4d2-4d8b-9148-e3be6c30e623}">
          <xlrd:rvb i="10431"/>
        </ext>
      </extLst>
    </bk>
    <bk>
      <extLst>
        <ext uri="{3e2802c4-a4d2-4d8b-9148-e3be6c30e623}">
          <xlrd:rvb i="10432"/>
        </ext>
      </extLst>
    </bk>
    <bk>
      <extLst>
        <ext uri="{3e2802c4-a4d2-4d8b-9148-e3be6c30e623}">
          <xlrd:rvb i="10433"/>
        </ext>
      </extLst>
    </bk>
    <bk>
      <extLst>
        <ext uri="{3e2802c4-a4d2-4d8b-9148-e3be6c30e623}">
          <xlrd:rvb i="10434"/>
        </ext>
      </extLst>
    </bk>
    <bk>
      <extLst>
        <ext uri="{3e2802c4-a4d2-4d8b-9148-e3be6c30e623}">
          <xlrd:rvb i="10435"/>
        </ext>
      </extLst>
    </bk>
    <bk>
      <extLst>
        <ext uri="{3e2802c4-a4d2-4d8b-9148-e3be6c30e623}">
          <xlrd:rvb i="10436"/>
        </ext>
      </extLst>
    </bk>
    <bk>
      <extLst>
        <ext uri="{3e2802c4-a4d2-4d8b-9148-e3be6c30e623}">
          <xlrd:rvb i="10437"/>
        </ext>
      </extLst>
    </bk>
    <bk>
      <extLst>
        <ext uri="{3e2802c4-a4d2-4d8b-9148-e3be6c30e623}">
          <xlrd:rvb i="10438"/>
        </ext>
      </extLst>
    </bk>
    <bk>
      <extLst>
        <ext uri="{3e2802c4-a4d2-4d8b-9148-e3be6c30e623}">
          <xlrd:rvb i="10439"/>
        </ext>
      </extLst>
    </bk>
    <bk>
      <extLst>
        <ext uri="{3e2802c4-a4d2-4d8b-9148-e3be6c30e623}">
          <xlrd:rvb i="10440"/>
        </ext>
      </extLst>
    </bk>
    <bk>
      <extLst>
        <ext uri="{3e2802c4-a4d2-4d8b-9148-e3be6c30e623}">
          <xlrd:rvb i="10441"/>
        </ext>
      </extLst>
    </bk>
    <bk>
      <extLst>
        <ext uri="{3e2802c4-a4d2-4d8b-9148-e3be6c30e623}">
          <xlrd:rvb i="10442"/>
        </ext>
      </extLst>
    </bk>
    <bk>
      <extLst>
        <ext uri="{3e2802c4-a4d2-4d8b-9148-e3be6c30e623}">
          <xlrd:rvb i="10443"/>
        </ext>
      </extLst>
    </bk>
    <bk>
      <extLst>
        <ext uri="{3e2802c4-a4d2-4d8b-9148-e3be6c30e623}">
          <xlrd:rvb i="10444"/>
        </ext>
      </extLst>
    </bk>
    <bk>
      <extLst>
        <ext uri="{3e2802c4-a4d2-4d8b-9148-e3be6c30e623}">
          <xlrd:rvb i="10445"/>
        </ext>
      </extLst>
    </bk>
    <bk>
      <extLst>
        <ext uri="{3e2802c4-a4d2-4d8b-9148-e3be6c30e623}">
          <xlrd:rvb i="10446"/>
        </ext>
      </extLst>
    </bk>
    <bk>
      <extLst>
        <ext uri="{3e2802c4-a4d2-4d8b-9148-e3be6c30e623}">
          <xlrd:rvb i="10447"/>
        </ext>
      </extLst>
    </bk>
    <bk>
      <extLst>
        <ext uri="{3e2802c4-a4d2-4d8b-9148-e3be6c30e623}">
          <xlrd:rvb i="10448"/>
        </ext>
      </extLst>
    </bk>
    <bk>
      <extLst>
        <ext uri="{3e2802c4-a4d2-4d8b-9148-e3be6c30e623}">
          <xlrd:rvb i="10449"/>
        </ext>
      </extLst>
    </bk>
    <bk>
      <extLst>
        <ext uri="{3e2802c4-a4d2-4d8b-9148-e3be6c30e623}">
          <xlrd:rvb i="10450"/>
        </ext>
      </extLst>
    </bk>
    <bk>
      <extLst>
        <ext uri="{3e2802c4-a4d2-4d8b-9148-e3be6c30e623}">
          <xlrd:rvb i="10451"/>
        </ext>
      </extLst>
    </bk>
    <bk>
      <extLst>
        <ext uri="{3e2802c4-a4d2-4d8b-9148-e3be6c30e623}">
          <xlrd:rvb i="10452"/>
        </ext>
      </extLst>
    </bk>
    <bk>
      <extLst>
        <ext uri="{3e2802c4-a4d2-4d8b-9148-e3be6c30e623}">
          <xlrd:rvb i="10453"/>
        </ext>
      </extLst>
    </bk>
    <bk>
      <extLst>
        <ext uri="{3e2802c4-a4d2-4d8b-9148-e3be6c30e623}">
          <xlrd:rvb i="10454"/>
        </ext>
      </extLst>
    </bk>
    <bk>
      <extLst>
        <ext uri="{3e2802c4-a4d2-4d8b-9148-e3be6c30e623}">
          <xlrd:rvb i="10455"/>
        </ext>
      </extLst>
    </bk>
    <bk>
      <extLst>
        <ext uri="{3e2802c4-a4d2-4d8b-9148-e3be6c30e623}">
          <xlrd:rvb i="10456"/>
        </ext>
      </extLst>
    </bk>
    <bk>
      <extLst>
        <ext uri="{3e2802c4-a4d2-4d8b-9148-e3be6c30e623}">
          <xlrd:rvb i="10457"/>
        </ext>
      </extLst>
    </bk>
    <bk>
      <extLst>
        <ext uri="{3e2802c4-a4d2-4d8b-9148-e3be6c30e623}">
          <xlrd:rvb i="10458"/>
        </ext>
      </extLst>
    </bk>
    <bk>
      <extLst>
        <ext uri="{3e2802c4-a4d2-4d8b-9148-e3be6c30e623}">
          <xlrd:rvb i="10459"/>
        </ext>
      </extLst>
    </bk>
    <bk>
      <extLst>
        <ext uri="{3e2802c4-a4d2-4d8b-9148-e3be6c30e623}">
          <xlrd:rvb i="10460"/>
        </ext>
      </extLst>
    </bk>
    <bk>
      <extLst>
        <ext uri="{3e2802c4-a4d2-4d8b-9148-e3be6c30e623}">
          <xlrd:rvb i="10461"/>
        </ext>
      </extLst>
    </bk>
    <bk>
      <extLst>
        <ext uri="{3e2802c4-a4d2-4d8b-9148-e3be6c30e623}">
          <xlrd:rvb i="10462"/>
        </ext>
      </extLst>
    </bk>
    <bk>
      <extLst>
        <ext uri="{3e2802c4-a4d2-4d8b-9148-e3be6c30e623}">
          <xlrd:rvb i="10463"/>
        </ext>
      </extLst>
    </bk>
    <bk>
      <extLst>
        <ext uri="{3e2802c4-a4d2-4d8b-9148-e3be6c30e623}">
          <xlrd:rvb i="10464"/>
        </ext>
      </extLst>
    </bk>
    <bk>
      <extLst>
        <ext uri="{3e2802c4-a4d2-4d8b-9148-e3be6c30e623}">
          <xlrd:rvb i="10465"/>
        </ext>
      </extLst>
    </bk>
    <bk>
      <extLst>
        <ext uri="{3e2802c4-a4d2-4d8b-9148-e3be6c30e623}">
          <xlrd:rvb i="10466"/>
        </ext>
      </extLst>
    </bk>
    <bk>
      <extLst>
        <ext uri="{3e2802c4-a4d2-4d8b-9148-e3be6c30e623}">
          <xlrd:rvb i="10467"/>
        </ext>
      </extLst>
    </bk>
    <bk>
      <extLst>
        <ext uri="{3e2802c4-a4d2-4d8b-9148-e3be6c30e623}">
          <xlrd:rvb i="10468"/>
        </ext>
      </extLst>
    </bk>
    <bk>
      <extLst>
        <ext uri="{3e2802c4-a4d2-4d8b-9148-e3be6c30e623}">
          <xlrd:rvb i="10469"/>
        </ext>
      </extLst>
    </bk>
    <bk>
      <extLst>
        <ext uri="{3e2802c4-a4d2-4d8b-9148-e3be6c30e623}">
          <xlrd:rvb i="10470"/>
        </ext>
      </extLst>
    </bk>
    <bk>
      <extLst>
        <ext uri="{3e2802c4-a4d2-4d8b-9148-e3be6c30e623}">
          <xlrd:rvb i="10471"/>
        </ext>
      </extLst>
    </bk>
    <bk>
      <extLst>
        <ext uri="{3e2802c4-a4d2-4d8b-9148-e3be6c30e623}">
          <xlrd:rvb i="10472"/>
        </ext>
      </extLst>
    </bk>
    <bk>
      <extLst>
        <ext uri="{3e2802c4-a4d2-4d8b-9148-e3be6c30e623}">
          <xlrd:rvb i="10473"/>
        </ext>
      </extLst>
    </bk>
    <bk>
      <extLst>
        <ext uri="{3e2802c4-a4d2-4d8b-9148-e3be6c30e623}">
          <xlrd:rvb i="10474"/>
        </ext>
      </extLst>
    </bk>
    <bk>
      <extLst>
        <ext uri="{3e2802c4-a4d2-4d8b-9148-e3be6c30e623}">
          <xlrd:rvb i="10475"/>
        </ext>
      </extLst>
    </bk>
    <bk>
      <extLst>
        <ext uri="{3e2802c4-a4d2-4d8b-9148-e3be6c30e623}">
          <xlrd:rvb i="10476"/>
        </ext>
      </extLst>
    </bk>
    <bk>
      <extLst>
        <ext uri="{3e2802c4-a4d2-4d8b-9148-e3be6c30e623}">
          <xlrd:rvb i="10477"/>
        </ext>
      </extLst>
    </bk>
    <bk>
      <extLst>
        <ext uri="{3e2802c4-a4d2-4d8b-9148-e3be6c30e623}">
          <xlrd:rvb i="10478"/>
        </ext>
      </extLst>
    </bk>
    <bk>
      <extLst>
        <ext uri="{3e2802c4-a4d2-4d8b-9148-e3be6c30e623}">
          <xlrd:rvb i="10479"/>
        </ext>
      </extLst>
    </bk>
    <bk>
      <extLst>
        <ext uri="{3e2802c4-a4d2-4d8b-9148-e3be6c30e623}">
          <xlrd:rvb i="10480"/>
        </ext>
      </extLst>
    </bk>
    <bk>
      <extLst>
        <ext uri="{3e2802c4-a4d2-4d8b-9148-e3be6c30e623}">
          <xlrd:rvb i="10481"/>
        </ext>
      </extLst>
    </bk>
    <bk>
      <extLst>
        <ext uri="{3e2802c4-a4d2-4d8b-9148-e3be6c30e623}">
          <xlrd:rvb i="10482"/>
        </ext>
      </extLst>
    </bk>
    <bk>
      <extLst>
        <ext uri="{3e2802c4-a4d2-4d8b-9148-e3be6c30e623}">
          <xlrd:rvb i="10483"/>
        </ext>
      </extLst>
    </bk>
    <bk>
      <extLst>
        <ext uri="{3e2802c4-a4d2-4d8b-9148-e3be6c30e623}">
          <xlrd:rvb i="10484"/>
        </ext>
      </extLst>
    </bk>
    <bk>
      <extLst>
        <ext uri="{3e2802c4-a4d2-4d8b-9148-e3be6c30e623}">
          <xlrd:rvb i="10485"/>
        </ext>
      </extLst>
    </bk>
    <bk>
      <extLst>
        <ext uri="{3e2802c4-a4d2-4d8b-9148-e3be6c30e623}">
          <xlrd:rvb i="10486"/>
        </ext>
      </extLst>
    </bk>
    <bk>
      <extLst>
        <ext uri="{3e2802c4-a4d2-4d8b-9148-e3be6c30e623}">
          <xlrd:rvb i="10487"/>
        </ext>
      </extLst>
    </bk>
    <bk>
      <extLst>
        <ext uri="{3e2802c4-a4d2-4d8b-9148-e3be6c30e623}">
          <xlrd:rvb i="10488"/>
        </ext>
      </extLst>
    </bk>
    <bk>
      <extLst>
        <ext uri="{3e2802c4-a4d2-4d8b-9148-e3be6c30e623}">
          <xlrd:rvb i="10489"/>
        </ext>
      </extLst>
    </bk>
    <bk>
      <extLst>
        <ext uri="{3e2802c4-a4d2-4d8b-9148-e3be6c30e623}">
          <xlrd:rvb i="10490"/>
        </ext>
      </extLst>
    </bk>
    <bk>
      <extLst>
        <ext uri="{3e2802c4-a4d2-4d8b-9148-e3be6c30e623}">
          <xlrd:rvb i="10491"/>
        </ext>
      </extLst>
    </bk>
    <bk>
      <extLst>
        <ext uri="{3e2802c4-a4d2-4d8b-9148-e3be6c30e623}">
          <xlrd:rvb i="10492"/>
        </ext>
      </extLst>
    </bk>
    <bk>
      <extLst>
        <ext uri="{3e2802c4-a4d2-4d8b-9148-e3be6c30e623}">
          <xlrd:rvb i="10493"/>
        </ext>
      </extLst>
    </bk>
    <bk>
      <extLst>
        <ext uri="{3e2802c4-a4d2-4d8b-9148-e3be6c30e623}">
          <xlrd:rvb i="10494"/>
        </ext>
      </extLst>
    </bk>
    <bk>
      <extLst>
        <ext uri="{3e2802c4-a4d2-4d8b-9148-e3be6c30e623}">
          <xlrd:rvb i="10495"/>
        </ext>
      </extLst>
    </bk>
    <bk>
      <extLst>
        <ext uri="{3e2802c4-a4d2-4d8b-9148-e3be6c30e623}">
          <xlrd:rvb i="10496"/>
        </ext>
      </extLst>
    </bk>
    <bk>
      <extLst>
        <ext uri="{3e2802c4-a4d2-4d8b-9148-e3be6c30e623}">
          <xlrd:rvb i="10497"/>
        </ext>
      </extLst>
    </bk>
    <bk>
      <extLst>
        <ext uri="{3e2802c4-a4d2-4d8b-9148-e3be6c30e623}">
          <xlrd:rvb i="10498"/>
        </ext>
      </extLst>
    </bk>
    <bk>
      <extLst>
        <ext uri="{3e2802c4-a4d2-4d8b-9148-e3be6c30e623}">
          <xlrd:rvb i="10499"/>
        </ext>
      </extLst>
    </bk>
    <bk>
      <extLst>
        <ext uri="{3e2802c4-a4d2-4d8b-9148-e3be6c30e623}">
          <xlrd:rvb i="10500"/>
        </ext>
      </extLst>
    </bk>
    <bk>
      <extLst>
        <ext uri="{3e2802c4-a4d2-4d8b-9148-e3be6c30e623}">
          <xlrd:rvb i="10501"/>
        </ext>
      </extLst>
    </bk>
    <bk>
      <extLst>
        <ext uri="{3e2802c4-a4d2-4d8b-9148-e3be6c30e623}">
          <xlrd:rvb i="10502"/>
        </ext>
      </extLst>
    </bk>
    <bk>
      <extLst>
        <ext uri="{3e2802c4-a4d2-4d8b-9148-e3be6c30e623}">
          <xlrd:rvb i="10503"/>
        </ext>
      </extLst>
    </bk>
    <bk>
      <extLst>
        <ext uri="{3e2802c4-a4d2-4d8b-9148-e3be6c30e623}">
          <xlrd:rvb i="10504"/>
        </ext>
      </extLst>
    </bk>
    <bk>
      <extLst>
        <ext uri="{3e2802c4-a4d2-4d8b-9148-e3be6c30e623}">
          <xlrd:rvb i="10505"/>
        </ext>
      </extLst>
    </bk>
    <bk>
      <extLst>
        <ext uri="{3e2802c4-a4d2-4d8b-9148-e3be6c30e623}">
          <xlrd:rvb i="10506"/>
        </ext>
      </extLst>
    </bk>
    <bk>
      <extLst>
        <ext uri="{3e2802c4-a4d2-4d8b-9148-e3be6c30e623}">
          <xlrd:rvb i="10507"/>
        </ext>
      </extLst>
    </bk>
    <bk>
      <extLst>
        <ext uri="{3e2802c4-a4d2-4d8b-9148-e3be6c30e623}">
          <xlrd:rvb i="10508"/>
        </ext>
      </extLst>
    </bk>
    <bk>
      <extLst>
        <ext uri="{3e2802c4-a4d2-4d8b-9148-e3be6c30e623}">
          <xlrd:rvb i="10509"/>
        </ext>
      </extLst>
    </bk>
    <bk>
      <extLst>
        <ext uri="{3e2802c4-a4d2-4d8b-9148-e3be6c30e623}">
          <xlrd:rvb i="10510"/>
        </ext>
      </extLst>
    </bk>
    <bk>
      <extLst>
        <ext uri="{3e2802c4-a4d2-4d8b-9148-e3be6c30e623}">
          <xlrd:rvb i="10511"/>
        </ext>
      </extLst>
    </bk>
    <bk>
      <extLst>
        <ext uri="{3e2802c4-a4d2-4d8b-9148-e3be6c30e623}">
          <xlrd:rvb i="10512"/>
        </ext>
      </extLst>
    </bk>
    <bk>
      <extLst>
        <ext uri="{3e2802c4-a4d2-4d8b-9148-e3be6c30e623}">
          <xlrd:rvb i="10513"/>
        </ext>
      </extLst>
    </bk>
    <bk>
      <extLst>
        <ext uri="{3e2802c4-a4d2-4d8b-9148-e3be6c30e623}">
          <xlrd:rvb i="10514"/>
        </ext>
      </extLst>
    </bk>
    <bk>
      <extLst>
        <ext uri="{3e2802c4-a4d2-4d8b-9148-e3be6c30e623}">
          <xlrd:rvb i="10515"/>
        </ext>
      </extLst>
    </bk>
    <bk>
      <extLst>
        <ext uri="{3e2802c4-a4d2-4d8b-9148-e3be6c30e623}">
          <xlrd:rvb i="10516"/>
        </ext>
      </extLst>
    </bk>
    <bk>
      <extLst>
        <ext uri="{3e2802c4-a4d2-4d8b-9148-e3be6c30e623}">
          <xlrd:rvb i="10517"/>
        </ext>
      </extLst>
    </bk>
    <bk>
      <extLst>
        <ext uri="{3e2802c4-a4d2-4d8b-9148-e3be6c30e623}">
          <xlrd:rvb i="10518"/>
        </ext>
      </extLst>
    </bk>
    <bk>
      <extLst>
        <ext uri="{3e2802c4-a4d2-4d8b-9148-e3be6c30e623}">
          <xlrd:rvb i="10519"/>
        </ext>
      </extLst>
    </bk>
    <bk>
      <extLst>
        <ext uri="{3e2802c4-a4d2-4d8b-9148-e3be6c30e623}">
          <xlrd:rvb i="10520"/>
        </ext>
      </extLst>
    </bk>
    <bk>
      <extLst>
        <ext uri="{3e2802c4-a4d2-4d8b-9148-e3be6c30e623}">
          <xlrd:rvb i="10521"/>
        </ext>
      </extLst>
    </bk>
    <bk>
      <extLst>
        <ext uri="{3e2802c4-a4d2-4d8b-9148-e3be6c30e623}">
          <xlrd:rvb i="10522"/>
        </ext>
      </extLst>
    </bk>
    <bk>
      <extLst>
        <ext uri="{3e2802c4-a4d2-4d8b-9148-e3be6c30e623}">
          <xlrd:rvb i="10523"/>
        </ext>
      </extLst>
    </bk>
    <bk>
      <extLst>
        <ext uri="{3e2802c4-a4d2-4d8b-9148-e3be6c30e623}">
          <xlrd:rvb i="10524"/>
        </ext>
      </extLst>
    </bk>
    <bk>
      <extLst>
        <ext uri="{3e2802c4-a4d2-4d8b-9148-e3be6c30e623}">
          <xlrd:rvb i="10525"/>
        </ext>
      </extLst>
    </bk>
    <bk>
      <extLst>
        <ext uri="{3e2802c4-a4d2-4d8b-9148-e3be6c30e623}">
          <xlrd:rvb i="10526"/>
        </ext>
      </extLst>
    </bk>
    <bk>
      <extLst>
        <ext uri="{3e2802c4-a4d2-4d8b-9148-e3be6c30e623}">
          <xlrd:rvb i="10527"/>
        </ext>
      </extLst>
    </bk>
    <bk>
      <extLst>
        <ext uri="{3e2802c4-a4d2-4d8b-9148-e3be6c30e623}">
          <xlrd:rvb i="10528"/>
        </ext>
      </extLst>
    </bk>
    <bk>
      <extLst>
        <ext uri="{3e2802c4-a4d2-4d8b-9148-e3be6c30e623}">
          <xlrd:rvb i="10529"/>
        </ext>
      </extLst>
    </bk>
    <bk>
      <extLst>
        <ext uri="{3e2802c4-a4d2-4d8b-9148-e3be6c30e623}">
          <xlrd:rvb i="10530"/>
        </ext>
      </extLst>
    </bk>
    <bk>
      <extLst>
        <ext uri="{3e2802c4-a4d2-4d8b-9148-e3be6c30e623}">
          <xlrd:rvb i="10531"/>
        </ext>
      </extLst>
    </bk>
    <bk>
      <extLst>
        <ext uri="{3e2802c4-a4d2-4d8b-9148-e3be6c30e623}">
          <xlrd:rvb i="10532"/>
        </ext>
      </extLst>
    </bk>
    <bk>
      <extLst>
        <ext uri="{3e2802c4-a4d2-4d8b-9148-e3be6c30e623}">
          <xlrd:rvb i="10533"/>
        </ext>
      </extLst>
    </bk>
    <bk>
      <extLst>
        <ext uri="{3e2802c4-a4d2-4d8b-9148-e3be6c30e623}">
          <xlrd:rvb i="10534"/>
        </ext>
      </extLst>
    </bk>
    <bk>
      <extLst>
        <ext uri="{3e2802c4-a4d2-4d8b-9148-e3be6c30e623}">
          <xlrd:rvb i="10535"/>
        </ext>
      </extLst>
    </bk>
    <bk>
      <extLst>
        <ext uri="{3e2802c4-a4d2-4d8b-9148-e3be6c30e623}">
          <xlrd:rvb i="10536"/>
        </ext>
      </extLst>
    </bk>
    <bk>
      <extLst>
        <ext uri="{3e2802c4-a4d2-4d8b-9148-e3be6c30e623}">
          <xlrd:rvb i="10537"/>
        </ext>
      </extLst>
    </bk>
    <bk>
      <extLst>
        <ext uri="{3e2802c4-a4d2-4d8b-9148-e3be6c30e623}">
          <xlrd:rvb i="10538"/>
        </ext>
      </extLst>
    </bk>
    <bk>
      <extLst>
        <ext uri="{3e2802c4-a4d2-4d8b-9148-e3be6c30e623}">
          <xlrd:rvb i="10539"/>
        </ext>
      </extLst>
    </bk>
    <bk>
      <extLst>
        <ext uri="{3e2802c4-a4d2-4d8b-9148-e3be6c30e623}">
          <xlrd:rvb i="10540"/>
        </ext>
      </extLst>
    </bk>
    <bk>
      <extLst>
        <ext uri="{3e2802c4-a4d2-4d8b-9148-e3be6c30e623}">
          <xlrd:rvb i="10541"/>
        </ext>
      </extLst>
    </bk>
    <bk>
      <extLst>
        <ext uri="{3e2802c4-a4d2-4d8b-9148-e3be6c30e623}">
          <xlrd:rvb i="10542"/>
        </ext>
      </extLst>
    </bk>
    <bk>
      <extLst>
        <ext uri="{3e2802c4-a4d2-4d8b-9148-e3be6c30e623}">
          <xlrd:rvb i="10543"/>
        </ext>
      </extLst>
    </bk>
    <bk>
      <extLst>
        <ext uri="{3e2802c4-a4d2-4d8b-9148-e3be6c30e623}">
          <xlrd:rvb i="10544"/>
        </ext>
      </extLst>
    </bk>
    <bk>
      <extLst>
        <ext uri="{3e2802c4-a4d2-4d8b-9148-e3be6c30e623}">
          <xlrd:rvb i="10545"/>
        </ext>
      </extLst>
    </bk>
    <bk>
      <extLst>
        <ext uri="{3e2802c4-a4d2-4d8b-9148-e3be6c30e623}">
          <xlrd:rvb i="10546"/>
        </ext>
      </extLst>
    </bk>
    <bk>
      <extLst>
        <ext uri="{3e2802c4-a4d2-4d8b-9148-e3be6c30e623}">
          <xlrd:rvb i="10547"/>
        </ext>
      </extLst>
    </bk>
    <bk>
      <extLst>
        <ext uri="{3e2802c4-a4d2-4d8b-9148-e3be6c30e623}">
          <xlrd:rvb i="10548"/>
        </ext>
      </extLst>
    </bk>
    <bk>
      <extLst>
        <ext uri="{3e2802c4-a4d2-4d8b-9148-e3be6c30e623}">
          <xlrd:rvb i="10549"/>
        </ext>
      </extLst>
    </bk>
    <bk>
      <extLst>
        <ext uri="{3e2802c4-a4d2-4d8b-9148-e3be6c30e623}">
          <xlrd:rvb i="10550"/>
        </ext>
      </extLst>
    </bk>
    <bk>
      <extLst>
        <ext uri="{3e2802c4-a4d2-4d8b-9148-e3be6c30e623}">
          <xlrd:rvb i="10551"/>
        </ext>
      </extLst>
    </bk>
    <bk>
      <extLst>
        <ext uri="{3e2802c4-a4d2-4d8b-9148-e3be6c30e623}">
          <xlrd:rvb i="10552"/>
        </ext>
      </extLst>
    </bk>
    <bk>
      <extLst>
        <ext uri="{3e2802c4-a4d2-4d8b-9148-e3be6c30e623}">
          <xlrd:rvb i="10553"/>
        </ext>
      </extLst>
    </bk>
    <bk>
      <extLst>
        <ext uri="{3e2802c4-a4d2-4d8b-9148-e3be6c30e623}">
          <xlrd:rvb i="10554"/>
        </ext>
      </extLst>
    </bk>
    <bk>
      <extLst>
        <ext uri="{3e2802c4-a4d2-4d8b-9148-e3be6c30e623}">
          <xlrd:rvb i="10555"/>
        </ext>
      </extLst>
    </bk>
    <bk>
      <extLst>
        <ext uri="{3e2802c4-a4d2-4d8b-9148-e3be6c30e623}">
          <xlrd:rvb i="10556"/>
        </ext>
      </extLst>
    </bk>
    <bk>
      <extLst>
        <ext uri="{3e2802c4-a4d2-4d8b-9148-e3be6c30e623}">
          <xlrd:rvb i="10557"/>
        </ext>
      </extLst>
    </bk>
    <bk>
      <extLst>
        <ext uri="{3e2802c4-a4d2-4d8b-9148-e3be6c30e623}">
          <xlrd:rvb i="10558"/>
        </ext>
      </extLst>
    </bk>
    <bk>
      <extLst>
        <ext uri="{3e2802c4-a4d2-4d8b-9148-e3be6c30e623}">
          <xlrd:rvb i="10559"/>
        </ext>
      </extLst>
    </bk>
    <bk>
      <extLst>
        <ext uri="{3e2802c4-a4d2-4d8b-9148-e3be6c30e623}">
          <xlrd:rvb i="10560"/>
        </ext>
      </extLst>
    </bk>
    <bk>
      <extLst>
        <ext uri="{3e2802c4-a4d2-4d8b-9148-e3be6c30e623}">
          <xlrd:rvb i="10561"/>
        </ext>
      </extLst>
    </bk>
    <bk>
      <extLst>
        <ext uri="{3e2802c4-a4d2-4d8b-9148-e3be6c30e623}">
          <xlrd:rvb i="10562"/>
        </ext>
      </extLst>
    </bk>
    <bk>
      <extLst>
        <ext uri="{3e2802c4-a4d2-4d8b-9148-e3be6c30e623}">
          <xlrd:rvb i="10563"/>
        </ext>
      </extLst>
    </bk>
    <bk>
      <extLst>
        <ext uri="{3e2802c4-a4d2-4d8b-9148-e3be6c30e623}">
          <xlrd:rvb i="10564"/>
        </ext>
      </extLst>
    </bk>
    <bk>
      <extLst>
        <ext uri="{3e2802c4-a4d2-4d8b-9148-e3be6c30e623}">
          <xlrd:rvb i="10565"/>
        </ext>
      </extLst>
    </bk>
    <bk>
      <extLst>
        <ext uri="{3e2802c4-a4d2-4d8b-9148-e3be6c30e623}">
          <xlrd:rvb i="10566"/>
        </ext>
      </extLst>
    </bk>
    <bk>
      <extLst>
        <ext uri="{3e2802c4-a4d2-4d8b-9148-e3be6c30e623}">
          <xlrd:rvb i="10567"/>
        </ext>
      </extLst>
    </bk>
    <bk>
      <extLst>
        <ext uri="{3e2802c4-a4d2-4d8b-9148-e3be6c30e623}">
          <xlrd:rvb i="10568"/>
        </ext>
      </extLst>
    </bk>
    <bk>
      <extLst>
        <ext uri="{3e2802c4-a4d2-4d8b-9148-e3be6c30e623}">
          <xlrd:rvb i="10569"/>
        </ext>
      </extLst>
    </bk>
    <bk>
      <extLst>
        <ext uri="{3e2802c4-a4d2-4d8b-9148-e3be6c30e623}">
          <xlrd:rvb i="10570"/>
        </ext>
      </extLst>
    </bk>
    <bk>
      <extLst>
        <ext uri="{3e2802c4-a4d2-4d8b-9148-e3be6c30e623}">
          <xlrd:rvb i="10571"/>
        </ext>
      </extLst>
    </bk>
    <bk>
      <extLst>
        <ext uri="{3e2802c4-a4d2-4d8b-9148-e3be6c30e623}">
          <xlrd:rvb i="10572"/>
        </ext>
      </extLst>
    </bk>
    <bk>
      <extLst>
        <ext uri="{3e2802c4-a4d2-4d8b-9148-e3be6c30e623}">
          <xlrd:rvb i="10573"/>
        </ext>
      </extLst>
    </bk>
    <bk>
      <extLst>
        <ext uri="{3e2802c4-a4d2-4d8b-9148-e3be6c30e623}">
          <xlrd:rvb i="10574"/>
        </ext>
      </extLst>
    </bk>
    <bk>
      <extLst>
        <ext uri="{3e2802c4-a4d2-4d8b-9148-e3be6c30e623}">
          <xlrd:rvb i="10575"/>
        </ext>
      </extLst>
    </bk>
    <bk>
      <extLst>
        <ext uri="{3e2802c4-a4d2-4d8b-9148-e3be6c30e623}">
          <xlrd:rvb i="10576"/>
        </ext>
      </extLst>
    </bk>
    <bk>
      <extLst>
        <ext uri="{3e2802c4-a4d2-4d8b-9148-e3be6c30e623}">
          <xlrd:rvb i="10577"/>
        </ext>
      </extLst>
    </bk>
    <bk>
      <extLst>
        <ext uri="{3e2802c4-a4d2-4d8b-9148-e3be6c30e623}">
          <xlrd:rvb i="10578"/>
        </ext>
      </extLst>
    </bk>
    <bk>
      <extLst>
        <ext uri="{3e2802c4-a4d2-4d8b-9148-e3be6c30e623}">
          <xlrd:rvb i="10579"/>
        </ext>
      </extLst>
    </bk>
    <bk>
      <extLst>
        <ext uri="{3e2802c4-a4d2-4d8b-9148-e3be6c30e623}">
          <xlrd:rvb i="10580"/>
        </ext>
      </extLst>
    </bk>
    <bk>
      <extLst>
        <ext uri="{3e2802c4-a4d2-4d8b-9148-e3be6c30e623}">
          <xlrd:rvb i="10581"/>
        </ext>
      </extLst>
    </bk>
    <bk>
      <extLst>
        <ext uri="{3e2802c4-a4d2-4d8b-9148-e3be6c30e623}">
          <xlrd:rvb i="10582"/>
        </ext>
      </extLst>
    </bk>
    <bk>
      <extLst>
        <ext uri="{3e2802c4-a4d2-4d8b-9148-e3be6c30e623}">
          <xlrd:rvb i="10583"/>
        </ext>
      </extLst>
    </bk>
    <bk>
      <extLst>
        <ext uri="{3e2802c4-a4d2-4d8b-9148-e3be6c30e623}">
          <xlrd:rvb i="10584"/>
        </ext>
      </extLst>
    </bk>
    <bk>
      <extLst>
        <ext uri="{3e2802c4-a4d2-4d8b-9148-e3be6c30e623}">
          <xlrd:rvb i="10585"/>
        </ext>
      </extLst>
    </bk>
    <bk>
      <extLst>
        <ext uri="{3e2802c4-a4d2-4d8b-9148-e3be6c30e623}">
          <xlrd:rvb i="10586"/>
        </ext>
      </extLst>
    </bk>
    <bk>
      <extLst>
        <ext uri="{3e2802c4-a4d2-4d8b-9148-e3be6c30e623}">
          <xlrd:rvb i="10587"/>
        </ext>
      </extLst>
    </bk>
    <bk>
      <extLst>
        <ext uri="{3e2802c4-a4d2-4d8b-9148-e3be6c30e623}">
          <xlrd:rvb i="10588"/>
        </ext>
      </extLst>
    </bk>
    <bk>
      <extLst>
        <ext uri="{3e2802c4-a4d2-4d8b-9148-e3be6c30e623}">
          <xlrd:rvb i="10589"/>
        </ext>
      </extLst>
    </bk>
    <bk>
      <extLst>
        <ext uri="{3e2802c4-a4d2-4d8b-9148-e3be6c30e623}">
          <xlrd:rvb i="10590"/>
        </ext>
      </extLst>
    </bk>
    <bk>
      <extLst>
        <ext uri="{3e2802c4-a4d2-4d8b-9148-e3be6c30e623}">
          <xlrd:rvb i="10591"/>
        </ext>
      </extLst>
    </bk>
    <bk>
      <extLst>
        <ext uri="{3e2802c4-a4d2-4d8b-9148-e3be6c30e623}">
          <xlrd:rvb i="10592"/>
        </ext>
      </extLst>
    </bk>
    <bk>
      <extLst>
        <ext uri="{3e2802c4-a4d2-4d8b-9148-e3be6c30e623}">
          <xlrd:rvb i="10593"/>
        </ext>
      </extLst>
    </bk>
    <bk>
      <extLst>
        <ext uri="{3e2802c4-a4d2-4d8b-9148-e3be6c30e623}">
          <xlrd:rvb i="10594"/>
        </ext>
      </extLst>
    </bk>
    <bk>
      <extLst>
        <ext uri="{3e2802c4-a4d2-4d8b-9148-e3be6c30e623}">
          <xlrd:rvb i="10595"/>
        </ext>
      </extLst>
    </bk>
    <bk>
      <extLst>
        <ext uri="{3e2802c4-a4d2-4d8b-9148-e3be6c30e623}">
          <xlrd:rvb i="10596"/>
        </ext>
      </extLst>
    </bk>
    <bk>
      <extLst>
        <ext uri="{3e2802c4-a4d2-4d8b-9148-e3be6c30e623}">
          <xlrd:rvb i="10597"/>
        </ext>
      </extLst>
    </bk>
    <bk>
      <extLst>
        <ext uri="{3e2802c4-a4d2-4d8b-9148-e3be6c30e623}">
          <xlrd:rvb i="10598"/>
        </ext>
      </extLst>
    </bk>
    <bk>
      <extLst>
        <ext uri="{3e2802c4-a4d2-4d8b-9148-e3be6c30e623}">
          <xlrd:rvb i="10599"/>
        </ext>
      </extLst>
    </bk>
    <bk>
      <extLst>
        <ext uri="{3e2802c4-a4d2-4d8b-9148-e3be6c30e623}">
          <xlrd:rvb i="10600"/>
        </ext>
      </extLst>
    </bk>
    <bk>
      <extLst>
        <ext uri="{3e2802c4-a4d2-4d8b-9148-e3be6c30e623}">
          <xlrd:rvb i="10601"/>
        </ext>
      </extLst>
    </bk>
    <bk>
      <extLst>
        <ext uri="{3e2802c4-a4d2-4d8b-9148-e3be6c30e623}">
          <xlrd:rvb i="10602"/>
        </ext>
      </extLst>
    </bk>
    <bk>
      <extLst>
        <ext uri="{3e2802c4-a4d2-4d8b-9148-e3be6c30e623}">
          <xlrd:rvb i="10603"/>
        </ext>
      </extLst>
    </bk>
    <bk>
      <extLst>
        <ext uri="{3e2802c4-a4d2-4d8b-9148-e3be6c30e623}">
          <xlrd:rvb i="10604"/>
        </ext>
      </extLst>
    </bk>
    <bk>
      <extLst>
        <ext uri="{3e2802c4-a4d2-4d8b-9148-e3be6c30e623}">
          <xlrd:rvb i="10605"/>
        </ext>
      </extLst>
    </bk>
    <bk>
      <extLst>
        <ext uri="{3e2802c4-a4d2-4d8b-9148-e3be6c30e623}">
          <xlrd:rvb i="10606"/>
        </ext>
      </extLst>
    </bk>
    <bk>
      <extLst>
        <ext uri="{3e2802c4-a4d2-4d8b-9148-e3be6c30e623}">
          <xlrd:rvb i="10607"/>
        </ext>
      </extLst>
    </bk>
    <bk>
      <extLst>
        <ext uri="{3e2802c4-a4d2-4d8b-9148-e3be6c30e623}">
          <xlrd:rvb i="10608"/>
        </ext>
      </extLst>
    </bk>
    <bk>
      <extLst>
        <ext uri="{3e2802c4-a4d2-4d8b-9148-e3be6c30e623}">
          <xlrd:rvb i="10609"/>
        </ext>
      </extLst>
    </bk>
    <bk>
      <extLst>
        <ext uri="{3e2802c4-a4d2-4d8b-9148-e3be6c30e623}">
          <xlrd:rvb i="10610"/>
        </ext>
      </extLst>
    </bk>
    <bk>
      <extLst>
        <ext uri="{3e2802c4-a4d2-4d8b-9148-e3be6c30e623}">
          <xlrd:rvb i="10611"/>
        </ext>
      </extLst>
    </bk>
    <bk>
      <extLst>
        <ext uri="{3e2802c4-a4d2-4d8b-9148-e3be6c30e623}">
          <xlrd:rvb i="10612"/>
        </ext>
      </extLst>
    </bk>
    <bk>
      <extLst>
        <ext uri="{3e2802c4-a4d2-4d8b-9148-e3be6c30e623}">
          <xlrd:rvb i="10613"/>
        </ext>
      </extLst>
    </bk>
    <bk>
      <extLst>
        <ext uri="{3e2802c4-a4d2-4d8b-9148-e3be6c30e623}">
          <xlrd:rvb i="10614"/>
        </ext>
      </extLst>
    </bk>
    <bk>
      <extLst>
        <ext uri="{3e2802c4-a4d2-4d8b-9148-e3be6c30e623}">
          <xlrd:rvb i="10615"/>
        </ext>
      </extLst>
    </bk>
    <bk>
      <extLst>
        <ext uri="{3e2802c4-a4d2-4d8b-9148-e3be6c30e623}">
          <xlrd:rvb i="10616"/>
        </ext>
      </extLst>
    </bk>
    <bk>
      <extLst>
        <ext uri="{3e2802c4-a4d2-4d8b-9148-e3be6c30e623}">
          <xlrd:rvb i="10617"/>
        </ext>
      </extLst>
    </bk>
    <bk>
      <extLst>
        <ext uri="{3e2802c4-a4d2-4d8b-9148-e3be6c30e623}">
          <xlrd:rvb i="10618"/>
        </ext>
      </extLst>
    </bk>
    <bk>
      <extLst>
        <ext uri="{3e2802c4-a4d2-4d8b-9148-e3be6c30e623}">
          <xlrd:rvb i="10619"/>
        </ext>
      </extLst>
    </bk>
    <bk>
      <extLst>
        <ext uri="{3e2802c4-a4d2-4d8b-9148-e3be6c30e623}">
          <xlrd:rvb i="10620"/>
        </ext>
      </extLst>
    </bk>
    <bk>
      <extLst>
        <ext uri="{3e2802c4-a4d2-4d8b-9148-e3be6c30e623}">
          <xlrd:rvb i="10621"/>
        </ext>
      </extLst>
    </bk>
    <bk>
      <extLst>
        <ext uri="{3e2802c4-a4d2-4d8b-9148-e3be6c30e623}">
          <xlrd:rvb i="10622"/>
        </ext>
      </extLst>
    </bk>
    <bk>
      <extLst>
        <ext uri="{3e2802c4-a4d2-4d8b-9148-e3be6c30e623}">
          <xlrd:rvb i="10623"/>
        </ext>
      </extLst>
    </bk>
    <bk>
      <extLst>
        <ext uri="{3e2802c4-a4d2-4d8b-9148-e3be6c30e623}">
          <xlrd:rvb i="10624"/>
        </ext>
      </extLst>
    </bk>
    <bk>
      <extLst>
        <ext uri="{3e2802c4-a4d2-4d8b-9148-e3be6c30e623}">
          <xlrd:rvb i="10625"/>
        </ext>
      </extLst>
    </bk>
    <bk>
      <extLst>
        <ext uri="{3e2802c4-a4d2-4d8b-9148-e3be6c30e623}">
          <xlrd:rvb i="10626"/>
        </ext>
      </extLst>
    </bk>
    <bk>
      <extLst>
        <ext uri="{3e2802c4-a4d2-4d8b-9148-e3be6c30e623}">
          <xlrd:rvb i="10627"/>
        </ext>
      </extLst>
    </bk>
    <bk>
      <extLst>
        <ext uri="{3e2802c4-a4d2-4d8b-9148-e3be6c30e623}">
          <xlrd:rvb i="10628"/>
        </ext>
      </extLst>
    </bk>
    <bk>
      <extLst>
        <ext uri="{3e2802c4-a4d2-4d8b-9148-e3be6c30e623}">
          <xlrd:rvb i="10629"/>
        </ext>
      </extLst>
    </bk>
    <bk>
      <extLst>
        <ext uri="{3e2802c4-a4d2-4d8b-9148-e3be6c30e623}">
          <xlrd:rvb i="10630"/>
        </ext>
      </extLst>
    </bk>
    <bk>
      <extLst>
        <ext uri="{3e2802c4-a4d2-4d8b-9148-e3be6c30e623}">
          <xlrd:rvb i="10631"/>
        </ext>
      </extLst>
    </bk>
    <bk>
      <extLst>
        <ext uri="{3e2802c4-a4d2-4d8b-9148-e3be6c30e623}">
          <xlrd:rvb i="10632"/>
        </ext>
      </extLst>
    </bk>
    <bk>
      <extLst>
        <ext uri="{3e2802c4-a4d2-4d8b-9148-e3be6c30e623}">
          <xlrd:rvb i="10633"/>
        </ext>
      </extLst>
    </bk>
    <bk>
      <extLst>
        <ext uri="{3e2802c4-a4d2-4d8b-9148-e3be6c30e623}">
          <xlrd:rvb i="10634"/>
        </ext>
      </extLst>
    </bk>
    <bk>
      <extLst>
        <ext uri="{3e2802c4-a4d2-4d8b-9148-e3be6c30e623}">
          <xlrd:rvb i="10635"/>
        </ext>
      </extLst>
    </bk>
    <bk>
      <extLst>
        <ext uri="{3e2802c4-a4d2-4d8b-9148-e3be6c30e623}">
          <xlrd:rvb i="10636"/>
        </ext>
      </extLst>
    </bk>
    <bk>
      <extLst>
        <ext uri="{3e2802c4-a4d2-4d8b-9148-e3be6c30e623}">
          <xlrd:rvb i="10637"/>
        </ext>
      </extLst>
    </bk>
    <bk>
      <extLst>
        <ext uri="{3e2802c4-a4d2-4d8b-9148-e3be6c30e623}">
          <xlrd:rvb i="10638"/>
        </ext>
      </extLst>
    </bk>
    <bk>
      <extLst>
        <ext uri="{3e2802c4-a4d2-4d8b-9148-e3be6c30e623}">
          <xlrd:rvb i="10639"/>
        </ext>
      </extLst>
    </bk>
    <bk>
      <extLst>
        <ext uri="{3e2802c4-a4d2-4d8b-9148-e3be6c30e623}">
          <xlrd:rvb i="10640"/>
        </ext>
      </extLst>
    </bk>
    <bk>
      <extLst>
        <ext uri="{3e2802c4-a4d2-4d8b-9148-e3be6c30e623}">
          <xlrd:rvb i="10641"/>
        </ext>
      </extLst>
    </bk>
    <bk>
      <extLst>
        <ext uri="{3e2802c4-a4d2-4d8b-9148-e3be6c30e623}">
          <xlrd:rvb i="10642"/>
        </ext>
      </extLst>
    </bk>
    <bk>
      <extLst>
        <ext uri="{3e2802c4-a4d2-4d8b-9148-e3be6c30e623}">
          <xlrd:rvb i="10643"/>
        </ext>
      </extLst>
    </bk>
    <bk>
      <extLst>
        <ext uri="{3e2802c4-a4d2-4d8b-9148-e3be6c30e623}">
          <xlrd:rvb i="10644"/>
        </ext>
      </extLst>
    </bk>
    <bk>
      <extLst>
        <ext uri="{3e2802c4-a4d2-4d8b-9148-e3be6c30e623}">
          <xlrd:rvb i="10645"/>
        </ext>
      </extLst>
    </bk>
    <bk>
      <extLst>
        <ext uri="{3e2802c4-a4d2-4d8b-9148-e3be6c30e623}">
          <xlrd:rvb i="10646"/>
        </ext>
      </extLst>
    </bk>
    <bk>
      <extLst>
        <ext uri="{3e2802c4-a4d2-4d8b-9148-e3be6c30e623}">
          <xlrd:rvb i="10647"/>
        </ext>
      </extLst>
    </bk>
    <bk>
      <extLst>
        <ext uri="{3e2802c4-a4d2-4d8b-9148-e3be6c30e623}">
          <xlrd:rvb i="10648"/>
        </ext>
      </extLst>
    </bk>
    <bk>
      <extLst>
        <ext uri="{3e2802c4-a4d2-4d8b-9148-e3be6c30e623}">
          <xlrd:rvb i="10649"/>
        </ext>
      </extLst>
    </bk>
    <bk>
      <extLst>
        <ext uri="{3e2802c4-a4d2-4d8b-9148-e3be6c30e623}">
          <xlrd:rvb i="10650"/>
        </ext>
      </extLst>
    </bk>
    <bk>
      <extLst>
        <ext uri="{3e2802c4-a4d2-4d8b-9148-e3be6c30e623}">
          <xlrd:rvb i="10651"/>
        </ext>
      </extLst>
    </bk>
    <bk>
      <extLst>
        <ext uri="{3e2802c4-a4d2-4d8b-9148-e3be6c30e623}">
          <xlrd:rvb i="10652"/>
        </ext>
      </extLst>
    </bk>
    <bk>
      <extLst>
        <ext uri="{3e2802c4-a4d2-4d8b-9148-e3be6c30e623}">
          <xlrd:rvb i="10653"/>
        </ext>
      </extLst>
    </bk>
    <bk>
      <extLst>
        <ext uri="{3e2802c4-a4d2-4d8b-9148-e3be6c30e623}">
          <xlrd:rvb i="10654"/>
        </ext>
      </extLst>
    </bk>
    <bk>
      <extLst>
        <ext uri="{3e2802c4-a4d2-4d8b-9148-e3be6c30e623}">
          <xlrd:rvb i="10655"/>
        </ext>
      </extLst>
    </bk>
    <bk>
      <extLst>
        <ext uri="{3e2802c4-a4d2-4d8b-9148-e3be6c30e623}">
          <xlrd:rvb i="10656"/>
        </ext>
      </extLst>
    </bk>
    <bk>
      <extLst>
        <ext uri="{3e2802c4-a4d2-4d8b-9148-e3be6c30e623}">
          <xlrd:rvb i="10657"/>
        </ext>
      </extLst>
    </bk>
    <bk>
      <extLst>
        <ext uri="{3e2802c4-a4d2-4d8b-9148-e3be6c30e623}">
          <xlrd:rvb i="10658"/>
        </ext>
      </extLst>
    </bk>
    <bk>
      <extLst>
        <ext uri="{3e2802c4-a4d2-4d8b-9148-e3be6c30e623}">
          <xlrd:rvb i="10659"/>
        </ext>
      </extLst>
    </bk>
    <bk>
      <extLst>
        <ext uri="{3e2802c4-a4d2-4d8b-9148-e3be6c30e623}">
          <xlrd:rvb i="10660"/>
        </ext>
      </extLst>
    </bk>
    <bk>
      <extLst>
        <ext uri="{3e2802c4-a4d2-4d8b-9148-e3be6c30e623}">
          <xlrd:rvb i="10661"/>
        </ext>
      </extLst>
    </bk>
    <bk>
      <extLst>
        <ext uri="{3e2802c4-a4d2-4d8b-9148-e3be6c30e623}">
          <xlrd:rvb i="10662"/>
        </ext>
      </extLst>
    </bk>
    <bk>
      <extLst>
        <ext uri="{3e2802c4-a4d2-4d8b-9148-e3be6c30e623}">
          <xlrd:rvb i="10663"/>
        </ext>
      </extLst>
    </bk>
    <bk>
      <extLst>
        <ext uri="{3e2802c4-a4d2-4d8b-9148-e3be6c30e623}">
          <xlrd:rvb i="10664"/>
        </ext>
      </extLst>
    </bk>
    <bk>
      <extLst>
        <ext uri="{3e2802c4-a4d2-4d8b-9148-e3be6c30e623}">
          <xlrd:rvb i="10665"/>
        </ext>
      </extLst>
    </bk>
    <bk>
      <extLst>
        <ext uri="{3e2802c4-a4d2-4d8b-9148-e3be6c30e623}">
          <xlrd:rvb i="10666"/>
        </ext>
      </extLst>
    </bk>
    <bk>
      <extLst>
        <ext uri="{3e2802c4-a4d2-4d8b-9148-e3be6c30e623}">
          <xlrd:rvb i="10667"/>
        </ext>
      </extLst>
    </bk>
    <bk>
      <extLst>
        <ext uri="{3e2802c4-a4d2-4d8b-9148-e3be6c30e623}">
          <xlrd:rvb i="10668"/>
        </ext>
      </extLst>
    </bk>
    <bk>
      <extLst>
        <ext uri="{3e2802c4-a4d2-4d8b-9148-e3be6c30e623}">
          <xlrd:rvb i="10669"/>
        </ext>
      </extLst>
    </bk>
    <bk>
      <extLst>
        <ext uri="{3e2802c4-a4d2-4d8b-9148-e3be6c30e623}">
          <xlrd:rvb i="10670"/>
        </ext>
      </extLst>
    </bk>
    <bk>
      <extLst>
        <ext uri="{3e2802c4-a4d2-4d8b-9148-e3be6c30e623}">
          <xlrd:rvb i="10671"/>
        </ext>
      </extLst>
    </bk>
    <bk>
      <extLst>
        <ext uri="{3e2802c4-a4d2-4d8b-9148-e3be6c30e623}">
          <xlrd:rvb i="10672"/>
        </ext>
      </extLst>
    </bk>
    <bk>
      <extLst>
        <ext uri="{3e2802c4-a4d2-4d8b-9148-e3be6c30e623}">
          <xlrd:rvb i="10673"/>
        </ext>
      </extLst>
    </bk>
    <bk>
      <extLst>
        <ext uri="{3e2802c4-a4d2-4d8b-9148-e3be6c30e623}">
          <xlrd:rvb i="10674"/>
        </ext>
      </extLst>
    </bk>
    <bk>
      <extLst>
        <ext uri="{3e2802c4-a4d2-4d8b-9148-e3be6c30e623}">
          <xlrd:rvb i="10675"/>
        </ext>
      </extLst>
    </bk>
    <bk>
      <extLst>
        <ext uri="{3e2802c4-a4d2-4d8b-9148-e3be6c30e623}">
          <xlrd:rvb i="10676"/>
        </ext>
      </extLst>
    </bk>
    <bk>
      <extLst>
        <ext uri="{3e2802c4-a4d2-4d8b-9148-e3be6c30e623}">
          <xlrd:rvb i="10677"/>
        </ext>
      </extLst>
    </bk>
    <bk>
      <extLst>
        <ext uri="{3e2802c4-a4d2-4d8b-9148-e3be6c30e623}">
          <xlrd:rvb i="10678"/>
        </ext>
      </extLst>
    </bk>
    <bk>
      <extLst>
        <ext uri="{3e2802c4-a4d2-4d8b-9148-e3be6c30e623}">
          <xlrd:rvb i="10679"/>
        </ext>
      </extLst>
    </bk>
    <bk>
      <extLst>
        <ext uri="{3e2802c4-a4d2-4d8b-9148-e3be6c30e623}">
          <xlrd:rvb i="10680"/>
        </ext>
      </extLst>
    </bk>
    <bk>
      <extLst>
        <ext uri="{3e2802c4-a4d2-4d8b-9148-e3be6c30e623}">
          <xlrd:rvb i="10681"/>
        </ext>
      </extLst>
    </bk>
    <bk>
      <extLst>
        <ext uri="{3e2802c4-a4d2-4d8b-9148-e3be6c30e623}">
          <xlrd:rvb i="10682"/>
        </ext>
      </extLst>
    </bk>
    <bk>
      <extLst>
        <ext uri="{3e2802c4-a4d2-4d8b-9148-e3be6c30e623}">
          <xlrd:rvb i="10683"/>
        </ext>
      </extLst>
    </bk>
    <bk>
      <extLst>
        <ext uri="{3e2802c4-a4d2-4d8b-9148-e3be6c30e623}">
          <xlrd:rvb i="10684"/>
        </ext>
      </extLst>
    </bk>
    <bk>
      <extLst>
        <ext uri="{3e2802c4-a4d2-4d8b-9148-e3be6c30e623}">
          <xlrd:rvb i="10685"/>
        </ext>
      </extLst>
    </bk>
    <bk>
      <extLst>
        <ext uri="{3e2802c4-a4d2-4d8b-9148-e3be6c30e623}">
          <xlrd:rvb i="10686"/>
        </ext>
      </extLst>
    </bk>
    <bk>
      <extLst>
        <ext uri="{3e2802c4-a4d2-4d8b-9148-e3be6c30e623}">
          <xlrd:rvb i="10687"/>
        </ext>
      </extLst>
    </bk>
    <bk>
      <extLst>
        <ext uri="{3e2802c4-a4d2-4d8b-9148-e3be6c30e623}">
          <xlrd:rvb i="10688"/>
        </ext>
      </extLst>
    </bk>
    <bk>
      <extLst>
        <ext uri="{3e2802c4-a4d2-4d8b-9148-e3be6c30e623}">
          <xlrd:rvb i="10689"/>
        </ext>
      </extLst>
    </bk>
    <bk>
      <extLst>
        <ext uri="{3e2802c4-a4d2-4d8b-9148-e3be6c30e623}">
          <xlrd:rvb i="10690"/>
        </ext>
      </extLst>
    </bk>
    <bk>
      <extLst>
        <ext uri="{3e2802c4-a4d2-4d8b-9148-e3be6c30e623}">
          <xlrd:rvb i="10691"/>
        </ext>
      </extLst>
    </bk>
    <bk>
      <extLst>
        <ext uri="{3e2802c4-a4d2-4d8b-9148-e3be6c30e623}">
          <xlrd:rvb i="10692"/>
        </ext>
      </extLst>
    </bk>
    <bk>
      <extLst>
        <ext uri="{3e2802c4-a4d2-4d8b-9148-e3be6c30e623}">
          <xlrd:rvb i="10693"/>
        </ext>
      </extLst>
    </bk>
    <bk>
      <extLst>
        <ext uri="{3e2802c4-a4d2-4d8b-9148-e3be6c30e623}">
          <xlrd:rvb i="10694"/>
        </ext>
      </extLst>
    </bk>
    <bk>
      <extLst>
        <ext uri="{3e2802c4-a4d2-4d8b-9148-e3be6c30e623}">
          <xlrd:rvb i="10695"/>
        </ext>
      </extLst>
    </bk>
    <bk>
      <extLst>
        <ext uri="{3e2802c4-a4d2-4d8b-9148-e3be6c30e623}">
          <xlrd:rvb i="10696"/>
        </ext>
      </extLst>
    </bk>
    <bk>
      <extLst>
        <ext uri="{3e2802c4-a4d2-4d8b-9148-e3be6c30e623}">
          <xlrd:rvb i="10697"/>
        </ext>
      </extLst>
    </bk>
    <bk>
      <extLst>
        <ext uri="{3e2802c4-a4d2-4d8b-9148-e3be6c30e623}">
          <xlrd:rvb i="10698"/>
        </ext>
      </extLst>
    </bk>
    <bk>
      <extLst>
        <ext uri="{3e2802c4-a4d2-4d8b-9148-e3be6c30e623}">
          <xlrd:rvb i="10699"/>
        </ext>
      </extLst>
    </bk>
    <bk>
      <extLst>
        <ext uri="{3e2802c4-a4d2-4d8b-9148-e3be6c30e623}">
          <xlrd:rvb i="10700"/>
        </ext>
      </extLst>
    </bk>
    <bk>
      <extLst>
        <ext uri="{3e2802c4-a4d2-4d8b-9148-e3be6c30e623}">
          <xlrd:rvb i="10701"/>
        </ext>
      </extLst>
    </bk>
    <bk>
      <extLst>
        <ext uri="{3e2802c4-a4d2-4d8b-9148-e3be6c30e623}">
          <xlrd:rvb i="10702"/>
        </ext>
      </extLst>
    </bk>
    <bk>
      <extLst>
        <ext uri="{3e2802c4-a4d2-4d8b-9148-e3be6c30e623}">
          <xlrd:rvb i="10703"/>
        </ext>
      </extLst>
    </bk>
    <bk>
      <extLst>
        <ext uri="{3e2802c4-a4d2-4d8b-9148-e3be6c30e623}">
          <xlrd:rvb i="10704"/>
        </ext>
      </extLst>
    </bk>
    <bk>
      <extLst>
        <ext uri="{3e2802c4-a4d2-4d8b-9148-e3be6c30e623}">
          <xlrd:rvb i="10705"/>
        </ext>
      </extLst>
    </bk>
    <bk>
      <extLst>
        <ext uri="{3e2802c4-a4d2-4d8b-9148-e3be6c30e623}">
          <xlrd:rvb i="10706"/>
        </ext>
      </extLst>
    </bk>
    <bk>
      <extLst>
        <ext uri="{3e2802c4-a4d2-4d8b-9148-e3be6c30e623}">
          <xlrd:rvb i="10707"/>
        </ext>
      </extLst>
    </bk>
    <bk>
      <extLst>
        <ext uri="{3e2802c4-a4d2-4d8b-9148-e3be6c30e623}">
          <xlrd:rvb i="10708"/>
        </ext>
      </extLst>
    </bk>
    <bk>
      <extLst>
        <ext uri="{3e2802c4-a4d2-4d8b-9148-e3be6c30e623}">
          <xlrd:rvb i="10709"/>
        </ext>
      </extLst>
    </bk>
    <bk>
      <extLst>
        <ext uri="{3e2802c4-a4d2-4d8b-9148-e3be6c30e623}">
          <xlrd:rvb i="10710"/>
        </ext>
      </extLst>
    </bk>
    <bk>
      <extLst>
        <ext uri="{3e2802c4-a4d2-4d8b-9148-e3be6c30e623}">
          <xlrd:rvb i="10711"/>
        </ext>
      </extLst>
    </bk>
    <bk>
      <extLst>
        <ext uri="{3e2802c4-a4d2-4d8b-9148-e3be6c30e623}">
          <xlrd:rvb i="10712"/>
        </ext>
      </extLst>
    </bk>
    <bk>
      <extLst>
        <ext uri="{3e2802c4-a4d2-4d8b-9148-e3be6c30e623}">
          <xlrd:rvb i="10713"/>
        </ext>
      </extLst>
    </bk>
    <bk>
      <extLst>
        <ext uri="{3e2802c4-a4d2-4d8b-9148-e3be6c30e623}">
          <xlrd:rvb i="10714"/>
        </ext>
      </extLst>
    </bk>
    <bk>
      <extLst>
        <ext uri="{3e2802c4-a4d2-4d8b-9148-e3be6c30e623}">
          <xlrd:rvb i="10715"/>
        </ext>
      </extLst>
    </bk>
    <bk>
      <extLst>
        <ext uri="{3e2802c4-a4d2-4d8b-9148-e3be6c30e623}">
          <xlrd:rvb i="10716"/>
        </ext>
      </extLst>
    </bk>
    <bk>
      <extLst>
        <ext uri="{3e2802c4-a4d2-4d8b-9148-e3be6c30e623}">
          <xlrd:rvb i="10717"/>
        </ext>
      </extLst>
    </bk>
    <bk>
      <extLst>
        <ext uri="{3e2802c4-a4d2-4d8b-9148-e3be6c30e623}">
          <xlrd:rvb i="10718"/>
        </ext>
      </extLst>
    </bk>
    <bk>
      <extLst>
        <ext uri="{3e2802c4-a4d2-4d8b-9148-e3be6c30e623}">
          <xlrd:rvb i="10719"/>
        </ext>
      </extLst>
    </bk>
    <bk>
      <extLst>
        <ext uri="{3e2802c4-a4d2-4d8b-9148-e3be6c30e623}">
          <xlrd:rvb i="10720"/>
        </ext>
      </extLst>
    </bk>
    <bk>
      <extLst>
        <ext uri="{3e2802c4-a4d2-4d8b-9148-e3be6c30e623}">
          <xlrd:rvb i="10721"/>
        </ext>
      </extLst>
    </bk>
    <bk>
      <extLst>
        <ext uri="{3e2802c4-a4d2-4d8b-9148-e3be6c30e623}">
          <xlrd:rvb i="10722"/>
        </ext>
      </extLst>
    </bk>
    <bk>
      <extLst>
        <ext uri="{3e2802c4-a4d2-4d8b-9148-e3be6c30e623}">
          <xlrd:rvb i="10723"/>
        </ext>
      </extLst>
    </bk>
    <bk>
      <extLst>
        <ext uri="{3e2802c4-a4d2-4d8b-9148-e3be6c30e623}">
          <xlrd:rvb i="10724"/>
        </ext>
      </extLst>
    </bk>
    <bk>
      <extLst>
        <ext uri="{3e2802c4-a4d2-4d8b-9148-e3be6c30e623}">
          <xlrd:rvb i="10725"/>
        </ext>
      </extLst>
    </bk>
    <bk>
      <extLst>
        <ext uri="{3e2802c4-a4d2-4d8b-9148-e3be6c30e623}">
          <xlrd:rvb i="10726"/>
        </ext>
      </extLst>
    </bk>
    <bk>
      <extLst>
        <ext uri="{3e2802c4-a4d2-4d8b-9148-e3be6c30e623}">
          <xlrd:rvb i="10727"/>
        </ext>
      </extLst>
    </bk>
    <bk>
      <extLst>
        <ext uri="{3e2802c4-a4d2-4d8b-9148-e3be6c30e623}">
          <xlrd:rvb i="10728"/>
        </ext>
      </extLst>
    </bk>
    <bk>
      <extLst>
        <ext uri="{3e2802c4-a4d2-4d8b-9148-e3be6c30e623}">
          <xlrd:rvb i="10729"/>
        </ext>
      </extLst>
    </bk>
    <bk>
      <extLst>
        <ext uri="{3e2802c4-a4d2-4d8b-9148-e3be6c30e623}">
          <xlrd:rvb i="10730"/>
        </ext>
      </extLst>
    </bk>
    <bk>
      <extLst>
        <ext uri="{3e2802c4-a4d2-4d8b-9148-e3be6c30e623}">
          <xlrd:rvb i="10731"/>
        </ext>
      </extLst>
    </bk>
    <bk>
      <extLst>
        <ext uri="{3e2802c4-a4d2-4d8b-9148-e3be6c30e623}">
          <xlrd:rvb i="10732"/>
        </ext>
      </extLst>
    </bk>
    <bk>
      <extLst>
        <ext uri="{3e2802c4-a4d2-4d8b-9148-e3be6c30e623}">
          <xlrd:rvb i="10733"/>
        </ext>
      </extLst>
    </bk>
    <bk>
      <extLst>
        <ext uri="{3e2802c4-a4d2-4d8b-9148-e3be6c30e623}">
          <xlrd:rvb i="10734"/>
        </ext>
      </extLst>
    </bk>
    <bk>
      <extLst>
        <ext uri="{3e2802c4-a4d2-4d8b-9148-e3be6c30e623}">
          <xlrd:rvb i="10735"/>
        </ext>
      </extLst>
    </bk>
    <bk>
      <extLst>
        <ext uri="{3e2802c4-a4d2-4d8b-9148-e3be6c30e623}">
          <xlrd:rvb i="10736"/>
        </ext>
      </extLst>
    </bk>
    <bk>
      <extLst>
        <ext uri="{3e2802c4-a4d2-4d8b-9148-e3be6c30e623}">
          <xlrd:rvb i="10737"/>
        </ext>
      </extLst>
    </bk>
    <bk>
      <extLst>
        <ext uri="{3e2802c4-a4d2-4d8b-9148-e3be6c30e623}">
          <xlrd:rvb i="10738"/>
        </ext>
      </extLst>
    </bk>
    <bk>
      <extLst>
        <ext uri="{3e2802c4-a4d2-4d8b-9148-e3be6c30e623}">
          <xlrd:rvb i="10739"/>
        </ext>
      </extLst>
    </bk>
    <bk>
      <extLst>
        <ext uri="{3e2802c4-a4d2-4d8b-9148-e3be6c30e623}">
          <xlrd:rvb i="10740"/>
        </ext>
      </extLst>
    </bk>
    <bk>
      <extLst>
        <ext uri="{3e2802c4-a4d2-4d8b-9148-e3be6c30e623}">
          <xlrd:rvb i="10741"/>
        </ext>
      </extLst>
    </bk>
    <bk>
      <extLst>
        <ext uri="{3e2802c4-a4d2-4d8b-9148-e3be6c30e623}">
          <xlrd:rvb i="10742"/>
        </ext>
      </extLst>
    </bk>
    <bk>
      <extLst>
        <ext uri="{3e2802c4-a4d2-4d8b-9148-e3be6c30e623}">
          <xlrd:rvb i="10743"/>
        </ext>
      </extLst>
    </bk>
    <bk>
      <extLst>
        <ext uri="{3e2802c4-a4d2-4d8b-9148-e3be6c30e623}">
          <xlrd:rvb i="10744"/>
        </ext>
      </extLst>
    </bk>
    <bk>
      <extLst>
        <ext uri="{3e2802c4-a4d2-4d8b-9148-e3be6c30e623}">
          <xlrd:rvb i="10745"/>
        </ext>
      </extLst>
    </bk>
    <bk>
      <extLst>
        <ext uri="{3e2802c4-a4d2-4d8b-9148-e3be6c30e623}">
          <xlrd:rvb i="10746"/>
        </ext>
      </extLst>
    </bk>
    <bk>
      <extLst>
        <ext uri="{3e2802c4-a4d2-4d8b-9148-e3be6c30e623}">
          <xlrd:rvb i="10747"/>
        </ext>
      </extLst>
    </bk>
    <bk>
      <extLst>
        <ext uri="{3e2802c4-a4d2-4d8b-9148-e3be6c30e623}">
          <xlrd:rvb i="10748"/>
        </ext>
      </extLst>
    </bk>
    <bk>
      <extLst>
        <ext uri="{3e2802c4-a4d2-4d8b-9148-e3be6c30e623}">
          <xlrd:rvb i="10749"/>
        </ext>
      </extLst>
    </bk>
    <bk>
      <extLst>
        <ext uri="{3e2802c4-a4d2-4d8b-9148-e3be6c30e623}">
          <xlrd:rvb i="10750"/>
        </ext>
      </extLst>
    </bk>
    <bk>
      <extLst>
        <ext uri="{3e2802c4-a4d2-4d8b-9148-e3be6c30e623}">
          <xlrd:rvb i="10751"/>
        </ext>
      </extLst>
    </bk>
    <bk>
      <extLst>
        <ext uri="{3e2802c4-a4d2-4d8b-9148-e3be6c30e623}">
          <xlrd:rvb i="10752"/>
        </ext>
      </extLst>
    </bk>
    <bk>
      <extLst>
        <ext uri="{3e2802c4-a4d2-4d8b-9148-e3be6c30e623}">
          <xlrd:rvb i="10753"/>
        </ext>
      </extLst>
    </bk>
    <bk>
      <extLst>
        <ext uri="{3e2802c4-a4d2-4d8b-9148-e3be6c30e623}">
          <xlrd:rvb i="10754"/>
        </ext>
      </extLst>
    </bk>
    <bk>
      <extLst>
        <ext uri="{3e2802c4-a4d2-4d8b-9148-e3be6c30e623}">
          <xlrd:rvb i="10755"/>
        </ext>
      </extLst>
    </bk>
    <bk>
      <extLst>
        <ext uri="{3e2802c4-a4d2-4d8b-9148-e3be6c30e623}">
          <xlrd:rvb i="10756"/>
        </ext>
      </extLst>
    </bk>
    <bk>
      <extLst>
        <ext uri="{3e2802c4-a4d2-4d8b-9148-e3be6c30e623}">
          <xlrd:rvb i="10757"/>
        </ext>
      </extLst>
    </bk>
    <bk>
      <extLst>
        <ext uri="{3e2802c4-a4d2-4d8b-9148-e3be6c30e623}">
          <xlrd:rvb i="10758"/>
        </ext>
      </extLst>
    </bk>
    <bk>
      <extLst>
        <ext uri="{3e2802c4-a4d2-4d8b-9148-e3be6c30e623}">
          <xlrd:rvb i="10759"/>
        </ext>
      </extLst>
    </bk>
    <bk>
      <extLst>
        <ext uri="{3e2802c4-a4d2-4d8b-9148-e3be6c30e623}">
          <xlrd:rvb i="10760"/>
        </ext>
      </extLst>
    </bk>
    <bk>
      <extLst>
        <ext uri="{3e2802c4-a4d2-4d8b-9148-e3be6c30e623}">
          <xlrd:rvb i="10761"/>
        </ext>
      </extLst>
    </bk>
    <bk>
      <extLst>
        <ext uri="{3e2802c4-a4d2-4d8b-9148-e3be6c30e623}">
          <xlrd:rvb i="10762"/>
        </ext>
      </extLst>
    </bk>
    <bk>
      <extLst>
        <ext uri="{3e2802c4-a4d2-4d8b-9148-e3be6c30e623}">
          <xlrd:rvb i="10763"/>
        </ext>
      </extLst>
    </bk>
    <bk>
      <extLst>
        <ext uri="{3e2802c4-a4d2-4d8b-9148-e3be6c30e623}">
          <xlrd:rvb i="10764"/>
        </ext>
      </extLst>
    </bk>
    <bk>
      <extLst>
        <ext uri="{3e2802c4-a4d2-4d8b-9148-e3be6c30e623}">
          <xlrd:rvb i="10765"/>
        </ext>
      </extLst>
    </bk>
    <bk>
      <extLst>
        <ext uri="{3e2802c4-a4d2-4d8b-9148-e3be6c30e623}">
          <xlrd:rvb i="10766"/>
        </ext>
      </extLst>
    </bk>
    <bk>
      <extLst>
        <ext uri="{3e2802c4-a4d2-4d8b-9148-e3be6c30e623}">
          <xlrd:rvb i="10767"/>
        </ext>
      </extLst>
    </bk>
    <bk>
      <extLst>
        <ext uri="{3e2802c4-a4d2-4d8b-9148-e3be6c30e623}">
          <xlrd:rvb i="10768"/>
        </ext>
      </extLst>
    </bk>
    <bk>
      <extLst>
        <ext uri="{3e2802c4-a4d2-4d8b-9148-e3be6c30e623}">
          <xlrd:rvb i="10769"/>
        </ext>
      </extLst>
    </bk>
    <bk>
      <extLst>
        <ext uri="{3e2802c4-a4d2-4d8b-9148-e3be6c30e623}">
          <xlrd:rvb i="10770"/>
        </ext>
      </extLst>
    </bk>
    <bk>
      <extLst>
        <ext uri="{3e2802c4-a4d2-4d8b-9148-e3be6c30e623}">
          <xlrd:rvb i="10771"/>
        </ext>
      </extLst>
    </bk>
    <bk>
      <extLst>
        <ext uri="{3e2802c4-a4d2-4d8b-9148-e3be6c30e623}">
          <xlrd:rvb i="10772"/>
        </ext>
      </extLst>
    </bk>
    <bk>
      <extLst>
        <ext uri="{3e2802c4-a4d2-4d8b-9148-e3be6c30e623}">
          <xlrd:rvb i="10773"/>
        </ext>
      </extLst>
    </bk>
    <bk>
      <extLst>
        <ext uri="{3e2802c4-a4d2-4d8b-9148-e3be6c30e623}">
          <xlrd:rvb i="10774"/>
        </ext>
      </extLst>
    </bk>
    <bk>
      <extLst>
        <ext uri="{3e2802c4-a4d2-4d8b-9148-e3be6c30e623}">
          <xlrd:rvb i="10775"/>
        </ext>
      </extLst>
    </bk>
    <bk>
      <extLst>
        <ext uri="{3e2802c4-a4d2-4d8b-9148-e3be6c30e623}">
          <xlrd:rvb i="10776"/>
        </ext>
      </extLst>
    </bk>
    <bk>
      <extLst>
        <ext uri="{3e2802c4-a4d2-4d8b-9148-e3be6c30e623}">
          <xlrd:rvb i="10777"/>
        </ext>
      </extLst>
    </bk>
    <bk>
      <extLst>
        <ext uri="{3e2802c4-a4d2-4d8b-9148-e3be6c30e623}">
          <xlrd:rvb i="10778"/>
        </ext>
      </extLst>
    </bk>
    <bk>
      <extLst>
        <ext uri="{3e2802c4-a4d2-4d8b-9148-e3be6c30e623}">
          <xlrd:rvb i="10779"/>
        </ext>
      </extLst>
    </bk>
    <bk>
      <extLst>
        <ext uri="{3e2802c4-a4d2-4d8b-9148-e3be6c30e623}">
          <xlrd:rvb i="10780"/>
        </ext>
      </extLst>
    </bk>
    <bk>
      <extLst>
        <ext uri="{3e2802c4-a4d2-4d8b-9148-e3be6c30e623}">
          <xlrd:rvb i="10781"/>
        </ext>
      </extLst>
    </bk>
    <bk>
      <extLst>
        <ext uri="{3e2802c4-a4d2-4d8b-9148-e3be6c30e623}">
          <xlrd:rvb i="10782"/>
        </ext>
      </extLst>
    </bk>
    <bk>
      <extLst>
        <ext uri="{3e2802c4-a4d2-4d8b-9148-e3be6c30e623}">
          <xlrd:rvb i="10783"/>
        </ext>
      </extLst>
    </bk>
    <bk>
      <extLst>
        <ext uri="{3e2802c4-a4d2-4d8b-9148-e3be6c30e623}">
          <xlrd:rvb i="10784"/>
        </ext>
      </extLst>
    </bk>
    <bk>
      <extLst>
        <ext uri="{3e2802c4-a4d2-4d8b-9148-e3be6c30e623}">
          <xlrd:rvb i="10785"/>
        </ext>
      </extLst>
    </bk>
    <bk>
      <extLst>
        <ext uri="{3e2802c4-a4d2-4d8b-9148-e3be6c30e623}">
          <xlrd:rvb i="10786"/>
        </ext>
      </extLst>
    </bk>
    <bk>
      <extLst>
        <ext uri="{3e2802c4-a4d2-4d8b-9148-e3be6c30e623}">
          <xlrd:rvb i="10787"/>
        </ext>
      </extLst>
    </bk>
    <bk>
      <extLst>
        <ext uri="{3e2802c4-a4d2-4d8b-9148-e3be6c30e623}">
          <xlrd:rvb i="10788"/>
        </ext>
      </extLst>
    </bk>
    <bk>
      <extLst>
        <ext uri="{3e2802c4-a4d2-4d8b-9148-e3be6c30e623}">
          <xlrd:rvb i="10789"/>
        </ext>
      </extLst>
    </bk>
    <bk>
      <extLst>
        <ext uri="{3e2802c4-a4d2-4d8b-9148-e3be6c30e623}">
          <xlrd:rvb i="10790"/>
        </ext>
      </extLst>
    </bk>
    <bk>
      <extLst>
        <ext uri="{3e2802c4-a4d2-4d8b-9148-e3be6c30e623}">
          <xlrd:rvb i="10791"/>
        </ext>
      </extLst>
    </bk>
    <bk>
      <extLst>
        <ext uri="{3e2802c4-a4d2-4d8b-9148-e3be6c30e623}">
          <xlrd:rvb i="10792"/>
        </ext>
      </extLst>
    </bk>
    <bk>
      <extLst>
        <ext uri="{3e2802c4-a4d2-4d8b-9148-e3be6c30e623}">
          <xlrd:rvb i="10793"/>
        </ext>
      </extLst>
    </bk>
    <bk>
      <extLst>
        <ext uri="{3e2802c4-a4d2-4d8b-9148-e3be6c30e623}">
          <xlrd:rvb i="10794"/>
        </ext>
      </extLst>
    </bk>
    <bk>
      <extLst>
        <ext uri="{3e2802c4-a4d2-4d8b-9148-e3be6c30e623}">
          <xlrd:rvb i="10795"/>
        </ext>
      </extLst>
    </bk>
    <bk>
      <extLst>
        <ext uri="{3e2802c4-a4d2-4d8b-9148-e3be6c30e623}">
          <xlrd:rvb i="10796"/>
        </ext>
      </extLst>
    </bk>
    <bk>
      <extLst>
        <ext uri="{3e2802c4-a4d2-4d8b-9148-e3be6c30e623}">
          <xlrd:rvb i="10797"/>
        </ext>
      </extLst>
    </bk>
    <bk>
      <extLst>
        <ext uri="{3e2802c4-a4d2-4d8b-9148-e3be6c30e623}">
          <xlrd:rvb i="10798"/>
        </ext>
      </extLst>
    </bk>
    <bk>
      <extLst>
        <ext uri="{3e2802c4-a4d2-4d8b-9148-e3be6c30e623}">
          <xlrd:rvb i="10799"/>
        </ext>
      </extLst>
    </bk>
    <bk>
      <extLst>
        <ext uri="{3e2802c4-a4d2-4d8b-9148-e3be6c30e623}">
          <xlrd:rvb i="10800"/>
        </ext>
      </extLst>
    </bk>
    <bk>
      <extLst>
        <ext uri="{3e2802c4-a4d2-4d8b-9148-e3be6c30e623}">
          <xlrd:rvb i="10801"/>
        </ext>
      </extLst>
    </bk>
    <bk>
      <extLst>
        <ext uri="{3e2802c4-a4d2-4d8b-9148-e3be6c30e623}">
          <xlrd:rvb i="10802"/>
        </ext>
      </extLst>
    </bk>
    <bk>
      <extLst>
        <ext uri="{3e2802c4-a4d2-4d8b-9148-e3be6c30e623}">
          <xlrd:rvb i="10803"/>
        </ext>
      </extLst>
    </bk>
    <bk>
      <extLst>
        <ext uri="{3e2802c4-a4d2-4d8b-9148-e3be6c30e623}">
          <xlrd:rvb i="10804"/>
        </ext>
      </extLst>
    </bk>
    <bk>
      <extLst>
        <ext uri="{3e2802c4-a4d2-4d8b-9148-e3be6c30e623}">
          <xlrd:rvb i="10805"/>
        </ext>
      </extLst>
    </bk>
    <bk>
      <extLst>
        <ext uri="{3e2802c4-a4d2-4d8b-9148-e3be6c30e623}">
          <xlrd:rvb i="10806"/>
        </ext>
      </extLst>
    </bk>
    <bk>
      <extLst>
        <ext uri="{3e2802c4-a4d2-4d8b-9148-e3be6c30e623}">
          <xlrd:rvb i="10807"/>
        </ext>
      </extLst>
    </bk>
    <bk>
      <extLst>
        <ext uri="{3e2802c4-a4d2-4d8b-9148-e3be6c30e623}">
          <xlrd:rvb i="10808"/>
        </ext>
      </extLst>
    </bk>
    <bk>
      <extLst>
        <ext uri="{3e2802c4-a4d2-4d8b-9148-e3be6c30e623}">
          <xlrd:rvb i="10809"/>
        </ext>
      </extLst>
    </bk>
    <bk>
      <extLst>
        <ext uri="{3e2802c4-a4d2-4d8b-9148-e3be6c30e623}">
          <xlrd:rvb i="10810"/>
        </ext>
      </extLst>
    </bk>
    <bk>
      <extLst>
        <ext uri="{3e2802c4-a4d2-4d8b-9148-e3be6c30e623}">
          <xlrd:rvb i="10811"/>
        </ext>
      </extLst>
    </bk>
    <bk>
      <extLst>
        <ext uri="{3e2802c4-a4d2-4d8b-9148-e3be6c30e623}">
          <xlrd:rvb i="10812"/>
        </ext>
      </extLst>
    </bk>
    <bk>
      <extLst>
        <ext uri="{3e2802c4-a4d2-4d8b-9148-e3be6c30e623}">
          <xlrd:rvb i="10813"/>
        </ext>
      </extLst>
    </bk>
    <bk>
      <extLst>
        <ext uri="{3e2802c4-a4d2-4d8b-9148-e3be6c30e623}">
          <xlrd:rvb i="10814"/>
        </ext>
      </extLst>
    </bk>
    <bk>
      <extLst>
        <ext uri="{3e2802c4-a4d2-4d8b-9148-e3be6c30e623}">
          <xlrd:rvb i="10815"/>
        </ext>
      </extLst>
    </bk>
    <bk>
      <extLst>
        <ext uri="{3e2802c4-a4d2-4d8b-9148-e3be6c30e623}">
          <xlrd:rvb i="10816"/>
        </ext>
      </extLst>
    </bk>
    <bk>
      <extLst>
        <ext uri="{3e2802c4-a4d2-4d8b-9148-e3be6c30e623}">
          <xlrd:rvb i="10817"/>
        </ext>
      </extLst>
    </bk>
    <bk>
      <extLst>
        <ext uri="{3e2802c4-a4d2-4d8b-9148-e3be6c30e623}">
          <xlrd:rvb i="10818"/>
        </ext>
      </extLst>
    </bk>
    <bk>
      <extLst>
        <ext uri="{3e2802c4-a4d2-4d8b-9148-e3be6c30e623}">
          <xlrd:rvb i="10819"/>
        </ext>
      </extLst>
    </bk>
    <bk>
      <extLst>
        <ext uri="{3e2802c4-a4d2-4d8b-9148-e3be6c30e623}">
          <xlrd:rvb i="10820"/>
        </ext>
      </extLst>
    </bk>
    <bk>
      <extLst>
        <ext uri="{3e2802c4-a4d2-4d8b-9148-e3be6c30e623}">
          <xlrd:rvb i="10821"/>
        </ext>
      </extLst>
    </bk>
    <bk>
      <extLst>
        <ext uri="{3e2802c4-a4d2-4d8b-9148-e3be6c30e623}">
          <xlrd:rvb i="10822"/>
        </ext>
      </extLst>
    </bk>
    <bk>
      <extLst>
        <ext uri="{3e2802c4-a4d2-4d8b-9148-e3be6c30e623}">
          <xlrd:rvb i="10823"/>
        </ext>
      </extLst>
    </bk>
    <bk>
      <extLst>
        <ext uri="{3e2802c4-a4d2-4d8b-9148-e3be6c30e623}">
          <xlrd:rvb i="10824"/>
        </ext>
      </extLst>
    </bk>
    <bk>
      <extLst>
        <ext uri="{3e2802c4-a4d2-4d8b-9148-e3be6c30e623}">
          <xlrd:rvb i="10825"/>
        </ext>
      </extLst>
    </bk>
    <bk>
      <extLst>
        <ext uri="{3e2802c4-a4d2-4d8b-9148-e3be6c30e623}">
          <xlrd:rvb i="10826"/>
        </ext>
      </extLst>
    </bk>
    <bk>
      <extLst>
        <ext uri="{3e2802c4-a4d2-4d8b-9148-e3be6c30e623}">
          <xlrd:rvb i="10827"/>
        </ext>
      </extLst>
    </bk>
    <bk>
      <extLst>
        <ext uri="{3e2802c4-a4d2-4d8b-9148-e3be6c30e623}">
          <xlrd:rvb i="10828"/>
        </ext>
      </extLst>
    </bk>
    <bk>
      <extLst>
        <ext uri="{3e2802c4-a4d2-4d8b-9148-e3be6c30e623}">
          <xlrd:rvb i="10829"/>
        </ext>
      </extLst>
    </bk>
    <bk>
      <extLst>
        <ext uri="{3e2802c4-a4d2-4d8b-9148-e3be6c30e623}">
          <xlrd:rvb i="10830"/>
        </ext>
      </extLst>
    </bk>
    <bk>
      <extLst>
        <ext uri="{3e2802c4-a4d2-4d8b-9148-e3be6c30e623}">
          <xlrd:rvb i="10831"/>
        </ext>
      </extLst>
    </bk>
    <bk>
      <extLst>
        <ext uri="{3e2802c4-a4d2-4d8b-9148-e3be6c30e623}">
          <xlrd:rvb i="10832"/>
        </ext>
      </extLst>
    </bk>
    <bk>
      <extLst>
        <ext uri="{3e2802c4-a4d2-4d8b-9148-e3be6c30e623}">
          <xlrd:rvb i="10833"/>
        </ext>
      </extLst>
    </bk>
    <bk>
      <extLst>
        <ext uri="{3e2802c4-a4d2-4d8b-9148-e3be6c30e623}">
          <xlrd:rvb i="10834"/>
        </ext>
      </extLst>
    </bk>
    <bk>
      <extLst>
        <ext uri="{3e2802c4-a4d2-4d8b-9148-e3be6c30e623}">
          <xlrd:rvb i="10835"/>
        </ext>
      </extLst>
    </bk>
    <bk>
      <extLst>
        <ext uri="{3e2802c4-a4d2-4d8b-9148-e3be6c30e623}">
          <xlrd:rvb i="10836"/>
        </ext>
      </extLst>
    </bk>
    <bk>
      <extLst>
        <ext uri="{3e2802c4-a4d2-4d8b-9148-e3be6c30e623}">
          <xlrd:rvb i="10837"/>
        </ext>
      </extLst>
    </bk>
    <bk>
      <extLst>
        <ext uri="{3e2802c4-a4d2-4d8b-9148-e3be6c30e623}">
          <xlrd:rvb i="10838"/>
        </ext>
      </extLst>
    </bk>
    <bk>
      <extLst>
        <ext uri="{3e2802c4-a4d2-4d8b-9148-e3be6c30e623}">
          <xlrd:rvb i="10839"/>
        </ext>
      </extLst>
    </bk>
    <bk>
      <extLst>
        <ext uri="{3e2802c4-a4d2-4d8b-9148-e3be6c30e623}">
          <xlrd:rvb i="10840"/>
        </ext>
      </extLst>
    </bk>
    <bk>
      <extLst>
        <ext uri="{3e2802c4-a4d2-4d8b-9148-e3be6c30e623}">
          <xlrd:rvb i="10841"/>
        </ext>
      </extLst>
    </bk>
    <bk>
      <extLst>
        <ext uri="{3e2802c4-a4d2-4d8b-9148-e3be6c30e623}">
          <xlrd:rvb i="10842"/>
        </ext>
      </extLst>
    </bk>
    <bk>
      <extLst>
        <ext uri="{3e2802c4-a4d2-4d8b-9148-e3be6c30e623}">
          <xlrd:rvb i="10843"/>
        </ext>
      </extLst>
    </bk>
    <bk>
      <extLst>
        <ext uri="{3e2802c4-a4d2-4d8b-9148-e3be6c30e623}">
          <xlrd:rvb i="10844"/>
        </ext>
      </extLst>
    </bk>
    <bk>
      <extLst>
        <ext uri="{3e2802c4-a4d2-4d8b-9148-e3be6c30e623}">
          <xlrd:rvb i="10845"/>
        </ext>
      </extLst>
    </bk>
    <bk>
      <extLst>
        <ext uri="{3e2802c4-a4d2-4d8b-9148-e3be6c30e623}">
          <xlrd:rvb i="10846"/>
        </ext>
      </extLst>
    </bk>
    <bk>
      <extLst>
        <ext uri="{3e2802c4-a4d2-4d8b-9148-e3be6c30e623}">
          <xlrd:rvb i="10847"/>
        </ext>
      </extLst>
    </bk>
    <bk>
      <extLst>
        <ext uri="{3e2802c4-a4d2-4d8b-9148-e3be6c30e623}">
          <xlrd:rvb i="10848"/>
        </ext>
      </extLst>
    </bk>
    <bk>
      <extLst>
        <ext uri="{3e2802c4-a4d2-4d8b-9148-e3be6c30e623}">
          <xlrd:rvb i="10849"/>
        </ext>
      </extLst>
    </bk>
    <bk>
      <extLst>
        <ext uri="{3e2802c4-a4d2-4d8b-9148-e3be6c30e623}">
          <xlrd:rvb i="10850"/>
        </ext>
      </extLst>
    </bk>
    <bk>
      <extLst>
        <ext uri="{3e2802c4-a4d2-4d8b-9148-e3be6c30e623}">
          <xlrd:rvb i="10851"/>
        </ext>
      </extLst>
    </bk>
    <bk>
      <extLst>
        <ext uri="{3e2802c4-a4d2-4d8b-9148-e3be6c30e623}">
          <xlrd:rvb i="10852"/>
        </ext>
      </extLst>
    </bk>
    <bk>
      <extLst>
        <ext uri="{3e2802c4-a4d2-4d8b-9148-e3be6c30e623}">
          <xlrd:rvb i="10853"/>
        </ext>
      </extLst>
    </bk>
    <bk>
      <extLst>
        <ext uri="{3e2802c4-a4d2-4d8b-9148-e3be6c30e623}">
          <xlrd:rvb i="10854"/>
        </ext>
      </extLst>
    </bk>
    <bk>
      <extLst>
        <ext uri="{3e2802c4-a4d2-4d8b-9148-e3be6c30e623}">
          <xlrd:rvb i="10855"/>
        </ext>
      </extLst>
    </bk>
    <bk>
      <extLst>
        <ext uri="{3e2802c4-a4d2-4d8b-9148-e3be6c30e623}">
          <xlrd:rvb i="10856"/>
        </ext>
      </extLst>
    </bk>
    <bk>
      <extLst>
        <ext uri="{3e2802c4-a4d2-4d8b-9148-e3be6c30e623}">
          <xlrd:rvb i="10857"/>
        </ext>
      </extLst>
    </bk>
    <bk>
      <extLst>
        <ext uri="{3e2802c4-a4d2-4d8b-9148-e3be6c30e623}">
          <xlrd:rvb i="10858"/>
        </ext>
      </extLst>
    </bk>
    <bk>
      <extLst>
        <ext uri="{3e2802c4-a4d2-4d8b-9148-e3be6c30e623}">
          <xlrd:rvb i="10859"/>
        </ext>
      </extLst>
    </bk>
    <bk>
      <extLst>
        <ext uri="{3e2802c4-a4d2-4d8b-9148-e3be6c30e623}">
          <xlrd:rvb i="10860"/>
        </ext>
      </extLst>
    </bk>
    <bk>
      <extLst>
        <ext uri="{3e2802c4-a4d2-4d8b-9148-e3be6c30e623}">
          <xlrd:rvb i="10861"/>
        </ext>
      </extLst>
    </bk>
    <bk>
      <extLst>
        <ext uri="{3e2802c4-a4d2-4d8b-9148-e3be6c30e623}">
          <xlrd:rvb i="10862"/>
        </ext>
      </extLst>
    </bk>
    <bk>
      <extLst>
        <ext uri="{3e2802c4-a4d2-4d8b-9148-e3be6c30e623}">
          <xlrd:rvb i="10863"/>
        </ext>
      </extLst>
    </bk>
    <bk>
      <extLst>
        <ext uri="{3e2802c4-a4d2-4d8b-9148-e3be6c30e623}">
          <xlrd:rvb i="10864"/>
        </ext>
      </extLst>
    </bk>
    <bk>
      <extLst>
        <ext uri="{3e2802c4-a4d2-4d8b-9148-e3be6c30e623}">
          <xlrd:rvb i="10865"/>
        </ext>
      </extLst>
    </bk>
    <bk>
      <extLst>
        <ext uri="{3e2802c4-a4d2-4d8b-9148-e3be6c30e623}">
          <xlrd:rvb i="10866"/>
        </ext>
      </extLst>
    </bk>
    <bk>
      <extLst>
        <ext uri="{3e2802c4-a4d2-4d8b-9148-e3be6c30e623}">
          <xlrd:rvb i="10867"/>
        </ext>
      </extLst>
    </bk>
    <bk>
      <extLst>
        <ext uri="{3e2802c4-a4d2-4d8b-9148-e3be6c30e623}">
          <xlrd:rvb i="10868"/>
        </ext>
      </extLst>
    </bk>
    <bk>
      <extLst>
        <ext uri="{3e2802c4-a4d2-4d8b-9148-e3be6c30e623}">
          <xlrd:rvb i="10869"/>
        </ext>
      </extLst>
    </bk>
    <bk>
      <extLst>
        <ext uri="{3e2802c4-a4d2-4d8b-9148-e3be6c30e623}">
          <xlrd:rvb i="10870"/>
        </ext>
      </extLst>
    </bk>
    <bk>
      <extLst>
        <ext uri="{3e2802c4-a4d2-4d8b-9148-e3be6c30e623}">
          <xlrd:rvb i="10871"/>
        </ext>
      </extLst>
    </bk>
    <bk>
      <extLst>
        <ext uri="{3e2802c4-a4d2-4d8b-9148-e3be6c30e623}">
          <xlrd:rvb i="10872"/>
        </ext>
      </extLst>
    </bk>
    <bk>
      <extLst>
        <ext uri="{3e2802c4-a4d2-4d8b-9148-e3be6c30e623}">
          <xlrd:rvb i="10873"/>
        </ext>
      </extLst>
    </bk>
    <bk>
      <extLst>
        <ext uri="{3e2802c4-a4d2-4d8b-9148-e3be6c30e623}">
          <xlrd:rvb i="10874"/>
        </ext>
      </extLst>
    </bk>
    <bk>
      <extLst>
        <ext uri="{3e2802c4-a4d2-4d8b-9148-e3be6c30e623}">
          <xlrd:rvb i="10875"/>
        </ext>
      </extLst>
    </bk>
    <bk>
      <extLst>
        <ext uri="{3e2802c4-a4d2-4d8b-9148-e3be6c30e623}">
          <xlrd:rvb i="10876"/>
        </ext>
      </extLst>
    </bk>
    <bk>
      <extLst>
        <ext uri="{3e2802c4-a4d2-4d8b-9148-e3be6c30e623}">
          <xlrd:rvb i="10877"/>
        </ext>
      </extLst>
    </bk>
    <bk>
      <extLst>
        <ext uri="{3e2802c4-a4d2-4d8b-9148-e3be6c30e623}">
          <xlrd:rvb i="10878"/>
        </ext>
      </extLst>
    </bk>
    <bk>
      <extLst>
        <ext uri="{3e2802c4-a4d2-4d8b-9148-e3be6c30e623}">
          <xlrd:rvb i="10879"/>
        </ext>
      </extLst>
    </bk>
    <bk>
      <extLst>
        <ext uri="{3e2802c4-a4d2-4d8b-9148-e3be6c30e623}">
          <xlrd:rvb i="10880"/>
        </ext>
      </extLst>
    </bk>
    <bk>
      <extLst>
        <ext uri="{3e2802c4-a4d2-4d8b-9148-e3be6c30e623}">
          <xlrd:rvb i="10881"/>
        </ext>
      </extLst>
    </bk>
    <bk>
      <extLst>
        <ext uri="{3e2802c4-a4d2-4d8b-9148-e3be6c30e623}">
          <xlrd:rvb i="10882"/>
        </ext>
      </extLst>
    </bk>
    <bk>
      <extLst>
        <ext uri="{3e2802c4-a4d2-4d8b-9148-e3be6c30e623}">
          <xlrd:rvb i="10883"/>
        </ext>
      </extLst>
    </bk>
    <bk>
      <extLst>
        <ext uri="{3e2802c4-a4d2-4d8b-9148-e3be6c30e623}">
          <xlrd:rvb i="10884"/>
        </ext>
      </extLst>
    </bk>
    <bk>
      <extLst>
        <ext uri="{3e2802c4-a4d2-4d8b-9148-e3be6c30e623}">
          <xlrd:rvb i="10885"/>
        </ext>
      </extLst>
    </bk>
    <bk>
      <extLst>
        <ext uri="{3e2802c4-a4d2-4d8b-9148-e3be6c30e623}">
          <xlrd:rvb i="10886"/>
        </ext>
      </extLst>
    </bk>
    <bk>
      <extLst>
        <ext uri="{3e2802c4-a4d2-4d8b-9148-e3be6c30e623}">
          <xlrd:rvb i="10887"/>
        </ext>
      </extLst>
    </bk>
    <bk>
      <extLst>
        <ext uri="{3e2802c4-a4d2-4d8b-9148-e3be6c30e623}">
          <xlrd:rvb i="10888"/>
        </ext>
      </extLst>
    </bk>
    <bk>
      <extLst>
        <ext uri="{3e2802c4-a4d2-4d8b-9148-e3be6c30e623}">
          <xlrd:rvb i="10889"/>
        </ext>
      </extLst>
    </bk>
    <bk>
      <extLst>
        <ext uri="{3e2802c4-a4d2-4d8b-9148-e3be6c30e623}">
          <xlrd:rvb i="10890"/>
        </ext>
      </extLst>
    </bk>
    <bk>
      <extLst>
        <ext uri="{3e2802c4-a4d2-4d8b-9148-e3be6c30e623}">
          <xlrd:rvb i="10891"/>
        </ext>
      </extLst>
    </bk>
    <bk>
      <extLst>
        <ext uri="{3e2802c4-a4d2-4d8b-9148-e3be6c30e623}">
          <xlrd:rvb i="10892"/>
        </ext>
      </extLst>
    </bk>
    <bk>
      <extLst>
        <ext uri="{3e2802c4-a4d2-4d8b-9148-e3be6c30e623}">
          <xlrd:rvb i="10893"/>
        </ext>
      </extLst>
    </bk>
    <bk>
      <extLst>
        <ext uri="{3e2802c4-a4d2-4d8b-9148-e3be6c30e623}">
          <xlrd:rvb i="10894"/>
        </ext>
      </extLst>
    </bk>
    <bk>
      <extLst>
        <ext uri="{3e2802c4-a4d2-4d8b-9148-e3be6c30e623}">
          <xlrd:rvb i="10895"/>
        </ext>
      </extLst>
    </bk>
    <bk>
      <extLst>
        <ext uri="{3e2802c4-a4d2-4d8b-9148-e3be6c30e623}">
          <xlrd:rvb i="10896"/>
        </ext>
      </extLst>
    </bk>
    <bk>
      <extLst>
        <ext uri="{3e2802c4-a4d2-4d8b-9148-e3be6c30e623}">
          <xlrd:rvb i="10897"/>
        </ext>
      </extLst>
    </bk>
    <bk>
      <extLst>
        <ext uri="{3e2802c4-a4d2-4d8b-9148-e3be6c30e623}">
          <xlrd:rvb i="10898"/>
        </ext>
      </extLst>
    </bk>
    <bk>
      <extLst>
        <ext uri="{3e2802c4-a4d2-4d8b-9148-e3be6c30e623}">
          <xlrd:rvb i="10899"/>
        </ext>
      </extLst>
    </bk>
    <bk>
      <extLst>
        <ext uri="{3e2802c4-a4d2-4d8b-9148-e3be6c30e623}">
          <xlrd:rvb i="10900"/>
        </ext>
      </extLst>
    </bk>
    <bk>
      <extLst>
        <ext uri="{3e2802c4-a4d2-4d8b-9148-e3be6c30e623}">
          <xlrd:rvb i="10901"/>
        </ext>
      </extLst>
    </bk>
    <bk>
      <extLst>
        <ext uri="{3e2802c4-a4d2-4d8b-9148-e3be6c30e623}">
          <xlrd:rvb i="10902"/>
        </ext>
      </extLst>
    </bk>
    <bk>
      <extLst>
        <ext uri="{3e2802c4-a4d2-4d8b-9148-e3be6c30e623}">
          <xlrd:rvb i="10903"/>
        </ext>
      </extLst>
    </bk>
    <bk>
      <extLst>
        <ext uri="{3e2802c4-a4d2-4d8b-9148-e3be6c30e623}">
          <xlrd:rvb i="10904"/>
        </ext>
      </extLst>
    </bk>
    <bk>
      <extLst>
        <ext uri="{3e2802c4-a4d2-4d8b-9148-e3be6c30e623}">
          <xlrd:rvb i="10905"/>
        </ext>
      </extLst>
    </bk>
    <bk>
      <extLst>
        <ext uri="{3e2802c4-a4d2-4d8b-9148-e3be6c30e623}">
          <xlrd:rvb i="10906"/>
        </ext>
      </extLst>
    </bk>
    <bk>
      <extLst>
        <ext uri="{3e2802c4-a4d2-4d8b-9148-e3be6c30e623}">
          <xlrd:rvb i="10907"/>
        </ext>
      </extLst>
    </bk>
    <bk>
      <extLst>
        <ext uri="{3e2802c4-a4d2-4d8b-9148-e3be6c30e623}">
          <xlrd:rvb i="10908"/>
        </ext>
      </extLst>
    </bk>
    <bk>
      <extLst>
        <ext uri="{3e2802c4-a4d2-4d8b-9148-e3be6c30e623}">
          <xlrd:rvb i="10909"/>
        </ext>
      </extLst>
    </bk>
    <bk>
      <extLst>
        <ext uri="{3e2802c4-a4d2-4d8b-9148-e3be6c30e623}">
          <xlrd:rvb i="10910"/>
        </ext>
      </extLst>
    </bk>
    <bk>
      <extLst>
        <ext uri="{3e2802c4-a4d2-4d8b-9148-e3be6c30e623}">
          <xlrd:rvb i="10911"/>
        </ext>
      </extLst>
    </bk>
    <bk>
      <extLst>
        <ext uri="{3e2802c4-a4d2-4d8b-9148-e3be6c30e623}">
          <xlrd:rvb i="10912"/>
        </ext>
      </extLst>
    </bk>
    <bk>
      <extLst>
        <ext uri="{3e2802c4-a4d2-4d8b-9148-e3be6c30e623}">
          <xlrd:rvb i="10913"/>
        </ext>
      </extLst>
    </bk>
    <bk>
      <extLst>
        <ext uri="{3e2802c4-a4d2-4d8b-9148-e3be6c30e623}">
          <xlrd:rvb i="10914"/>
        </ext>
      </extLst>
    </bk>
    <bk>
      <extLst>
        <ext uri="{3e2802c4-a4d2-4d8b-9148-e3be6c30e623}">
          <xlrd:rvb i="10915"/>
        </ext>
      </extLst>
    </bk>
    <bk>
      <extLst>
        <ext uri="{3e2802c4-a4d2-4d8b-9148-e3be6c30e623}">
          <xlrd:rvb i="10916"/>
        </ext>
      </extLst>
    </bk>
    <bk>
      <extLst>
        <ext uri="{3e2802c4-a4d2-4d8b-9148-e3be6c30e623}">
          <xlrd:rvb i="10917"/>
        </ext>
      </extLst>
    </bk>
    <bk>
      <extLst>
        <ext uri="{3e2802c4-a4d2-4d8b-9148-e3be6c30e623}">
          <xlrd:rvb i="10918"/>
        </ext>
      </extLst>
    </bk>
    <bk>
      <extLst>
        <ext uri="{3e2802c4-a4d2-4d8b-9148-e3be6c30e623}">
          <xlrd:rvb i="10919"/>
        </ext>
      </extLst>
    </bk>
    <bk>
      <extLst>
        <ext uri="{3e2802c4-a4d2-4d8b-9148-e3be6c30e623}">
          <xlrd:rvb i="10920"/>
        </ext>
      </extLst>
    </bk>
    <bk>
      <extLst>
        <ext uri="{3e2802c4-a4d2-4d8b-9148-e3be6c30e623}">
          <xlrd:rvb i="10921"/>
        </ext>
      </extLst>
    </bk>
    <bk>
      <extLst>
        <ext uri="{3e2802c4-a4d2-4d8b-9148-e3be6c30e623}">
          <xlrd:rvb i="10922"/>
        </ext>
      </extLst>
    </bk>
    <bk>
      <extLst>
        <ext uri="{3e2802c4-a4d2-4d8b-9148-e3be6c30e623}">
          <xlrd:rvb i="10923"/>
        </ext>
      </extLst>
    </bk>
    <bk>
      <extLst>
        <ext uri="{3e2802c4-a4d2-4d8b-9148-e3be6c30e623}">
          <xlrd:rvb i="10924"/>
        </ext>
      </extLst>
    </bk>
    <bk>
      <extLst>
        <ext uri="{3e2802c4-a4d2-4d8b-9148-e3be6c30e623}">
          <xlrd:rvb i="10925"/>
        </ext>
      </extLst>
    </bk>
    <bk>
      <extLst>
        <ext uri="{3e2802c4-a4d2-4d8b-9148-e3be6c30e623}">
          <xlrd:rvb i="10926"/>
        </ext>
      </extLst>
    </bk>
    <bk>
      <extLst>
        <ext uri="{3e2802c4-a4d2-4d8b-9148-e3be6c30e623}">
          <xlrd:rvb i="10927"/>
        </ext>
      </extLst>
    </bk>
    <bk>
      <extLst>
        <ext uri="{3e2802c4-a4d2-4d8b-9148-e3be6c30e623}">
          <xlrd:rvb i="10928"/>
        </ext>
      </extLst>
    </bk>
    <bk>
      <extLst>
        <ext uri="{3e2802c4-a4d2-4d8b-9148-e3be6c30e623}">
          <xlrd:rvb i="10929"/>
        </ext>
      </extLst>
    </bk>
    <bk>
      <extLst>
        <ext uri="{3e2802c4-a4d2-4d8b-9148-e3be6c30e623}">
          <xlrd:rvb i="10930"/>
        </ext>
      </extLst>
    </bk>
    <bk>
      <extLst>
        <ext uri="{3e2802c4-a4d2-4d8b-9148-e3be6c30e623}">
          <xlrd:rvb i="10931"/>
        </ext>
      </extLst>
    </bk>
    <bk>
      <extLst>
        <ext uri="{3e2802c4-a4d2-4d8b-9148-e3be6c30e623}">
          <xlrd:rvb i="10932"/>
        </ext>
      </extLst>
    </bk>
    <bk>
      <extLst>
        <ext uri="{3e2802c4-a4d2-4d8b-9148-e3be6c30e623}">
          <xlrd:rvb i="10933"/>
        </ext>
      </extLst>
    </bk>
    <bk>
      <extLst>
        <ext uri="{3e2802c4-a4d2-4d8b-9148-e3be6c30e623}">
          <xlrd:rvb i="10934"/>
        </ext>
      </extLst>
    </bk>
    <bk>
      <extLst>
        <ext uri="{3e2802c4-a4d2-4d8b-9148-e3be6c30e623}">
          <xlrd:rvb i="10935"/>
        </ext>
      </extLst>
    </bk>
    <bk>
      <extLst>
        <ext uri="{3e2802c4-a4d2-4d8b-9148-e3be6c30e623}">
          <xlrd:rvb i="10936"/>
        </ext>
      </extLst>
    </bk>
    <bk>
      <extLst>
        <ext uri="{3e2802c4-a4d2-4d8b-9148-e3be6c30e623}">
          <xlrd:rvb i="10937"/>
        </ext>
      </extLst>
    </bk>
    <bk>
      <extLst>
        <ext uri="{3e2802c4-a4d2-4d8b-9148-e3be6c30e623}">
          <xlrd:rvb i="10938"/>
        </ext>
      </extLst>
    </bk>
    <bk>
      <extLst>
        <ext uri="{3e2802c4-a4d2-4d8b-9148-e3be6c30e623}">
          <xlrd:rvb i="10939"/>
        </ext>
      </extLst>
    </bk>
    <bk>
      <extLst>
        <ext uri="{3e2802c4-a4d2-4d8b-9148-e3be6c30e623}">
          <xlrd:rvb i="10940"/>
        </ext>
      </extLst>
    </bk>
    <bk>
      <extLst>
        <ext uri="{3e2802c4-a4d2-4d8b-9148-e3be6c30e623}">
          <xlrd:rvb i="10941"/>
        </ext>
      </extLst>
    </bk>
    <bk>
      <extLst>
        <ext uri="{3e2802c4-a4d2-4d8b-9148-e3be6c30e623}">
          <xlrd:rvb i="10942"/>
        </ext>
      </extLst>
    </bk>
    <bk>
      <extLst>
        <ext uri="{3e2802c4-a4d2-4d8b-9148-e3be6c30e623}">
          <xlrd:rvb i="10943"/>
        </ext>
      </extLst>
    </bk>
    <bk>
      <extLst>
        <ext uri="{3e2802c4-a4d2-4d8b-9148-e3be6c30e623}">
          <xlrd:rvb i="10944"/>
        </ext>
      </extLst>
    </bk>
    <bk>
      <extLst>
        <ext uri="{3e2802c4-a4d2-4d8b-9148-e3be6c30e623}">
          <xlrd:rvb i="10945"/>
        </ext>
      </extLst>
    </bk>
    <bk>
      <extLst>
        <ext uri="{3e2802c4-a4d2-4d8b-9148-e3be6c30e623}">
          <xlrd:rvb i="10946"/>
        </ext>
      </extLst>
    </bk>
    <bk>
      <extLst>
        <ext uri="{3e2802c4-a4d2-4d8b-9148-e3be6c30e623}">
          <xlrd:rvb i="10947"/>
        </ext>
      </extLst>
    </bk>
    <bk>
      <extLst>
        <ext uri="{3e2802c4-a4d2-4d8b-9148-e3be6c30e623}">
          <xlrd:rvb i="10948"/>
        </ext>
      </extLst>
    </bk>
    <bk>
      <extLst>
        <ext uri="{3e2802c4-a4d2-4d8b-9148-e3be6c30e623}">
          <xlrd:rvb i="10949"/>
        </ext>
      </extLst>
    </bk>
    <bk>
      <extLst>
        <ext uri="{3e2802c4-a4d2-4d8b-9148-e3be6c30e623}">
          <xlrd:rvb i="10950"/>
        </ext>
      </extLst>
    </bk>
    <bk>
      <extLst>
        <ext uri="{3e2802c4-a4d2-4d8b-9148-e3be6c30e623}">
          <xlrd:rvb i="10951"/>
        </ext>
      </extLst>
    </bk>
    <bk>
      <extLst>
        <ext uri="{3e2802c4-a4d2-4d8b-9148-e3be6c30e623}">
          <xlrd:rvb i="10952"/>
        </ext>
      </extLst>
    </bk>
    <bk>
      <extLst>
        <ext uri="{3e2802c4-a4d2-4d8b-9148-e3be6c30e623}">
          <xlrd:rvb i="10953"/>
        </ext>
      </extLst>
    </bk>
    <bk>
      <extLst>
        <ext uri="{3e2802c4-a4d2-4d8b-9148-e3be6c30e623}">
          <xlrd:rvb i="10954"/>
        </ext>
      </extLst>
    </bk>
    <bk>
      <extLst>
        <ext uri="{3e2802c4-a4d2-4d8b-9148-e3be6c30e623}">
          <xlrd:rvb i="10955"/>
        </ext>
      </extLst>
    </bk>
    <bk>
      <extLst>
        <ext uri="{3e2802c4-a4d2-4d8b-9148-e3be6c30e623}">
          <xlrd:rvb i="10956"/>
        </ext>
      </extLst>
    </bk>
    <bk>
      <extLst>
        <ext uri="{3e2802c4-a4d2-4d8b-9148-e3be6c30e623}">
          <xlrd:rvb i="10957"/>
        </ext>
      </extLst>
    </bk>
    <bk>
      <extLst>
        <ext uri="{3e2802c4-a4d2-4d8b-9148-e3be6c30e623}">
          <xlrd:rvb i="10958"/>
        </ext>
      </extLst>
    </bk>
    <bk>
      <extLst>
        <ext uri="{3e2802c4-a4d2-4d8b-9148-e3be6c30e623}">
          <xlrd:rvb i="10959"/>
        </ext>
      </extLst>
    </bk>
    <bk>
      <extLst>
        <ext uri="{3e2802c4-a4d2-4d8b-9148-e3be6c30e623}">
          <xlrd:rvb i="10960"/>
        </ext>
      </extLst>
    </bk>
    <bk>
      <extLst>
        <ext uri="{3e2802c4-a4d2-4d8b-9148-e3be6c30e623}">
          <xlrd:rvb i="10961"/>
        </ext>
      </extLst>
    </bk>
    <bk>
      <extLst>
        <ext uri="{3e2802c4-a4d2-4d8b-9148-e3be6c30e623}">
          <xlrd:rvb i="10962"/>
        </ext>
      </extLst>
    </bk>
    <bk>
      <extLst>
        <ext uri="{3e2802c4-a4d2-4d8b-9148-e3be6c30e623}">
          <xlrd:rvb i="10963"/>
        </ext>
      </extLst>
    </bk>
    <bk>
      <extLst>
        <ext uri="{3e2802c4-a4d2-4d8b-9148-e3be6c30e623}">
          <xlrd:rvb i="10964"/>
        </ext>
      </extLst>
    </bk>
    <bk>
      <extLst>
        <ext uri="{3e2802c4-a4d2-4d8b-9148-e3be6c30e623}">
          <xlrd:rvb i="10965"/>
        </ext>
      </extLst>
    </bk>
    <bk>
      <extLst>
        <ext uri="{3e2802c4-a4d2-4d8b-9148-e3be6c30e623}">
          <xlrd:rvb i="10966"/>
        </ext>
      </extLst>
    </bk>
    <bk>
      <extLst>
        <ext uri="{3e2802c4-a4d2-4d8b-9148-e3be6c30e623}">
          <xlrd:rvb i="10967"/>
        </ext>
      </extLst>
    </bk>
    <bk>
      <extLst>
        <ext uri="{3e2802c4-a4d2-4d8b-9148-e3be6c30e623}">
          <xlrd:rvb i="10968"/>
        </ext>
      </extLst>
    </bk>
    <bk>
      <extLst>
        <ext uri="{3e2802c4-a4d2-4d8b-9148-e3be6c30e623}">
          <xlrd:rvb i="10969"/>
        </ext>
      </extLst>
    </bk>
    <bk>
      <extLst>
        <ext uri="{3e2802c4-a4d2-4d8b-9148-e3be6c30e623}">
          <xlrd:rvb i="10970"/>
        </ext>
      </extLst>
    </bk>
    <bk>
      <extLst>
        <ext uri="{3e2802c4-a4d2-4d8b-9148-e3be6c30e623}">
          <xlrd:rvb i="10971"/>
        </ext>
      </extLst>
    </bk>
    <bk>
      <extLst>
        <ext uri="{3e2802c4-a4d2-4d8b-9148-e3be6c30e623}">
          <xlrd:rvb i="10972"/>
        </ext>
      </extLst>
    </bk>
    <bk>
      <extLst>
        <ext uri="{3e2802c4-a4d2-4d8b-9148-e3be6c30e623}">
          <xlrd:rvb i="10973"/>
        </ext>
      </extLst>
    </bk>
    <bk>
      <extLst>
        <ext uri="{3e2802c4-a4d2-4d8b-9148-e3be6c30e623}">
          <xlrd:rvb i="10974"/>
        </ext>
      </extLst>
    </bk>
    <bk>
      <extLst>
        <ext uri="{3e2802c4-a4d2-4d8b-9148-e3be6c30e623}">
          <xlrd:rvb i="10975"/>
        </ext>
      </extLst>
    </bk>
    <bk>
      <extLst>
        <ext uri="{3e2802c4-a4d2-4d8b-9148-e3be6c30e623}">
          <xlrd:rvb i="10976"/>
        </ext>
      </extLst>
    </bk>
    <bk>
      <extLst>
        <ext uri="{3e2802c4-a4d2-4d8b-9148-e3be6c30e623}">
          <xlrd:rvb i="10977"/>
        </ext>
      </extLst>
    </bk>
    <bk>
      <extLst>
        <ext uri="{3e2802c4-a4d2-4d8b-9148-e3be6c30e623}">
          <xlrd:rvb i="10978"/>
        </ext>
      </extLst>
    </bk>
    <bk>
      <extLst>
        <ext uri="{3e2802c4-a4d2-4d8b-9148-e3be6c30e623}">
          <xlrd:rvb i="10979"/>
        </ext>
      </extLst>
    </bk>
    <bk>
      <extLst>
        <ext uri="{3e2802c4-a4d2-4d8b-9148-e3be6c30e623}">
          <xlrd:rvb i="10980"/>
        </ext>
      </extLst>
    </bk>
    <bk>
      <extLst>
        <ext uri="{3e2802c4-a4d2-4d8b-9148-e3be6c30e623}">
          <xlrd:rvb i="10981"/>
        </ext>
      </extLst>
    </bk>
    <bk>
      <extLst>
        <ext uri="{3e2802c4-a4d2-4d8b-9148-e3be6c30e623}">
          <xlrd:rvb i="10982"/>
        </ext>
      </extLst>
    </bk>
    <bk>
      <extLst>
        <ext uri="{3e2802c4-a4d2-4d8b-9148-e3be6c30e623}">
          <xlrd:rvb i="10983"/>
        </ext>
      </extLst>
    </bk>
    <bk>
      <extLst>
        <ext uri="{3e2802c4-a4d2-4d8b-9148-e3be6c30e623}">
          <xlrd:rvb i="10984"/>
        </ext>
      </extLst>
    </bk>
    <bk>
      <extLst>
        <ext uri="{3e2802c4-a4d2-4d8b-9148-e3be6c30e623}">
          <xlrd:rvb i="10985"/>
        </ext>
      </extLst>
    </bk>
    <bk>
      <extLst>
        <ext uri="{3e2802c4-a4d2-4d8b-9148-e3be6c30e623}">
          <xlrd:rvb i="10986"/>
        </ext>
      </extLst>
    </bk>
    <bk>
      <extLst>
        <ext uri="{3e2802c4-a4d2-4d8b-9148-e3be6c30e623}">
          <xlrd:rvb i="10987"/>
        </ext>
      </extLst>
    </bk>
    <bk>
      <extLst>
        <ext uri="{3e2802c4-a4d2-4d8b-9148-e3be6c30e623}">
          <xlrd:rvb i="10988"/>
        </ext>
      </extLst>
    </bk>
    <bk>
      <extLst>
        <ext uri="{3e2802c4-a4d2-4d8b-9148-e3be6c30e623}">
          <xlrd:rvb i="10989"/>
        </ext>
      </extLst>
    </bk>
    <bk>
      <extLst>
        <ext uri="{3e2802c4-a4d2-4d8b-9148-e3be6c30e623}">
          <xlrd:rvb i="10990"/>
        </ext>
      </extLst>
    </bk>
    <bk>
      <extLst>
        <ext uri="{3e2802c4-a4d2-4d8b-9148-e3be6c30e623}">
          <xlrd:rvb i="10991"/>
        </ext>
      </extLst>
    </bk>
    <bk>
      <extLst>
        <ext uri="{3e2802c4-a4d2-4d8b-9148-e3be6c30e623}">
          <xlrd:rvb i="10992"/>
        </ext>
      </extLst>
    </bk>
    <bk>
      <extLst>
        <ext uri="{3e2802c4-a4d2-4d8b-9148-e3be6c30e623}">
          <xlrd:rvb i="10993"/>
        </ext>
      </extLst>
    </bk>
    <bk>
      <extLst>
        <ext uri="{3e2802c4-a4d2-4d8b-9148-e3be6c30e623}">
          <xlrd:rvb i="10994"/>
        </ext>
      </extLst>
    </bk>
    <bk>
      <extLst>
        <ext uri="{3e2802c4-a4d2-4d8b-9148-e3be6c30e623}">
          <xlrd:rvb i="10995"/>
        </ext>
      </extLst>
    </bk>
    <bk>
      <extLst>
        <ext uri="{3e2802c4-a4d2-4d8b-9148-e3be6c30e623}">
          <xlrd:rvb i="10996"/>
        </ext>
      </extLst>
    </bk>
    <bk>
      <extLst>
        <ext uri="{3e2802c4-a4d2-4d8b-9148-e3be6c30e623}">
          <xlrd:rvb i="10997"/>
        </ext>
      </extLst>
    </bk>
    <bk>
      <extLst>
        <ext uri="{3e2802c4-a4d2-4d8b-9148-e3be6c30e623}">
          <xlrd:rvb i="10998"/>
        </ext>
      </extLst>
    </bk>
    <bk>
      <extLst>
        <ext uri="{3e2802c4-a4d2-4d8b-9148-e3be6c30e623}">
          <xlrd:rvb i="10999"/>
        </ext>
      </extLst>
    </bk>
    <bk>
      <extLst>
        <ext uri="{3e2802c4-a4d2-4d8b-9148-e3be6c30e623}">
          <xlrd:rvb i="11000"/>
        </ext>
      </extLst>
    </bk>
    <bk>
      <extLst>
        <ext uri="{3e2802c4-a4d2-4d8b-9148-e3be6c30e623}">
          <xlrd:rvb i="11001"/>
        </ext>
      </extLst>
    </bk>
    <bk>
      <extLst>
        <ext uri="{3e2802c4-a4d2-4d8b-9148-e3be6c30e623}">
          <xlrd:rvb i="11002"/>
        </ext>
      </extLst>
    </bk>
    <bk>
      <extLst>
        <ext uri="{3e2802c4-a4d2-4d8b-9148-e3be6c30e623}">
          <xlrd:rvb i="11003"/>
        </ext>
      </extLst>
    </bk>
    <bk>
      <extLst>
        <ext uri="{3e2802c4-a4d2-4d8b-9148-e3be6c30e623}">
          <xlrd:rvb i="11004"/>
        </ext>
      </extLst>
    </bk>
    <bk>
      <extLst>
        <ext uri="{3e2802c4-a4d2-4d8b-9148-e3be6c30e623}">
          <xlrd:rvb i="11005"/>
        </ext>
      </extLst>
    </bk>
    <bk>
      <extLst>
        <ext uri="{3e2802c4-a4d2-4d8b-9148-e3be6c30e623}">
          <xlrd:rvb i="11006"/>
        </ext>
      </extLst>
    </bk>
    <bk>
      <extLst>
        <ext uri="{3e2802c4-a4d2-4d8b-9148-e3be6c30e623}">
          <xlrd:rvb i="11007"/>
        </ext>
      </extLst>
    </bk>
    <bk>
      <extLst>
        <ext uri="{3e2802c4-a4d2-4d8b-9148-e3be6c30e623}">
          <xlrd:rvb i="11008"/>
        </ext>
      </extLst>
    </bk>
    <bk>
      <extLst>
        <ext uri="{3e2802c4-a4d2-4d8b-9148-e3be6c30e623}">
          <xlrd:rvb i="11009"/>
        </ext>
      </extLst>
    </bk>
    <bk>
      <extLst>
        <ext uri="{3e2802c4-a4d2-4d8b-9148-e3be6c30e623}">
          <xlrd:rvb i="11010"/>
        </ext>
      </extLst>
    </bk>
    <bk>
      <extLst>
        <ext uri="{3e2802c4-a4d2-4d8b-9148-e3be6c30e623}">
          <xlrd:rvb i="11011"/>
        </ext>
      </extLst>
    </bk>
    <bk>
      <extLst>
        <ext uri="{3e2802c4-a4d2-4d8b-9148-e3be6c30e623}">
          <xlrd:rvb i="11012"/>
        </ext>
      </extLst>
    </bk>
    <bk>
      <extLst>
        <ext uri="{3e2802c4-a4d2-4d8b-9148-e3be6c30e623}">
          <xlrd:rvb i="11013"/>
        </ext>
      </extLst>
    </bk>
    <bk>
      <extLst>
        <ext uri="{3e2802c4-a4d2-4d8b-9148-e3be6c30e623}">
          <xlrd:rvb i="11014"/>
        </ext>
      </extLst>
    </bk>
    <bk>
      <extLst>
        <ext uri="{3e2802c4-a4d2-4d8b-9148-e3be6c30e623}">
          <xlrd:rvb i="11015"/>
        </ext>
      </extLst>
    </bk>
    <bk>
      <extLst>
        <ext uri="{3e2802c4-a4d2-4d8b-9148-e3be6c30e623}">
          <xlrd:rvb i="11016"/>
        </ext>
      </extLst>
    </bk>
    <bk>
      <extLst>
        <ext uri="{3e2802c4-a4d2-4d8b-9148-e3be6c30e623}">
          <xlrd:rvb i="11017"/>
        </ext>
      </extLst>
    </bk>
    <bk>
      <extLst>
        <ext uri="{3e2802c4-a4d2-4d8b-9148-e3be6c30e623}">
          <xlrd:rvb i="11018"/>
        </ext>
      </extLst>
    </bk>
    <bk>
      <extLst>
        <ext uri="{3e2802c4-a4d2-4d8b-9148-e3be6c30e623}">
          <xlrd:rvb i="11019"/>
        </ext>
      </extLst>
    </bk>
    <bk>
      <extLst>
        <ext uri="{3e2802c4-a4d2-4d8b-9148-e3be6c30e623}">
          <xlrd:rvb i="11020"/>
        </ext>
      </extLst>
    </bk>
    <bk>
      <extLst>
        <ext uri="{3e2802c4-a4d2-4d8b-9148-e3be6c30e623}">
          <xlrd:rvb i="11021"/>
        </ext>
      </extLst>
    </bk>
    <bk>
      <extLst>
        <ext uri="{3e2802c4-a4d2-4d8b-9148-e3be6c30e623}">
          <xlrd:rvb i="11022"/>
        </ext>
      </extLst>
    </bk>
    <bk>
      <extLst>
        <ext uri="{3e2802c4-a4d2-4d8b-9148-e3be6c30e623}">
          <xlrd:rvb i="11023"/>
        </ext>
      </extLst>
    </bk>
    <bk>
      <extLst>
        <ext uri="{3e2802c4-a4d2-4d8b-9148-e3be6c30e623}">
          <xlrd:rvb i="11024"/>
        </ext>
      </extLst>
    </bk>
    <bk>
      <extLst>
        <ext uri="{3e2802c4-a4d2-4d8b-9148-e3be6c30e623}">
          <xlrd:rvb i="11025"/>
        </ext>
      </extLst>
    </bk>
    <bk>
      <extLst>
        <ext uri="{3e2802c4-a4d2-4d8b-9148-e3be6c30e623}">
          <xlrd:rvb i="11026"/>
        </ext>
      </extLst>
    </bk>
    <bk>
      <extLst>
        <ext uri="{3e2802c4-a4d2-4d8b-9148-e3be6c30e623}">
          <xlrd:rvb i="11027"/>
        </ext>
      </extLst>
    </bk>
    <bk>
      <extLst>
        <ext uri="{3e2802c4-a4d2-4d8b-9148-e3be6c30e623}">
          <xlrd:rvb i="11028"/>
        </ext>
      </extLst>
    </bk>
    <bk>
      <extLst>
        <ext uri="{3e2802c4-a4d2-4d8b-9148-e3be6c30e623}">
          <xlrd:rvb i="11029"/>
        </ext>
      </extLst>
    </bk>
    <bk>
      <extLst>
        <ext uri="{3e2802c4-a4d2-4d8b-9148-e3be6c30e623}">
          <xlrd:rvb i="11030"/>
        </ext>
      </extLst>
    </bk>
    <bk>
      <extLst>
        <ext uri="{3e2802c4-a4d2-4d8b-9148-e3be6c30e623}">
          <xlrd:rvb i="11031"/>
        </ext>
      </extLst>
    </bk>
    <bk>
      <extLst>
        <ext uri="{3e2802c4-a4d2-4d8b-9148-e3be6c30e623}">
          <xlrd:rvb i="11032"/>
        </ext>
      </extLst>
    </bk>
    <bk>
      <extLst>
        <ext uri="{3e2802c4-a4d2-4d8b-9148-e3be6c30e623}">
          <xlrd:rvb i="11033"/>
        </ext>
      </extLst>
    </bk>
    <bk>
      <extLst>
        <ext uri="{3e2802c4-a4d2-4d8b-9148-e3be6c30e623}">
          <xlrd:rvb i="11034"/>
        </ext>
      </extLst>
    </bk>
    <bk>
      <extLst>
        <ext uri="{3e2802c4-a4d2-4d8b-9148-e3be6c30e623}">
          <xlrd:rvb i="11035"/>
        </ext>
      </extLst>
    </bk>
    <bk>
      <extLst>
        <ext uri="{3e2802c4-a4d2-4d8b-9148-e3be6c30e623}">
          <xlrd:rvb i="11036"/>
        </ext>
      </extLst>
    </bk>
    <bk>
      <extLst>
        <ext uri="{3e2802c4-a4d2-4d8b-9148-e3be6c30e623}">
          <xlrd:rvb i="11037"/>
        </ext>
      </extLst>
    </bk>
    <bk>
      <extLst>
        <ext uri="{3e2802c4-a4d2-4d8b-9148-e3be6c30e623}">
          <xlrd:rvb i="11038"/>
        </ext>
      </extLst>
    </bk>
    <bk>
      <extLst>
        <ext uri="{3e2802c4-a4d2-4d8b-9148-e3be6c30e623}">
          <xlrd:rvb i="11039"/>
        </ext>
      </extLst>
    </bk>
    <bk>
      <extLst>
        <ext uri="{3e2802c4-a4d2-4d8b-9148-e3be6c30e623}">
          <xlrd:rvb i="11040"/>
        </ext>
      </extLst>
    </bk>
    <bk>
      <extLst>
        <ext uri="{3e2802c4-a4d2-4d8b-9148-e3be6c30e623}">
          <xlrd:rvb i="11041"/>
        </ext>
      </extLst>
    </bk>
    <bk>
      <extLst>
        <ext uri="{3e2802c4-a4d2-4d8b-9148-e3be6c30e623}">
          <xlrd:rvb i="11042"/>
        </ext>
      </extLst>
    </bk>
    <bk>
      <extLst>
        <ext uri="{3e2802c4-a4d2-4d8b-9148-e3be6c30e623}">
          <xlrd:rvb i="11043"/>
        </ext>
      </extLst>
    </bk>
    <bk>
      <extLst>
        <ext uri="{3e2802c4-a4d2-4d8b-9148-e3be6c30e623}">
          <xlrd:rvb i="11044"/>
        </ext>
      </extLst>
    </bk>
    <bk>
      <extLst>
        <ext uri="{3e2802c4-a4d2-4d8b-9148-e3be6c30e623}">
          <xlrd:rvb i="11045"/>
        </ext>
      </extLst>
    </bk>
    <bk>
      <extLst>
        <ext uri="{3e2802c4-a4d2-4d8b-9148-e3be6c30e623}">
          <xlrd:rvb i="11046"/>
        </ext>
      </extLst>
    </bk>
    <bk>
      <extLst>
        <ext uri="{3e2802c4-a4d2-4d8b-9148-e3be6c30e623}">
          <xlrd:rvb i="11047"/>
        </ext>
      </extLst>
    </bk>
    <bk>
      <extLst>
        <ext uri="{3e2802c4-a4d2-4d8b-9148-e3be6c30e623}">
          <xlrd:rvb i="11048"/>
        </ext>
      </extLst>
    </bk>
    <bk>
      <extLst>
        <ext uri="{3e2802c4-a4d2-4d8b-9148-e3be6c30e623}">
          <xlrd:rvb i="11049"/>
        </ext>
      </extLst>
    </bk>
    <bk>
      <extLst>
        <ext uri="{3e2802c4-a4d2-4d8b-9148-e3be6c30e623}">
          <xlrd:rvb i="11050"/>
        </ext>
      </extLst>
    </bk>
    <bk>
      <extLst>
        <ext uri="{3e2802c4-a4d2-4d8b-9148-e3be6c30e623}">
          <xlrd:rvb i="11051"/>
        </ext>
      </extLst>
    </bk>
    <bk>
      <extLst>
        <ext uri="{3e2802c4-a4d2-4d8b-9148-e3be6c30e623}">
          <xlrd:rvb i="11052"/>
        </ext>
      </extLst>
    </bk>
    <bk>
      <extLst>
        <ext uri="{3e2802c4-a4d2-4d8b-9148-e3be6c30e623}">
          <xlrd:rvb i="11053"/>
        </ext>
      </extLst>
    </bk>
    <bk>
      <extLst>
        <ext uri="{3e2802c4-a4d2-4d8b-9148-e3be6c30e623}">
          <xlrd:rvb i="11054"/>
        </ext>
      </extLst>
    </bk>
    <bk>
      <extLst>
        <ext uri="{3e2802c4-a4d2-4d8b-9148-e3be6c30e623}">
          <xlrd:rvb i="11055"/>
        </ext>
      </extLst>
    </bk>
    <bk>
      <extLst>
        <ext uri="{3e2802c4-a4d2-4d8b-9148-e3be6c30e623}">
          <xlrd:rvb i="11056"/>
        </ext>
      </extLst>
    </bk>
    <bk>
      <extLst>
        <ext uri="{3e2802c4-a4d2-4d8b-9148-e3be6c30e623}">
          <xlrd:rvb i="11057"/>
        </ext>
      </extLst>
    </bk>
    <bk>
      <extLst>
        <ext uri="{3e2802c4-a4d2-4d8b-9148-e3be6c30e623}">
          <xlrd:rvb i="11058"/>
        </ext>
      </extLst>
    </bk>
    <bk>
      <extLst>
        <ext uri="{3e2802c4-a4d2-4d8b-9148-e3be6c30e623}">
          <xlrd:rvb i="11059"/>
        </ext>
      </extLst>
    </bk>
    <bk>
      <extLst>
        <ext uri="{3e2802c4-a4d2-4d8b-9148-e3be6c30e623}">
          <xlrd:rvb i="11060"/>
        </ext>
      </extLst>
    </bk>
    <bk>
      <extLst>
        <ext uri="{3e2802c4-a4d2-4d8b-9148-e3be6c30e623}">
          <xlrd:rvb i="11061"/>
        </ext>
      </extLst>
    </bk>
    <bk>
      <extLst>
        <ext uri="{3e2802c4-a4d2-4d8b-9148-e3be6c30e623}">
          <xlrd:rvb i="11062"/>
        </ext>
      </extLst>
    </bk>
    <bk>
      <extLst>
        <ext uri="{3e2802c4-a4d2-4d8b-9148-e3be6c30e623}">
          <xlrd:rvb i="11063"/>
        </ext>
      </extLst>
    </bk>
    <bk>
      <extLst>
        <ext uri="{3e2802c4-a4d2-4d8b-9148-e3be6c30e623}">
          <xlrd:rvb i="11064"/>
        </ext>
      </extLst>
    </bk>
    <bk>
      <extLst>
        <ext uri="{3e2802c4-a4d2-4d8b-9148-e3be6c30e623}">
          <xlrd:rvb i="11065"/>
        </ext>
      </extLst>
    </bk>
    <bk>
      <extLst>
        <ext uri="{3e2802c4-a4d2-4d8b-9148-e3be6c30e623}">
          <xlrd:rvb i="11066"/>
        </ext>
      </extLst>
    </bk>
    <bk>
      <extLst>
        <ext uri="{3e2802c4-a4d2-4d8b-9148-e3be6c30e623}">
          <xlrd:rvb i="11067"/>
        </ext>
      </extLst>
    </bk>
    <bk>
      <extLst>
        <ext uri="{3e2802c4-a4d2-4d8b-9148-e3be6c30e623}">
          <xlrd:rvb i="11068"/>
        </ext>
      </extLst>
    </bk>
    <bk>
      <extLst>
        <ext uri="{3e2802c4-a4d2-4d8b-9148-e3be6c30e623}">
          <xlrd:rvb i="11069"/>
        </ext>
      </extLst>
    </bk>
    <bk>
      <extLst>
        <ext uri="{3e2802c4-a4d2-4d8b-9148-e3be6c30e623}">
          <xlrd:rvb i="11070"/>
        </ext>
      </extLst>
    </bk>
    <bk>
      <extLst>
        <ext uri="{3e2802c4-a4d2-4d8b-9148-e3be6c30e623}">
          <xlrd:rvb i="11071"/>
        </ext>
      </extLst>
    </bk>
    <bk>
      <extLst>
        <ext uri="{3e2802c4-a4d2-4d8b-9148-e3be6c30e623}">
          <xlrd:rvb i="11072"/>
        </ext>
      </extLst>
    </bk>
    <bk>
      <extLst>
        <ext uri="{3e2802c4-a4d2-4d8b-9148-e3be6c30e623}">
          <xlrd:rvb i="11073"/>
        </ext>
      </extLst>
    </bk>
    <bk>
      <extLst>
        <ext uri="{3e2802c4-a4d2-4d8b-9148-e3be6c30e623}">
          <xlrd:rvb i="11074"/>
        </ext>
      </extLst>
    </bk>
    <bk>
      <extLst>
        <ext uri="{3e2802c4-a4d2-4d8b-9148-e3be6c30e623}">
          <xlrd:rvb i="11075"/>
        </ext>
      </extLst>
    </bk>
    <bk>
      <extLst>
        <ext uri="{3e2802c4-a4d2-4d8b-9148-e3be6c30e623}">
          <xlrd:rvb i="11076"/>
        </ext>
      </extLst>
    </bk>
    <bk>
      <extLst>
        <ext uri="{3e2802c4-a4d2-4d8b-9148-e3be6c30e623}">
          <xlrd:rvb i="11077"/>
        </ext>
      </extLst>
    </bk>
    <bk>
      <extLst>
        <ext uri="{3e2802c4-a4d2-4d8b-9148-e3be6c30e623}">
          <xlrd:rvb i="11078"/>
        </ext>
      </extLst>
    </bk>
    <bk>
      <extLst>
        <ext uri="{3e2802c4-a4d2-4d8b-9148-e3be6c30e623}">
          <xlrd:rvb i="11079"/>
        </ext>
      </extLst>
    </bk>
    <bk>
      <extLst>
        <ext uri="{3e2802c4-a4d2-4d8b-9148-e3be6c30e623}">
          <xlrd:rvb i="11080"/>
        </ext>
      </extLst>
    </bk>
    <bk>
      <extLst>
        <ext uri="{3e2802c4-a4d2-4d8b-9148-e3be6c30e623}">
          <xlrd:rvb i="11081"/>
        </ext>
      </extLst>
    </bk>
    <bk>
      <extLst>
        <ext uri="{3e2802c4-a4d2-4d8b-9148-e3be6c30e623}">
          <xlrd:rvb i="11082"/>
        </ext>
      </extLst>
    </bk>
    <bk>
      <extLst>
        <ext uri="{3e2802c4-a4d2-4d8b-9148-e3be6c30e623}">
          <xlrd:rvb i="11083"/>
        </ext>
      </extLst>
    </bk>
    <bk>
      <extLst>
        <ext uri="{3e2802c4-a4d2-4d8b-9148-e3be6c30e623}">
          <xlrd:rvb i="11084"/>
        </ext>
      </extLst>
    </bk>
    <bk>
      <extLst>
        <ext uri="{3e2802c4-a4d2-4d8b-9148-e3be6c30e623}">
          <xlrd:rvb i="11085"/>
        </ext>
      </extLst>
    </bk>
    <bk>
      <extLst>
        <ext uri="{3e2802c4-a4d2-4d8b-9148-e3be6c30e623}">
          <xlrd:rvb i="11086"/>
        </ext>
      </extLst>
    </bk>
    <bk>
      <extLst>
        <ext uri="{3e2802c4-a4d2-4d8b-9148-e3be6c30e623}">
          <xlrd:rvb i="11087"/>
        </ext>
      </extLst>
    </bk>
    <bk>
      <extLst>
        <ext uri="{3e2802c4-a4d2-4d8b-9148-e3be6c30e623}">
          <xlrd:rvb i="11088"/>
        </ext>
      </extLst>
    </bk>
    <bk>
      <extLst>
        <ext uri="{3e2802c4-a4d2-4d8b-9148-e3be6c30e623}">
          <xlrd:rvb i="11089"/>
        </ext>
      </extLst>
    </bk>
    <bk>
      <extLst>
        <ext uri="{3e2802c4-a4d2-4d8b-9148-e3be6c30e623}">
          <xlrd:rvb i="11090"/>
        </ext>
      </extLst>
    </bk>
    <bk>
      <extLst>
        <ext uri="{3e2802c4-a4d2-4d8b-9148-e3be6c30e623}">
          <xlrd:rvb i="11091"/>
        </ext>
      </extLst>
    </bk>
    <bk>
      <extLst>
        <ext uri="{3e2802c4-a4d2-4d8b-9148-e3be6c30e623}">
          <xlrd:rvb i="11092"/>
        </ext>
      </extLst>
    </bk>
    <bk>
      <extLst>
        <ext uri="{3e2802c4-a4d2-4d8b-9148-e3be6c30e623}">
          <xlrd:rvb i="11093"/>
        </ext>
      </extLst>
    </bk>
    <bk>
      <extLst>
        <ext uri="{3e2802c4-a4d2-4d8b-9148-e3be6c30e623}">
          <xlrd:rvb i="11094"/>
        </ext>
      </extLst>
    </bk>
    <bk>
      <extLst>
        <ext uri="{3e2802c4-a4d2-4d8b-9148-e3be6c30e623}">
          <xlrd:rvb i="11095"/>
        </ext>
      </extLst>
    </bk>
    <bk>
      <extLst>
        <ext uri="{3e2802c4-a4d2-4d8b-9148-e3be6c30e623}">
          <xlrd:rvb i="11096"/>
        </ext>
      </extLst>
    </bk>
    <bk>
      <extLst>
        <ext uri="{3e2802c4-a4d2-4d8b-9148-e3be6c30e623}">
          <xlrd:rvb i="11097"/>
        </ext>
      </extLst>
    </bk>
    <bk>
      <extLst>
        <ext uri="{3e2802c4-a4d2-4d8b-9148-e3be6c30e623}">
          <xlrd:rvb i="11098"/>
        </ext>
      </extLst>
    </bk>
    <bk>
      <extLst>
        <ext uri="{3e2802c4-a4d2-4d8b-9148-e3be6c30e623}">
          <xlrd:rvb i="11099"/>
        </ext>
      </extLst>
    </bk>
    <bk>
      <extLst>
        <ext uri="{3e2802c4-a4d2-4d8b-9148-e3be6c30e623}">
          <xlrd:rvb i="11100"/>
        </ext>
      </extLst>
    </bk>
    <bk>
      <extLst>
        <ext uri="{3e2802c4-a4d2-4d8b-9148-e3be6c30e623}">
          <xlrd:rvb i="11101"/>
        </ext>
      </extLst>
    </bk>
    <bk>
      <extLst>
        <ext uri="{3e2802c4-a4d2-4d8b-9148-e3be6c30e623}">
          <xlrd:rvb i="11102"/>
        </ext>
      </extLst>
    </bk>
    <bk>
      <extLst>
        <ext uri="{3e2802c4-a4d2-4d8b-9148-e3be6c30e623}">
          <xlrd:rvb i="11103"/>
        </ext>
      </extLst>
    </bk>
    <bk>
      <extLst>
        <ext uri="{3e2802c4-a4d2-4d8b-9148-e3be6c30e623}">
          <xlrd:rvb i="11104"/>
        </ext>
      </extLst>
    </bk>
    <bk>
      <extLst>
        <ext uri="{3e2802c4-a4d2-4d8b-9148-e3be6c30e623}">
          <xlrd:rvb i="11105"/>
        </ext>
      </extLst>
    </bk>
    <bk>
      <extLst>
        <ext uri="{3e2802c4-a4d2-4d8b-9148-e3be6c30e623}">
          <xlrd:rvb i="11106"/>
        </ext>
      </extLst>
    </bk>
    <bk>
      <extLst>
        <ext uri="{3e2802c4-a4d2-4d8b-9148-e3be6c30e623}">
          <xlrd:rvb i="11107"/>
        </ext>
      </extLst>
    </bk>
    <bk>
      <extLst>
        <ext uri="{3e2802c4-a4d2-4d8b-9148-e3be6c30e623}">
          <xlrd:rvb i="11108"/>
        </ext>
      </extLst>
    </bk>
    <bk>
      <extLst>
        <ext uri="{3e2802c4-a4d2-4d8b-9148-e3be6c30e623}">
          <xlrd:rvb i="11109"/>
        </ext>
      </extLst>
    </bk>
    <bk>
      <extLst>
        <ext uri="{3e2802c4-a4d2-4d8b-9148-e3be6c30e623}">
          <xlrd:rvb i="11110"/>
        </ext>
      </extLst>
    </bk>
    <bk>
      <extLst>
        <ext uri="{3e2802c4-a4d2-4d8b-9148-e3be6c30e623}">
          <xlrd:rvb i="11111"/>
        </ext>
      </extLst>
    </bk>
    <bk>
      <extLst>
        <ext uri="{3e2802c4-a4d2-4d8b-9148-e3be6c30e623}">
          <xlrd:rvb i="11112"/>
        </ext>
      </extLst>
    </bk>
    <bk>
      <extLst>
        <ext uri="{3e2802c4-a4d2-4d8b-9148-e3be6c30e623}">
          <xlrd:rvb i="11113"/>
        </ext>
      </extLst>
    </bk>
    <bk>
      <extLst>
        <ext uri="{3e2802c4-a4d2-4d8b-9148-e3be6c30e623}">
          <xlrd:rvb i="11114"/>
        </ext>
      </extLst>
    </bk>
    <bk>
      <extLst>
        <ext uri="{3e2802c4-a4d2-4d8b-9148-e3be6c30e623}">
          <xlrd:rvb i="11115"/>
        </ext>
      </extLst>
    </bk>
    <bk>
      <extLst>
        <ext uri="{3e2802c4-a4d2-4d8b-9148-e3be6c30e623}">
          <xlrd:rvb i="11116"/>
        </ext>
      </extLst>
    </bk>
    <bk>
      <extLst>
        <ext uri="{3e2802c4-a4d2-4d8b-9148-e3be6c30e623}">
          <xlrd:rvb i="11117"/>
        </ext>
      </extLst>
    </bk>
    <bk>
      <extLst>
        <ext uri="{3e2802c4-a4d2-4d8b-9148-e3be6c30e623}">
          <xlrd:rvb i="11118"/>
        </ext>
      </extLst>
    </bk>
    <bk>
      <extLst>
        <ext uri="{3e2802c4-a4d2-4d8b-9148-e3be6c30e623}">
          <xlrd:rvb i="11119"/>
        </ext>
      </extLst>
    </bk>
    <bk>
      <extLst>
        <ext uri="{3e2802c4-a4d2-4d8b-9148-e3be6c30e623}">
          <xlrd:rvb i="11120"/>
        </ext>
      </extLst>
    </bk>
    <bk>
      <extLst>
        <ext uri="{3e2802c4-a4d2-4d8b-9148-e3be6c30e623}">
          <xlrd:rvb i="11121"/>
        </ext>
      </extLst>
    </bk>
    <bk>
      <extLst>
        <ext uri="{3e2802c4-a4d2-4d8b-9148-e3be6c30e623}">
          <xlrd:rvb i="11122"/>
        </ext>
      </extLst>
    </bk>
    <bk>
      <extLst>
        <ext uri="{3e2802c4-a4d2-4d8b-9148-e3be6c30e623}">
          <xlrd:rvb i="11123"/>
        </ext>
      </extLst>
    </bk>
    <bk>
      <extLst>
        <ext uri="{3e2802c4-a4d2-4d8b-9148-e3be6c30e623}">
          <xlrd:rvb i="11124"/>
        </ext>
      </extLst>
    </bk>
    <bk>
      <extLst>
        <ext uri="{3e2802c4-a4d2-4d8b-9148-e3be6c30e623}">
          <xlrd:rvb i="11125"/>
        </ext>
      </extLst>
    </bk>
    <bk>
      <extLst>
        <ext uri="{3e2802c4-a4d2-4d8b-9148-e3be6c30e623}">
          <xlrd:rvb i="11126"/>
        </ext>
      </extLst>
    </bk>
    <bk>
      <extLst>
        <ext uri="{3e2802c4-a4d2-4d8b-9148-e3be6c30e623}">
          <xlrd:rvb i="11127"/>
        </ext>
      </extLst>
    </bk>
    <bk>
      <extLst>
        <ext uri="{3e2802c4-a4d2-4d8b-9148-e3be6c30e623}">
          <xlrd:rvb i="11128"/>
        </ext>
      </extLst>
    </bk>
    <bk>
      <extLst>
        <ext uri="{3e2802c4-a4d2-4d8b-9148-e3be6c30e623}">
          <xlrd:rvb i="11129"/>
        </ext>
      </extLst>
    </bk>
    <bk>
      <extLst>
        <ext uri="{3e2802c4-a4d2-4d8b-9148-e3be6c30e623}">
          <xlrd:rvb i="11130"/>
        </ext>
      </extLst>
    </bk>
    <bk>
      <extLst>
        <ext uri="{3e2802c4-a4d2-4d8b-9148-e3be6c30e623}">
          <xlrd:rvb i="11131"/>
        </ext>
      </extLst>
    </bk>
    <bk>
      <extLst>
        <ext uri="{3e2802c4-a4d2-4d8b-9148-e3be6c30e623}">
          <xlrd:rvb i="11132"/>
        </ext>
      </extLst>
    </bk>
    <bk>
      <extLst>
        <ext uri="{3e2802c4-a4d2-4d8b-9148-e3be6c30e623}">
          <xlrd:rvb i="11133"/>
        </ext>
      </extLst>
    </bk>
    <bk>
      <extLst>
        <ext uri="{3e2802c4-a4d2-4d8b-9148-e3be6c30e623}">
          <xlrd:rvb i="11134"/>
        </ext>
      </extLst>
    </bk>
    <bk>
      <extLst>
        <ext uri="{3e2802c4-a4d2-4d8b-9148-e3be6c30e623}">
          <xlrd:rvb i="11135"/>
        </ext>
      </extLst>
    </bk>
    <bk>
      <extLst>
        <ext uri="{3e2802c4-a4d2-4d8b-9148-e3be6c30e623}">
          <xlrd:rvb i="11136"/>
        </ext>
      </extLst>
    </bk>
    <bk>
      <extLst>
        <ext uri="{3e2802c4-a4d2-4d8b-9148-e3be6c30e623}">
          <xlrd:rvb i="11137"/>
        </ext>
      </extLst>
    </bk>
    <bk>
      <extLst>
        <ext uri="{3e2802c4-a4d2-4d8b-9148-e3be6c30e623}">
          <xlrd:rvb i="11138"/>
        </ext>
      </extLst>
    </bk>
    <bk>
      <extLst>
        <ext uri="{3e2802c4-a4d2-4d8b-9148-e3be6c30e623}">
          <xlrd:rvb i="11139"/>
        </ext>
      </extLst>
    </bk>
    <bk>
      <extLst>
        <ext uri="{3e2802c4-a4d2-4d8b-9148-e3be6c30e623}">
          <xlrd:rvb i="11140"/>
        </ext>
      </extLst>
    </bk>
    <bk>
      <extLst>
        <ext uri="{3e2802c4-a4d2-4d8b-9148-e3be6c30e623}">
          <xlrd:rvb i="11141"/>
        </ext>
      </extLst>
    </bk>
    <bk>
      <extLst>
        <ext uri="{3e2802c4-a4d2-4d8b-9148-e3be6c30e623}">
          <xlrd:rvb i="11142"/>
        </ext>
      </extLst>
    </bk>
    <bk>
      <extLst>
        <ext uri="{3e2802c4-a4d2-4d8b-9148-e3be6c30e623}">
          <xlrd:rvb i="11143"/>
        </ext>
      </extLst>
    </bk>
    <bk>
      <extLst>
        <ext uri="{3e2802c4-a4d2-4d8b-9148-e3be6c30e623}">
          <xlrd:rvb i="11144"/>
        </ext>
      </extLst>
    </bk>
    <bk>
      <extLst>
        <ext uri="{3e2802c4-a4d2-4d8b-9148-e3be6c30e623}">
          <xlrd:rvb i="11145"/>
        </ext>
      </extLst>
    </bk>
    <bk>
      <extLst>
        <ext uri="{3e2802c4-a4d2-4d8b-9148-e3be6c30e623}">
          <xlrd:rvb i="11146"/>
        </ext>
      </extLst>
    </bk>
    <bk>
      <extLst>
        <ext uri="{3e2802c4-a4d2-4d8b-9148-e3be6c30e623}">
          <xlrd:rvb i="11147"/>
        </ext>
      </extLst>
    </bk>
    <bk>
      <extLst>
        <ext uri="{3e2802c4-a4d2-4d8b-9148-e3be6c30e623}">
          <xlrd:rvb i="11148"/>
        </ext>
      </extLst>
    </bk>
    <bk>
      <extLst>
        <ext uri="{3e2802c4-a4d2-4d8b-9148-e3be6c30e623}">
          <xlrd:rvb i="11149"/>
        </ext>
      </extLst>
    </bk>
    <bk>
      <extLst>
        <ext uri="{3e2802c4-a4d2-4d8b-9148-e3be6c30e623}">
          <xlrd:rvb i="11150"/>
        </ext>
      </extLst>
    </bk>
    <bk>
      <extLst>
        <ext uri="{3e2802c4-a4d2-4d8b-9148-e3be6c30e623}">
          <xlrd:rvb i="11151"/>
        </ext>
      </extLst>
    </bk>
    <bk>
      <extLst>
        <ext uri="{3e2802c4-a4d2-4d8b-9148-e3be6c30e623}">
          <xlrd:rvb i="11152"/>
        </ext>
      </extLst>
    </bk>
    <bk>
      <extLst>
        <ext uri="{3e2802c4-a4d2-4d8b-9148-e3be6c30e623}">
          <xlrd:rvb i="11153"/>
        </ext>
      </extLst>
    </bk>
    <bk>
      <extLst>
        <ext uri="{3e2802c4-a4d2-4d8b-9148-e3be6c30e623}">
          <xlrd:rvb i="11154"/>
        </ext>
      </extLst>
    </bk>
    <bk>
      <extLst>
        <ext uri="{3e2802c4-a4d2-4d8b-9148-e3be6c30e623}">
          <xlrd:rvb i="11155"/>
        </ext>
      </extLst>
    </bk>
    <bk>
      <extLst>
        <ext uri="{3e2802c4-a4d2-4d8b-9148-e3be6c30e623}">
          <xlrd:rvb i="11156"/>
        </ext>
      </extLst>
    </bk>
    <bk>
      <extLst>
        <ext uri="{3e2802c4-a4d2-4d8b-9148-e3be6c30e623}">
          <xlrd:rvb i="11157"/>
        </ext>
      </extLst>
    </bk>
    <bk>
      <extLst>
        <ext uri="{3e2802c4-a4d2-4d8b-9148-e3be6c30e623}">
          <xlrd:rvb i="11158"/>
        </ext>
      </extLst>
    </bk>
    <bk>
      <extLst>
        <ext uri="{3e2802c4-a4d2-4d8b-9148-e3be6c30e623}">
          <xlrd:rvb i="11159"/>
        </ext>
      </extLst>
    </bk>
    <bk>
      <extLst>
        <ext uri="{3e2802c4-a4d2-4d8b-9148-e3be6c30e623}">
          <xlrd:rvb i="11160"/>
        </ext>
      </extLst>
    </bk>
    <bk>
      <extLst>
        <ext uri="{3e2802c4-a4d2-4d8b-9148-e3be6c30e623}">
          <xlrd:rvb i="11161"/>
        </ext>
      </extLst>
    </bk>
    <bk>
      <extLst>
        <ext uri="{3e2802c4-a4d2-4d8b-9148-e3be6c30e623}">
          <xlrd:rvb i="11162"/>
        </ext>
      </extLst>
    </bk>
    <bk>
      <extLst>
        <ext uri="{3e2802c4-a4d2-4d8b-9148-e3be6c30e623}">
          <xlrd:rvb i="11163"/>
        </ext>
      </extLst>
    </bk>
    <bk>
      <extLst>
        <ext uri="{3e2802c4-a4d2-4d8b-9148-e3be6c30e623}">
          <xlrd:rvb i="11164"/>
        </ext>
      </extLst>
    </bk>
    <bk>
      <extLst>
        <ext uri="{3e2802c4-a4d2-4d8b-9148-e3be6c30e623}">
          <xlrd:rvb i="11165"/>
        </ext>
      </extLst>
    </bk>
    <bk>
      <extLst>
        <ext uri="{3e2802c4-a4d2-4d8b-9148-e3be6c30e623}">
          <xlrd:rvb i="11166"/>
        </ext>
      </extLst>
    </bk>
    <bk>
      <extLst>
        <ext uri="{3e2802c4-a4d2-4d8b-9148-e3be6c30e623}">
          <xlrd:rvb i="11167"/>
        </ext>
      </extLst>
    </bk>
    <bk>
      <extLst>
        <ext uri="{3e2802c4-a4d2-4d8b-9148-e3be6c30e623}">
          <xlrd:rvb i="11168"/>
        </ext>
      </extLst>
    </bk>
    <bk>
      <extLst>
        <ext uri="{3e2802c4-a4d2-4d8b-9148-e3be6c30e623}">
          <xlrd:rvb i="11169"/>
        </ext>
      </extLst>
    </bk>
    <bk>
      <extLst>
        <ext uri="{3e2802c4-a4d2-4d8b-9148-e3be6c30e623}">
          <xlrd:rvb i="11170"/>
        </ext>
      </extLst>
    </bk>
    <bk>
      <extLst>
        <ext uri="{3e2802c4-a4d2-4d8b-9148-e3be6c30e623}">
          <xlrd:rvb i="11171"/>
        </ext>
      </extLst>
    </bk>
    <bk>
      <extLst>
        <ext uri="{3e2802c4-a4d2-4d8b-9148-e3be6c30e623}">
          <xlrd:rvb i="11172"/>
        </ext>
      </extLst>
    </bk>
    <bk>
      <extLst>
        <ext uri="{3e2802c4-a4d2-4d8b-9148-e3be6c30e623}">
          <xlrd:rvb i="11173"/>
        </ext>
      </extLst>
    </bk>
    <bk>
      <extLst>
        <ext uri="{3e2802c4-a4d2-4d8b-9148-e3be6c30e623}">
          <xlrd:rvb i="11174"/>
        </ext>
      </extLst>
    </bk>
    <bk>
      <extLst>
        <ext uri="{3e2802c4-a4d2-4d8b-9148-e3be6c30e623}">
          <xlrd:rvb i="11175"/>
        </ext>
      </extLst>
    </bk>
    <bk>
      <extLst>
        <ext uri="{3e2802c4-a4d2-4d8b-9148-e3be6c30e623}">
          <xlrd:rvb i="11176"/>
        </ext>
      </extLst>
    </bk>
    <bk>
      <extLst>
        <ext uri="{3e2802c4-a4d2-4d8b-9148-e3be6c30e623}">
          <xlrd:rvb i="11177"/>
        </ext>
      </extLst>
    </bk>
    <bk>
      <extLst>
        <ext uri="{3e2802c4-a4d2-4d8b-9148-e3be6c30e623}">
          <xlrd:rvb i="11178"/>
        </ext>
      </extLst>
    </bk>
    <bk>
      <extLst>
        <ext uri="{3e2802c4-a4d2-4d8b-9148-e3be6c30e623}">
          <xlrd:rvb i="11179"/>
        </ext>
      </extLst>
    </bk>
    <bk>
      <extLst>
        <ext uri="{3e2802c4-a4d2-4d8b-9148-e3be6c30e623}">
          <xlrd:rvb i="11180"/>
        </ext>
      </extLst>
    </bk>
    <bk>
      <extLst>
        <ext uri="{3e2802c4-a4d2-4d8b-9148-e3be6c30e623}">
          <xlrd:rvb i="11181"/>
        </ext>
      </extLst>
    </bk>
    <bk>
      <extLst>
        <ext uri="{3e2802c4-a4d2-4d8b-9148-e3be6c30e623}">
          <xlrd:rvb i="11182"/>
        </ext>
      </extLst>
    </bk>
    <bk>
      <extLst>
        <ext uri="{3e2802c4-a4d2-4d8b-9148-e3be6c30e623}">
          <xlrd:rvb i="11183"/>
        </ext>
      </extLst>
    </bk>
    <bk>
      <extLst>
        <ext uri="{3e2802c4-a4d2-4d8b-9148-e3be6c30e623}">
          <xlrd:rvb i="11184"/>
        </ext>
      </extLst>
    </bk>
    <bk>
      <extLst>
        <ext uri="{3e2802c4-a4d2-4d8b-9148-e3be6c30e623}">
          <xlrd:rvb i="11185"/>
        </ext>
      </extLst>
    </bk>
    <bk>
      <extLst>
        <ext uri="{3e2802c4-a4d2-4d8b-9148-e3be6c30e623}">
          <xlrd:rvb i="11186"/>
        </ext>
      </extLst>
    </bk>
    <bk>
      <extLst>
        <ext uri="{3e2802c4-a4d2-4d8b-9148-e3be6c30e623}">
          <xlrd:rvb i="11187"/>
        </ext>
      </extLst>
    </bk>
    <bk>
      <extLst>
        <ext uri="{3e2802c4-a4d2-4d8b-9148-e3be6c30e623}">
          <xlrd:rvb i="11188"/>
        </ext>
      </extLst>
    </bk>
    <bk>
      <extLst>
        <ext uri="{3e2802c4-a4d2-4d8b-9148-e3be6c30e623}">
          <xlrd:rvb i="11189"/>
        </ext>
      </extLst>
    </bk>
    <bk>
      <extLst>
        <ext uri="{3e2802c4-a4d2-4d8b-9148-e3be6c30e623}">
          <xlrd:rvb i="11190"/>
        </ext>
      </extLst>
    </bk>
    <bk>
      <extLst>
        <ext uri="{3e2802c4-a4d2-4d8b-9148-e3be6c30e623}">
          <xlrd:rvb i="11191"/>
        </ext>
      </extLst>
    </bk>
    <bk>
      <extLst>
        <ext uri="{3e2802c4-a4d2-4d8b-9148-e3be6c30e623}">
          <xlrd:rvb i="11192"/>
        </ext>
      </extLst>
    </bk>
    <bk>
      <extLst>
        <ext uri="{3e2802c4-a4d2-4d8b-9148-e3be6c30e623}">
          <xlrd:rvb i="11193"/>
        </ext>
      </extLst>
    </bk>
    <bk>
      <extLst>
        <ext uri="{3e2802c4-a4d2-4d8b-9148-e3be6c30e623}">
          <xlrd:rvb i="11194"/>
        </ext>
      </extLst>
    </bk>
    <bk>
      <extLst>
        <ext uri="{3e2802c4-a4d2-4d8b-9148-e3be6c30e623}">
          <xlrd:rvb i="11195"/>
        </ext>
      </extLst>
    </bk>
    <bk>
      <extLst>
        <ext uri="{3e2802c4-a4d2-4d8b-9148-e3be6c30e623}">
          <xlrd:rvb i="11196"/>
        </ext>
      </extLst>
    </bk>
    <bk>
      <extLst>
        <ext uri="{3e2802c4-a4d2-4d8b-9148-e3be6c30e623}">
          <xlrd:rvb i="11197"/>
        </ext>
      </extLst>
    </bk>
    <bk>
      <extLst>
        <ext uri="{3e2802c4-a4d2-4d8b-9148-e3be6c30e623}">
          <xlrd:rvb i="11198"/>
        </ext>
      </extLst>
    </bk>
    <bk>
      <extLst>
        <ext uri="{3e2802c4-a4d2-4d8b-9148-e3be6c30e623}">
          <xlrd:rvb i="11199"/>
        </ext>
      </extLst>
    </bk>
    <bk>
      <extLst>
        <ext uri="{3e2802c4-a4d2-4d8b-9148-e3be6c30e623}">
          <xlrd:rvb i="11200"/>
        </ext>
      </extLst>
    </bk>
    <bk>
      <extLst>
        <ext uri="{3e2802c4-a4d2-4d8b-9148-e3be6c30e623}">
          <xlrd:rvb i="11201"/>
        </ext>
      </extLst>
    </bk>
    <bk>
      <extLst>
        <ext uri="{3e2802c4-a4d2-4d8b-9148-e3be6c30e623}">
          <xlrd:rvb i="11202"/>
        </ext>
      </extLst>
    </bk>
    <bk>
      <extLst>
        <ext uri="{3e2802c4-a4d2-4d8b-9148-e3be6c30e623}">
          <xlrd:rvb i="11203"/>
        </ext>
      </extLst>
    </bk>
    <bk>
      <extLst>
        <ext uri="{3e2802c4-a4d2-4d8b-9148-e3be6c30e623}">
          <xlrd:rvb i="11204"/>
        </ext>
      </extLst>
    </bk>
    <bk>
      <extLst>
        <ext uri="{3e2802c4-a4d2-4d8b-9148-e3be6c30e623}">
          <xlrd:rvb i="11205"/>
        </ext>
      </extLst>
    </bk>
    <bk>
      <extLst>
        <ext uri="{3e2802c4-a4d2-4d8b-9148-e3be6c30e623}">
          <xlrd:rvb i="11206"/>
        </ext>
      </extLst>
    </bk>
    <bk>
      <extLst>
        <ext uri="{3e2802c4-a4d2-4d8b-9148-e3be6c30e623}">
          <xlrd:rvb i="11207"/>
        </ext>
      </extLst>
    </bk>
    <bk>
      <extLst>
        <ext uri="{3e2802c4-a4d2-4d8b-9148-e3be6c30e623}">
          <xlrd:rvb i="11208"/>
        </ext>
      </extLst>
    </bk>
    <bk>
      <extLst>
        <ext uri="{3e2802c4-a4d2-4d8b-9148-e3be6c30e623}">
          <xlrd:rvb i="11209"/>
        </ext>
      </extLst>
    </bk>
    <bk>
      <extLst>
        <ext uri="{3e2802c4-a4d2-4d8b-9148-e3be6c30e623}">
          <xlrd:rvb i="11210"/>
        </ext>
      </extLst>
    </bk>
    <bk>
      <extLst>
        <ext uri="{3e2802c4-a4d2-4d8b-9148-e3be6c30e623}">
          <xlrd:rvb i="11211"/>
        </ext>
      </extLst>
    </bk>
    <bk>
      <extLst>
        <ext uri="{3e2802c4-a4d2-4d8b-9148-e3be6c30e623}">
          <xlrd:rvb i="11212"/>
        </ext>
      </extLst>
    </bk>
    <bk>
      <extLst>
        <ext uri="{3e2802c4-a4d2-4d8b-9148-e3be6c30e623}">
          <xlrd:rvb i="11213"/>
        </ext>
      </extLst>
    </bk>
    <bk>
      <extLst>
        <ext uri="{3e2802c4-a4d2-4d8b-9148-e3be6c30e623}">
          <xlrd:rvb i="11214"/>
        </ext>
      </extLst>
    </bk>
    <bk>
      <extLst>
        <ext uri="{3e2802c4-a4d2-4d8b-9148-e3be6c30e623}">
          <xlrd:rvb i="11215"/>
        </ext>
      </extLst>
    </bk>
    <bk>
      <extLst>
        <ext uri="{3e2802c4-a4d2-4d8b-9148-e3be6c30e623}">
          <xlrd:rvb i="11216"/>
        </ext>
      </extLst>
    </bk>
    <bk>
      <extLst>
        <ext uri="{3e2802c4-a4d2-4d8b-9148-e3be6c30e623}">
          <xlrd:rvb i="11217"/>
        </ext>
      </extLst>
    </bk>
    <bk>
      <extLst>
        <ext uri="{3e2802c4-a4d2-4d8b-9148-e3be6c30e623}">
          <xlrd:rvb i="11218"/>
        </ext>
      </extLst>
    </bk>
    <bk>
      <extLst>
        <ext uri="{3e2802c4-a4d2-4d8b-9148-e3be6c30e623}">
          <xlrd:rvb i="11219"/>
        </ext>
      </extLst>
    </bk>
    <bk>
      <extLst>
        <ext uri="{3e2802c4-a4d2-4d8b-9148-e3be6c30e623}">
          <xlrd:rvb i="11220"/>
        </ext>
      </extLst>
    </bk>
    <bk>
      <extLst>
        <ext uri="{3e2802c4-a4d2-4d8b-9148-e3be6c30e623}">
          <xlrd:rvb i="11221"/>
        </ext>
      </extLst>
    </bk>
    <bk>
      <extLst>
        <ext uri="{3e2802c4-a4d2-4d8b-9148-e3be6c30e623}">
          <xlrd:rvb i="11222"/>
        </ext>
      </extLst>
    </bk>
    <bk>
      <extLst>
        <ext uri="{3e2802c4-a4d2-4d8b-9148-e3be6c30e623}">
          <xlrd:rvb i="11223"/>
        </ext>
      </extLst>
    </bk>
    <bk>
      <extLst>
        <ext uri="{3e2802c4-a4d2-4d8b-9148-e3be6c30e623}">
          <xlrd:rvb i="11224"/>
        </ext>
      </extLst>
    </bk>
    <bk>
      <extLst>
        <ext uri="{3e2802c4-a4d2-4d8b-9148-e3be6c30e623}">
          <xlrd:rvb i="11225"/>
        </ext>
      </extLst>
    </bk>
    <bk>
      <extLst>
        <ext uri="{3e2802c4-a4d2-4d8b-9148-e3be6c30e623}">
          <xlrd:rvb i="11226"/>
        </ext>
      </extLst>
    </bk>
    <bk>
      <extLst>
        <ext uri="{3e2802c4-a4d2-4d8b-9148-e3be6c30e623}">
          <xlrd:rvb i="11227"/>
        </ext>
      </extLst>
    </bk>
    <bk>
      <extLst>
        <ext uri="{3e2802c4-a4d2-4d8b-9148-e3be6c30e623}">
          <xlrd:rvb i="11228"/>
        </ext>
      </extLst>
    </bk>
    <bk>
      <extLst>
        <ext uri="{3e2802c4-a4d2-4d8b-9148-e3be6c30e623}">
          <xlrd:rvb i="11229"/>
        </ext>
      </extLst>
    </bk>
    <bk>
      <extLst>
        <ext uri="{3e2802c4-a4d2-4d8b-9148-e3be6c30e623}">
          <xlrd:rvb i="11230"/>
        </ext>
      </extLst>
    </bk>
    <bk>
      <extLst>
        <ext uri="{3e2802c4-a4d2-4d8b-9148-e3be6c30e623}">
          <xlrd:rvb i="11231"/>
        </ext>
      </extLst>
    </bk>
    <bk>
      <extLst>
        <ext uri="{3e2802c4-a4d2-4d8b-9148-e3be6c30e623}">
          <xlrd:rvb i="11232"/>
        </ext>
      </extLst>
    </bk>
    <bk>
      <extLst>
        <ext uri="{3e2802c4-a4d2-4d8b-9148-e3be6c30e623}">
          <xlrd:rvb i="11233"/>
        </ext>
      </extLst>
    </bk>
    <bk>
      <extLst>
        <ext uri="{3e2802c4-a4d2-4d8b-9148-e3be6c30e623}">
          <xlrd:rvb i="11234"/>
        </ext>
      </extLst>
    </bk>
    <bk>
      <extLst>
        <ext uri="{3e2802c4-a4d2-4d8b-9148-e3be6c30e623}">
          <xlrd:rvb i="11235"/>
        </ext>
      </extLst>
    </bk>
    <bk>
      <extLst>
        <ext uri="{3e2802c4-a4d2-4d8b-9148-e3be6c30e623}">
          <xlrd:rvb i="11236"/>
        </ext>
      </extLst>
    </bk>
    <bk>
      <extLst>
        <ext uri="{3e2802c4-a4d2-4d8b-9148-e3be6c30e623}">
          <xlrd:rvb i="11237"/>
        </ext>
      </extLst>
    </bk>
    <bk>
      <extLst>
        <ext uri="{3e2802c4-a4d2-4d8b-9148-e3be6c30e623}">
          <xlrd:rvb i="11238"/>
        </ext>
      </extLst>
    </bk>
    <bk>
      <extLst>
        <ext uri="{3e2802c4-a4d2-4d8b-9148-e3be6c30e623}">
          <xlrd:rvb i="11239"/>
        </ext>
      </extLst>
    </bk>
    <bk>
      <extLst>
        <ext uri="{3e2802c4-a4d2-4d8b-9148-e3be6c30e623}">
          <xlrd:rvb i="11240"/>
        </ext>
      </extLst>
    </bk>
    <bk>
      <extLst>
        <ext uri="{3e2802c4-a4d2-4d8b-9148-e3be6c30e623}">
          <xlrd:rvb i="11241"/>
        </ext>
      </extLst>
    </bk>
    <bk>
      <extLst>
        <ext uri="{3e2802c4-a4d2-4d8b-9148-e3be6c30e623}">
          <xlrd:rvb i="11242"/>
        </ext>
      </extLst>
    </bk>
    <bk>
      <extLst>
        <ext uri="{3e2802c4-a4d2-4d8b-9148-e3be6c30e623}">
          <xlrd:rvb i="11243"/>
        </ext>
      </extLst>
    </bk>
    <bk>
      <extLst>
        <ext uri="{3e2802c4-a4d2-4d8b-9148-e3be6c30e623}">
          <xlrd:rvb i="11244"/>
        </ext>
      </extLst>
    </bk>
    <bk>
      <extLst>
        <ext uri="{3e2802c4-a4d2-4d8b-9148-e3be6c30e623}">
          <xlrd:rvb i="11245"/>
        </ext>
      </extLst>
    </bk>
    <bk>
      <extLst>
        <ext uri="{3e2802c4-a4d2-4d8b-9148-e3be6c30e623}">
          <xlrd:rvb i="11246"/>
        </ext>
      </extLst>
    </bk>
    <bk>
      <extLst>
        <ext uri="{3e2802c4-a4d2-4d8b-9148-e3be6c30e623}">
          <xlrd:rvb i="11247"/>
        </ext>
      </extLst>
    </bk>
    <bk>
      <extLst>
        <ext uri="{3e2802c4-a4d2-4d8b-9148-e3be6c30e623}">
          <xlrd:rvb i="11248"/>
        </ext>
      </extLst>
    </bk>
    <bk>
      <extLst>
        <ext uri="{3e2802c4-a4d2-4d8b-9148-e3be6c30e623}">
          <xlrd:rvb i="11249"/>
        </ext>
      </extLst>
    </bk>
    <bk>
      <extLst>
        <ext uri="{3e2802c4-a4d2-4d8b-9148-e3be6c30e623}">
          <xlrd:rvb i="11250"/>
        </ext>
      </extLst>
    </bk>
    <bk>
      <extLst>
        <ext uri="{3e2802c4-a4d2-4d8b-9148-e3be6c30e623}">
          <xlrd:rvb i="11251"/>
        </ext>
      </extLst>
    </bk>
    <bk>
      <extLst>
        <ext uri="{3e2802c4-a4d2-4d8b-9148-e3be6c30e623}">
          <xlrd:rvb i="11252"/>
        </ext>
      </extLst>
    </bk>
    <bk>
      <extLst>
        <ext uri="{3e2802c4-a4d2-4d8b-9148-e3be6c30e623}">
          <xlrd:rvb i="11253"/>
        </ext>
      </extLst>
    </bk>
    <bk>
      <extLst>
        <ext uri="{3e2802c4-a4d2-4d8b-9148-e3be6c30e623}">
          <xlrd:rvb i="11254"/>
        </ext>
      </extLst>
    </bk>
    <bk>
      <extLst>
        <ext uri="{3e2802c4-a4d2-4d8b-9148-e3be6c30e623}">
          <xlrd:rvb i="11255"/>
        </ext>
      </extLst>
    </bk>
    <bk>
      <extLst>
        <ext uri="{3e2802c4-a4d2-4d8b-9148-e3be6c30e623}">
          <xlrd:rvb i="11256"/>
        </ext>
      </extLst>
    </bk>
    <bk>
      <extLst>
        <ext uri="{3e2802c4-a4d2-4d8b-9148-e3be6c30e623}">
          <xlrd:rvb i="11257"/>
        </ext>
      </extLst>
    </bk>
    <bk>
      <extLst>
        <ext uri="{3e2802c4-a4d2-4d8b-9148-e3be6c30e623}">
          <xlrd:rvb i="11258"/>
        </ext>
      </extLst>
    </bk>
    <bk>
      <extLst>
        <ext uri="{3e2802c4-a4d2-4d8b-9148-e3be6c30e623}">
          <xlrd:rvb i="11259"/>
        </ext>
      </extLst>
    </bk>
    <bk>
      <extLst>
        <ext uri="{3e2802c4-a4d2-4d8b-9148-e3be6c30e623}">
          <xlrd:rvb i="11260"/>
        </ext>
      </extLst>
    </bk>
    <bk>
      <extLst>
        <ext uri="{3e2802c4-a4d2-4d8b-9148-e3be6c30e623}">
          <xlrd:rvb i="11261"/>
        </ext>
      </extLst>
    </bk>
    <bk>
      <extLst>
        <ext uri="{3e2802c4-a4d2-4d8b-9148-e3be6c30e623}">
          <xlrd:rvb i="11262"/>
        </ext>
      </extLst>
    </bk>
    <bk>
      <extLst>
        <ext uri="{3e2802c4-a4d2-4d8b-9148-e3be6c30e623}">
          <xlrd:rvb i="11263"/>
        </ext>
      </extLst>
    </bk>
    <bk>
      <extLst>
        <ext uri="{3e2802c4-a4d2-4d8b-9148-e3be6c30e623}">
          <xlrd:rvb i="11264"/>
        </ext>
      </extLst>
    </bk>
    <bk>
      <extLst>
        <ext uri="{3e2802c4-a4d2-4d8b-9148-e3be6c30e623}">
          <xlrd:rvb i="11265"/>
        </ext>
      </extLst>
    </bk>
    <bk>
      <extLst>
        <ext uri="{3e2802c4-a4d2-4d8b-9148-e3be6c30e623}">
          <xlrd:rvb i="11266"/>
        </ext>
      </extLst>
    </bk>
    <bk>
      <extLst>
        <ext uri="{3e2802c4-a4d2-4d8b-9148-e3be6c30e623}">
          <xlrd:rvb i="11267"/>
        </ext>
      </extLst>
    </bk>
    <bk>
      <extLst>
        <ext uri="{3e2802c4-a4d2-4d8b-9148-e3be6c30e623}">
          <xlrd:rvb i="11268"/>
        </ext>
      </extLst>
    </bk>
    <bk>
      <extLst>
        <ext uri="{3e2802c4-a4d2-4d8b-9148-e3be6c30e623}">
          <xlrd:rvb i="11269"/>
        </ext>
      </extLst>
    </bk>
    <bk>
      <extLst>
        <ext uri="{3e2802c4-a4d2-4d8b-9148-e3be6c30e623}">
          <xlrd:rvb i="11270"/>
        </ext>
      </extLst>
    </bk>
    <bk>
      <extLst>
        <ext uri="{3e2802c4-a4d2-4d8b-9148-e3be6c30e623}">
          <xlrd:rvb i="11271"/>
        </ext>
      </extLst>
    </bk>
    <bk>
      <extLst>
        <ext uri="{3e2802c4-a4d2-4d8b-9148-e3be6c30e623}">
          <xlrd:rvb i="11272"/>
        </ext>
      </extLst>
    </bk>
    <bk>
      <extLst>
        <ext uri="{3e2802c4-a4d2-4d8b-9148-e3be6c30e623}">
          <xlrd:rvb i="11273"/>
        </ext>
      </extLst>
    </bk>
    <bk>
      <extLst>
        <ext uri="{3e2802c4-a4d2-4d8b-9148-e3be6c30e623}">
          <xlrd:rvb i="11274"/>
        </ext>
      </extLst>
    </bk>
    <bk>
      <extLst>
        <ext uri="{3e2802c4-a4d2-4d8b-9148-e3be6c30e623}">
          <xlrd:rvb i="11275"/>
        </ext>
      </extLst>
    </bk>
    <bk>
      <extLst>
        <ext uri="{3e2802c4-a4d2-4d8b-9148-e3be6c30e623}">
          <xlrd:rvb i="11276"/>
        </ext>
      </extLst>
    </bk>
    <bk>
      <extLst>
        <ext uri="{3e2802c4-a4d2-4d8b-9148-e3be6c30e623}">
          <xlrd:rvb i="11277"/>
        </ext>
      </extLst>
    </bk>
    <bk>
      <extLst>
        <ext uri="{3e2802c4-a4d2-4d8b-9148-e3be6c30e623}">
          <xlrd:rvb i="11278"/>
        </ext>
      </extLst>
    </bk>
    <bk>
      <extLst>
        <ext uri="{3e2802c4-a4d2-4d8b-9148-e3be6c30e623}">
          <xlrd:rvb i="11279"/>
        </ext>
      </extLst>
    </bk>
    <bk>
      <extLst>
        <ext uri="{3e2802c4-a4d2-4d8b-9148-e3be6c30e623}">
          <xlrd:rvb i="11280"/>
        </ext>
      </extLst>
    </bk>
    <bk>
      <extLst>
        <ext uri="{3e2802c4-a4d2-4d8b-9148-e3be6c30e623}">
          <xlrd:rvb i="11281"/>
        </ext>
      </extLst>
    </bk>
    <bk>
      <extLst>
        <ext uri="{3e2802c4-a4d2-4d8b-9148-e3be6c30e623}">
          <xlrd:rvb i="11282"/>
        </ext>
      </extLst>
    </bk>
    <bk>
      <extLst>
        <ext uri="{3e2802c4-a4d2-4d8b-9148-e3be6c30e623}">
          <xlrd:rvb i="11283"/>
        </ext>
      </extLst>
    </bk>
    <bk>
      <extLst>
        <ext uri="{3e2802c4-a4d2-4d8b-9148-e3be6c30e623}">
          <xlrd:rvb i="11284"/>
        </ext>
      </extLst>
    </bk>
    <bk>
      <extLst>
        <ext uri="{3e2802c4-a4d2-4d8b-9148-e3be6c30e623}">
          <xlrd:rvb i="11285"/>
        </ext>
      </extLst>
    </bk>
    <bk>
      <extLst>
        <ext uri="{3e2802c4-a4d2-4d8b-9148-e3be6c30e623}">
          <xlrd:rvb i="11286"/>
        </ext>
      </extLst>
    </bk>
    <bk>
      <extLst>
        <ext uri="{3e2802c4-a4d2-4d8b-9148-e3be6c30e623}">
          <xlrd:rvb i="11287"/>
        </ext>
      </extLst>
    </bk>
    <bk>
      <extLst>
        <ext uri="{3e2802c4-a4d2-4d8b-9148-e3be6c30e623}">
          <xlrd:rvb i="11288"/>
        </ext>
      </extLst>
    </bk>
    <bk>
      <extLst>
        <ext uri="{3e2802c4-a4d2-4d8b-9148-e3be6c30e623}">
          <xlrd:rvb i="11289"/>
        </ext>
      </extLst>
    </bk>
    <bk>
      <extLst>
        <ext uri="{3e2802c4-a4d2-4d8b-9148-e3be6c30e623}">
          <xlrd:rvb i="11290"/>
        </ext>
      </extLst>
    </bk>
    <bk>
      <extLst>
        <ext uri="{3e2802c4-a4d2-4d8b-9148-e3be6c30e623}">
          <xlrd:rvb i="11291"/>
        </ext>
      </extLst>
    </bk>
    <bk>
      <extLst>
        <ext uri="{3e2802c4-a4d2-4d8b-9148-e3be6c30e623}">
          <xlrd:rvb i="11292"/>
        </ext>
      </extLst>
    </bk>
    <bk>
      <extLst>
        <ext uri="{3e2802c4-a4d2-4d8b-9148-e3be6c30e623}">
          <xlrd:rvb i="11293"/>
        </ext>
      </extLst>
    </bk>
    <bk>
      <extLst>
        <ext uri="{3e2802c4-a4d2-4d8b-9148-e3be6c30e623}">
          <xlrd:rvb i="11294"/>
        </ext>
      </extLst>
    </bk>
    <bk>
      <extLst>
        <ext uri="{3e2802c4-a4d2-4d8b-9148-e3be6c30e623}">
          <xlrd:rvb i="11295"/>
        </ext>
      </extLst>
    </bk>
    <bk>
      <extLst>
        <ext uri="{3e2802c4-a4d2-4d8b-9148-e3be6c30e623}">
          <xlrd:rvb i="11296"/>
        </ext>
      </extLst>
    </bk>
    <bk>
      <extLst>
        <ext uri="{3e2802c4-a4d2-4d8b-9148-e3be6c30e623}">
          <xlrd:rvb i="11297"/>
        </ext>
      </extLst>
    </bk>
    <bk>
      <extLst>
        <ext uri="{3e2802c4-a4d2-4d8b-9148-e3be6c30e623}">
          <xlrd:rvb i="11298"/>
        </ext>
      </extLst>
    </bk>
    <bk>
      <extLst>
        <ext uri="{3e2802c4-a4d2-4d8b-9148-e3be6c30e623}">
          <xlrd:rvb i="11299"/>
        </ext>
      </extLst>
    </bk>
    <bk>
      <extLst>
        <ext uri="{3e2802c4-a4d2-4d8b-9148-e3be6c30e623}">
          <xlrd:rvb i="11300"/>
        </ext>
      </extLst>
    </bk>
    <bk>
      <extLst>
        <ext uri="{3e2802c4-a4d2-4d8b-9148-e3be6c30e623}">
          <xlrd:rvb i="11301"/>
        </ext>
      </extLst>
    </bk>
    <bk>
      <extLst>
        <ext uri="{3e2802c4-a4d2-4d8b-9148-e3be6c30e623}">
          <xlrd:rvb i="11302"/>
        </ext>
      </extLst>
    </bk>
    <bk>
      <extLst>
        <ext uri="{3e2802c4-a4d2-4d8b-9148-e3be6c30e623}">
          <xlrd:rvb i="11303"/>
        </ext>
      </extLst>
    </bk>
    <bk>
      <extLst>
        <ext uri="{3e2802c4-a4d2-4d8b-9148-e3be6c30e623}">
          <xlrd:rvb i="11304"/>
        </ext>
      </extLst>
    </bk>
    <bk>
      <extLst>
        <ext uri="{3e2802c4-a4d2-4d8b-9148-e3be6c30e623}">
          <xlrd:rvb i="11305"/>
        </ext>
      </extLst>
    </bk>
    <bk>
      <extLst>
        <ext uri="{3e2802c4-a4d2-4d8b-9148-e3be6c30e623}">
          <xlrd:rvb i="11306"/>
        </ext>
      </extLst>
    </bk>
    <bk>
      <extLst>
        <ext uri="{3e2802c4-a4d2-4d8b-9148-e3be6c30e623}">
          <xlrd:rvb i="11307"/>
        </ext>
      </extLst>
    </bk>
    <bk>
      <extLst>
        <ext uri="{3e2802c4-a4d2-4d8b-9148-e3be6c30e623}">
          <xlrd:rvb i="11308"/>
        </ext>
      </extLst>
    </bk>
    <bk>
      <extLst>
        <ext uri="{3e2802c4-a4d2-4d8b-9148-e3be6c30e623}">
          <xlrd:rvb i="11309"/>
        </ext>
      </extLst>
    </bk>
    <bk>
      <extLst>
        <ext uri="{3e2802c4-a4d2-4d8b-9148-e3be6c30e623}">
          <xlrd:rvb i="11310"/>
        </ext>
      </extLst>
    </bk>
    <bk>
      <extLst>
        <ext uri="{3e2802c4-a4d2-4d8b-9148-e3be6c30e623}">
          <xlrd:rvb i="11311"/>
        </ext>
      </extLst>
    </bk>
    <bk>
      <extLst>
        <ext uri="{3e2802c4-a4d2-4d8b-9148-e3be6c30e623}">
          <xlrd:rvb i="11312"/>
        </ext>
      </extLst>
    </bk>
    <bk>
      <extLst>
        <ext uri="{3e2802c4-a4d2-4d8b-9148-e3be6c30e623}">
          <xlrd:rvb i="11313"/>
        </ext>
      </extLst>
    </bk>
    <bk>
      <extLst>
        <ext uri="{3e2802c4-a4d2-4d8b-9148-e3be6c30e623}">
          <xlrd:rvb i="11314"/>
        </ext>
      </extLst>
    </bk>
    <bk>
      <extLst>
        <ext uri="{3e2802c4-a4d2-4d8b-9148-e3be6c30e623}">
          <xlrd:rvb i="11315"/>
        </ext>
      </extLst>
    </bk>
    <bk>
      <extLst>
        <ext uri="{3e2802c4-a4d2-4d8b-9148-e3be6c30e623}">
          <xlrd:rvb i="11316"/>
        </ext>
      </extLst>
    </bk>
    <bk>
      <extLst>
        <ext uri="{3e2802c4-a4d2-4d8b-9148-e3be6c30e623}">
          <xlrd:rvb i="11317"/>
        </ext>
      </extLst>
    </bk>
    <bk>
      <extLst>
        <ext uri="{3e2802c4-a4d2-4d8b-9148-e3be6c30e623}">
          <xlrd:rvb i="11318"/>
        </ext>
      </extLst>
    </bk>
    <bk>
      <extLst>
        <ext uri="{3e2802c4-a4d2-4d8b-9148-e3be6c30e623}">
          <xlrd:rvb i="11319"/>
        </ext>
      </extLst>
    </bk>
    <bk>
      <extLst>
        <ext uri="{3e2802c4-a4d2-4d8b-9148-e3be6c30e623}">
          <xlrd:rvb i="11320"/>
        </ext>
      </extLst>
    </bk>
    <bk>
      <extLst>
        <ext uri="{3e2802c4-a4d2-4d8b-9148-e3be6c30e623}">
          <xlrd:rvb i="11321"/>
        </ext>
      </extLst>
    </bk>
    <bk>
      <extLst>
        <ext uri="{3e2802c4-a4d2-4d8b-9148-e3be6c30e623}">
          <xlrd:rvb i="11322"/>
        </ext>
      </extLst>
    </bk>
    <bk>
      <extLst>
        <ext uri="{3e2802c4-a4d2-4d8b-9148-e3be6c30e623}">
          <xlrd:rvb i="11323"/>
        </ext>
      </extLst>
    </bk>
    <bk>
      <extLst>
        <ext uri="{3e2802c4-a4d2-4d8b-9148-e3be6c30e623}">
          <xlrd:rvb i="11324"/>
        </ext>
      </extLst>
    </bk>
    <bk>
      <extLst>
        <ext uri="{3e2802c4-a4d2-4d8b-9148-e3be6c30e623}">
          <xlrd:rvb i="11325"/>
        </ext>
      </extLst>
    </bk>
    <bk>
      <extLst>
        <ext uri="{3e2802c4-a4d2-4d8b-9148-e3be6c30e623}">
          <xlrd:rvb i="11326"/>
        </ext>
      </extLst>
    </bk>
    <bk>
      <extLst>
        <ext uri="{3e2802c4-a4d2-4d8b-9148-e3be6c30e623}">
          <xlrd:rvb i="11327"/>
        </ext>
      </extLst>
    </bk>
    <bk>
      <extLst>
        <ext uri="{3e2802c4-a4d2-4d8b-9148-e3be6c30e623}">
          <xlrd:rvb i="11328"/>
        </ext>
      </extLst>
    </bk>
    <bk>
      <extLst>
        <ext uri="{3e2802c4-a4d2-4d8b-9148-e3be6c30e623}">
          <xlrd:rvb i="11329"/>
        </ext>
      </extLst>
    </bk>
    <bk>
      <extLst>
        <ext uri="{3e2802c4-a4d2-4d8b-9148-e3be6c30e623}">
          <xlrd:rvb i="11330"/>
        </ext>
      </extLst>
    </bk>
    <bk>
      <extLst>
        <ext uri="{3e2802c4-a4d2-4d8b-9148-e3be6c30e623}">
          <xlrd:rvb i="11331"/>
        </ext>
      </extLst>
    </bk>
    <bk>
      <extLst>
        <ext uri="{3e2802c4-a4d2-4d8b-9148-e3be6c30e623}">
          <xlrd:rvb i="11332"/>
        </ext>
      </extLst>
    </bk>
    <bk>
      <extLst>
        <ext uri="{3e2802c4-a4d2-4d8b-9148-e3be6c30e623}">
          <xlrd:rvb i="11333"/>
        </ext>
      </extLst>
    </bk>
    <bk>
      <extLst>
        <ext uri="{3e2802c4-a4d2-4d8b-9148-e3be6c30e623}">
          <xlrd:rvb i="11334"/>
        </ext>
      </extLst>
    </bk>
    <bk>
      <extLst>
        <ext uri="{3e2802c4-a4d2-4d8b-9148-e3be6c30e623}">
          <xlrd:rvb i="11335"/>
        </ext>
      </extLst>
    </bk>
    <bk>
      <extLst>
        <ext uri="{3e2802c4-a4d2-4d8b-9148-e3be6c30e623}">
          <xlrd:rvb i="11336"/>
        </ext>
      </extLst>
    </bk>
    <bk>
      <extLst>
        <ext uri="{3e2802c4-a4d2-4d8b-9148-e3be6c30e623}">
          <xlrd:rvb i="11337"/>
        </ext>
      </extLst>
    </bk>
    <bk>
      <extLst>
        <ext uri="{3e2802c4-a4d2-4d8b-9148-e3be6c30e623}">
          <xlrd:rvb i="11338"/>
        </ext>
      </extLst>
    </bk>
    <bk>
      <extLst>
        <ext uri="{3e2802c4-a4d2-4d8b-9148-e3be6c30e623}">
          <xlrd:rvb i="11339"/>
        </ext>
      </extLst>
    </bk>
    <bk>
      <extLst>
        <ext uri="{3e2802c4-a4d2-4d8b-9148-e3be6c30e623}">
          <xlrd:rvb i="11340"/>
        </ext>
      </extLst>
    </bk>
    <bk>
      <extLst>
        <ext uri="{3e2802c4-a4d2-4d8b-9148-e3be6c30e623}">
          <xlrd:rvb i="11341"/>
        </ext>
      </extLst>
    </bk>
    <bk>
      <extLst>
        <ext uri="{3e2802c4-a4d2-4d8b-9148-e3be6c30e623}">
          <xlrd:rvb i="11342"/>
        </ext>
      </extLst>
    </bk>
    <bk>
      <extLst>
        <ext uri="{3e2802c4-a4d2-4d8b-9148-e3be6c30e623}">
          <xlrd:rvb i="11343"/>
        </ext>
      </extLst>
    </bk>
    <bk>
      <extLst>
        <ext uri="{3e2802c4-a4d2-4d8b-9148-e3be6c30e623}">
          <xlrd:rvb i="11344"/>
        </ext>
      </extLst>
    </bk>
    <bk>
      <extLst>
        <ext uri="{3e2802c4-a4d2-4d8b-9148-e3be6c30e623}">
          <xlrd:rvb i="11345"/>
        </ext>
      </extLst>
    </bk>
    <bk>
      <extLst>
        <ext uri="{3e2802c4-a4d2-4d8b-9148-e3be6c30e623}">
          <xlrd:rvb i="11346"/>
        </ext>
      </extLst>
    </bk>
    <bk>
      <extLst>
        <ext uri="{3e2802c4-a4d2-4d8b-9148-e3be6c30e623}">
          <xlrd:rvb i="11347"/>
        </ext>
      </extLst>
    </bk>
    <bk>
      <extLst>
        <ext uri="{3e2802c4-a4d2-4d8b-9148-e3be6c30e623}">
          <xlrd:rvb i="11348"/>
        </ext>
      </extLst>
    </bk>
    <bk>
      <extLst>
        <ext uri="{3e2802c4-a4d2-4d8b-9148-e3be6c30e623}">
          <xlrd:rvb i="11349"/>
        </ext>
      </extLst>
    </bk>
    <bk>
      <extLst>
        <ext uri="{3e2802c4-a4d2-4d8b-9148-e3be6c30e623}">
          <xlrd:rvb i="11350"/>
        </ext>
      </extLst>
    </bk>
    <bk>
      <extLst>
        <ext uri="{3e2802c4-a4d2-4d8b-9148-e3be6c30e623}">
          <xlrd:rvb i="11351"/>
        </ext>
      </extLst>
    </bk>
    <bk>
      <extLst>
        <ext uri="{3e2802c4-a4d2-4d8b-9148-e3be6c30e623}">
          <xlrd:rvb i="11352"/>
        </ext>
      </extLst>
    </bk>
    <bk>
      <extLst>
        <ext uri="{3e2802c4-a4d2-4d8b-9148-e3be6c30e623}">
          <xlrd:rvb i="11353"/>
        </ext>
      </extLst>
    </bk>
    <bk>
      <extLst>
        <ext uri="{3e2802c4-a4d2-4d8b-9148-e3be6c30e623}">
          <xlrd:rvb i="11354"/>
        </ext>
      </extLst>
    </bk>
    <bk>
      <extLst>
        <ext uri="{3e2802c4-a4d2-4d8b-9148-e3be6c30e623}">
          <xlrd:rvb i="11355"/>
        </ext>
      </extLst>
    </bk>
    <bk>
      <extLst>
        <ext uri="{3e2802c4-a4d2-4d8b-9148-e3be6c30e623}">
          <xlrd:rvb i="11356"/>
        </ext>
      </extLst>
    </bk>
    <bk>
      <extLst>
        <ext uri="{3e2802c4-a4d2-4d8b-9148-e3be6c30e623}">
          <xlrd:rvb i="11357"/>
        </ext>
      </extLst>
    </bk>
    <bk>
      <extLst>
        <ext uri="{3e2802c4-a4d2-4d8b-9148-e3be6c30e623}">
          <xlrd:rvb i="11358"/>
        </ext>
      </extLst>
    </bk>
    <bk>
      <extLst>
        <ext uri="{3e2802c4-a4d2-4d8b-9148-e3be6c30e623}">
          <xlrd:rvb i="11359"/>
        </ext>
      </extLst>
    </bk>
    <bk>
      <extLst>
        <ext uri="{3e2802c4-a4d2-4d8b-9148-e3be6c30e623}">
          <xlrd:rvb i="11360"/>
        </ext>
      </extLst>
    </bk>
    <bk>
      <extLst>
        <ext uri="{3e2802c4-a4d2-4d8b-9148-e3be6c30e623}">
          <xlrd:rvb i="11361"/>
        </ext>
      </extLst>
    </bk>
    <bk>
      <extLst>
        <ext uri="{3e2802c4-a4d2-4d8b-9148-e3be6c30e623}">
          <xlrd:rvb i="11362"/>
        </ext>
      </extLst>
    </bk>
    <bk>
      <extLst>
        <ext uri="{3e2802c4-a4d2-4d8b-9148-e3be6c30e623}">
          <xlrd:rvb i="11363"/>
        </ext>
      </extLst>
    </bk>
    <bk>
      <extLst>
        <ext uri="{3e2802c4-a4d2-4d8b-9148-e3be6c30e623}">
          <xlrd:rvb i="11364"/>
        </ext>
      </extLst>
    </bk>
    <bk>
      <extLst>
        <ext uri="{3e2802c4-a4d2-4d8b-9148-e3be6c30e623}">
          <xlrd:rvb i="11365"/>
        </ext>
      </extLst>
    </bk>
    <bk>
      <extLst>
        <ext uri="{3e2802c4-a4d2-4d8b-9148-e3be6c30e623}">
          <xlrd:rvb i="11366"/>
        </ext>
      </extLst>
    </bk>
    <bk>
      <extLst>
        <ext uri="{3e2802c4-a4d2-4d8b-9148-e3be6c30e623}">
          <xlrd:rvb i="11367"/>
        </ext>
      </extLst>
    </bk>
    <bk>
      <extLst>
        <ext uri="{3e2802c4-a4d2-4d8b-9148-e3be6c30e623}">
          <xlrd:rvb i="11368"/>
        </ext>
      </extLst>
    </bk>
    <bk>
      <extLst>
        <ext uri="{3e2802c4-a4d2-4d8b-9148-e3be6c30e623}">
          <xlrd:rvb i="11369"/>
        </ext>
      </extLst>
    </bk>
    <bk>
      <extLst>
        <ext uri="{3e2802c4-a4d2-4d8b-9148-e3be6c30e623}">
          <xlrd:rvb i="11370"/>
        </ext>
      </extLst>
    </bk>
    <bk>
      <extLst>
        <ext uri="{3e2802c4-a4d2-4d8b-9148-e3be6c30e623}">
          <xlrd:rvb i="11371"/>
        </ext>
      </extLst>
    </bk>
    <bk>
      <extLst>
        <ext uri="{3e2802c4-a4d2-4d8b-9148-e3be6c30e623}">
          <xlrd:rvb i="11372"/>
        </ext>
      </extLst>
    </bk>
    <bk>
      <extLst>
        <ext uri="{3e2802c4-a4d2-4d8b-9148-e3be6c30e623}">
          <xlrd:rvb i="11373"/>
        </ext>
      </extLst>
    </bk>
    <bk>
      <extLst>
        <ext uri="{3e2802c4-a4d2-4d8b-9148-e3be6c30e623}">
          <xlrd:rvb i="11374"/>
        </ext>
      </extLst>
    </bk>
    <bk>
      <extLst>
        <ext uri="{3e2802c4-a4d2-4d8b-9148-e3be6c30e623}">
          <xlrd:rvb i="11375"/>
        </ext>
      </extLst>
    </bk>
    <bk>
      <extLst>
        <ext uri="{3e2802c4-a4d2-4d8b-9148-e3be6c30e623}">
          <xlrd:rvb i="11376"/>
        </ext>
      </extLst>
    </bk>
    <bk>
      <extLst>
        <ext uri="{3e2802c4-a4d2-4d8b-9148-e3be6c30e623}">
          <xlrd:rvb i="11377"/>
        </ext>
      </extLst>
    </bk>
    <bk>
      <extLst>
        <ext uri="{3e2802c4-a4d2-4d8b-9148-e3be6c30e623}">
          <xlrd:rvb i="11378"/>
        </ext>
      </extLst>
    </bk>
    <bk>
      <extLst>
        <ext uri="{3e2802c4-a4d2-4d8b-9148-e3be6c30e623}">
          <xlrd:rvb i="11379"/>
        </ext>
      </extLst>
    </bk>
    <bk>
      <extLst>
        <ext uri="{3e2802c4-a4d2-4d8b-9148-e3be6c30e623}">
          <xlrd:rvb i="11380"/>
        </ext>
      </extLst>
    </bk>
    <bk>
      <extLst>
        <ext uri="{3e2802c4-a4d2-4d8b-9148-e3be6c30e623}">
          <xlrd:rvb i="11381"/>
        </ext>
      </extLst>
    </bk>
    <bk>
      <extLst>
        <ext uri="{3e2802c4-a4d2-4d8b-9148-e3be6c30e623}">
          <xlrd:rvb i="11382"/>
        </ext>
      </extLst>
    </bk>
    <bk>
      <extLst>
        <ext uri="{3e2802c4-a4d2-4d8b-9148-e3be6c30e623}">
          <xlrd:rvb i="11383"/>
        </ext>
      </extLst>
    </bk>
    <bk>
      <extLst>
        <ext uri="{3e2802c4-a4d2-4d8b-9148-e3be6c30e623}">
          <xlrd:rvb i="11384"/>
        </ext>
      </extLst>
    </bk>
    <bk>
      <extLst>
        <ext uri="{3e2802c4-a4d2-4d8b-9148-e3be6c30e623}">
          <xlrd:rvb i="11385"/>
        </ext>
      </extLst>
    </bk>
    <bk>
      <extLst>
        <ext uri="{3e2802c4-a4d2-4d8b-9148-e3be6c30e623}">
          <xlrd:rvb i="11386"/>
        </ext>
      </extLst>
    </bk>
    <bk>
      <extLst>
        <ext uri="{3e2802c4-a4d2-4d8b-9148-e3be6c30e623}">
          <xlrd:rvb i="11387"/>
        </ext>
      </extLst>
    </bk>
    <bk>
      <extLst>
        <ext uri="{3e2802c4-a4d2-4d8b-9148-e3be6c30e623}">
          <xlrd:rvb i="11388"/>
        </ext>
      </extLst>
    </bk>
    <bk>
      <extLst>
        <ext uri="{3e2802c4-a4d2-4d8b-9148-e3be6c30e623}">
          <xlrd:rvb i="11389"/>
        </ext>
      </extLst>
    </bk>
    <bk>
      <extLst>
        <ext uri="{3e2802c4-a4d2-4d8b-9148-e3be6c30e623}">
          <xlrd:rvb i="11390"/>
        </ext>
      </extLst>
    </bk>
    <bk>
      <extLst>
        <ext uri="{3e2802c4-a4d2-4d8b-9148-e3be6c30e623}">
          <xlrd:rvb i="11391"/>
        </ext>
      </extLst>
    </bk>
    <bk>
      <extLst>
        <ext uri="{3e2802c4-a4d2-4d8b-9148-e3be6c30e623}">
          <xlrd:rvb i="11392"/>
        </ext>
      </extLst>
    </bk>
    <bk>
      <extLst>
        <ext uri="{3e2802c4-a4d2-4d8b-9148-e3be6c30e623}">
          <xlrd:rvb i="11393"/>
        </ext>
      </extLst>
    </bk>
    <bk>
      <extLst>
        <ext uri="{3e2802c4-a4d2-4d8b-9148-e3be6c30e623}">
          <xlrd:rvb i="11394"/>
        </ext>
      </extLst>
    </bk>
    <bk>
      <extLst>
        <ext uri="{3e2802c4-a4d2-4d8b-9148-e3be6c30e623}">
          <xlrd:rvb i="11395"/>
        </ext>
      </extLst>
    </bk>
    <bk>
      <extLst>
        <ext uri="{3e2802c4-a4d2-4d8b-9148-e3be6c30e623}">
          <xlrd:rvb i="11396"/>
        </ext>
      </extLst>
    </bk>
    <bk>
      <extLst>
        <ext uri="{3e2802c4-a4d2-4d8b-9148-e3be6c30e623}">
          <xlrd:rvb i="11397"/>
        </ext>
      </extLst>
    </bk>
    <bk>
      <extLst>
        <ext uri="{3e2802c4-a4d2-4d8b-9148-e3be6c30e623}">
          <xlrd:rvb i="11398"/>
        </ext>
      </extLst>
    </bk>
    <bk>
      <extLst>
        <ext uri="{3e2802c4-a4d2-4d8b-9148-e3be6c30e623}">
          <xlrd:rvb i="11399"/>
        </ext>
      </extLst>
    </bk>
    <bk>
      <extLst>
        <ext uri="{3e2802c4-a4d2-4d8b-9148-e3be6c30e623}">
          <xlrd:rvb i="11400"/>
        </ext>
      </extLst>
    </bk>
    <bk>
      <extLst>
        <ext uri="{3e2802c4-a4d2-4d8b-9148-e3be6c30e623}">
          <xlrd:rvb i="11401"/>
        </ext>
      </extLst>
    </bk>
    <bk>
      <extLst>
        <ext uri="{3e2802c4-a4d2-4d8b-9148-e3be6c30e623}">
          <xlrd:rvb i="11402"/>
        </ext>
      </extLst>
    </bk>
    <bk>
      <extLst>
        <ext uri="{3e2802c4-a4d2-4d8b-9148-e3be6c30e623}">
          <xlrd:rvb i="11403"/>
        </ext>
      </extLst>
    </bk>
    <bk>
      <extLst>
        <ext uri="{3e2802c4-a4d2-4d8b-9148-e3be6c30e623}">
          <xlrd:rvb i="11404"/>
        </ext>
      </extLst>
    </bk>
    <bk>
      <extLst>
        <ext uri="{3e2802c4-a4d2-4d8b-9148-e3be6c30e623}">
          <xlrd:rvb i="11405"/>
        </ext>
      </extLst>
    </bk>
    <bk>
      <extLst>
        <ext uri="{3e2802c4-a4d2-4d8b-9148-e3be6c30e623}">
          <xlrd:rvb i="11406"/>
        </ext>
      </extLst>
    </bk>
    <bk>
      <extLst>
        <ext uri="{3e2802c4-a4d2-4d8b-9148-e3be6c30e623}">
          <xlrd:rvb i="11407"/>
        </ext>
      </extLst>
    </bk>
    <bk>
      <extLst>
        <ext uri="{3e2802c4-a4d2-4d8b-9148-e3be6c30e623}">
          <xlrd:rvb i="11408"/>
        </ext>
      </extLst>
    </bk>
    <bk>
      <extLst>
        <ext uri="{3e2802c4-a4d2-4d8b-9148-e3be6c30e623}">
          <xlrd:rvb i="11409"/>
        </ext>
      </extLst>
    </bk>
    <bk>
      <extLst>
        <ext uri="{3e2802c4-a4d2-4d8b-9148-e3be6c30e623}">
          <xlrd:rvb i="11410"/>
        </ext>
      </extLst>
    </bk>
    <bk>
      <extLst>
        <ext uri="{3e2802c4-a4d2-4d8b-9148-e3be6c30e623}">
          <xlrd:rvb i="11411"/>
        </ext>
      </extLst>
    </bk>
    <bk>
      <extLst>
        <ext uri="{3e2802c4-a4d2-4d8b-9148-e3be6c30e623}">
          <xlrd:rvb i="11412"/>
        </ext>
      </extLst>
    </bk>
    <bk>
      <extLst>
        <ext uri="{3e2802c4-a4d2-4d8b-9148-e3be6c30e623}">
          <xlrd:rvb i="11413"/>
        </ext>
      </extLst>
    </bk>
    <bk>
      <extLst>
        <ext uri="{3e2802c4-a4d2-4d8b-9148-e3be6c30e623}">
          <xlrd:rvb i="11414"/>
        </ext>
      </extLst>
    </bk>
    <bk>
      <extLst>
        <ext uri="{3e2802c4-a4d2-4d8b-9148-e3be6c30e623}">
          <xlrd:rvb i="11415"/>
        </ext>
      </extLst>
    </bk>
    <bk>
      <extLst>
        <ext uri="{3e2802c4-a4d2-4d8b-9148-e3be6c30e623}">
          <xlrd:rvb i="11416"/>
        </ext>
      </extLst>
    </bk>
    <bk>
      <extLst>
        <ext uri="{3e2802c4-a4d2-4d8b-9148-e3be6c30e623}">
          <xlrd:rvb i="11417"/>
        </ext>
      </extLst>
    </bk>
    <bk>
      <extLst>
        <ext uri="{3e2802c4-a4d2-4d8b-9148-e3be6c30e623}">
          <xlrd:rvb i="11418"/>
        </ext>
      </extLst>
    </bk>
    <bk>
      <extLst>
        <ext uri="{3e2802c4-a4d2-4d8b-9148-e3be6c30e623}">
          <xlrd:rvb i="11419"/>
        </ext>
      </extLst>
    </bk>
    <bk>
      <extLst>
        <ext uri="{3e2802c4-a4d2-4d8b-9148-e3be6c30e623}">
          <xlrd:rvb i="11420"/>
        </ext>
      </extLst>
    </bk>
    <bk>
      <extLst>
        <ext uri="{3e2802c4-a4d2-4d8b-9148-e3be6c30e623}">
          <xlrd:rvb i="11421"/>
        </ext>
      </extLst>
    </bk>
    <bk>
      <extLst>
        <ext uri="{3e2802c4-a4d2-4d8b-9148-e3be6c30e623}">
          <xlrd:rvb i="11422"/>
        </ext>
      </extLst>
    </bk>
    <bk>
      <extLst>
        <ext uri="{3e2802c4-a4d2-4d8b-9148-e3be6c30e623}">
          <xlrd:rvb i="11423"/>
        </ext>
      </extLst>
    </bk>
    <bk>
      <extLst>
        <ext uri="{3e2802c4-a4d2-4d8b-9148-e3be6c30e623}">
          <xlrd:rvb i="11424"/>
        </ext>
      </extLst>
    </bk>
    <bk>
      <extLst>
        <ext uri="{3e2802c4-a4d2-4d8b-9148-e3be6c30e623}">
          <xlrd:rvb i="11425"/>
        </ext>
      </extLst>
    </bk>
    <bk>
      <extLst>
        <ext uri="{3e2802c4-a4d2-4d8b-9148-e3be6c30e623}">
          <xlrd:rvb i="11426"/>
        </ext>
      </extLst>
    </bk>
    <bk>
      <extLst>
        <ext uri="{3e2802c4-a4d2-4d8b-9148-e3be6c30e623}">
          <xlrd:rvb i="11427"/>
        </ext>
      </extLst>
    </bk>
    <bk>
      <extLst>
        <ext uri="{3e2802c4-a4d2-4d8b-9148-e3be6c30e623}">
          <xlrd:rvb i="11428"/>
        </ext>
      </extLst>
    </bk>
    <bk>
      <extLst>
        <ext uri="{3e2802c4-a4d2-4d8b-9148-e3be6c30e623}">
          <xlrd:rvb i="11429"/>
        </ext>
      </extLst>
    </bk>
    <bk>
      <extLst>
        <ext uri="{3e2802c4-a4d2-4d8b-9148-e3be6c30e623}">
          <xlrd:rvb i="11430"/>
        </ext>
      </extLst>
    </bk>
    <bk>
      <extLst>
        <ext uri="{3e2802c4-a4d2-4d8b-9148-e3be6c30e623}">
          <xlrd:rvb i="11431"/>
        </ext>
      </extLst>
    </bk>
    <bk>
      <extLst>
        <ext uri="{3e2802c4-a4d2-4d8b-9148-e3be6c30e623}">
          <xlrd:rvb i="11432"/>
        </ext>
      </extLst>
    </bk>
    <bk>
      <extLst>
        <ext uri="{3e2802c4-a4d2-4d8b-9148-e3be6c30e623}">
          <xlrd:rvb i="11433"/>
        </ext>
      </extLst>
    </bk>
    <bk>
      <extLst>
        <ext uri="{3e2802c4-a4d2-4d8b-9148-e3be6c30e623}">
          <xlrd:rvb i="11434"/>
        </ext>
      </extLst>
    </bk>
    <bk>
      <extLst>
        <ext uri="{3e2802c4-a4d2-4d8b-9148-e3be6c30e623}">
          <xlrd:rvb i="11435"/>
        </ext>
      </extLst>
    </bk>
    <bk>
      <extLst>
        <ext uri="{3e2802c4-a4d2-4d8b-9148-e3be6c30e623}">
          <xlrd:rvb i="11436"/>
        </ext>
      </extLst>
    </bk>
    <bk>
      <extLst>
        <ext uri="{3e2802c4-a4d2-4d8b-9148-e3be6c30e623}">
          <xlrd:rvb i="11437"/>
        </ext>
      </extLst>
    </bk>
    <bk>
      <extLst>
        <ext uri="{3e2802c4-a4d2-4d8b-9148-e3be6c30e623}">
          <xlrd:rvb i="11438"/>
        </ext>
      </extLst>
    </bk>
    <bk>
      <extLst>
        <ext uri="{3e2802c4-a4d2-4d8b-9148-e3be6c30e623}">
          <xlrd:rvb i="11439"/>
        </ext>
      </extLst>
    </bk>
    <bk>
      <extLst>
        <ext uri="{3e2802c4-a4d2-4d8b-9148-e3be6c30e623}">
          <xlrd:rvb i="11440"/>
        </ext>
      </extLst>
    </bk>
    <bk>
      <extLst>
        <ext uri="{3e2802c4-a4d2-4d8b-9148-e3be6c30e623}">
          <xlrd:rvb i="11441"/>
        </ext>
      </extLst>
    </bk>
    <bk>
      <extLst>
        <ext uri="{3e2802c4-a4d2-4d8b-9148-e3be6c30e623}">
          <xlrd:rvb i="11442"/>
        </ext>
      </extLst>
    </bk>
    <bk>
      <extLst>
        <ext uri="{3e2802c4-a4d2-4d8b-9148-e3be6c30e623}">
          <xlrd:rvb i="11443"/>
        </ext>
      </extLst>
    </bk>
    <bk>
      <extLst>
        <ext uri="{3e2802c4-a4d2-4d8b-9148-e3be6c30e623}">
          <xlrd:rvb i="11444"/>
        </ext>
      </extLst>
    </bk>
    <bk>
      <extLst>
        <ext uri="{3e2802c4-a4d2-4d8b-9148-e3be6c30e623}">
          <xlrd:rvb i="11445"/>
        </ext>
      </extLst>
    </bk>
    <bk>
      <extLst>
        <ext uri="{3e2802c4-a4d2-4d8b-9148-e3be6c30e623}">
          <xlrd:rvb i="11446"/>
        </ext>
      </extLst>
    </bk>
    <bk>
      <extLst>
        <ext uri="{3e2802c4-a4d2-4d8b-9148-e3be6c30e623}">
          <xlrd:rvb i="11447"/>
        </ext>
      </extLst>
    </bk>
    <bk>
      <extLst>
        <ext uri="{3e2802c4-a4d2-4d8b-9148-e3be6c30e623}">
          <xlrd:rvb i="11448"/>
        </ext>
      </extLst>
    </bk>
    <bk>
      <extLst>
        <ext uri="{3e2802c4-a4d2-4d8b-9148-e3be6c30e623}">
          <xlrd:rvb i="11449"/>
        </ext>
      </extLst>
    </bk>
    <bk>
      <extLst>
        <ext uri="{3e2802c4-a4d2-4d8b-9148-e3be6c30e623}">
          <xlrd:rvb i="11450"/>
        </ext>
      </extLst>
    </bk>
    <bk>
      <extLst>
        <ext uri="{3e2802c4-a4d2-4d8b-9148-e3be6c30e623}">
          <xlrd:rvb i="11451"/>
        </ext>
      </extLst>
    </bk>
    <bk>
      <extLst>
        <ext uri="{3e2802c4-a4d2-4d8b-9148-e3be6c30e623}">
          <xlrd:rvb i="11452"/>
        </ext>
      </extLst>
    </bk>
    <bk>
      <extLst>
        <ext uri="{3e2802c4-a4d2-4d8b-9148-e3be6c30e623}">
          <xlrd:rvb i="11453"/>
        </ext>
      </extLst>
    </bk>
    <bk>
      <extLst>
        <ext uri="{3e2802c4-a4d2-4d8b-9148-e3be6c30e623}">
          <xlrd:rvb i="11454"/>
        </ext>
      </extLst>
    </bk>
    <bk>
      <extLst>
        <ext uri="{3e2802c4-a4d2-4d8b-9148-e3be6c30e623}">
          <xlrd:rvb i="11455"/>
        </ext>
      </extLst>
    </bk>
    <bk>
      <extLst>
        <ext uri="{3e2802c4-a4d2-4d8b-9148-e3be6c30e623}">
          <xlrd:rvb i="11456"/>
        </ext>
      </extLst>
    </bk>
    <bk>
      <extLst>
        <ext uri="{3e2802c4-a4d2-4d8b-9148-e3be6c30e623}">
          <xlrd:rvb i="11457"/>
        </ext>
      </extLst>
    </bk>
    <bk>
      <extLst>
        <ext uri="{3e2802c4-a4d2-4d8b-9148-e3be6c30e623}">
          <xlrd:rvb i="11458"/>
        </ext>
      </extLst>
    </bk>
    <bk>
      <extLst>
        <ext uri="{3e2802c4-a4d2-4d8b-9148-e3be6c30e623}">
          <xlrd:rvb i="11459"/>
        </ext>
      </extLst>
    </bk>
    <bk>
      <extLst>
        <ext uri="{3e2802c4-a4d2-4d8b-9148-e3be6c30e623}">
          <xlrd:rvb i="11460"/>
        </ext>
      </extLst>
    </bk>
    <bk>
      <extLst>
        <ext uri="{3e2802c4-a4d2-4d8b-9148-e3be6c30e623}">
          <xlrd:rvb i="11461"/>
        </ext>
      </extLst>
    </bk>
    <bk>
      <extLst>
        <ext uri="{3e2802c4-a4d2-4d8b-9148-e3be6c30e623}">
          <xlrd:rvb i="11462"/>
        </ext>
      </extLst>
    </bk>
    <bk>
      <extLst>
        <ext uri="{3e2802c4-a4d2-4d8b-9148-e3be6c30e623}">
          <xlrd:rvb i="11463"/>
        </ext>
      </extLst>
    </bk>
    <bk>
      <extLst>
        <ext uri="{3e2802c4-a4d2-4d8b-9148-e3be6c30e623}">
          <xlrd:rvb i="11464"/>
        </ext>
      </extLst>
    </bk>
    <bk>
      <extLst>
        <ext uri="{3e2802c4-a4d2-4d8b-9148-e3be6c30e623}">
          <xlrd:rvb i="11465"/>
        </ext>
      </extLst>
    </bk>
    <bk>
      <extLst>
        <ext uri="{3e2802c4-a4d2-4d8b-9148-e3be6c30e623}">
          <xlrd:rvb i="11466"/>
        </ext>
      </extLst>
    </bk>
    <bk>
      <extLst>
        <ext uri="{3e2802c4-a4d2-4d8b-9148-e3be6c30e623}">
          <xlrd:rvb i="11467"/>
        </ext>
      </extLst>
    </bk>
    <bk>
      <extLst>
        <ext uri="{3e2802c4-a4d2-4d8b-9148-e3be6c30e623}">
          <xlrd:rvb i="11468"/>
        </ext>
      </extLst>
    </bk>
    <bk>
      <extLst>
        <ext uri="{3e2802c4-a4d2-4d8b-9148-e3be6c30e623}">
          <xlrd:rvb i="11469"/>
        </ext>
      </extLst>
    </bk>
    <bk>
      <extLst>
        <ext uri="{3e2802c4-a4d2-4d8b-9148-e3be6c30e623}">
          <xlrd:rvb i="11470"/>
        </ext>
      </extLst>
    </bk>
    <bk>
      <extLst>
        <ext uri="{3e2802c4-a4d2-4d8b-9148-e3be6c30e623}">
          <xlrd:rvb i="11471"/>
        </ext>
      </extLst>
    </bk>
    <bk>
      <extLst>
        <ext uri="{3e2802c4-a4d2-4d8b-9148-e3be6c30e623}">
          <xlrd:rvb i="11472"/>
        </ext>
      </extLst>
    </bk>
    <bk>
      <extLst>
        <ext uri="{3e2802c4-a4d2-4d8b-9148-e3be6c30e623}">
          <xlrd:rvb i="11473"/>
        </ext>
      </extLst>
    </bk>
    <bk>
      <extLst>
        <ext uri="{3e2802c4-a4d2-4d8b-9148-e3be6c30e623}">
          <xlrd:rvb i="11474"/>
        </ext>
      </extLst>
    </bk>
    <bk>
      <extLst>
        <ext uri="{3e2802c4-a4d2-4d8b-9148-e3be6c30e623}">
          <xlrd:rvb i="11475"/>
        </ext>
      </extLst>
    </bk>
    <bk>
      <extLst>
        <ext uri="{3e2802c4-a4d2-4d8b-9148-e3be6c30e623}">
          <xlrd:rvb i="11476"/>
        </ext>
      </extLst>
    </bk>
    <bk>
      <extLst>
        <ext uri="{3e2802c4-a4d2-4d8b-9148-e3be6c30e623}">
          <xlrd:rvb i="11477"/>
        </ext>
      </extLst>
    </bk>
    <bk>
      <extLst>
        <ext uri="{3e2802c4-a4d2-4d8b-9148-e3be6c30e623}">
          <xlrd:rvb i="11478"/>
        </ext>
      </extLst>
    </bk>
    <bk>
      <extLst>
        <ext uri="{3e2802c4-a4d2-4d8b-9148-e3be6c30e623}">
          <xlrd:rvb i="11479"/>
        </ext>
      </extLst>
    </bk>
    <bk>
      <extLst>
        <ext uri="{3e2802c4-a4d2-4d8b-9148-e3be6c30e623}">
          <xlrd:rvb i="11480"/>
        </ext>
      </extLst>
    </bk>
    <bk>
      <extLst>
        <ext uri="{3e2802c4-a4d2-4d8b-9148-e3be6c30e623}">
          <xlrd:rvb i="11481"/>
        </ext>
      </extLst>
    </bk>
    <bk>
      <extLst>
        <ext uri="{3e2802c4-a4d2-4d8b-9148-e3be6c30e623}">
          <xlrd:rvb i="11482"/>
        </ext>
      </extLst>
    </bk>
    <bk>
      <extLst>
        <ext uri="{3e2802c4-a4d2-4d8b-9148-e3be6c30e623}">
          <xlrd:rvb i="11483"/>
        </ext>
      </extLst>
    </bk>
    <bk>
      <extLst>
        <ext uri="{3e2802c4-a4d2-4d8b-9148-e3be6c30e623}">
          <xlrd:rvb i="11484"/>
        </ext>
      </extLst>
    </bk>
    <bk>
      <extLst>
        <ext uri="{3e2802c4-a4d2-4d8b-9148-e3be6c30e623}">
          <xlrd:rvb i="11485"/>
        </ext>
      </extLst>
    </bk>
    <bk>
      <extLst>
        <ext uri="{3e2802c4-a4d2-4d8b-9148-e3be6c30e623}">
          <xlrd:rvb i="11486"/>
        </ext>
      </extLst>
    </bk>
    <bk>
      <extLst>
        <ext uri="{3e2802c4-a4d2-4d8b-9148-e3be6c30e623}">
          <xlrd:rvb i="11487"/>
        </ext>
      </extLst>
    </bk>
    <bk>
      <extLst>
        <ext uri="{3e2802c4-a4d2-4d8b-9148-e3be6c30e623}">
          <xlrd:rvb i="11488"/>
        </ext>
      </extLst>
    </bk>
    <bk>
      <extLst>
        <ext uri="{3e2802c4-a4d2-4d8b-9148-e3be6c30e623}">
          <xlrd:rvb i="11489"/>
        </ext>
      </extLst>
    </bk>
    <bk>
      <extLst>
        <ext uri="{3e2802c4-a4d2-4d8b-9148-e3be6c30e623}">
          <xlrd:rvb i="11490"/>
        </ext>
      </extLst>
    </bk>
    <bk>
      <extLst>
        <ext uri="{3e2802c4-a4d2-4d8b-9148-e3be6c30e623}">
          <xlrd:rvb i="11491"/>
        </ext>
      </extLst>
    </bk>
    <bk>
      <extLst>
        <ext uri="{3e2802c4-a4d2-4d8b-9148-e3be6c30e623}">
          <xlrd:rvb i="11492"/>
        </ext>
      </extLst>
    </bk>
    <bk>
      <extLst>
        <ext uri="{3e2802c4-a4d2-4d8b-9148-e3be6c30e623}">
          <xlrd:rvb i="11493"/>
        </ext>
      </extLst>
    </bk>
    <bk>
      <extLst>
        <ext uri="{3e2802c4-a4d2-4d8b-9148-e3be6c30e623}">
          <xlrd:rvb i="11494"/>
        </ext>
      </extLst>
    </bk>
    <bk>
      <extLst>
        <ext uri="{3e2802c4-a4d2-4d8b-9148-e3be6c30e623}">
          <xlrd:rvb i="11495"/>
        </ext>
      </extLst>
    </bk>
    <bk>
      <extLst>
        <ext uri="{3e2802c4-a4d2-4d8b-9148-e3be6c30e623}">
          <xlrd:rvb i="11496"/>
        </ext>
      </extLst>
    </bk>
    <bk>
      <extLst>
        <ext uri="{3e2802c4-a4d2-4d8b-9148-e3be6c30e623}">
          <xlrd:rvb i="11497"/>
        </ext>
      </extLst>
    </bk>
    <bk>
      <extLst>
        <ext uri="{3e2802c4-a4d2-4d8b-9148-e3be6c30e623}">
          <xlrd:rvb i="11498"/>
        </ext>
      </extLst>
    </bk>
    <bk>
      <extLst>
        <ext uri="{3e2802c4-a4d2-4d8b-9148-e3be6c30e623}">
          <xlrd:rvb i="11499"/>
        </ext>
      </extLst>
    </bk>
    <bk>
      <extLst>
        <ext uri="{3e2802c4-a4d2-4d8b-9148-e3be6c30e623}">
          <xlrd:rvb i="11500"/>
        </ext>
      </extLst>
    </bk>
    <bk>
      <extLst>
        <ext uri="{3e2802c4-a4d2-4d8b-9148-e3be6c30e623}">
          <xlrd:rvb i="11501"/>
        </ext>
      </extLst>
    </bk>
    <bk>
      <extLst>
        <ext uri="{3e2802c4-a4d2-4d8b-9148-e3be6c30e623}">
          <xlrd:rvb i="11502"/>
        </ext>
      </extLst>
    </bk>
    <bk>
      <extLst>
        <ext uri="{3e2802c4-a4d2-4d8b-9148-e3be6c30e623}">
          <xlrd:rvb i="11503"/>
        </ext>
      </extLst>
    </bk>
    <bk>
      <extLst>
        <ext uri="{3e2802c4-a4d2-4d8b-9148-e3be6c30e623}">
          <xlrd:rvb i="11504"/>
        </ext>
      </extLst>
    </bk>
    <bk>
      <extLst>
        <ext uri="{3e2802c4-a4d2-4d8b-9148-e3be6c30e623}">
          <xlrd:rvb i="11505"/>
        </ext>
      </extLst>
    </bk>
    <bk>
      <extLst>
        <ext uri="{3e2802c4-a4d2-4d8b-9148-e3be6c30e623}">
          <xlrd:rvb i="11506"/>
        </ext>
      </extLst>
    </bk>
    <bk>
      <extLst>
        <ext uri="{3e2802c4-a4d2-4d8b-9148-e3be6c30e623}">
          <xlrd:rvb i="11507"/>
        </ext>
      </extLst>
    </bk>
    <bk>
      <extLst>
        <ext uri="{3e2802c4-a4d2-4d8b-9148-e3be6c30e623}">
          <xlrd:rvb i="11508"/>
        </ext>
      </extLst>
    </bk>
    <bk>
      <extLst>
        <ext uri="{3e2802c4-a4d2-4d8b-9148-e3be6c30e623}">
          <xlrd:rvb i="11509"/>
        </ext>
      </extLst>
    </bk>
    <bk>
      <extLst>
        <ext uri="{3e2802c4-a4d2-4d8b-9148-e3be6c30e623}">
          <xlrd:rvb i="11510"/>
        </ext>
      </extLst>
    </bk>
    <bk>
      <extLst>
        <ext uri="{3e2802c4-a4d2-4d8b-9148-e3be6c30e623}">
          <xlrd:rvb i="11511"/>
        </ext>
      </extLst>
    </bk>
    <bk>
      <extLst>
        <ext uri="{3e2802c4-a4d2-4d8b-9148-e3be6c30e623}">
          <xlrd:rvb i="11512"/>
        </ext>
      </extLst>
    </bk>
    <bk>
      <extLst>
        <ext uri="{3e2802c4-a4d2-4d8b-9148-e3be6c30e623}">
          <xlrd:rvb i="11513"/>
        </ext>
      </extLst>
    </bk>
    <bk>
      <extLst>
        <ext uri="{3e2802c4-a4d2-4d8b-9148-e3be6c30e623}">
          <xlrd:rvb i="11514"/>
        </ext>
      </extLst>
    </bk>
    <bk>
      <extLst>
        <ext uri="{3e2802c4-a4d2-4d8b-9148-e3be6c30e623}">
          <xlrd:rvb i="11515"/>
        </ext>
      </extLst>
    </bk>
    <bk>
      <extLst>
        <ext uri="{3e2802c4-a4d2-4d8b-9148-e3be6c30e623}">
          <xlrd:rvb i="11516"/>
        </ext>
      </extLst>
    </bk>
    <bk>
      <extLst>
        <ext uri="{3e2802c4-a4d2-4d8b-9148-e3be6c30e623}">
          <xlrd:rvb i="11517"/>
        </ext>
      </extLst>
    </bk>
    <bk>
      <extLst>
        <ext uri="{3e2802c4-a4d2-4d8b-9148-e3be6c30e623}">
          <xlrd:rvb i="11518"/>
        </ext>
      </extLst>
    </bk>
    <bk>
      <extLst>
        <ext uri="{3e2802c4-a4d2-4d8b-9148-e3be6c30e623}">
          <xlrd:rvb i="11519"/>
        </ext>
      </extLst>
    </bk>
    <bk>
      <extLst>
        <ext uri="{3e2802c4-a4d2-4d8b-9148-e3be6c30e623}">
          <xlrd:rvb i="11520"/>
        </ext>
      </extLst>
    </bk>
    <bk>
      <extLst>
        <ext uri="{3e2802c4-a4d2-4d8b-9148-e3be6c30e623}">
          <xlrd:rvb i="11521"/>
        </ext>
      </extLst>
    </bk>
    <bk>
      <extLst>
        <ext uri="{3e2802c4-a4d2-4d8b-9148-e3be6c30e623}">
          <xlrd:rvb i="11522"/>
        </ext>
      </extLst>
    </bk>
    <bk>
      <extLst>
        <ext uri="{3e2802c4-a4d2-4d8b-9148-e3be6c30e623}">
          <xlrd:rvb i="11523"/>
        </ext>
      </extLst>
    </bk>
    <bk>
      <extLst>
        <ext uri="{3e2802c4-a4d2-4d8b-9148-e3be6c30e623}">
          <xlrd:rvb i="11524"/>
        </ext>
      </extLst>
    </bk>
    <bk>
      <extLst>
        <ext uri="{3e2802c4-a4d2-4d8b-9148-e3be6c30e623}">
          <xlrd:rvb i="11525"/>
        </ext>
      </extLst>
    </bk>
    <bk>
      <extLst>
        <ext uri="{3e2802c4-a4d2-4d8b-9148-e3be6c30e623}">
          <xlrd:rvb i="11526"/>
        </ext>
      </extLst>
    </bk>
    <bk>
      <extLst>
        <ext uri="{3e2802c4-a4d2-4d8b-9148-e3be6c30e623}">
          <xlrd:rvb i="11527"/>
        </ext>
      </extLst>
    </bk>
    <bk>
      <extLst>
        <ext uri="{3e2802c4-a4d2-4d8b-9148-e3be6c30e623}">
          <xlrd:rvb i="11528"/>
        </ext>
      </extLst>
    </bk>
    <bk>
      <extLst>
        <ext uri="{3e2802c4-a4d2-4d8b-9148-e3be6c30e623}">
          <xlrd:rvb i="11529"/>
        </ext>
      </extLst>
    </bk>
    <bk>
      <extLst>
        <ext uri="{3e2802c4-a4d2-4d8b-9148-e3be6c30e623}">
          <xlrd:rvb i="11530"/>
        </ext>
      </extLst>
    </bk>
    <bk>
      <extLst>
        <ext uri="{3e2802c4-a4d2-4d8b-9148-e3be6c30e623}">
          <xlrd:rvb i="11531"/>
        </ext>
      </extLst>
    </bk>
    <bk>
      <extLst>
        <ext uri="{3e2802c4-a4d2-4d8b-9148-e3be6c30e623}">
          <xlrd:rvb i="11532"/>
        </ext>
      </extLst>
    </bk>
    <bk>
      <extLst>
        <ext uri="{3e2802c4-a4d2-4d8b-9148-e3be6c30e623}">
          <xlrd:rvb i="11533"/>
        </ext>
      </extLst>
    </bk>
    <bk>
      <extLst>
        <ext uri="{3e2802c4-a4d2-4d8b-9148-e3be6c30e623}">
          <xlrd:rvb i="11534"/>
        </ext>
      </extLst>
    </bk>
    <bk>
      <extLst>
        <ext uri="{3e2802c4-a4d2-4d8b-9148-e3be6c30e623}">
          <xlrd:rvb i="11535"/>
        </ext>
      </extLst>
    </bk>
    <bk>
      <extLst>
        <ext uri="{3e2802c4-a4d2-4d8b-9148-e3be6c30e623}">
          <xlrd:rvb i="11536"/>
        </ext>
      </extLst>
    </bk>
    <bk>
      <extLst>
        <ext uri="{3e2802c4-a4d2-4d8b-9148-e3be6c30e623}">
          <xlrd:rvb i="11537"/>
        </ext>
      </extLst>
    </bk>
    <bk>
      <extLst>
        <ext uri="{3e2802c4-a4d2-4d8b-9148-e3be6c30e623}">
          <xlrd:rvb i="11538"/>
        </ext>
      </extLst>
    </bk>
    <bk>
      <extLst>
        <ext uri="{3e2802c4-a4d2-4d8b-9148-e3be6c30e623}">
          <xlrd:rvb i="11539"/>
        </ext>
      </extLst>
    </bk>
    <bk>
      <extLst>
        <ext uri="{3e2802c4-a4d2-4d8b-9148-e3be6c30e623}">
          <xlrd:rvb i="11540"/>
        </ext>
      </extLst>
    </bk>
    <bk>
      <extLst>
        <ext uri="{3e2802c4-a4d2-4d8b-9148-e3be6c30e623}">
          <xlrd:rvb i="11541"/>
        </ext>
      </extLst>
    </bk>
    <bk>
      <extLst>
        <ext uri="{3e2802c4-a4d2-4d8b-9148-e3be6c30e623}">
          <xlrd:rvb i="11542"/>
        </ext>
      </extLst>
    </bk>
    <bk>
      <extLst>
        <ext uri="{3e2802c4-a4d2-4d8b-9148-e3be6c30e623}">
          <xlrd:rvb i="11543"/>
        </ext>
      </extLst>
    </bk>
    <bk>
      <extLst>
        <ext uri="{3e2802c4-a4d2-4d8b-9148-e3be6c30e623}">
          <xlrd:rvb i="11544"/>
        </ext>
      </extLst>
    </bk>
    <bk>
      <extLst>
        <ext uri="{3e2802c4-a4d2-4d8b-9148-e3be6c30e623}">
          <xlrd:rvb i="11545"/>
        </ext>
      </extLst>
    </bk>
    <bk>
      <extLst>
        <ext uri="{3e2802c4-a4d2-4d8b-9148-e3be6c30e623}">
          <xlrd:rvb i="11546"/>
        </ext>
      </extLst>
    </bk>
    <bk>
      <extLst>
        <ext uri="{3e2802c4-a4d2-4d8b-9148-e3be6c30e623}">
          <xlrd:rvb i="11547"/>
        </ext>
      </extLst>
    </bk>
    <bk>
      <extLst>
        <ext uri="{3e2802c4-a4d2-4d8b-9148-e3be6c30e623}">
          <xlrd:rvb i="11548"/>
        </ext>
      </extLst>
    </bk>
    <bk>
      <extLst>
        <ext uri="{3e2802c4-a4d2-4d8b-9148-e3be6c30e623}">
          <xlrd:rvb i="11549"/>
        </ext>
      </extLst>
    </bk>
    <bk>
      <extLst>
        <ext uri="{3e2802c4-a4d2-4d8b-9148-e3be6c30e623}">
          <xlrd:rvb i="11550"/>
        </ext>
      </extLst>
    </bk>
    <bk>
      <extLst>
        <ext uri="{3e2802c4-a4d2-4d8b-9148-e3be6c30e623}">
          <xlrd:rvb i="11551"/>
        </ext>
      </extLst>
    </bk>
    <bk>
      <extLst>
        <ext uri="{3e2802c4-a4d2-4d8b-9148-e3be6c30e623}">
          <xlrd:rvb i="11552"/>
        </ext>
      </extLst>
    </bk>
    <bk>
      <extLst>
        <ext uri="{3e2802c4-a4d2-4d8b-9148-e3be6c30e623}">
          <xlrd:rvb i="11553"/>
        </ext>
      </extLst>
    </bk>
    <bk>
      <extLst>
        <ext uri="{3e2802c4-a4d2-4d8b-9148-e3be6c30e623}">
          <xlrd:rvb i="11554"/>
        </ext>
      </extLst>
    </bk>
    <bk>
      <extLst>
        <ext uri="{3e2802c4-a4d2-4d8b-9148-e3be6c30e623}">
          <xlrd:rvb i="11555"/>
        </ext>
      </extLst>
    </bk>
    <bk>
      <extLst>
        <ext uri="{3e2802c4-a4d2-4d8b-9148-e3be6c30e623}">
          <xlrd:rvb i="11556"/>
        </ext>
      </extLst>
    </bk>
    <bk>
      <extLst>
        <ext uri="{3e2802c4-a4d2-4d8b-9148-e3be6c30e623}">
          <xlrd:rvb i="11557"/>
        </ext>
      </extLst>
    </bk>
    <bk>
      <extLst>
        <ext uri="{3e2802c4-a4d2-4d8b-9148-e3be6c30e623}">
          <xlrd:rvb i="11558"/>
        </ext>
      </extLst>
    </bk>
    <bk>
      <extLst>
        <ext uri="{3e2802c4-a4d2-4d8b-9148-e3be6c30e623}">
          <xlrd:rvb i="11559"/>
        </ext>
      </extLst>
    </bk>
    <bk>
      <extLst>
        <ext uri="{3e2802c4-a4d2-4d8b-9148-e3be6c30e623}">
          <xlrd:rvb i="11560"/>
        </ext>
      </extLst>
    </bk>
    <bk>
      <extLst>
        <ext uri="{3e2802c4-a4d2-4d8b-9148-e3be6c30e623}">
          <xlrd:rvb i="11561"/>
        </ext>
      </extLst>
    </bk>
    <bk>
      <extLst>
        <ext uri="{3e2802c4-a4d2-4d8b-9148-e3be6c30e623}">
          <xlrd:rvb i="11562"/>
        </ext>
      </extLst>
    </bk>
    <bk>
      <extLst>
        <ext uri="{3e2802c4-a4d2-4d8b-9148-e3be6c30e623}">
          <xlrd:rvb i="11563"/>
        </ext>
      </extLst>
    </bk>
    <bk>
      <extLst>
        <ext uri="{3e2802c4-a4d2-4d8b-9148-e3be6c30e623}">
          <xlrd:rvb i="11564"/>
        </ext>
      </extLst>
    </bk>
    <bk>
      <extLst>
        <ext uri="{3e2802c4-a4d2-4d8b-9148-e3be6c30e623}">
          <xlrd:rvb i="11565"/>
        </ext>
      </extLst>
    </bk>
    <bk>
      <extLst>
        <ext uri="{3e2802c4-a4d2-4d8b-9148-e3be6c30e623}">
          <xlrd:rvb i="11566"/>
        </ext>
      </extLst>
    </bk>
    <bk>
      <extLst>
        <ext uri="{3e2802c4-a4d2-4d8b-9148-e3be6c30e623}">
          <xlrd:rvb i="11567"/>
        </ext>
      </extLst>
    </bk>
    <bk>
      <extLst>
        <ext uri="{3e2802c4-a4d2-4d8b-9148-e3be6c30e623}">
          <xlrd:rvb i="11568"/>
        </ext>
      </extLst>
    </bk>
    <bk>
      <extLst>
        <ext uri="{3e2802c4-a4d2-4d8b-9148-e3be6c30e623}">
          <xlrd:rvb i="11569"/>
        </ext>
      </extLst>
    </bk>
    <bk>
      <extLst>
        <ext uri="{3e2802c4-a4d2-4d8b-9148-e3be6c30e623}">
          <xlrd:rvb i="11570"/>
        </ext>
      </extLst>
    </bk>
    <bk>
      <extLst>
        <ext uri="{3e2802c4-a4d2-4d8b-9148-e3be6c30e623}">
          <xlrd:rvb i="11571"/>
        </ext>
      </extLst>
    </bk>
    <bk>
      <extLst>
        <ext uri="{3e2802c4-a4d2-4d8b-9148-e3be6c30e623}">
          <xlrd:rvb i="11572"/>
        </ext>
      </extLst>
    </bk>
    <bk>
      <extLst>
        <ext uri="{3e2802c4-a4d2-4d8b-9148-e3be6c30e623}">
          <xlrd:rvb i="11573"/>
        </ext>
      </extLst>
    </bk>
    <bk>
      <extLst>
        <ext uri="{3e2802c4-a4d2-4d8b-9148-e3be6c30e623}">
          <xlrd:rvb i="11574"/>
        </ext>
      </extLst>
    </bk>
    <bk>
      <extLst>
        <ext uri="{3e2802c4-a4d2-4d8b-9148-e3be6c30e623}">
          <xlrd:rvb i="11575"/>
        </ext>
      </extLst>
    </bk>
    <bk>
      <extLst>
        <ext uri="{3e2802c4-a4d2-4d8b-9148-e3be6c30e623}">
          <xlrd:rvb i="11576"/>
        </ext>
      </extLst>
    </bk>
    <bk>
      <extLst>
        <ext uri="{3e2802c4-a4d2-4d8b-9148-e3be6c30e623}">
          <xlrd:rvb i="11577"/>
        </ext>
      </extLst>
    </bk>
    <bk>
      <extLst>
        <ext uri="{3e2802c4-a4d2-4d8b-9148-e3be6c30e623}">
          <xlrd:rvb i="11578"/>
        </ext>
      </extLst>
    </bk>
    <bk>
      <extLst>
        <ext uri="{3e2802c4-a4d2-4d8b-9148-e3be6c30e623}">
          <xlrd:rvb i="11579"/>
        </ext>
      </extLst>
    </bk>
    <bk>
      <extLst>
        <ext uri="{3e2802c4-a4d2-4d8b-9148-e3be6c30e623}">
          <xlrd:rvb i="11580"/>
        </ext>
      </extLst>
    </bk>
    <bk>
      <extLst>
        <ext uri="{3e2802c4-a4d2-4d8b-9148-e3be6c30e623}">
          <xlrd:rvb i="11581"/>
        </ext>
      </extLst>
    </bk>
    <bk>
      <extLst>
        <ext uri="{3e2802c4-a4d2-4d8b-9148-e3be6c30e623}">
          <xlrd:rvb i="11582"/>
        </ext>
      </extLst>
    </bk>
    <bk>
      <extLst>
        <ext uri="{3e2802c4-a4d2-4d8b-9148-e3be6c30e623}">
          <xlrd:rvb i="11583"/>
        </ext>
      </extLst>
    </bk>
    <bk>
      <extLst>
        <ext uri="{3e2802c4-a4d2-4d8b-9148-e3be6c30e623}">
          <xlrd:rvb i="11584"/>
        </ext>
      </extLst>
    </bk>
    <bk>
      <extLst>
        <ext uri="{3e2802c4-a4d2-4d8b-9148-e3be6c30e623}">
          <xlrd:rvb i="11585"/>
        </ext>
      </extLst>
    </bk>
    <bk>
      <extLst>
        <ext uri="{3e2802c4-a4d2-4d8b-9148-e3be6c30e623}">
          <xlrd:rvb i="11586"/>
        </ext>
      </extLst>
    </bk>
    <bk>
      <extLst>
        <ext uri="{3e2802c4-a4d2-4d8b-9148-e3be6c30e623}">
          <xlrd:rvb i="11587"/>
        </ext>
      </extLst>
    </bk>
    <bk>
      <extLst>
        <ext uri="{3e2802c4-a4d2-4d8b-9148-e3be6c30e623}">
          <xlrd:rvb i="11588"/>
        </ext>
      </extLst>
    </bk>
    <bk>
      <extLst>
        <ext uri="{3e2802c4-a4d2-4d8b-9148-e3be6c30e623}">
          <xlrd:rvb i="11589"/>
        </ext>
      </extLst>
    </bk>
    <bk>
      <extLst>
        <ext uri="{3e2802c4-a4d2-4d8b-9148-e3be6c30e623}">
          <xlrd:rvb i="11590"/>
        </ext>
      </extLst>
    </bk>
    <bk>
      <extLst>
        <ext uri="{3e2802c4-a4d2-4d8b-9148-e3be6c30e623}">
          <xlrd:rvb i="11591"/>
        </ext>
      </extLst>
    </bk>
    <bk>
      <extLst>
        <ext uri="{3e2802c4-a4d2-4d8b-9148-e3be6c30e623}">
          <xlrd:rvb i="11592"/>
        </ext>
      </extLst>
    </bk>
    <bk>
      <extLst>
        <ext uri="{3e2802c4-a4d2-4d8b-9148-e3be6c30e623}">
          <xlrd:rvb i="11593"/>
        </ext>
      </extLst>
    </bk>
    <bk>
      <extLst>
        <ext uri="{3e2802c4-a4d2-4d8b-9148-e3be6c30e623}">
          <xlrd:rvb i="11594"/>
        </ext>
      </extLst>
    </bk>
    <bk>
      <extLst>
        <ext uri="{3e2802c4-a4d2-4d8b-9148-e3be6c30e623}">
          <xlrd:rvb i="11595"/>
        </ext>
      </extLst>
    </bk>
    <bk>
      <extLst>
        <ext uri="{3e2802c4-a4d2-4d8b-9148-e3be6c30e623}">
          <xlrd:rvb i="11596"/>
        </ext>
      </extLst>
    </bk>
    <bk>
      <extLst>
        <ext uri="{3e2802c4-a4d2-4d8b-9148-e3be6c30e623}">
          <xlrd:rvb i="11597"/>
        </ext>
      </extLst>
    </bk>
    <bk>
      <extLst>
        <ext uri="{3e2802c4-a4d2-4d8b-9148-e3be6c30e623}">
          <xlrd:rvb i="11598"/>
        </ext>
      </extLst>
    </bk>
    <bk>
      <extLst>
        <ext uri="{3e2802c4-a4d2-4d8b-9148-e3be6c30e623}">
          <xlrd:rvb i="11599"/>
        </ext>
      </extLst>
    </bk>
    <bk>
      <extLst>
        <ext uri="{3e2802c4-a4d2-4d8b-9148-e3be6c30e623}">
          <xlrd:rvb i="11600"/>
        </ext>
      </extLst>
    </bk>
    <bk>
      <extLst>
        <ext uri="{3e2802c4-a4d2-4d8b-9148-e3be6c30e623}">
          <xlrd:rvb i="11601"/>
        </ext>
      </extLst>
    </bk>
    <bk>
      <extLst>
        <ext uri="{3e2802c4-a4d2-4d8b-9148-e3be6c30e623}">
          <xlrd:rvb i="11602"/>
        </ext>
      </extLst>
    </bk>
    <bk>
      <extLst>
        <ext uri="{3e2802c4-a4d2-4d8b-9148-e3be6c30e623}">
          <xlrd:rvb i="11603"/>
        </ext>
      </extLst>
    </bk>
  </futureMetadata>
  <cellMetadata count="1">
    <bk>
      <rc t="1" v="0"/>
    </bk>
  </cellMetadata>
  <valueMetadata count="11604">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bk>
      <rc t="2" v="6242"/>
    </bk>
    <bk>
      <rc t="2" v="6243"/>
    </bk>
    <bk>
      <rc t="2" v="6244"/>
    </bk>
    <bk>
      <rc t="2" v="6245"/>
    </bk>
    <bk>
      <rc t="2" v="6246"/>
    </bk>
    <bk>
      <rc t="2" v="6247"/>
    </bk>
    <bk>
      <rc t="2" v="6248"/>
    </bk>
    <bk>
      <rc t="2" v="6249"/>
    </bk>
    <bk>
      <rc t="2" v="6250"/>
    </bk>
    <bk>
      <rc t="2" v="6251"/>
    </bk>
    <bk>
      <rc t="2" v="6252"/>
    </bk>
    <bk>
      <rc t="2" v="6253"/>
    </bk>
    <bk>
      <rc t="2" v="6254"/>
    </bk>
    <bk>
      <rc t="2" v="6255"/>
    </bk>
    <bk>
      <rc t="2" v="6256"/>
    </bk>
    <bk>
      <rc t="2" v="6257"/>
    </bk>
    <bk>
      <rc t="2" v="6258"/>
    </bk>
    <bk>
      <rc t="2" v="6259"/>
    </bk>
    <bk>
      <rc t="2" v="6260"/>
    </bk>
    <bk>
      <rc t="2" v="6261"/>
    </bk>
    <bk>
      <rc t="2" v="6262"/>
    </bk>
    <bk>
      <rc t="2" v="6263"/>
    </bk>
    <bk>
      <rc t="2" v="6264"/>
    </bk>
    <bk>
      <rc t="2" v="6265"/>
    </bk>
    <bk>
      <rc t="2" v="6266"/>
    </bk>
    <bk>
      <rc t="2" v="6267"/>
    </bk>
    <bk>
      <rc t="2" v="6268"/>
    </bk>
    <bk>
      <rc t="2" v="6269"/>
    </bk>
    <bk>
      <rc t="2" v="6270"/>
    </bk>
    <bk>
      <rc t="2" v="6271"/>
    </bk>
    <bk>
      <rc t="2" v="6272"/>
    </bk>
    <bk>
      <rc t="2" v="6273"/>
    </bk>
    <bk>
      <rc t="2" v="6274"/>
    </bk>
    <bk>
      <rc t="2" v="6275"/>
    </bk>
    <bk>
      <rc t="2" v="6276"/>
    </bk>
    <bk>
      <rc t="2" v="6277"/>
    </bk>
    <bk>
      <rc t="2" v="6278"/>
    </bk>
    <bk>
      <rc t="2" v="6279"/>
    </bk>
    <bk>
      <rc t="2" v="6280"/>
    </bk>
    <bk>
      <rc t="2" v="6281"/>
    </bk>
    <bk>
      <rc t="2" v="6282"/>
    </bk>
    <bk>
      <rc t="2" v="6283"/>
    </bk>
    <bk>
      <rc t="2" v="6284"/>
    </bk>
    <bk>
      <rc t="2" v="6285"/>
    </bk>
    <bk>
      <rc t="2" v="6286"/>
    </bk>
    <bk>
      <rc t="2" v="6287"/>
    </bk>
    <bk>
      <rc t="2" v="6288"/>
    </bk>
    <bk>
      <rc t="2" v="6289"/>
    </bk>
    <bk>
      <rc t="2" v="6290"/>
    </bk>
    <bk>
      <rc t="2" v="6291"/>
    </bk>
    <bk>
      <rc t="2" v="6292"/>
    </bk>
    <bk>
      <rc t="2" v="6293"/>
    </bk>
    <bk>
      <rc t="2" v="6294"/>
    </bk>
    <bk>
      <rc t="2" v="6295"/>
    </bk>
    <bk>
      <rc t="2" v="6296"/>
    </bk>
    <bk>
      <rc t="2" v="6297"/>
    </bk>
    <bk>
      <rc t="2" v="6298"/>
    </bk>
    <bk>
      <rc t="2" v="6299"/>
    </bk>
    <bk>
      <rc t="2" v="6300"/>
    </bk>
    <bk>
      <rc t="2" v="6301"/>
    </bk>
    <bk>
      <rc t="2" v="6302"/>
    </bk>
    <bk>
      <rc t="2" v="6303"/>
    </bk>
    <bk>
      <rc t="2" v="6304"/>
    </bk>
    <bk>
      <rc t="2" v="6305"/>
    </bk>
    <bk>
      <rc t="2" v="6306"/>
    </bk>
    <bk>
      <rc t="2" v="6307"/>
    </bk>
    <bk>
      <rc t="2" v="6308"/>
    </bk>
    <bk>
      <rc t="2" v="6309"/>
    </bk>
    <bk>
      <rc t="2" v="6310"/>
    </bk>
    <bk>
      <rc t="2" v="6311"/>
    </bk>
    <bk>
      <rc t="2" v="6312"/>
    </bk>
    <bk>
      <rc t="2" v="6313"/>
    </bk>
    <bk>
      <rc t="2" v="6314"/>
    </bk>
    <bk>
      <rc t="2" v="6315"/>
    </bk>
    <bk>
      <rc t="2" v="6316"/>
    </bk>
    <bk>
      <rc t="2" v="6317"/>
    </bk>
    <bk>
      <rc t="2" v="6318"/>
    </bk>
    <bk>
      <rc t="2" v="6319"/>
    </bk>
    <bk>
      <rc t="2" v="6320"/>
    </bk>
    <bk>
      <rc t="2" v="6321"/>
    </bk>
    <bk>
      <rc t="2" v="6322"/>
    </bk>
    <bk>
      <rc t="2" v="6323"/>
    </bk>
    <bk>
      <rc t="2" v="6324"/>
    </bk>
    <bk>
      <rc t="2" v="6325"/>
    </bk>
    <bk>
      <rc t="2" v="6326"/>
    </bk>
    <bk>
      <rc t="2" v="6327"/>
    </bk>
    <bk>
      <rc t="2" v="6328"/>
    </bk>
    <bk>
      <rc t="2" v="6329"/>
    </bk>
    <bk>
      <rc t="2" v="6330"/>
    </bk>
    <bk>
      <rc t="2" v="6331"/>
    </bk>
    <bk>
      <rc t="2" v="6332"/>
    </bk>
    <bk>
      <rc t="2" v="6333"/>
    </bk>
    <bk>
      <rc t="2" v="6334"/>
    </bk>
    <bk>
      <rc t="2" v="6335"/>
    </bk>
    <bk>
      <rc t="2" v="6336"/>
    </bk>
    <bk>
      <rc t="2" v="6337"/>
    </bk>
    <bk>
      <rc t="2" v="6338"/>
    </bk>
    <bk>
      <rc t="2" v="6339"/>
    </bk>
    <bk>
      <rc t="2" v="6340"/>
    </bk>
    <bk>
      <rc t="2" v="6341"/>
    </bk>
    <bk>
      <rc t="2" v="6342"/>
    </bk>
    <bk>
      <rc t="2" v="6343"/>
    </bk>
    <bk>
      <rc t="2" v="6344"/>
    </bk>
    <bk>
      <rc t="2" v="6345"/>
    </bk>
    <bk>
      <rc t="2" v="6346"/>
    </bk>
    <bk>
      <rc t="2" v="6347"/>
    </bk>
    <bk>
      <rc t="2" v="6348"/>
    </bk>
    <bk>
      <rc t="2" v="6349"/>
    </bk>
    <bk>
      <rc t="2" v="6350"/>
    </bk>
    <bk>
      <rc t="2" v="6351"/>
    </bk>
    <bk>
      <rc t="2" v="6352"/>
    </bk>
    <bk>
      <rc t="2" v="6353"/>
    </bk>
    <bk>
      <rc t="2" v="6354"/>
    </bk>
    <bk>
      <rc t="2" v="6355"/>
    </bk>
    <bk>
      <rc t="2" v="6356"/>
    </bk>
    <bk>
      <rc t="2" v="6357"/>
    </bk>
    <bk>
      <rc t="2" v="6358"/>
    </bk>
    <bk>
      <rc t="2" v="6359"/>
    </bk>
    <bk>
      <rc t="2" v="6360"/>
    </bk>
    <bk>
      <rc t="2" v="6361"/>
    </bk>
    <bk>
      <rc t="2" v="6362"/>
    </bk>
    <bk>
      <rc t="2" v="6363"/>
    </bk>
    <bk>
      <rc t="2" v="6364"/>
    </bk>
    <bk>
      <rc t="2" v="6365"/>
    </bk>
    <bk>
      <rc t="2" v="6366"/>
    </bk>
    <bk>
      <rc t="2" v="6367"/>
    </bk>
    <bk>
      <rc t="2" v="6368"/>
    </bk>
    <bk>
      <rc t="2" v="6369"/>
    </bk>
    <bk>
      <rc t="2" v="6370"/>
    </bk>
    <bk>
      <rc t="2" v="6371"/>
    </bk>
    <bk>
      <rc t="2" v="6372"/>
    </bk>
    <bk>
      <rc t="2" v="6373"/>
    </bk>
    <bk>
      <rc t="2" v="6374"/>
    </bk>
    <bk>
      <rc t="2" v="6375"/>
    </bk>
    <bk>
      <rc t="2" v="6376"/>
    </bk>
    <bk>
      <rc t="2" v="6377"/>
    </bk>
    <bk>
      <rc t="2" v="6378"/>
    </bk>
    <bk>
      <rc t="2" v="6379"/>
    </bk>
    <bk>
      <rc t="2" v="6380"/>
    </bk>
    <bk>
      <rc t="2" v="6381"/>
    </bk>
    <bk>
      <rc t="2" v="6382"/>
    </bk>
    <bk>
      <rc t="2" v="6383"/>
    </bk>
    <bk>
      <rc t="2" v="6384"/>
    </bk>
    <bk>
      <rc t="2" v="6385"/>
    </bk>
    <bk>
      <rc t="2" v="6386"/>
    </bk>
    <bk>
      <rc t="2" v="6387"/>
    </bk>
    <bk>
      <rc t="2" v="6388"/>
    </bk>
    <bk>
      <rc t="2" v="6389"/>
    </bk>
    <bk>
      <rc t="2" v="6390"/>
    </bk>
    <bk>
      <rc t="2" v="6391"/>
    </bk>
    <bk>
      <rc t="2" v="6392"/>
    </bk>
    <bk>
      <rc t="2" v="6393"/>
    </bk>
    <bk>
      <rc t="2" v="6394"/>
    </bk>
    <bk>
      <rc t="2" v="6395"/>
    </bk>
    <bk>
      <rc t="2" v="6396"/>
    </bk>
    <bk>
      <rc t="2" v="6397"/>
    </bk>
    <bk>
      <rc t="2" v="6398"/>
    </bk>
    <bk>
      <rc t="2" v="6399"/>
    </bk>
    <bk>
      <rc t="2" v="6400"/>
    </bk>
    <bk>
      <rc t="2" v="6401"/>
    </bk>
    <bk>
      <rc t="2" v="6402"/>
    </bk>
    <bk>
      <rc t="2" v="6403"/>
    </bk>
    <bk>
      <rc t="2" v="6404"/>
    </bk>
    <bk>
      <rc t="2" v="6405"/>
    </bk>
    <bk>
      <rc t="2" v="6406"/>
    </bk>
    <bk>
      <rc t="2" v="6407"/>
    </bk>
    <bk>
      <rc t="2" v="6408"/>
    </bk>
    <bk>
      <rc t="2" v="6409"/>
    </bk>
    <bk>
      <rc t="2" v="6410"/>
    </bk>
    <bk>
      <rc t="2" v="6411"/>
    </bk>
    <bk>
      <rc t="2" v="6412"/>
    </bk>
    <bk>
      <rc t="2" v="6413"/>
    </bk>
    <bk>
      <rc t="2" v="6414"/>
    </bk>
    <bk>
      <rc t="2" v="6415"/>
    </bk>
    <bk>
      <rc t="2" v="6416"/>
    </bk>
    <bk>
      <rc t="2" v="6417"/>
    </bk>
    <bk>
      <rc t="2" v="6418"/>
    </bk>
    <bk>
      <rc t="2" v="6419"/>
    </bk>
    <bk>
      <rc t="2" v="6420"/>
    </bk>
    <bk>
      <rc t="2" v="6421"/>
    </bk>
    <bk>
      <rc t="2" v="6422"/>
    </bk>
    <bk>
      <rc t="2" v="6423"/>
    </bk>
    <bk>
      <rc t="2" v="6424"/>
    </bk>
    <bk>
      <rc t="2" v="6425"/>
    </bk>
    <bk>
      <rc t="2" v="6426"/>
    </bk>
    <bk>
      <rc t="2" v="6427"/>
    </bk>
    <bk>
      <rc t="2" v="6428"/>
    </bk>
    <bk>
      <rc t="2" v="6429"/>
    </bk>
    <bk>
      <rc t="2" v="6430"/>
    </bk>
    <bk>
      <rc t="2" v="6431"/>
    </bk>
    <bk>
      <rc t="2" v="6432"/>
    </bk>
    <bk>
      <rc t="2" v="6433"/>
    </bk>
    <bk>
      <rc t="2" v="6434"/>
    </bk>
    <bk>
      <rc t="2" v="6435"/>
    </bk>
    <bk>
      <rc t="2" v="6436"/>
    </bk>
    <bk>
      <rc t="2" v="6437"/>
    </bk>
    <bk>
      <rc t="2" v="6438"/>
    </bk>
    <bk>
      <rc t="2" v="6439"/>
    </bk>
    <bk>
      <rc t="2" v="6440"/>
    </bk>
    <bk>
      <rc t="2" v="6441"/>
    </bk>
    <bk>
      <rc t="2" v="6442"/>
    </bk>
    <bk>
      <rc t="2" v="6443"/>
    </bk>
    <bk>
      <rc t="2" v="6444"/>
    </bk>
    <bk>
      <rc t="2" v="6445"/>
    </bk>
    <bk>
      <rc t="2" v="6446"/>
    </bk>
    <bk>
      <rc t="2" v="6447"/>
    </bk>
    <bk>
      <rc t="2" v="6448"/>
    </bk>
    <bk>
      <rc t="2" v="6449"/>
    </bk>
    <bk>
      <rc t="2" v="6450"/>
    </bk>
    <bk>
      <rc t="2" v="6451"/>
    </bk>
    <bk>
      <rc t="2" v="6452"/>
    </bk>
    <bk>
      <rc t="2" v="6453"/>
    </bk>
    <bk>
      <rc t="2" v="6454"/>
    </bk>
    <bk>
      <rc t="2" v="6455"/>
    </bk>
    <bk>
      <rc t="2" v="6456"/>
    </bk>
    <bk>
      <rc t="2" v="6457"/>
    </bk>
    <bk>
      <rc t="2" v="6458"/>
    </bk>
    <bk>
      <rc t="2" v="6459"/>
    </bk>
    <bk>
      <rc t="2" v="6460"/>
    </bk>
    <bk>
      <rc t="2" v="6461"/>
    </bk>
    <bk>
      <rc t="2" v="6462"/>
    </bk>
    <bk>
      <rc t="2" v="6463"/>
    </bk>
    <bk>
      <rc t="2" v="6464"/>
    </bk>
    <bk>
      <rc t="2" v="6465"/>
    </bk>
    <bk>
      <rc t="2" v="6466"/>
    </bk>
    <bk>
      <rc t="2" v="6467"/>
    </bk>
    <bk>
      <rc t="2" v="6468"/>
    </bk>
    <bk>
      <rc t="2" v="6469"/>
    </bk>
    <bk>
      <rc t="2" v="6470"/>
    </bk>
    <bk>
      <rc t="2" v="6471"/>
    </bk>
    <bk>
      <rc t="2" v="6472"/>
    </bk>
    <bk>
      <rc t="2" v="6473"/>
    </bk>
    <bk>
      <rc t="2" v="6474"/>
    </bk>
    <bk>
      <rc t="2" v="6475"/>
    </bk>
    <bk>
      <rc t="2" v="6476"/>
    </bk>
    <bk>
      <rc t="2" v="6477"/>
    </bk>
    <bk>
      <rc t="2" v="6478"/>
    </bk>
    <bk>
      <rc t="2" v="6479"/>
    </bk>
    <bk>
      <rc t="2" v="6480"/>
    </bk>
    <bk>
      <rc t="2" v="6481"/>
    </bk>
    <bk>
      <rc t="2" v="6482"/>
    </bk>
    <bk>
      <rc t="2" v="6483"/>
    </bk>
    <bk>
      <rc t="2" v="6484"/>
    </bk>
    <bk>
      <rc t="2" v="6485"/>
    </bk>
    <bk>
      <rc t="2" v="6486"/>
    </bk>
    <bk>
      <rc t="2" v="6487"/>
    </bk>
    <bk>
      <rc t="2" v="6488"/>
    </bk>
    <bk>
      <rc t="2" v="6489"/>
    </bk>
    <bk>
      <rc t="2" v="6490"/>
    </bk>
    <bk>
      <rc t="2" v="6491"/>
    </bk>
    <bk>
      <rc t="2" v="6492"/>
    </bk>
    <bk>
      <rc t="2" v="6493"/>
    </bk>
    <bk>
      <rc t="2" v="6494"/>
    </bk>
    <bk>
      <rc t="2" v="6495"/>
    </bk>
    <bk>
      <rc t="2" v="6496"/>
    </bk>
    <bk>
      <rc t="2" v="6497"/>
    </bk>
    <bk>
      <rc t="2" v="6498"/>
    </bk>
    <bk>
      <rc t="2" v="6499"/>
    </bk>
    <bk>
      <rc t="2" v="6500"/>
    </bk>
    <bk>
      <rc t="2" v="6501"/>
    </bk>
    <bk>
      <rc t="2" v="6502"/>
    </bk>
    <bk>
      <rc t="2" v="6503"/>
    </bk>
    <bk>
      <rc t="2" v="6504"/>
    </bk>
    <bk>
      <rc t="2" v="6505"/>
    </bk>
    <bk>
      <rc t="2" v="6506"/>
    </bk>
    <bk>
      <rc t="2" v="6507"/>
    </bk>
    <bk>
      <rc t="2" v="6508"/>
    </bk>
    <bk>
      <rc t="2" v="6509"/>
    </bk>
    <bk>
      <rc t="2" v="6510"/>
    </bk>
    <bk>
      <rc t="2" v="6511"/>
    </bk>
    <bk>
      <rc t="2" v="6512"/>
    </bk>
    <bk>
      <rc t="2" v="6513"/>
    </bk>
    <bk>
      <rc t="2" v="6514"/>
    </bk>
    <bk>
      <rc t="2" v="6515"/>
    </bk>
    <bk>
      <rc t="2" v="6516"/>
    </bk>
    <bk>
      <rc t="2" v="6517"/>
    </bk>
    <bk>
      <rc t="2" v="6518"/>
    </bk>
    <bk>
      <rc t="2" v="6519"/>
    </bk>
    <bk>
      <rc t="2" v="6520"/>
    </bk>
    <bk>
      <rc t="2" v="6521"/>
    </bk>
    <bk>
      <rc t="2" v="6522"/>
    </bk>
    <bk>
      <rc t="2" v="6523"/>
    </bk>
    <bk>
      <rc t="2" v="6524"/>
    </bk>
    <bk>
      <rc t="2" v="6525"/>
    </bk>
    <bk>
      <rc t="2" v="6526"/>
    </bk>
    <bk>
      <rc t="2" v="6527"/>
    </bk>
    <bk>
      <rc t="2" v="6528"/>
    </bk>
    <bk>
      <rc t="2" v="6529"/>
    </bk>
    <bk>
      <rc t="2" v="6530"/>
    </bk>
    <bk>
      <rc t="2" v="6531"/>
    </bk>
    <bk>
      <rc t="2" v="6532"/>
    </bk>
    <bk>
      <rc t="2" v="6533"/>
    </bk>
    <bk>
      <rc t="2" v="6534"/>
    </bk>
    <bk>
      <rc t="2" v="6535"/>
    </bk>
    <bk>
      <rc t="2" v="6536"/>
    </bk>
    <bk>
      <rc t="2" v="6537"/>
    </bk>
    <bk>
      <rc t="2" v="6538"/>
    </bk>
    <bk>
      <rc t="2" v="6539"/>
    </bk>
    <bk>
      <rc t="2" v="6540"/>
    </bk>
    <bk>
      <rc t="2" v="6541"/>
    </bk>
    <bk>
      <rc t="2" v="6542"/>
    </bk>
    <bk>
      <rc t="2" v="6543"/>
    </bk>
    <bk>
      <rc t="2" v="6544"/>
    </bk>
    <bk>
      <rc t="2" v="6545"/>
    </bk>
    <bk>
      <rc t="2" v="6546"/>
    </bk>
    <bk>
      <rc t="2" v="6547"/>
    </bk>
    <bk>
      <rc t="2" v="6548"/>
    </bk>
    <bk>
      <rc t="2" v="6549"/>
    </bk>
    <bk>
      <rc t="2" v="6550"/>
    </bk>
    <bk>
      <rc t="2" v="6551"/>
    </bk>
    <bk>
      <rc t="2" v="6552"/>
    </bk>
    <bk>
      <rc t="2" v="6553"/>
    </bk>
    <bk>
      <rc t="2" v="6554"/>
    </bk>
    <bk>
      <rc t="2" v="6555"/>
    </bk>
    <bk>
      <rc t="2" v="6556"/>
    </bk>
    <bk>
      <rc t="2" v="6557"/>
    </bk>
    <bk>
      <rc t="2" v="6558"/>
    </bk>
    <bk>
      <rc t="2" v="6559"/>
    </bk>
    <bk>
      <rc t="2" v="6560"/>
    </bk>
    <bk>
      <rc t="2" v="6561"/>
    </bk>
    <bk>
      <rc t="2" v="6562"/>
    </bk>
    <bk>
      <rc t="2" v="6563"/>
    </bk>
    <bk>
      <rc t="2" v="6564"/>
    </bk>
    <bk>
      <rc t="2" v="6565"/>
    </bk>
    <bk>
      <rc t="2" v="6566"/>
    </bk>
    <bk>
      <rc t="2" v="6567"/>
    </bk>
    <bk>
      <rc t="2" v="6568"/>
    </bk>
    <bk>
      <rc t="2" v="6569"/>
    </bk>
    <bk>
      <rc t="2" v="6570"/>
    </bk>
    <bk>
      <rc t="2" v="6571"/>
    </bk>
    <bk>
      <rc t="2" v="6572"/>
    </bk>
    <bk>
      <rc t="2" v="6573"/>
    </bk>
    <bk>
      <rc t="2" v="6574"/>
    </bk>
    <bk>
      <rc t="2" v="6575"/>
    </bk>
    <bk>
      <rc t="2" v="6576"/>
    </bk>
    <bk>
      <rc t="2" v="6577"/>
    </bk>
    <bk>
      <rc t="2" v="6578"/>
    </bk>
    <bk>
      <rc t="2" v="6579"/>
    </bk>
    <bk>
      <rc t="2" v="6580"/>
    </bk>
    <bk>
      <rc t="2" v="6581"/>
    </bk>
    <bk>
      <rc t="2" v="6582"/>
    </bk>
    <bk>
      <rc t="2" v="6583"/>
    </bk>
    <bk>
      <rc t="2" v="6584"/>
    </bk>
    <bk>
      <rc t="2" v="6585"/>
    </bk>
    <bk>
      <rc t="2" v="6586"/>
    </bk>
    <bk>
      <rc t="2" v="6587"/>
    </bk>
    <bk>
      <rc t="2" v="6588"/>
    </bk>
    <bk>
      <rc t="2" v="6589"/>
    </bk>
    <bk>
      <rc t="2" v="6590"/>
    </bk>
    <bk>
      <rc t="2" v="6591"/>
    </bk>
    <bk>
      <rc t="2" v="6592"/>
    </bk>
    <bk>
      <rc t="2" v="6593"/>
    </bk>
    <bk>
      <rc t="2" v="6594"/>
    </bk>
    <bk>
      <rc t="2" v="6595"/>
    </bk>
    <bk>
      <rc t="2" v="6596"/>
    </bk>
    <bk>
      <rc t="2" v="6597"/>
    </bk>
    <bk>
      <rc t="2" v="6598"/>
    </bk>
    <bk>
      <rc t="2" v="6599"/>
    </bk>
    <bk>
      <rc t="2" v="6600"/>
    </bk>
    <bk>
      <rc t="2" v="6601"/>
    </bk>
    <bk>
      <rc t="2" v="6602"/>
    </bk>
    <bk>
      <rc t="2" v="6603"/>
    </bk>
    <bk>
      <rc t="2" v="6604"/>
    </bk>
    <bk>
      <rc t="2" v="6605"/>
    </bk>
    <bk>
      <rc t="2" v="6606"/>
    </bk>
    <bk>
      <rc t="2" v="6607"/>
    </bk>
    <bk>
      <rc t="2" v="6608"/>
    </bk>
    <bk>
      <rc t="2" v="6609"/>
    </bk>
    <bk>
      <rc t="2" v="6610"/>
    </bk>
    <bk>
      <rc t="2" v="6611"/>
    </bk>
    <bk>
      <rc t="2" v="6612"/>
    </bk>
    <bk>
      <rc t="2" v="6613"/>
    </bk>
    <bk>
      <rc t="2" v="6614"/>
    </bk>
    <bk>
      <rc t="2" v="6615"/>
    </bk>
    <bk>
      <rc t="2" v="6616"/>
    </bk>
    <bk>
      <rc t="2" v="6617"/>
    </bk>
    <bk>
      <rc t="2" v="6618"/>
    </bk>
    <bk>
      <rc t="2" v="6619"/>
    </bk>
    <bk>
      <rc t="2" v="6620"/>
    </bk>
    <bk>
      <rc t="2" v="6621"/>
    </bk>
    <bk>
      <rc t="2" v="6622"/>
    </bk>
    <bk>
      <rc t="2" v="6623"/>
    </bk>
    <bk>
      <rc t="2" v="6624"/>
    </bk>
    <bk>
      <rc t="2" v="6625"/>
    </bk>
    <bk>
      <rc t="2" v="6626"/>
    </bk>
    <bk>
      <rc t="2" v="6627"/>
    </bk>
    <bk>
      <rc t="2" v="6628"/>
    </bk>
    <bk>
      <rc t="2" v="6629"/>
    </bk>
    <bk>
      <rc t="2" v="6630"/>
    </bk>
    <bk>
      <rc t="2" v="6631"/>
    </bk>
    <bk>
      <rc t="2" v="6632"/>
    </bk>
    <bk>
      <rc t="2" v="6633"/>
    </bk>
    <bk>
      <rc t="2" v="6634"/>
    </bk>
    <bk>
      <rc t="2" v="6635"/>
    </bk>
    <bk>
      <rc t="2" v="6636"/>
    </bk>
    <bk>
      <rc t="2" v="6637"/>
    </bk>
    <bk>
      <rc t="2" v="6638"/>
    </bk>
    <bk>
      <rc t="2" v="6639"/>
    </bk>
    <bk>
      <rc t="2" v="6640"/>
    </bk>
    <bk>
      <rc t="2" v="6641"/>
    </bk>
    <bk>
      <rc t="2" v="6642"/>
    </bk>
    <bk>
      <rc t="2" v="6643"/>
    </bk>
    <bk>
      <rc t="2" v="6644"/>
    </bk>
    <bk>
      <rc t="2" v="6645"/>
    </bk>
    <bk>
      <rc t="2" v="6646"/>
    </bk>
    <bk>
      <rc t="2" v="6647"/>
    </bk>
    <bk>
      <rc t="2" v="6648"/>
    </bk>
    <bk>
      <rc t="2" v="6649"/>
    </bk>
    <bk>
      <rc t="2" v="6650"/>
    </bk>
    <bk>
      <rc t="2" v="6651"/>
    </bk>
    <bk>
      <rc t="2" v="6652"/>
    </bk>
    <bk>
      <rc t="2" v="6653"/>
    </bk>
    <bk>
      <rc t="2" v="6654"/>
    </bk>
    <bk>
      <rc t="2" v="6655"/>
    </bk>
    <bk>
      <rc t="2" v="6656"/>
    </bk>
    <bk>
      <rc t="2" v="6657"/>
    </bk>
    <bk>
      <rc t="2" v="6658"/>
    </bk>
    <bk>
      <rc t="2" v="6659"/>
    </bk>
    <bk>
      <rc t="2" v="6660"/>
    </bk>
    <bk>
      <rc t="2" v="6661"/>
    </bk>
    <bk>
      <rc t="2" v="6662"/>
    </bk>
    <bk>
      <rc t="2" v="6663"/>
    </bk>
    <bk>
      <rc t="2" v="6664"/>
    </bk>
    <bk>
      <rc t="2" v="6665"/>
    </bk>
    <bk>
      <rc t="2" v="6666"/>
    </bk>
    <bk>
      <rc t="2" v="6667"/>
    </bk>
    <bk>
      <rc t="2" v="6668"/>
    </bk>
    <bk>
      <rc t="2" v="6669"/>
    </bk>
    <bk>
      <rc t="2" v="6670"/>
    </bk>
    <bk>
      <rc t="2" v="6671"/>
    </bk>
    <bk>
      <rc t="2" v="6672"/>
    </bk>
    <bk>
      <rc t="2" v="6673"/>
    </bk>
    <bk>
      <rc t="2" v="6674"/>
    </bk>
    <bk>
      <rc t="2" v="6675"/>
    </bk>
    <bk>
      <rc t="2" v="6676"/>
    </bk>
    <bk>
      <rc t="2" v="6677"/>
    </bk>
    <bk>
      <rc t="2" v="6678"/>
    </bk>
    <bk>
      <rc t="2" v="6679"/>
    </bk>
    <bk>
      <rc t="2" v="6680"/>
    </bk>
    <bk>
      <rc t="2" v="6681"/>
    </bk>
    <bk>
      <rc t="2" v="6682"/>
    </bk>
    <bk>
      <rc t="2" v="6683"/>
    </bk>
    <bk>
      <rc t="2" v="6684"/>
    </bk>
    <bk>
      <rc t="2" v="6685"/>
    </bk>
    <bk>
      <rc t="2" v="6686"/>
    </bk>
    <bk>
      <rc t="2" v="6687"/>
    </bk>
    <bk>
      <rc t="2" v="6688"/>
    </bk>
    <bk>
      <rc t="2" v="6689"/>
    </bk>
    <bk>
      <rc t="2" v="6690"/>
    </bk>
    <bk>
      <rc t="2" v="6691"/>
    </bk>
    <bk>
      <rc t="2" v="6692"/>
    </bk>
    <bk>
      <rc t="2" v="6693"/>
    </bk>
    <bk>
      <rc t="2" v="6694"/>
    </bk>
    <bk>
      <rc t="2" v="6695"/>
    </bk>
    <bk>
      <rc t="2" v="6696"/>
    </bk>
    <bk>
      <rc t="2" v="6697"/>
    </bk>
    <bk>
      <rc t="2" v="6698"/>
    </bk>
    <bk>
      <rc t="2" v="6699"/>
    </bk>
    <bk>
      <rc t="2" v="6700"/>
    </bk>
    <bk>
      <rc t="2" v="6701"/>
    </bk>
    <bk>
      <rc t="2" v="6702"/>
    </bk>
    <bk>
      <rc t="2" v="6703"/>
    </bk>
    <bk>
      <rc t="2" v="6704"/>
    </bk>
    <bk>
      <rc t="2" v="6705"/>
    </bk>
    <bk>
      <rc t="2" v="6706"/>
    </bk>
    <bk>
      <rc t="2" v="6707"/>
    </bk>
    <bk>
      <rc t="2" v="6708"/>
    </bk>
    <bk>
      <rc t="2" v="6709"/>
    </bk>
    <bk>
      <rc t="2" v="6710"/>
    </bk>
    <bk>
      <rc t="2" v="6711"/>
    </bk>
    <bk>
      <rc t="2" v="6712"/>
    </bk>
    <bk>
      <rc t="2" v="6713"/>
    </bk>
    <bk>
      <rc t="2" v="6714"/>
    </bk>
    <bk>
      <rc t="2" v="6715"/>
    </bk>
    <bk>
      <rc t="2" v="6716"/>
    </bk>
    <bk>
      <rc t="2" v="6717"/>
    </bk>
    <bk>
      <rc t="2" v="6718"/>
    </bk>
    <bk>
      <rc t="2" v="6719"/>
    </bk>
    <bk>
      <rc t="2" v="6720"/>
    </bk>
    <bk>
      <rc t="2" v="6721"/>
    </bk>
    <bk>
      <rc t="2" v="6722"/>
    </bk>
    <bk>
      <rc t="2" v="6723"/>
    </bk>
    <bk>
      <rc t="2" v="6724"/>
    </bk>
    <bk>
      <rc t="2" v="6725"/>
    </bk>
    <bk>
      <rc t="2" v="6726"/>
    </bk>
    <bk>
      <rc t="2" v="6727"/>
    </bk>
    <bk>
      <rc t="2" v="6728"/>
    </bk>
    <bk>
      <rc t="2" v="6729"/>
    </bk>
    <bk>
      <rc t="2" v="6730"/>
    </bk>
    <bk>
      <rc t="2" v="6731"/>
    </bk>
    <bk>
      <rc t="2" v="6732"/>
    </bk>
    <bk>
      <rc t="2" v="6733"/>
    </bk>
    <bk>
      <rc t="2" v="6734"/>
    </bk>
    <bk>
      <rc t="2" v="6735"/>
    </bk>
    <bk>
      <rc t="2" v="6736"/>
    </bk>
    <bk>
      <rc t="2" v="6737"/>
    </bk>
    <bk>
      <rc t="2" v="6738"/>
    </bk>
    <bk>
      <rc t="2" v="6739"/>
    </bk>
    <bk>
      <rc t="2" v="6740"/>
    </bk>
    <bk>
      <rc t="2" v="6741"/>
    </bk>
    <bk>
      <rc t="2" v="6742"/>
    </bk>
    <bk>
      <rc t="2" v="6743"/>
    </bk>
    <bk>
      <rc t="2" v="6744"/>
    </bk>
    <bk>
      <rc t="2" v="6745"/>
    </bk>
    <bk>
      <rc t="2" v="6746"/>
    </bk>
    <bk>
      <rc t="2" v="6747"/>
    </bk>
    <bk>
      <rc t="2" v="6748"/>
    </bk>
    <bk>
      <rc t="2" v="6749"/>
    </bk>
    <bk>
      <rc t="2" v="6750"/>
    </bk>
    <bk>
      <rc t="2" v="6751"/>
    </bk>
    <bk>
      <rc t="2" v="6752"/>
    </bk>
    <bk>
      <rc t="2" v="6753"/>
    </bk>
    <bk>
      <rc t="2" v="6754"/>
    </bk>
    <bk>
      <rc t="2" v="6755"/>
    </bk>
    <bk>
      <rc t="2" v="6756"/>
    </bk>
    <bk>
      <rc t="2" v="6757"/>
    </bk>
    <bk>
      <rc t="2" v="6758"/>
    </bk>
    <bk>
      <rc t="2" v="6759"/>
    </bk>
    <bk>
      <rc t="2" v="6760"/>
    </bk>
    <bk>
      <rc t="2" v="6761"/>
    </bk>
    <bk>
      <rc t="2" v="6762"/>
    </bk>
    <bk>
      <rc t="2" v="6763"/>
    </bk>
    <bk>
      <rc t="2" v="6764"/>
    </bk>
    <bk>
      <rc t="2" v="6765"/>
    </bk>
    <bk>
      <rc t="2" v="6766"/>
    </bk>
    <bk>
      <rc t="2" v="6767"/>
    </bk>
    <bk>
      <rc t="2" v="6768"/>
    </bk>
    <bk>
      <rc t="2" v="6769"/>
    </bk>
    <bk>
      <rc t="2" v="6770"/>
    </bk>
    <bk>
      <rc t="2" v="6771"/>
    </bk>
    <bk>
      <rc t="2" v="6772"/>
    </bk>
    <bk>
      <rc t="2" v="6773"/>
    </bk>
    <bk>
      <rc t="2" v="6774"/>
    </bk>
    <bk>
      <rc t="2" v="6775"/>
    </bk>
    <bk>
      <rc t="2" v="6776"/>
    </bk>
    <bk>
      <rc t="2" v="6777"/>
    </bk>
    <bk>
      <rc t="2" v="6778"/>
    </bk>
    <bk>
      <rc t="2" v="6779"/>
    </bk>
    <bk>
      <rc t="2" v="6780"/>
    </bk>
    <bk>
      <rc t="2" v="6781"/>
    </bk>
    <bk>
      <rc t="2" v="6782"/>
    </bk>
    <bk>
      <rc t="2" v="6783"/>
    </bk>
    <bk>
      <rc t="2" v="6784"/>
    </bk>
    <bk>
      <rc t="2" v="6785"/>
    </bk>
    <bk>
      <rc t="2" v="6786"/>
    </bk>
    <bk>
      <rc t="2" v="6787"/>
    </bk>
    <bk>
      <rc t="2" v="6788"/>
    </bk>
    <bk>
      <rc t="2" v="6789"/>
    </bk>
    <bk>
      <rc t="2" v="6790"/>
    </bk>
    <bk>
      <rc t="2" v="6791"/>
    </bk>
    <bk>
      <rc t="2" v="6792"/>
    </bk>
    <bk>
      <rc t="2" v="6793"/>
    </bk>
    <bk>
      <rc t="2" v="6794"/>
    </bk>
    <bk>
      <rc t="2" v="6795"/>
    </bk>
    <bk>
      <rc t="2" v="6796"/>
    </bk>
    <bk>
      <rc t="2" v="6797"/>
    </bk>
    <bk>
      <rc t="2" v="6798"/>
    </bk>
    <bk>
      <rc t="2" v="6799"/>
    </bk>
    <bk>
      <rc t="2" v="6800"/>
    </bk>
    <bk>
      <rc t="2" v="6801"/>
    </bk>
    <bk>
      <rc t="2" v="6802"/>
    </bk>
    <bk>
      <rc t="2" v="6803"/>
    </bk>
    <bk>
      <rc t="2" v="6804"/>
    </bk>
    <bk>
      <rc t="2" v="6805"/>
    </bk>
    <bk>
      <rc t="2" v="6806"/>
    </bk>
    <bk>
      <rc t="2" v="6807"/>
    </bk>
    <bk>
      <rc t="2" v="6808"/>
    </bk>
    <bk>
      <rc t="2" v="6809"/>
    </bk>
    <bk>
      <rc t="2" v="6810"/>
    </bk>
    <bk>
      <rc t="2" v="6811"/>
    </bk>
    <bk>
      <rc t="2" v="6812"/>
    </bk>
    <bk>
      <rc t="2" v="6813"/>
    </bk>
    <bk>
      <rc t="2" v="6814"/>
    </bk>
    <bk>
      <rc t="2" v="6815"/>
    </bk>
    <bk>
      <rc t="2" v="6816"/>
    </bk>
    <bk>
      <rc t="2" v="6817"/>
    </bk>
    <bk>
      <rc t="2" v="6818"/>
    </bk>
    <bk>
      <rc t="2" v="6819"/>
    </bk>
    <bk>
      <rc t="2" v="6820"/>
    </bk>
    <bk>
      <rc t="2" v="6821"/>
    </bk>
    <bk>
      <rc t="2" v="6822"/>
    </bk>
    <bk>
      <rc t="2" v="6823"/>
    </bk>
    <bk>
      <rc t="2" v="6824"/>
    </bk>
    <bk>
      <rc t="2" v="6825"/>
    </bk>
    <bk>
      <rc t="2" v="6826"/>
    </bk>
    <bk>
      <rc t="2" v="6827"/>
    </bk>
    <bk>
      <rc t="2" v="6828"/>
    </bk>
    <bk>
      <rc t="2" v="6829"/>
    </bk>
    <bk>
      <rc t="2" v="6830"/>
    </bk>
    <bk>
      <rc t="2" v="6831"/>
    </bk>
    <bk>
      <rc t="2" v="6832"/>
    </bk>
    <bk>
      <rc t="2" v="6833"/>
    </bk>
    <bk>
      <rc t="2" v="6834"/>
    </bk>
    <bk>
      <rc t="2" v="6835"/>
    </bk>
    <bk>
      <rc t="2" v="6836"/>
    </bk>
    <bk>
      <rc t="2" v="6837"/>
    </bk>
    <bk>
      <rc t="2" v="6838"/>
    </bk>
    <bk>
      <rc t="2" v="6839"/>
    </bk>
    <bk>
      <rc t="2" v="6840"/>
    </bk>
    <bk>
      <rc t="2" v="6841"/>
    </bk>
    <bk>
      <rc t="2" v="6842"/>
    </bk>
    <bk>
      <rc t="2" v="6843"/>
    </bk>
    <bk>
      <rc t="2" v="6844"/>
    </bk>
    <bk>
      <rc t="2" v="6845"/>
    </bk>
    <bk>
      <rc t="2" v="6846"/>
    </bk>
    <bk>
      <rc t="2" v="6847"/>
    </bk>
    <bk>
      <rc t="2" v="6848"/>
    </bk>
    <bk>
      <rc t="2" v="6849"/>
    </bk>
    <bk>
      <rc t="2" v="6850"/>
    </bk>
    <bk>
      <rc t="2" v="6851"/>
    </bk>
    <bk>
      <rc t="2" v="6852"/>
    </bk>
    <bk>
      <rc t="2" v="6853"/>
    </bk>
    <bk>
      <rc t="2" v="6854"/>
    </bk>
    <bk>
      <rc t="2" v="6855"/>
    </bk>
    <bk>
      <rc t="2" v="6856"/>
    </bk>
    <bk>
      <rc t="2" v="6857"/>
    </bk>
    <bk>
      <rc t="2" v="6858"/>
    </bk>
    <bk>
      <rc t="2" v="6859"/>
    </bk>
    <bk>
      <rc t="2" v="6860"/>
    </bk>
    <bk>
      <rc t="2" v="6861"/>
    </bk>
    <bk>
      <rc t="2" v="6862"/>
    </bk>
    <bk>
      <rc t="2" v="6863"/>
    </bk>
    <bk>
      <rc t="2" v="6864"/>
    </bk>
    <bk>
      <rc t="2" v="6865"/>
    </bk>
    <bk>
      <rc t="2" v="6866"/>
    </bk>
    <bk>
      <rc t="2" v="6867"/>
    </bk>
    <bk>
      <rc t="2" v="6868"/>
    </bk>
    <bk>
      <rc t="2" v="6869"/>
    </bk>
    <bk>
      <rc t="2" v="6870"/>
    </bk>
    <bk>
      <rc t="2" v="6871"/>
    </bk>
    <bk>
      <rc t="2" v="6872"/>
    </bk>
    <bk>
      <rc t="2" v="6873"/>
    </bk>
    <bk>
      <rc t="2" v="6874"/>
    </bk>
    <bk>
      <rc t="2" v="6875"/>
    </bk>
    <bk>
      <rc t="2" v="6876"/>
    </bk>
    <bk>
      <rc t="2" v="6877"/>
    </bk>
    <bk>
      <rc t="2" v="6878"/>
    </bk>
    <bk>
      <rc t="2" v="6879"/>
    </bk>
    <bk>
      <rc t="2" v="6880"/>
    </bk>
    <bk>
      <rc t="2" v="6881"/>
    </bk>
    <bk>
      <rc t="2" v="6882"/>
    </bk>
    <bk>
      <rc t="2" v="6883"/>
    </bk>
    <bk>
      <rc t="2" v="6884"/>
    </bk>
    <bk>
      <rc t="2" v="6885"/>
    </bk>
    <bk>
      <rc t="2" v="6886"/>
    </bk>
    <bk>
      <rc t="2" v="6887"/>
    </bk>
    <bk>
      <rc t="2" v="6888"/>
    </bk>
    <bk>
      <rc t="2" v="6889"/>
    </bk>
    <bk>
      <rc t="2" v="6890"/>
    </bk>
    <bk>
      <rc t="2" v="6891"/>
    </bk>
    <bk>
      <rc t="2" v="6892"/>
    </bk>
    <bk>
      <rc t="2" v="6893"/>
    </bk>
    <bk>
      <rc t="2" v="6894"/>
    </bk>
    <bk>
      <rc t="2" v="6895"/>
    </bk>
    <bk>
      <rc t="2" v="6896"/>
    </bk>
    <bk>
      <rc t="2" v="6897"/>
    </bk>
    <bk>
      <rc t="2" v="6898"/>
    </bk>
    <bk>
      <rc t="2" v="6899"/>
    </bk>
    <bk>
      <rc t="2" v="6900"/>
    </bk>
    <bk>
      <rc t="2" v="6901"/>
    </bk>
    <bk>
      <rc t="2" v="6902"/>
    </bk>
    <bk>
      <rc t="2" v="6903"/>
    </bk>
    <bk>
      <rc t="2" v="6904"/>
    </bk>
    <bk>
      <rc t="2" v="6905"/>
    </bk>
    <bk>
      <rc t="2" v="6906"/>
    </bk>
    <bk>
      <rc t="2" v="6907"/>
    </bk>
    <bk>
      <rc t="2" v="6908"/>
    </bk>
    <bk>
      <rc t="2" v="6909"/>
    </bk>
    <bk>
      <rc t="2" v="6910"/>
    </bk>
    <bk>
      <rc t="2" v="6911"/>
    </bk>
    <bk>
      <rc t="2" v="6912"/>
    </bk>
    <bk>
      <rc t="2" v="6913"/>
    </bk>
    <bk>
      <rc t="2" v="6914"/>
    </bk>
    <bk>
      <rc t="2" v="6915"/>
    </bk>
    <bk>
      <rc t="2" v="6916"/>
    </bk>
    <bk>
      <rc t="2" v="6917"/>
    </bk>
    <bk>
      <rc t="2" v="6918"/>
    </bk>
    <bk>
      <rc t="2" v="6919"/>
    </bk>
    <bk>
      <rc t="2" v="6920"/>
    </bk>
    <bk>
      <rc t="2" v="6921"/>
    </bk>
    <bk>
      <rc t="2" v="6922"/>
    </bk>
    <bk>
      <rc t="2" v="6923"/>
    </bk>
    <bk>
      <rc t="2" v="6924"/>
    </bk>
    <bk>
      <rc t="2" v="6925"/>
    </bk>
    <bk>
      <rc t="2" v="6926"/>
    </bk>
    <bk>
      <rc t="2" v="6927"/>
    </bk>
    <bk>
      <rc t="2" v="6928"/>
    </bk>
    <bk>
      <rc t="2" v="6929"/>
    </bk>
    <bk>
      <rc t="2" v="6930"/>
    </bk>
    <bk>
      <rc t="2" v="6931"/>
    </bk>
    <bk>
      <rc t="2" v="6932"/>
    </bk>
    <bk>
      <rc t="2" v="6933"/>
    </bk>
    <bk>
      <rc t="2" v="6934"/>
    </bk>
    <bk>
      <rc t="2" v="6935"/>
    </bk>
    <bk>
      <rc t="2" v="6936"/>
    </bk>
    <bk>
      <rc t="2" v="6937"/>
    </bk>
    <bk>
      <rc t="2" v="6938"/>
    </bk>
    <bk>
      <rc t="2" v="6939"/>
    </bk>
    <bk>
      <rc t="2" v="6940"/>
    </bk>
    <bk>
      <rc t="2" v="6941"/>
    </bk>
    <bk>
      <rc t="2" v="6942"/>
    </bk>
    <bk>
      <rc t="2" v="6943"/>
    </bk>
    <bk>
      <rc t="2" v="6944"/>
    </bk>
    <bk>
      <rc t="2" v="6945"/>
    </bk>
    <bk>
      <rc t="2" v="6946"/>
    </bk>
    <bk>
      <rc t="2" v="6947"/>
    </bk>
    <bk>
      <rc t="2" v="6948"/>
    </bk>
    <bk>
      <rc t="2" v="6949"/>
    </bk>
    <bk>
      <rc t="2" v="6950"/>
    </bk>
    <bk>
      <rc t="2" v="6951"/>
    </bk>
    <bk>
      <rc t="2" v="6952"/>
    </bk>
    <bk>
      <rc t="2" v="6953"/>
    </bk>
    <bk>
      <rc t="2" v="6954"/>
    </bk>
    <bk>
      <rc t="2" v="6955"/>
    </bk>
    <bk>
      <rc t="2" v="6956"/>
    </bk>
    <bk>
      <rc t="2" v="6957"/>
    </bk>
    <bk>
      <rc t="2" v="6958"/>
    </bk>
    <bk>
      <rc t="2" v="6959"/>
    </bk>
    <bk>
      <rc t="2" v="6960"/>
    </bk>
    <bk>
      <rc t="2" v="6961"/>
    </bk>
    <bk>
      <rc t="2" v="6962"/>
    </bk>
    <bk>
      <rc t="2" v="6963"/>
    </bk>
    <bk>
      <rc t="2" v="6964"/>
    </bk>
    <bk>
      <rc t="2" v="6965"/>
    </bk>
    <bk>
      <rc t="2" v="6966"/>
    </bk>
    <bk>
      <rc t="2" v="6967"/>
    </bk>
    <bk>
      <rc t="2" v="6968"/>
    </bk>
    <bk>
      <rc t="2" v="6969"/>
    </bk>
    <bk>
      <rc t="2" v="6970"/>
    </bk>
    <bk>
      <rc t="2" v="6971"/>
    </bk>
    <bk>
      <rc t="2" v="6972"/>
    </bk>
    <bk>
      <rc t="2" v="6973"/>
    </bk>
    <bk>
      <rc t="2" v="6974"/>
    </bk>
    <bk>
      <rc t="2" v="6975"/>
    </bk>
    <bk>
      <rc t="2" v="6976"/>
    </bk>
    <bk>
      <rc t="2" v="6977"/>
    </bk>
    <bk>
      <rc t="2" v="6978"/>
    </bk>
    <bk>
      <rc t="2" v="6979"/>
    </bk>
    <bk>
      <rc t="2" v="6980"/>
    </bk>
    <bk>
      <rc t="2" v="6981"/>
    </bk>
    <bk>
      <rc t="2" v="6982"/>
    </bk>
    <bk>
      <rc t="2" v="6983"/>
    </bk>
    <bk>
      <rc t="2" v="6984"/>
    </bk>
    <bk>
      <rc t="2" v="6985"/>
    </bk>
    <bk>
      <rc t="2" v="6986"/>
    </bk>
    <bk>
      <rc t="2" v="6987"/>
    </bk>
    <bk>
      <rc t="2" v="6988"/>
    </bk>
    <bk>
      <rc t="2" v="6989"/>
    </bk>
    <bk>
      <rc t="2" v="6990"/>
    </bk>
    <bk>
      <rc t="2" v="6991"/>
    </bk>
    <bk>
      <rc t="2" v="6992"/>
    </bk>
    <bk>
      <rc t="2" v="6993"/>
    </bk>
    <bk>
      <rc t="2" v="6994"/>
    </bk>
    <bk>
      <rc t="2" v="6995"/>
    </bk>
    <bk>
      <rc t="2" v="6996"/>
    </bk>
    <bk>
      <rc t="2" v="6997"/>
    </bk>
    <bk>
      <rc t="2" v="6998"/>
    </bk>
    <bk>
      <rc t="2" v="6999"/>
    </bk>
    <bk>
      <rc t="2" v="7000"/>
    </bk>
    <bk>
      <rc t="2" v="7001"/>
    </bk>
    <bk>
      <rc t="2" v="7002"/>
    </bk>
    <bk>
      <rc t="2" v="7003"/>
    </bk>
    <bk>
      <rc t="2" v="7004"/>
    </bk>
    <bk>
      <rc t="2" v="7005"/>
    </bk>
    <bk>
      <rc t="2" v="7006"/>
    </bk>
    <bk>
      <rc t="2" v="7007"/>
    </bk>
    <bk>
      <rc t="2" v="7008"/>
    </bk>
    <bk>
      <rc t="2" v="7009"/>
    </bk>
    <bk>
      <rc t="2" v="7010"/>
    </bk>
    <bk>
      <rc t="2" v="7011"/>
    </bk>
    <bk>
      <rc t="2" v="7012"/>
    </bk>
    <bk>
      <rc t="2" v="7013"/>
    </bk>
    <bk>
      <rc t="2" v="7014"/>
    </bk>
    <bk>
      <rc t="2" v="7015"/>
    </bk>
    <bk>
      <rc t="2" v="7016"/>
    </bk>
    <bk>
      <rc t="2" v="7017"/>
    </bk>
    <bk>
      <rc t="2" v="7018"/>
    </bk>
    <bk>
      <rc t="2" v="7019"/>
    </bk>
    <bk>
      <rc t="2" v="7020"/>
    </bk>
    <bk>
      <rc t="2" v="7021"/>
    </bk>
    <bk>
      <rc t="2" v="7022"/>
    </bk>
    <bk>
      <rc t="2" v="7023"/>
    </bk>
    <bk>
      <rc t="2" v="7024"/>
    </bk>
    <bk>
      <rc t="2" v="7025"/>
    </bk>
    <bk>
      <rc t="2" v="7026"/>
    </bk>
    <bk>
      <rc t="2" v="7027"/>
    </bk>
    <bk>
      <rc t="2" v="7028"/>
    </bk>
    <bk>
      <rc t="2" v="7029"/>
    </bk>
    <bk>
      <rc t="2" v="7030"/>
    </bk>
    <bk>
      <rc t="2" v="7031"/>
    </bk>
    <bk>
      <rc t="2" v="7032"/>
    </bk>
    <bk>
      <rc t="2" v="7033"/>
    </bk>
    <bk>
      <rc t="2" v="7034"/>
    </bk>
    <bk>
      <rc t="2" v="7035"/>
    </bk>
    <bk>
      <rc t="2" v="7036"/>
    </bk>
    <bk>
      <rc t="2" v="7037"/>
    </bk>
    <bk>
      <rc t="2" v="7038"/>
    </bk>
    <bk>
      <rc t="2" v="7039"/>
    </bk>
    <bk>
      <rc t="2" v="7040"/>
    </bk>
    <bk>
      <rc t="2" v="7041"/>
    </bk>
    <bk>
      <rc t="2" v="7042"/>
    </bk>
    <bk>
      <rc t="2" v="7043"/>
    </bk>
    <bk>
      <rc t="2" v="7044"/>
    </bk>
    <bk>
      <rc t="2" v="7045"/>
    </bk>
    <bk>
      <rc t="2" v="7046"/>
    </bk>
    <bk>
      <rc t="2" v="7047"/>
    </bk>
    <bk>
      <rc t="2" v="7048"/>
    </bk>
    <bk>
      <rc t="2" v="7049"/>
    </bk>
    <bk>
      <rc t="2" v="7050"/>
    </bk>
    <bk>
      <rc t="2" v="7051"/>
    </bk>
    <bk>
      <rc t="2" v="7052"/>
    </bk>
    <bk>
      <rc t="2" v="7053"/>
    </bk>
    <bk>
      <rc t="2" v="7054"/>
    </bk>
    <bk>
      <rc t="2" v="7055"/>
    </bk>
    <bk>
      <rc t="2" v="7056"/>
    </bk>
    <bk>
      <rc t="2" v="7057"/>
    </bk>
    <bk>
      <rc t="2" v="7058"/>
    </bk>
    <bk>
      <rc t="2" v="7059"/>
    </bk>
    <bk>
      <rc t="2" v="7060"/>
    </bk>
    <bk>
      <rc t="2" v="7061"/>
    </bk>
    <bk>
      <rc t="2" v="7062"/>
    </bk>
    <bk>
      <rc t="2" v="7063"/>
    </bk>
    <bk>
      <rc t="2" v="7064"/>
    </bk>
    <bk>
      <rc t="2" v="7065"/>
    </bk>
    <bk>
      <rc t="2" v="7066"/>
    </bk>
    <bk>
      <rc t="2" v="7067"/>
    </bk>
    <bk>
      <rc t="2" v="7068"/>
    </bk>
    <bk>
      <rc t="2" v="7069"/>
    </bk>
    <bk>
      <rc t="2" v="7070"/>
    </bk>
    <bk>
      <rc t="2" v="7071"/>
    </bk>
    <bk>
      <rc t="2" v="7072"/>
    </bk>
    <bk>
      <rc t="2" v="7073"/>
    </bk>
    <bk>
      <rc t="2" v="7074"/>
    </bk>
    <bk>
      <rc t="2" v="7075"/>
    </bk>
    <bk>
      <rc t="2" v="7076"/>
    </bk>
    <bk>
      <rc t="2" v="7077"/>
    </bk>
    <bk>
      <rc t="2" v="7078"/>
    </bk>
    <bk>
      <rc t="2" v="7079"/>
    </bk>
    <bk>
      <rc t="2" v="7080"/>
    </bk>
    <bk>
      <rc t="2" v="7081"/>
    </bk>
    <bk>
      <rc t="2" v="7082"/>
    </bk>
    <bk>
      <rc t="2" v="7083"/>
    </bk>
    <bk>
      <rc t="2" v="7084"/>
    </bk>
    <bk>
      <rc t="2" v="7085"/>
    </bk>
    <bk>
      <rc t="2" v="7086"/>
    </bk>
    <bk>
      <rc t="2" v="7087"/>
    </bk>
    <bk>
      <rc t="2" v="7088"/>
    </bk>
    <bk>
      <rc t="2" v="7089"/>
    </bk>
    <bk>
      <rc t="2" v="7090"/>
    </bk>
    <bk>
      <rc t="2" v="7091"/>
    </bk>
    <bk>
      <rc t="2" v="7092"/>
    </bk>
    <bk>
      <rc t="2" v="7093"/>
    </bk>
    <bk>
      <rc t="2" v="7094"/>
    </bk>
    <bk>
      <rc t="2" v="7095"/>
    </bk>
    <bk>
      <rc t="2" v="7096"/>
    </bk>
    <bk>
      <rc t="2" v="7097"/>
    </bk>
    <bk>
      <rc t="2" v="7098"/>
    </bk>
    <bk>
      <rc t="2" v="7099"/>
    </bk>
    <bk>
      <rc t="2" v="7100"/>
    </bk>
    <bk>
      <rc t="2" v="7101"/>
    </bk>
    <bk>
      <rc t="2" v="7102"/>
    </bk>
    <bk>
      <rc t="2" v="7103"/>
    </bk>
    <bk>
      <rc t="2" v="7104"/>
    </bk>
    <bk>
      <rc t="2" v="7105"/>
    </bk>
    <bk>
      <rc t="2" v="7106"/>
    </bk>
    <bk>
      <rc t="2" v="7107"/>
    </bk>
    <bk>
      <rc t="2" v="7108"/>
    </bk>
    <bk>
      <rc t="2" v="7109"/>
    </bk>
    <bk>
      <rc t="2" v="7110"/>
    </bk>
    <bk>
      <rc t="2" v="7111"/>
    </bk>
    <bk>
      <rc t="2" v="7112"/>
    </bk>
    <bk>
      <rc t="2" v="7113"/>
    </bk>
    <bk>
      <rc t="2" v="7114"/>
    </bk>
    <bk>
      <rc t="2" v="7115"/>
    </bk>
    <bk>
      <rc t="2" v="7116"/>
    </bk>
    <bk>
      <rc t="2" v="7117"/>
    </bk>
    <bk>
      <rc t="2" v="7118"/>
    </bk>
    <bk>
      <rc t="2" v="7119"/>
    </bk>
    <bk>
      <rc t="2" v="7120"/>
    </bk>
    <bk>
      <rc t="2" v="7121"/>
    </bk>
    <bk>
      <rc t="2" v="7122"/>
    </bk>
    <bk>
      <rc t="2" v="7123"/>
    </bk>
    <bk>
      <rc t="2" v="7124"/>
    </bk>
    <bk>
      <rc t="2" v="7125"/>
    </bk>
    <bk>
      <rc t="2" v="7126"/>
    </bk>
    <bk>
      <rc t="2" v="7127"/>
    </bk>
    <bk>
      <rc t="2" v="7128"/>
    </bk>
    <bk>
      <rc t="2" v="7129"/>
    </bk>
    <bk>
      <rc t="2" v="7130"/>
    </bk>
    <bk>
      <rc t="2" v="7131"/>
    </bk>
    <bk>
      <rc t="2" v="7132"/>
    </bk>
    <bk>
      <rc t="2" v="7133"/>
    </bk>
    <bk>
      <rc t="2" v="7134"/>
    </bk>
    <bk>
      <rc t="2" v="7135"/>
    </bk>
    <bk>
      <rc t="2" v="7136"/>
    </bk>
    <bk>
      <rc t="2" v="7137"/>
    </bk>
    <bk>
      <rc t="2" v="7138"/>
    </bk>
    <bk>
      <rc t="2" v="7139"/>
    </bk>
    <bk>
      <rc t="2" v="7140"/>
    </bk>
    <bk>
      <rc t="2" v="7141"/>
    </bk>
    <bk>
      <rc t="2" v="7142"/>
    </bk>
    <bk>
      <rc t="2" v="7143"/>
    </bk>
    <bk>
      <rc t="2" v="7144"/>
    </bk>
    <bk>
      <rc t="2" v="7145"/>
    </bk>
    <bk>
      <rc t="2" v="7146"/>
    </bk>
    <bk>
      <rc t="2" v="7147"/>
    </bk>
    <bk>
      <rc t="2" v="7148"/>
    </bk>
    <bk>
      <rc t="2" v="7149"/>
    </bk>
    <bk>
      <rc t="2" v="7150"/>
    </bk>
    <bk>
      <rc t="2" v="7151"/>
    </bk>
    <bk>
      <rc t="2" v="7152"/>
    </bk>
    <bk>
      <rc t="2" v="7153"/>
    </bk>
    <bk>
      <rc t="2" v="7154"/>
    </bk>
    <bk>
      <rc t="2" v="7155"/>
    </bk>
    <bk>
      <rc t="2" v="7156"/>
    </bk>
    <bk>
      <rc t="2" v="7157"/>
    </bk>
    <bk>
      <rc t="2" v="7158"/>
    </bk>
    <bk>
      <rc t="2" v="7159"/>
    </bk>
    <bk>
      <rc t="2" v="7160"/>
    </bk>
    <bk>
      <rc t="2" v="7161"/>
    </bk>
    <bk>
      <rc t="2" v="7162"/>
    </bk>
    <bk>
      <rc t="2" v="7163"/>
    </bk>
    <bk>
      <rc t="2" v="7164"/>
    </bk>
    <bk>
      <rc t="2" v="7165"/>
    </bk>
    <bk>
      <rc t="2" v="7166"/>
    </bk>
    <bk>
      <rc t="2" v="7167"/>
    </bk>
    <bk>
      <rc t="2" v="7168"/>
    </bk>
    <bk>
      <rc t="2" v="7169"/>
    </bk>
    <bk>
      <rc t="2" v="7170"/>
    </bk>
    <bk>
      <rc t="2" v="7171"/>
    </bk>
    <bk>
      <rc t="2" v="7172"/>
    </bk>
    <bk>
      <rc t="2" v="7173"/>
    </bk>
    <bk>
      <rc t="2" v="7174"/>
    </bk>
    <bk>
      <rc t="2" v="7175"/>
    </bk>
    <bk>
      <rc t="2" v="7176"/>
    </bk>
    <bk>
      <rc t="2" v="7177"/>
    </bk>
    <bk>
      <rc t="2" v="7178"/>
    </bk>
    <bk>
      <rc t="2" v="7179"/>
    </bk>
    <bk>
      <rc t="2" v="7180"/>
    </bk>
    <bk>
      <rc t="2" v="7181"/>
    </bk>
    <bk>
      <rc t="2" v="7182"/>
    </bk>
    <bk>
      <rc t="2" v="7183"/>
    </bk>
    <bk>
      <rc t="2" v="7184"/>
    </bk>
    <bk>
      <rc t="2" v="7185"/>
    </bk>
    <bk>
      <rc t="2" v="7186"/>
    </bk>
    <bk>
      <rc t="2" v="7187"/>
    </bk>
    <bk>
      <rc t="2" v="7188"/>
    </bk>
    <bk>
      <rc t="2" v="7189"/>
    </bk>
    <bk>
      <rc t="2" v="7190"/>
    </bk>
    <bk>
      <rc t="2" v="7191"/>
    </bk>
    <bk>
      <rc t="2" v="7192"/>
    </bk>
    <bk>
      <rc t="2" v="7193"/>
    </bk>
    <bk>
      <rc t="2" v="7194"/>
    </bk>
    <bk>
      <rc t="2" v="7195"/>
    </bk>
    <bk>
      <rc t="2" v="7196"/>
    </bk>
    <bk>
      <rc t="2" v="7197"/>
    </bk>
    <bk>
      <rc t="2" v="7198"/>
    </bk>
    <bk>
      <rc t="2" v="7199"/>
    </bk>
    <bk>
      <rc t="2" v="7200"/>
    </bk>
    <bk>
      <rc t="2" v="7201"/>
    </bk>
    <bk>
      <rc t="2" v="7202"/>
    </bk>
    <bk>
      <rc t="2" v="7203"/>
    </bk>
    <bk>
      <rc t="2" v="7204"/>
    </bk>
    <bk>
      <rc t="2" v="7205"/>
    </bk>
    <bk>
      <rc t="2" v="7206"/>
    </bk>
    <bk>
      <rc t="2" v="7207"/>
    </bk>
    <bk>
      <rc t="2" v="7208"/>
    </bk>
    <bk>
      <rc t="2" v="7209"/>
    </bk>
    <bk>
      <rc t="2" v="7210"/>
    </bk>
    <bk>
      <rc t="2" v="7211"/>
    </bk>
    <bk>
      <rc t="2" v="7212"/>
    </bk>
    <bk>
      <rc t="2" v="7213"/>
    </bk>
    <bk>
      <rc t="2" v="7214"/>
    </bk>
    <bk>
      <rc t="2" v="7215"/>
    </bk>
    <bk>
      <rc t="2" v="7216"/>
    </bk>
    <bk>
      <rc t="2" v="7217"/>
    </bk>
    <bk>
      <rc t="2" v="7218"/>
    </bk>
    <bk>
      <rc t="2" v="7219"/>
    </bk>
    <bk>
      <rc t="2" v="7220"/>
    </bk>
    <bk>
      <rc t="2" v="7221"/>
    </bk>
    <bk>
      <rc t="2" v="7222"/>
    </bk>
    <bk>
      <rc t="2" v="7223"/>
    </bk>
    <bk>
      <rc t="2" v="7224"/>
    </bk>
    <bk>
      <rc t="2" v="7225"/>
    </bk>
    <bk>
      <rc t="2" v="7226"/>
    </bk>
    <bk>
      <rc t="2" v="7227"/>
    </bk>
    <bk>
      <rc t="2" v="7228"/>
    </bk>
    <bk>
      <rc t="2" v="7229"/>
    </bk>
    <bk>
      <rc t="2" v="7230"/>
    </bk>
    <bk>
      <rc t="2" v="7231"/>
    </bk>
    <bk>
      <rc t="2" v="7232"/>
    </bk>
    <bk>
      <rc t="2" v="7233"/>
    </bk>
    <bk>
      <rc t="2" v="7234"/>
    </bk>
    <bk>
      <rc t="2" v="7235"/>
    </bk>
    <bk>
      <rc t="2" v="7236"/>
    </bk>
    <bk>
      <rc t="2" v="7237"/>
    </bk>
    <bk>
      <rc t="2" v="7238"/>
    </bk>
    <bk>
      <rc t="2" v="7239"/>
    </bk>
    <bk>
      <rc t="2" v="7240"/>
    </bk>
    <bk>
      <rc t="2" v="7241"/>
    </bk>
    <bk>
      <rc t="2" v="7242"/>
    </bk>
    <bk>
      <rc t="2" v="7243"/>
    </bk>
    <bk>
      <rc t="2" v="7244"/>
    </bk>
    <bk>
      <rc t="2" v="7245"/>
    </bk>
    <bk>
      <rc t="2" v="7246"/>
    </bk>
    <bk>
      <rc t="2" v="7247"/>
    </bk>
    <bk>
      <rc t="2" v="7248"/>
    </bk>
    <bk>
      <rc t="2" v="7249"/>
    </bk>
    <bk>
      <rc t="2" v="7250"/>
    </bk>
    <bk>
      <rc t="2" v="7251"/>
    </bk>
    <bk>
      <rc t="2" v="7252"/>
    </bk>
    <bk>
      <rc t="2" v="7253"/>
    </bk>
    <bk>
      <rc t="2" v="7254"/>
    </bk>
    <bk>
      <rc t="2" v="7255"/>
    </bk>
    <bk>
      <rc t="2" v="7256"/>
    </bk>
    <bk>
      <rc t="2" v="7257"/>
    </bk>
    <bk>
      <rc t="2" v="7258"/>
    </bk>
    <bk>
      <rc t="2" v="7259"/>
    </bk>
    <bk>
      <rc t="2" v="7260"/>
    </bk>
    <bk>
      <rc t="2" v="7261"/>
    </bk>
    <bk>
      <rc t="2" v="7262"/>
    </bk>
    <bk>
      <rc t="2" v="7263"/>
    </bk>
    <bk>
      <rc t="2" v="7264"/>
    </bk>
    <bk>
      <rc t="2" v="7265"/>
    </bk>
    <bk>
      <rc t="2" v="7266"/>
    </bk>
    <bk>
      <rc t="2" v="7267"/>
    </bk>
    <bk>
      <rc t="2" v="7268"/>
    </bk>
    <bk>
      <rc t="2" v="7269"/>
    </bk>
    <bk>
      <rc t="2" v="7270"/>
    </bk>
    <bk>
      <rc t="2" v="7271"/>
    </bk>
    <bk>
      <rc t="2" v="7272"/>
    </bk>
    <bk>
      <rc t="2" v="7273"/>
    </bk>
    <bk>
      <rc t="2" v="7274"/>
    </bk>
    <bk>
      <rc t="2" v="7275"/>
    </bk>
    <bk>
      <rc t="2" v="7276"/>
    </bk>
    <bk>
      <rc t="2" v="7277"/>
    </bk>
    <bk>
      <rc t="2" v="7278"/>
    </bk>
    <bk>
      <rc t="2" v="7279"/>
    </bk>
    <bk>
      <rc t="2" v="7280"/>
    </bk>
    <bk>
      <rc t="2" v="7281"/>
    </bk>
    <bk>
      <rc t="2" v="7282"/>
    </bk>
    <bk>
      <rc t="2" v="7283"/>
    </bk>
    <bk>
      <rc t="2" v="7284"/>
    </bk>
    <bk>
      <rc t="2" v="7285"/>
    </bk>
    <bk>
      <rc t="2" v="7286"/>
    </bk>
    <bk>
      <rc t="2" v="7287"/>
    </bk>
    <bk>
      <rc t="2" v="7288"/>
    </bk>
    <bk>
      <rc t="2" v="7289"/>
    </bk>
    <bk>
      <rc t="2" v="7290"/>
    </bk>
    <bk>
      <rc t="2" v="7291"/>
    </bk>
    <bk>
      <rc t="2" v="7292"/>
    </bk>
    <bk>
      <rc t="2" v="7293"/>
    </bk>
    <bk>
      <rc t="2" v="7294"/>
    </bk>
    <bk>
      <rc t="2" v="7295"/>
    </bk>
    <bk>
      <rc t="2" v="7296"/>
    </bk>
    <bk>
      <rc t="2" v="7297"/>
    </bk>
    <bk>
      <rc t="2" v="7298"/>
    </bk>
    <bk>
      <rc t="2" v="7299"/>
    </bk>
    <bk>
      <rc t="2" v="7300"/>
    </bk>
    <bk>
      <rc t="2" v="7301"/>
    </bk>
    <bk>
      <rc t="2" v="7302"/>
    </bk>
    <bk>
      <rc t="2" v="7303"/>
    </bk>
    <bk>
      <rc t="2" v="7304"/>
    </bk>
    <bk>
      <rc t="2" v="7305"/>
    </bk>
    <bk>
      <rc t="2" v="7306"/>
    </bk>
    <bk>
      <rc t="2" v="7307"/>
    </bk>
    <bk>
      <rc t="2" v="7308"/>
    </bk>
    <bk>
      <rc t="2" v="7309"/>
    </bk>
    <bk>
      <rc t="2" v="7310"/>
    </bk>
    <bk>
      <rc t="2" v="7311"/>
    </bk>
    <bk>
      <rc t="2" v="7312"/>
    </bk>
    <bk>
      <rc t="2" v="7313"/>
    </bk>
    <bk>
      <rc t="2" v="7314"/>
    </bk>
    <bk>
      <rc t="2" v="7315"/>
    </bk>
    <bk>
      <rc t="2" v="7316"/>
    </bk>
    <bk>
      <rc t="2" v="7317"/>
    </bk>
    <bk>
      <rc t="2" v="7318"/>
    </bk>
    <bk>
      <rc t="2" v="7319"/>
    </bk>
    <bk>
      <rc t="2" v="7320"/>
    </bk>
    <bk>
      <rc t="2" v="7321"/>
    </bk>
    <bk>
      <rc t="2" v="7322"/>
    </bk>
    <bk>
      <rc t="2" v="7323"/>
    </bk>
    <bk>
      <rc t="2" v="7324"/>
    </bk>
    <bk>
      <rc t="2" v="7325"/>
    </bk>
    <bk>
      <rc t="2" v="7326"/>
    </bk>
    <bk>
      <rc t="2" v="7327"/>
    </bk>
    <bk>
      <rc t="2" v="7328"/>
    </bk>
    <bk>
      <rc t="2" v="7329"/>
    </bk>
    <bk>
      <rc t="2" v="7330"/>
    </bk>
    <bk>
      <rc t="2" v="7331"/>
    </bk>
    <bk>
      <rc t="2" v="7332"/>
    </bk>
    <bk>
      <rc t="2" v="7333"/>
    </bk>
    <bk>
      <rc t="2" v="7334"/>
    </bk>
    <bk>
      <rc t="2" v="7335"/>
    </bk>
    <bk>
      <rc t="2" v="7336"/>
    </bk>
    <bk>
      <rc t="2" v="7337"/>
    </bk>
    <bk>
      <rc t="2" v="7338"/>
    </bk>
    <bk>
      <rc t="2" v="7339"/>
    </bk>
    <bk>
      <rc t="2" v="7340"/>
    </bk>
    <bk>
      <rc t="2" v="7341"/>
    </bk>
    <bk>
      <rc t="2" v="7342"/>
    </bk>
    <bk>
      <rc t="2" v="7343"/>
    </bk>
    <bk>
      <rc t="2" v="7344"/>
    </bk>
    <bk>
      <rc t="2" v="7345"/>
    </bk>
    <bk>
      <rc t="2" v="7346"/>
    </bk>
    <bk>
      <rc t="2" v="7347"/>
    </bk>
    <bk>
      <rc t="2" v="7348"/>
    </bk>
    <bk>
      <rc t="2" v="7349"/>
    </bk>
    <bk>
      <rc t="2" v="7350"/>
    </bk>
    <bk>
      <rc t="2" v="7351"/>
    </bk>
    <bk>
      <rc t="2" v="7352"/>
    </bk>
    <bk>
      <rc t="2" v="7353"/>
    </bk>
    <bk>
      <rc t="2" v="7354"/>
    </bk>
    <bk>
      <rc t="2" v="7355"/>
    </bk>
    <bk>
      <rc t="2" v="7356"/>
    </bk>
    <bk>
      <rc t="2" v="7357"/>
    </bk>
    <bk>
      <rc t="2" v="7358"/>
    </bk>
    <bk>
      <rc t="2" v="7359"/>
    </bk>
    <bk>
      <rc t="2" v="7360"/>
    </bk>
    <bk>
      <rc t="2" v="7361"/>
    </bk>
    <bk>
      <rc t="2" v="7362"/>
    </bk>
    <bk>
      <rc t="2" v="7363"/>
    </bk>
    <bk>
      <rc t="2" v="7364"/>
    </bk>
    <bk>
      <rc t="2" v="7365"/>
    </bk>
    <bk>
      <rc t="2" v="7366"/>
    </bk>
    <bk>
      <rc t="2" v="7367"/>
    </bk>
    <bk>
      <rc t="2" v="7368"/>
    </bk>
    <bk>
      <rc t="2" v="7369"/>
    </bk>
    <bk>
      <rc t="2" v="7370"/>
    </bk>
    <bk>
      <rc t="2" v="7371"/>
    </bk>
    <bk>
      <rc t="2" v="7372"/>
    </bk>
    <bk>
      <rc t="2" v="7373"/>
    </bk>
    <bk>
      <rc t="2" v="7374"/>
    </bk>
    <bk>
      <rc t="2" v="7375"/>
    </bk>
    <bk>
      <rc t="2" v="7376"/>
    </bk>
    <bk>
      <rc t="2" v="7377"/>
    </bk>
    <bk>
      <rc t="2" v="7378"/>
    </bk>
    <bk>
      <rc t="2" v="7379"/>
    </bk>
    <bk>
      <rc t="2" v="7380"/>
    </bk>
    <bk>
      <rc t="2" v="7381"/>
    </bk>
    <bk>
      <rc t="2" v="7382"/>
    </bk>
    <bk>
      <rc t="2" v="7383"/>
    </bk>
    <bk>
      <rc t="2" v="7384"/>
    </bk>
    <bk>
      <rc t="2" v="7385"/>
    </bk>
    <bk>
      <rc t="2" v="7386"/>
    </bk>
    <bk>
      <rc t="2" v="7387"/>
    </bk>
    <bk>
      <rc t="2" v="7388"/>
    </bk>
    <bk>
      <rc t="2" v="7389"/>
    </bk>
    <bk>
      <rc t="2" v="7390"/>
    </bk>
    <bk>
      <rc t="2" v="7391"/>
    </bk>
    <bk>
      <rc t="2" v="7392"/>
    </bk>
    <bk>
      <rc t="2" v="7393"/>
    </bk>
    <bk>
      <rc t="2" v="7394"/>
    </bk>
    <bk>
      <rc t="2" v="7395"/>
    </bk>
    <bk>
      <rc t="2" v="7396"/>
    </bk>
    <bk>
      <rc t="2" v="7397"/>
    </bk>
    <bk>
      <rc t="2" v="7398"/>
    </bk>
    <bk>
      <rc t="2" v="7399"/>
    </bk>
    <bk>
      <rc t="2" v="7400"/>
    </bk>
    <bk>
      <rc t="2" v="7401"/>
    </bk>
    <bk>
      <rc t="2" v="7402"/>
    </bk>
    <bk>
      <rc t="2" v="7403"/>
    </bk>
    <bk>
      <rc t="2" v="7404"/>
    </bk>
    <bk>
      <rc t="2" v="7405"/>
    </bk>
    <bk>
      <rc t="2" v="7406"/>
    </bk>
    <bk>
      <rc t="2" v="7407"/>
    </bk>
    <bk>
      <rc t="2" v="7408"/>
    </bk>
    <bk>
      <rc t="2" v="7409"/>
    </bk>
    <bk>
      <rc t="2" v="7410"/>
    </bk>
    <bk>
      <rc t="2" v="7411"/>
    </bk>
    <bk>
      <rc t="2" v="7412"/>
    </bk>
    <bk>
      <rc t="2" v="7413"/>
    </bk>
    <bk>
      <rc t="2" v="7414"/>
    </bk>
    <bk>
      <rc t="2" v="7415"/>
    </bk>
    <bk>
      <rc t="2" v="7416"/>
    </bk>
    <bk>
      <rc t="2" v="7417"/>
    </bk>
    <bk>
      <rc t="2" v="7418"/>
    </bk>
    <bk>
      <rc t="2" v="7419"/>
    </bk>
    <bk>
      <rc t="2" v="7420"/>
    </bk>
    <bk>
      <rc t="2" v="7421"/>
    </bk>
    <bk>
      <rc t="2" v="7422"/>
    </bk>
    <bk>
      <rc t="2" v="7423"/>
    </bk>
    <bk>
      <rc t="2" v="7424"/>
    </bk>
    <bk>
      <rc t="2" v="7425"/>
    </bk>
    <bk>
      <rc t="2" v="7426"/>
    </bk>
    <bk>
      <rc t="2" v="7427"/>
    </bk>
    <bk>
      <rc t="2" v="7428"/>
    </bk>
    <bk>
      <rc t="2" v="7429"/>
    </bk>
    <bk>
      <rc t="2" v="7430"/>
    </bk>
    <bk>
      <rc t="2" v="7431"/>
    </bk>
    <bk>
      <rc t="2" v="7432"/>
    </bk>
    <bk>
      <rc t="2" v="7433"/>
    </bk>
    <bk>
      <rc t="2" v="7434"/>
    </bk>
    <bk>
      <rc t="2" v="7435"/>
    </bk>
    <bk>
      <rc t="2" v="7436"/>
    </bk>
    <bk>
      <rc t="2" v="7437"/>
    </bk>
    <bk>
      <rc t="2" v="7438"/>
    </bk>
    <bk>
      <rc t="2" v="7439"/>
    </bk>
    <bk>
      <rc t="2" v="7440"/>
    </bk>
    <bk>
      <rc t="2" v="7441"/>
    </bk>
    <bk>
      <rc t="2" v="7442"/>
    </bk>
    <bk>
      <rc t="2" v="7443"/>
    </bk>
    <bk>
      <rc t="2" v="7444"/>
    </bk>
    <bk>
      <rc t="2" v="7445"/>
    </bk>
    <bk>
      <rc t="2" v="7446"/>
    </bk>
    <bk>
      <rc t="2" v="7447"/>
    </bk>
    <bk>
      <rc t="2" v="7448"/>
    </bk>
    <bk>
      <rc t="2" v="7449"/>
    </bk>
    <bk>
      <rc t="2" v="7450"/>
    </bk>
    <bk>
      <rc t="2" v="7451"/>
    </bk>
    <bk>
      <rc t="2" v="7452"/>
    </bk>
    <bk>
      <rc t="2" v="7453"/>
    </bk>
    <bk>
      <rc t="2" v="7454"/>
    </bk>
    <bk>
      <rc t="2" v="7455"/>
    </bk>
    <bk>
      <rc t="2" v="7456"/>
    </bk>
    <bk>
      <rc t="2" v="7457"/>
    </bk>
    <bk>
      <rc t="2" v="7458"/>
    </bk>
    <bk>
      <rc t="2" v="7459"/>
    </bk>
    <bk>
      <rc t="2" v="7460"/>
    </bk>
    <bk>
      <rc t="2" v="7461"/>
    </bk>
    <bk>
      <rc t="2" v="7462"/>
    </bk>
    <bk>
      <rc t="2" v="7463"/>
    </bk>
    <bk>
      <rc t="2" v="7464"/>
    </bk>
    <bk>
      <rc t="2" v="7465"/>
    </bk>
    <bk>
      <rc t="2" v="7466"/>
    </bk>
    <bk>
      <rc t="2" v="7467"/>
    </bk>
    <bk>
      <rc t="2" v="7468"/>
    </bk>
    <bk>
      <rc t="2" v="7469"/>
    </bk>
    <bk>
      <rc t="2" v="7470"/>
    </bk>
    <bk>
      <rc t="2" v="7471"/>
    </bk>
    <bk>
      <rc t="2" v="7472"/>
    </bk>
    <bk>
      <rc t="2" v="7473"/>
    </bk>
    <bk>
      <rc t="2" v="7474"/>
    </bk>
    <bk>
      <rc t="2" v="7475"/>
    </bk>
    <bk>
      <rc t="2" v="7476"/>
    </bk>
    <bk>
      <rc t="2" v="7477"/>
    </bk>
    <bk>
      <rc t="2" v="7478"/>
    </bk>
    <bk>
      <rc t="2" v="7479"/>
    </bk>
    <bk>
      <rc t="2" v="7480"/>
    </bk>
    <bk>
      <rc t="2" v="7481"/>
    </bk>
    <bk>
      <rc t="2" v="7482"/>
    </bk>
    <bk>
      <rc t="2" v="7483"/>
    </bk>
    <bk>
      <rc t="2" v="7484"/>
    </bk>
    <bk>
      <rc t="2" v="7485"/>
    </bk>
    <bk>
      <rc t="2" v="7486"/>
    </bk>
    <bk>
      <rc t="2" v="7487"/>
    </bk>
    <bk>
      <rc t="2" v="7488"/>
    </bk>
    <bk>
      <rc t="2" v="7489"/>
    </bk>
    <bk>
      <rc t="2" v="7490"/>
    </bk>
    <bk>
      <rc t="2" v="7491"/>
    </bk>
    <bk>
      <rc t="2" v="7492"/>
    </bk>
    <bk>
      <rc t="2" v="7493"/>
    </bk>
    <bk>
      <rc t="2" v="7494"/>
    </bk>
    <bk>
      <rc t="2" v="7495"/>
    </bk>
    <bk>
      <rc t="2" v="7496"/>
    </bk>
    <bk>
      <rc t="2" v="7497"/>
    </bk>
    <bk>
      <rc t="2" v="7498"/>
    </bk>
    <bk>
      <rc t="2" v="7499"/>
    </bk>
    <bk>
      <rc t="2" v="7500"/>
    </bk>
    <bk>
      <rc t="2" v="7501"/>
    </bk>
    <bk>
      <rc t="2" v="7502"/>
    </bk>
    <bk>
      <rc t="2" v="7503"/>
    </bk>
    <bk>
      <rc t="2" v="7504"/>
    </bk>
    <bk>
      <rc t="2" v="7505"/>
    </bk>
    <bk>
      <rc t="2" v="7506"/>
    </bk>
    <bk>
      <rc t="2" v="7507"/>
    </bk>
    <bk>
      <rc t="2" v="7508"/>
    </bk>
    <bk>
      <rc t="2" v="7509"/>
    </bk>
    <bk>
      <rc t="2" v="7510"/>
    </bk>
    <bk>
      <rc t="2" v="7511"/>
    </bk>
    <bk>
      <rc t="2" v="7512"/>
    </bk>
    <bk>
      <rc t="2" v="7513"/>
    </bk>
    <bk>
      <rc t="2" v="7514"/>
    </bk>
    <bk>
      <rc t="2" v="7515"/>
    </bk>
    <bk>
      <rc t="2" v="7516"/>
    </bk>
    <bk>
      <rc t="2" v="7517"/>
    </bk>
    <bk>
      <rc t="2" v="7518"/>
    </bk>
    <bk>
      <rc t="2" v="7519"/>
    </bk>
    <bk>
      <rc t="2" v="7520"/>
    </bk>
    <bk>
      <rc t="2" v="7521"/>
    </bk>
    <bk>
      <rc t="2" v="7522"/>
    </bk>
    <bk>
      <rc t="2" v="7523"/>
    </bk>
    <bk>
      <rc t="2" v="7524"/>
    </bk>
    <bk>
      <rc t="2" v="7525"/>
    </bk>
    <bk>
      <rc t="2" v="7526"/>
    </bk>
    <bk>
      <rc t="2" v="7527"/>
    </bk>
    <bk>
      <rc t="2" v="7528"/>
    </bk>
    <bk>
      <rc t="2" v="7529"/>
    </bk>
    <bk>
      <rc t="2" v="7530"/>
    </bk>
    <bk>
      <rc t="2" v="7531"/>
    </bk>
    <bk>
      <rc t="2" v="7532"/>
    </bk>
    <bk>
      <rc t="2" v="7533"/>
    </bk>
    <bk>
      <rc t="2" v="7534"/>
    </bk>
    <bk>
      <rc t="2" v="7535"/>
    </bk>
    <bk>
      <rc t="2" v="7536"/>
    </bk>
    <bk>
      <rc t="2" v="7537"/>
    </bk>
    <bk>
      <rc t="2" v="7538"/>
    </bk>
    <bk>
      <rc t="2" v="7539"/>
    </bk>
    <bk>
      <rc t="2" v="7540"/>
    </bk>
    <bk>
      <rc t="2" v="7541"/>
    </bk>
    <bk>
      <rc t="2" v="7542"/>
    </bk>
    <bk>
      <rc t="2" v="7543"/>
    </bk>
    <bk>
      <rc t="2" v="7544"/>
    </bk>
    <bk>
      <rc t="2" v="7545"/>
    </bk>
    <bk>
      <rc t="2" v="7546"/>
    </bk>
    <bk>
      <rc t="2" v="7547"/>
    </bk>
    <bk>
      <rc t="2" v="7548"/>
    </bk>
    <bk>
      <rc t="2" v="7549"/>
    </bk>
    <bk>
      <rc t="2" v="7550"/>
    </bk>
    <bk>
      <rc t="2" v="7551"/>
    </bk>
    <bk>
      <rc t="2" v="7552"/>
    </bk>
    <bk>
      <rc t="2" v="7553"/>
    </bk>
    <bk>
      <rc t="2" v="7554"/>
    </bk>
    <bk>
      <rc t="2" v="7555"/>
    </bk>
    <bk>
      <rc t="2" v="7556"/>
    </bk>
    <bk>
      <rc t="2" v="7557"/>
    </bk>
    <bk>
      <rc t="2" v="7558"/>
    </bk>
    <bk>
      <rc t="2" v="7559"/>
    </bk>
    <bk>
      <rc t="2" v="7560"/>
    </bk>
    <bk>
      <rc t="2" v="7561"/>
    </bk>
    <bk>
      <rc t="2" v="7562"/>
    </bk>
    <bk>
      <rc t="2" v="7563"/>
    </bk>
    <bk>
      <rc t="2" v="7564"/>
    </bk>
    <bk>
      <rc t="2" v="7565"/>
    </bk>
    <bk>
      <rc t="2" v="7566"/>
    </bk>
    <bk>
      <rc t="2" v="7567"/>
    </bk>
    <bk>
      <rc t="2" v="7568"/>
    </bk>
    <bk>
      <rc t="2" v="7569"/>
    </bk>
    <bk>
      <rc t="2" v="7570"/>
    </bk>
    <bk>
      <rc t="2" v="7571"/>
    </bk>
    <bk>
      <rc t="2" v="7572"/>
    </bk>
    <bk>
      <rc t="2" v="7573"/>
    </bk>
    <bk>
      <rc t="2" v="7574"/>
    </bk>
    <bk>
      <rc t="2" v="7575"/>
    </bk>
    <bk>
      <rc t="2" v="7576"/>
    </bk>
    <bk>
      <rc t="2" v="7577"/>
    </bk>
    <bk>
      <rc t="2" v="7578"/>
    </bk>
    <bk>
      <rc t="2" v="7579"/>
    </bk>
    <bk>
      <rc t="2" v="7580"/>
    </bk>
    <bk>
      <rc t="2" v="7581"/>
    </bk>
    <bk>
      <rc t="2" v="7582"/>
    </bk>
    <bk>
      <rc t="2" v="7583"/>
    </bk>
    <bk>
      <rc t="2" v="7584"/>
    </bk>
    <bk>
      <rc t="2" v="7585"/>
    </bk>
    <bk>
      <rc t="2" v="7586"/>
    </bk>
    <bk>
      <rc t="2" v="7587"/>
    </bk>
    <bk>
      <rc t="2" v="7588"/>
    </bk>
    <bk>
      <rc t="2" v="7589"/>
    </bk>
    <bk>
      <rc t="2" v="7590"/>
    </bk>
    <bk>
      <rc t="2" v="7591"/>
    </bk>
    <bk>
      <rc t="2" v="7592"/>
    </bk>
    <bk>
      <rc t="2" v="7593"/>
    </bk>
    <bk>
      <rc t="2" v="7594"/>
    </bk>
    <bk>
      <rc t="2" v="7595"/>
    </bk>
    <bk>
      <rc t="2" v="7596"/>
    </bk>
    <bk>
      <rc t="2" v="7597"/>
    </bk>
    <bk>
      <rc t="2" v="7598"/>
    </bk>
    <bk>
      <rc t="2" v="7599"/>
    </bk>
    <bk>
      <rc t="2" v="7600"/>
    </bk>
    <bk>
      <rc t="2" v="7601"/>
    </bk>
    <bk>
      <rc t="2" v="7602"/>
    </bk>
    <bk>
      <rc t="2" v="7603"/>
    </bk>
    <bk>
      <rc t="2" v="7604"/>
    </bk>
    <bk>
      <rc t="2" v="7605"/>
    </bk>
    <bk>
      <rc t="2" v="7606"/>
    </bk>
    <bk>
      <rc t="2" v="7607"/>
    </bk>
    <bk>
      <rc t="2" v="7608"/>
    </bk>
    <bk>
      <rc t="2" v="7609"/>
    </bk>
    <bk>
      <rc t="2" v="7610"/>
    </bk>
    <bk>
      <rc t="2" v="7611"/>
    </bk>
    <bk>
      <rc t="2" v="7612"/>
    </bk>
    <bk>
      <rc t="2" v="7613"/>
    </bk>
    <bk>
      <rc t="2" v="7614"/>
    </bk>
    <bk>
      <rc t="2" v="7615"/>
    </bk>
    <bk>
      <rc t="2" v="7616"/>
    </bk>
    <bk>
      <rc t="2" v="7617"/>
    </bk>
    <bk>
      <rc t="2" v="7618"/>
    </bk>
    <bk>
      <rc t="2" v="7619"/>
    </bk>
    <bk>
      <rc t="2" v="7620"/>
    </bk>
    <bk>
      <rc t="2" v="7621"/>
    </bk>
    <bk>
      <rc t="2" v="7622"/>
    </bk>
    <bk>
      <rc t="2" v="7623"/>
    </bk>
    <bk>
      <rc t="2" v="7624"/>
    </bk>
    <bk>
      <rc t="2" v="7625"/>
    </bk>
    <bk>
      <rc t="2" v="7626"/>
    </bk>
    <bk>
      <rc t="2" v="7627"/>
    </bk>
    <bk>
      <rc t="2" v="7628"/>
    </bk>
    <bk>
      <rc t="2" v="7629"/>
    </bk>
    <bk>
      <rc t="2" v="7630"/>
    </bk>
    <bk>
      <rc t="2" v="7631"/>
    </bk>
    <bk>
      <rc t="2" v="7632"/>
    </bk>
    <bk>
      <rc t="2" v="7633"/>
    </bk>
    <bk>
      <rc t="2" v="7634"/>
    </bk>
    <bk>
      <rc t="2" v="7635"/>
    </bk>
    <bk>
      <rc t="2" v="7636"/>
    </bk>
    <bk>
      <rc t="2" v="7637"/>
    </bk>
    <bk>
      <rc t="2" v="7638"/>
    </bk>
    <bk>
      <rc t="2" v="7639"/>
    </bk>
    <bk>
      <rc t="2" v="7640"/>
    </bk>
    <bk>
      <rc t="2" v="7641"/>
    </bk>
    <bk>
      <rc t="2" v="7642"/>
    </bk>
    <bk>
      <rc t="2" v="7643"/>
    </bk>
    <bk>
      <rc t="2" v="7644"/>
    </bk>
    <bk>
      <rc t="2" v="7645"/>
    </bk>
    <bk>
      <rc t="2" v="7646"/>
    </bk>
    <bk>
      <rc t="2" v="7647"/>
    </bk>
    <bk>
      <rc t="2" v="7648"/>
    </bk>
    <bk>
      <rc t="2" v="7649"/>
    </bk>
    <bk>
      <rc t="2" v="7650"/>
    </bk>
    <bk>
      <rc t="2" v="7651"/>
    </bk>
    <bk>
      <rc t="2" v="7652"/>
    </bk>
    <bk>
      <rc t="2" v="7653"/>
    </bk>
    <bk>
      <rc t="2" v="7654"/>
    </bk>
    <bk>
      <rc t="2" v="7655"/>
    </bk>
    <bk>
      <rc t="2" v="7656"/>
    </bk>
    <bk>
      <rc t="2" v="7657"/>
    </bk>
    <bk>
      <rc t="2" v="7658"/>
    </bk>
    <bk>
      <rc t="2" v="7659"/>
    </bk>
    <bk>
      <rc t="2" v="7660"/>
    </bk>
    <bk>
      <rc t="2" v="7661"/>
    </bk>
    <bk>
      <rc t="2" v="7662"/>
    </bk>
    <bk>
      <rc t="2" v="7663"/>
    </bk>
    <bk>
      <rc t="2" v="7664"/>
    </bk>
    <bk>
      <rc t="2" v="7665"/>
    </bk>
    <bk>
      <rc t="2" v="7666"/>
    </bk>
    <bk>
      <rc t="2" v="7667"/>
    </bk>
    <bk>
      <rc t="2" v="7668"/>
    </bk>
    <bk>
      <rc t="2" v="7669"/>
    </bk>
    <bk>
      <rc t="2" v="7670"/>
    </bk>
    <bk>
      <rc t="2" v="7671"/>
    </bk>
    <bk>
      <rc t="2" v="7672"/>
    </bk>
    <bk>
      <rc t="2" v="7673"/>
    </bk>
    <bk>
      <rc t="2" v="7674"/>
    </bk>
    <bk>
      <rc t="2" v="7675"/>
    </bk>
    <bk>
      <rc t="2" v="7676"/>
    </bk>
    <bk>
      <rc t="2" v="7677"/>
    </bk>
    <bk>
      <rc t="2" v="7678"/>
    </bk>
    <bk>
      <rc t="2" v="7679"/>
    </bk>
    <bk>
      <rc t="2" v="7680"/>
    </bk>
    <bk>
      <rc t="2" v="7681"/>
    </bk>
    <bk>
      <rc t="2" v="7682"/>
    </bk>
    <bk>
      <rc t="2" v="7683"/>
    </bk>
    <bk>
      <rc t="2" v="7684"/>
    </bk>
    <bk>
      <rc t="2" v="7685"/>
    </bk>
    <bk>
      <rc t="2" v="7686"/>
    </bk>
    <bk>
      <rc t="2" v="7687"/>
    </bk>
    <bk>
      <rc t="2" v="7688"/>
    </bk>
    <bk>
      <rc t="2" v="7689"/>
    </bk>
    <bk>
      <rc t="2" v="7690"/>
    </bk>
    <bk>
      <rc t="2" v="7691"/>
    </bk>
    <bk>
      <rc t="2" v="7692"/>
    </bk>
    <bk>
      <rc t="2" v="7693"/>
    </bk>
    <bk>
      <rc t="2" v="7694"/>
    </bk>
    <bk>
      <rc t="2" v="7695"/>
    </bk>
    <bk>
      <rc t="2" v="7696"/>
    </bk>
    <bk>
      <rc t="2" v="7697"/>
    </bk>
    <bk>
      <rc t="2" v="7698"/>
    </bk>
    <bk>
      <rc t="2" v="7699"/>
    </bk>
    <bk>
      <rc t="2" v="7700"/>
    </bk>
    <bk>
      <rc t="2" v="7701"/>
    </bk>
    <bk>
      <rc t="2" v="7702"/>
    </bk>
    <bk>
      <rc t="2" v="7703"/>
    </bk>
    <bk>
      <rc t="2" v="7704"/>
    </bk>
    <bk>
      <rc t="2" v="7705"/>
    </bk>
    <bk>
      <rc t="2" v="7706"/>
    </bk>
    <bk>
      <rc t="2" v="7707"/>
    </bk>
    <bk>
      <rc t="2" v="7708"/>
    </bk>
    <bk>
      <rc t="2" v="7709"/>
    </bk>
    <bk>
      <rc t="2" v="7710"/>
    </bk>
    <bk>
      <rc t="2" v="7711"/>
    </bk>
    <bk>
      <rc t="2" v="7712"/>
    </bk>
    <bk>
      <rc t="2" v="7713"/>
    </bk>
    <bk>
      <rc t="2" v="7714"/>
    </bk>
    <bk>
      <rc t="2" v="7715"/>
    </bk>
    <bk>
      <rc t="2" v="7716"/>
    </bk>
    <bk>
      <rc t="2" v="7717"/>
    </bk>
    <bk>
      <rc t="2" v="7718"/>
    </bk>
    <bk>
      <rc t="2" v="7719"/>
    </bk>
    <bk>
      <rc t="2" v="7720"/>
    </bk>
    <bk>
      <rc t="2" v="7721"/>
    </bk>
    <bk>
      <rc t="2" v="7722"/>
    </bk>
    <bk>
      <rc t="2" v="7723"/>
    </bk>
    <bk>
      <rc t="2" v="7724"/>
    </bk>
    <bk>
      <rc t="2" v="7725"/>
    </bk>
    <bk>
      <rc t="2" v="7726"/>
    </bk>
    <bk>
      <rc t="2" v="7727"/>
    </bk>
    <bk>
      <rc t="2" v="7728"/>
    </bk>
    <bk>
      <rc t="2" v="7729"/>
    </bk>
    <bk>
      <rc t="2" v="7730"/>
    </bk>
    <bk>
      <rc t="2" v="7731"/>
    </bk>
    <bk>
      <rc t="2" v="7732"/>
    </bk>
    <bk>
      <rc t="2" v="7733"/>
    </bk>
    <bk>
      <rc t="2" v="7734"/>
    </bk>
    <bk>
      <rc t="2" v="7735"/>
    </bk>
    <bk>
      <rc t="2" v="7736"/>
    </bk>
    <bk>
      <rc t="2" v="7737"/>
    </bk>
    <bk>
      <rc t="2" v="7738"/>
    </bk>
    <bk>
      <rc t="2" v="7739"/>
    </bk>
    <bk>
      <rc t="2" v="7740"/>
    </bk>
    <bk>
      <rc t="2" v="7741"/>
    </bk>
    <bk>
      <rc t="2" v="7742"/>
    </bk>
    <bk>
      <rc t="2" v="7743"/>
    </bk>
    <bk>
      <rc t="2" v="7744"/>
    </bk>
    <bk>
      <rc t="2" v="7745"/>
    </bk>
    <bk>
      <rc t="2" v="7746"/>
    </bk>
    <bk>
      <rc t="2" v="7747"/>
    </bk>
    <bk>
      <rc t="2" v="7748"/>
    </bk>
    <bk>
      <rc t="2" v="7749"/>
    </bk>
    <bk>
      <rc t="2" v="7750"/>
    </bk>
    <bk>
      <rc t="2" v="7751"/>
    </bk>
    <bk>
      <rc t="2" v="7752"/>
    </bk>
    <bk>
      <rc t="2" v="7753"/>
    </bk>
    <bk>
      <rc t="2" v="7754"/>
    </bk>
    <bk>
      <rc t="2" v="7755"/>
    </bk>
    <bk>
      <rc t="2" v="7756"/>
    </bk>
    <bk>
      <rc t="2" v="7757"/>
    </bk>
    <bk>
      <rc t="2" v="7758"/>
    </bk>
    <bk>
      <rc t="2" v="7759"/>
    </bk>
    <bk>
      <rc t="2" v="7760"/>
    </bk>
    <bk>
      <rc t="2" v="7761"/>
    </bk>
    <bk>
      <rc t="2" v="7762"/>
    </bk>
    <bk>
      <rc t="2" v="7763"/>
    </bk>
    <bk>
      <rc t="2" v="7764"/>
    </bk>
    <bk>
      <rc t="2" v="7765"/>
    </bk>
    <bk>
      <rc t="2" v="7766"/>
    </bk>
    <bk>
      <rc t="2" v="7767"/>
    </bk>
    <bk>
      <rc t="2" v="7768"/>
    </bk>
    <bk>
      <rc t="2" v="7769"/>
    </bk>
    <bk>
      <rc t="2" v="7770"/>
    </bk>
    <bk>
      <rc t="2" v="7771"/>
    </bk>
    <bk>
      <rc t="2" v="7772"/>
    </bk>
    <bk>
      <rc t="2" v="7773"/>
    </bk>
    <bk>
      <rc t="2" v="7774"/>
    </bk>
    <bk>
      <rc t="2" v="7775"/>
    </bk>
    <bk>
      <rc t="2" v="7776"/>
    </bk>
    <bk>
      <rc t="2" v="7777"/>
    </bk>
    <bk>
      <rc t="2" v="7778"/>
    </bk>
    <bk>
      <rc t="2" v="7779"/>
    </bk>
    <bk>
      <rc t="2" v="7780"/>
    </bk>
    <bk>
      <rc t="2" v="7781"/>
    </bk>
    <bk>
      <rc t="2" v="7782"/>
    </bk>
    <bk>
      <rc t="2" v="7783"/>
    </bk>
    <bk>
      <rc t="2" v="7784"/>
    </bk>
    <bk>
      <rc t="2" v="7785"/>
    </bk>
    <bk>
      <rc t="2" v="7786"/>
    </bk>
    <bk>
      <rc t="2" v="7787"/>
    </bk>
    <bk>
      <rc t="2" v="7788"/>
    </bk>
    <bk>
      <rc t="2" v="7789"/>
    </bk>
    <bk>
      <rc t="2" v="7790"/>
    </bk>
    <bk>
      <rc t="2" v="7791"/>
    </bk>
    <bk>
      <rc t="2" v="7792"/>
    </bk>
    <bk>
      <rc t="2" v="7793"/>
    </bk>
    <bk>
      <rc t="2" v="7794"/>
    </bk>
    <bk>
      <rc t="2" v="7795"/>
    </bk>
    <bk>
      <rc t="2" v="7796"/>
    </bk>
    <bk>
      <rc t="2" v="7797"/>
    </bk>
    <bk>
      <rc t="2" v="7798"/>
    </bk>
    <bk>
      <rc t="2" v="7799"/>
    </bk>
    <bk>
      <rc t="2" v="7800"/>
    </bk>
    <bk>
      <rc t="2" v="7801"/>
    </bk>
    <bk>
      <rc t="2" v="7802"/>
    </bk>
    <bk>
      <rc t="2" v="7803"/>
    </bk>
    <bk>
      <rc t="2" v="7804"/>
    </bk>
    <bk>
      <rc t="2" v="7805"/>
    </bk>
    <bk>
      <rc t="2" v="7806"/>
    </bk>
    <bk>
      <rc t="2" v="7807"/>
    </bk>
    <bk>
      <rc t="2" v="7808"/>
    </bk>
    <bk>
      <rc t="2" v="7809"/>
    </bk>
    <bk>
      <rc t="2" v="7810"/>
    </bk>
    <bk>
      <rc t="2" v="7811"/>
    </bk>
    <bk>
      <rc t="2" v="7812"/>
    </bk>
    <bk>
      <rc t="2" v="7813"/>
    </bk>
    <bk>
      <rc t="2" v="7814"/>
    </bk>
    <bk>
      <rc t="2" v="7815"/>
    </bk>
    <bk>
      <rc t="2" v="7816"/>
    </bk>
    <bk>
      <rc t="2" v="7817"/>
    </bk>
    <bk>
      <rc t="2" v="7818"/>
    </bk>
    <bk>
      <rc t="2" v="7819"/>
    </bk>
    <bk>
      <rc t="2" v="7820"/>
    </bk>
    <bk>
      <rc t="2" v="7821"/>
    </bk>
    <bk>
      <rc t="2" v="7822"/>
    </bk>
    <bk>
      <rc t="2" v="7823"/>
    </bk>
    <bk>
      <rc t="2" v="7824"/>
    </bk>
    <bk>
      <rc t="2" v="7825"/>
    </bk>
    <bk>
      <rc t="2" v="7826"/>
    </bk>
    <bk>
      <rc t="2" v="7827"/>
    </bk>
    <bk>
      <rc t="2" v="7828"/>
    </bk>
    <bk>
      <rc t="2" v="7829"/>
    </bk>
    <bk>
      <rc t="2" v="7830"/>
    </bk>
    <bk>
      <rc t="2" v="7831"/>
    </bk>
    <bk>
      <rc t="2" v="7832"/>
    </bk>
    <bk>
      <rc t="2" v="7833"/>
    </bk>
    <bk>
      <rc t="2" v="7834"/>
    </bk>
    <bk>
      <rc t="2" v="7835"/>
    </bk>
    <bk>
      <rc t="2" v="7836"/>
    </bk>
    <bk>
      <rc t="2" v="7837"/>
    </bk>
    <bk>
      <rc t="2" v="7838"/>
    </bk>
    <bk>
      <rc t="2" v="7839"/>
    </bk>
    <bk>
      <rc t="2" v="7840"/>
    </bk>
    <bk>
      <rc t="2" v="7841"/>
    </bk>
    <bk>
      <rc t="2" v="7842"/>
    </bk>
    <bk>
      <rc t="2" v="7843"/>
    </bk>
    <bk>
      <rc t="2" v="7844"/>
    </bk>
    <bk>
      <rc t="2" v="7845"/>
    </bk>
    <bk>
      <rc t="2" v="7846"/>
    </bk>
    <bk>
      <rc t="2" v="7847"/>
    </bk>
    <bk>
      <rc t="2" v="7848"/>
    </bk>
    <bk>
      <rc t="2" v="7849"/>
    </bk>
    <bk>
      <rc t="2" v="7850"/>
    </bk>
    <bk>
      <rc t="2" v="7851"/>
    </bk>
    <bk>
      <rc t="2" v="7852"/>
    </bk>
    <bk>
      <rc t="2" v="7853"/>
    </bk>
    <bk>
      <rc t="2" v="7854"/>
    </bk>
    <bk>
      <rc t="2" v="7855"/>
    </bk>
    <bk>
      <rc t="2" v="7856"/>
    </bk>
    <bk>
      <rc t="2" v="7857"/>
    </bk>
    <bk>
      <rc t="2" v="7858"/>
    </bk>
    <bk>
      <rc t="2" v="7859"/>
    </bk>
    <bk>
      <rc t="2" v="7860"/>
    </bk>
    <bk>
      <rc t="2" v="7861"/>
    </bk>
    <bk>
      <rc t="2" v="7862"/>
    </bk>
    <bk>
      <rc t="2" v="7863"/>
    </bk>
    <bk>
      <rc t="2" v="7864"/>
    </bk>
    <bk>
      <rc t="2" v="7865"/>
    </bk>
    <bk>
      <rc t="2" v="7866"/>
    </bk>
    <bk>
      <rc t="2" v="7867"/>
    </bk>
    <bk>
      <rc t="2" v="7868"/>
    </bk>
    <bk>
      <rc t="2" v="7869"/>
    </bk>
    <bk>
      <rc t="2" v="7870"/>
    </bk>
    <bk>
      <rc t="2" v="7871"/>
    </bk>
    <bk>
      <rc t="2" v="7872"/>
    </bk>
    <bk>
      <rc t="2" v="7873"/>
    </bk>
    <bk>
      <rc t="2" v="7874"/>
    </bk>
    <bk>
      <rc t="2" v="7875"/>
    </bk>
    <bk>
      <rc t="2" v="7876"/>
    </bk>
    <bk>
      <rc t="2" v="7877"/>
    </bk>
    <bk>
      <rc t="2" v="7878"/>
    </bk>
    <bk>
      <rc t="2" v="7879"/>
    </bk>
    <bk>
      <rc t="2" v="7880"/>
    </bk>
    <bk>
      <rc t="2" v="7881"/>
    </bk>
    <bk>
      <rc t="2" v="7882"/>
    </bk>
    <bk>
      <rc t="2" v="7883"/>
    </bk>
    <bk>
      <rc t="2" v="7884"/>
    </bk>
    <bk>
      <rc t="2" v="7885"/>
    </bk>
    <bk>
      <rc t="2" v="7886"/>
    </bk>
    <bk>
      <rc t="2" v="7887"/>
    </bk>
    <bk>
      <rc t="2" v="7888"/>
    </bk>
    <bk>
      <rc t="2" v="7889"/>
    </bk>
    <bk>
      <rc t="2" v="7890"/>
    </bk>
    <bk>
      <rc t="2" v="7891"/>
    </bk>
    <bk>
      <rc t="2" v="7892"/>
    </bk>
    <bk>
      <rc t="2" v="7893"/>
    </bk>
    <bk>
      <rc t="2" v="7894"/>
    </bk>
    <bk>
      <rc t="2" v="7895"/>
    </bk>
    <bk>
      <rc t="2" v="7896"/>
    </bk>
    <bk>
      <rc t="2" v="7897"/>
    </bk>
    <bk>
      <rc t="2" v="7898"/>
    </bk>
    <bk>
      <rc t="2" v="7899"/>
    </bk>
    <bk>
      <rc t="2" v="7900"/>
    </bk>
    <bk>
      <rc t="2" v="7901"/>
    </bk>
    <bk>
      <rc t="2" v="7902"/>
    </bk>
    <bk>
      <rc t="2" v="7903"/>
    </bk>
    <bk>
      <rc t="2" v="7904"/>
    </bk>
    <bk>
      <rc t="2" v="7905"/>
    </bk>
    <bk>
      <rc t="2" v="7906"/>
    </bk>
    <bk>
      <rc t="2" v="7907"/>
    </bk>
    <bk>
      <rc t="2" v="7908"/>
    </bk>
    <bk>
      <rc t="2" v="7909"/>
    </bk>
    <bk>
      <rc t="2" v="7910"/>
    </bk>
    <bk>
      <rc t="2" v="7911"/>
    </bk>
    <bk>
      <rc t="2" v="7912"/>
    </bk>
    <bk>
      <rc t="2" v="7913"/>
    </bk>
    <bk>
      <rc t="2" v="7914"/>
    </bk>
    <bk>
      <rc t="2" v="7915"/>
    </bk>
    <bk>
      <rc t="2" v="7916"/>
    </bk>
    <bk>
      <rc t="2" v="7917"/>
    </bk>
    <bk>
      <rc t="2" v="7918"/>
    </bk>
    <bk>
      <rc t="2" v="7919"/>
    </bk>
    <bk>
      <rc t="2" v="7920"/>
    </bk>
    <bk>
      <rc t="2" v="7921"/>
    </bk>
    <bk>
      <rc t="2" v="7922"/>
    </bk>
    <bk>
      <rc t="2" v="7923"/>
    </bk>
    <bk>
      <rc t="2" v="7924"/>
    </bk>
    <bk>
      <rc t="2" v="7925"/>
    </bk>
    <bk>
      <rc t="2" v="7926"/>
    </bk>
    <bk>
      <rc t="2" v="7927"/>
    </bk>
    <bk>
      <rc t="2" v="7928"/>
    </bk>
    <bk>
      <rc t="2" v="7929"/>
    </bk>
    <bk>
      <rc t="2" v="7930"/>
    </bk>
    <bk>
      <rc t="2" v="7931"/>
    </bk>
    <bk>
      <rc t="2" v="7932"/>
    </bk>
    <bk>
      <rc t="2" v="7933"/>
    </bk>
    <bk>
      <rc t="2" v="7934"/>
    </bk>
    <bk>
      <rc t="2" v="7935"/>
    </bk>
    <bk>
      <rc t="2" v="7936"/>
    </bk>
    <bk>
      <rc t="2" v="7937"/>
    </bk>
    <bk>
      <rc t="2" v="7938"/>
    </bk>
    <bk>
      <rc t="2" v="7939"/>
    </bk>
    <bk>
      <rc t="2" v="7940"/>
    </bk>
    <bk>
      <rc t="2" v="7941"/>
    </bk>
    <bk>
      <rc t="2" v="7942"/>
    </bk>
    <bk>
      <rc t="2" v="7943"/>
    </bk>
    <bk>
      <rc t="2" v="7944"/>
    </bk>
    <bk>
      <rc t="2" v="7945"/>
    </bk>
    <bk>
      <rc t="2" v="7946"/>
    </bk>
    <bk>
      <rc t="2" v="7947"/>
    </bk>
    <bk>
      <rc t="2" v="7948"/>
    </bk>
    <bk>
      <rc t="2" v="7949"/>
    </bk>
    <bk>
      <rc t="2" v="7950"/>
    </bk>
    <bk>
      <rc t="2" v="7951"/>
    </bk>
    <bk>
      <rc t="2" v="7952"/>
    </bk>
    <bk>
      <rc t="2" v="7953"/>
    </bk>
    <bk>
      <rc t="2" v="7954"/>
    </bk>
    <bk>
      <rc t="2" v="7955"/>
    </bk>
    <bk>
      <rc t="2" v="7956"/>
    </bk>
    <bk>
      <rc t="2" v="7957"/>
    </bk>
    <bk>
      <rc t="2" v="7958"/>
    </bk>
    <bk>
      <rc t="2" v="7959"/>
    </bk>
    <bk>
      <rc t="2" v="7960"/>
    </bk>
    <bk>
      <rc t="2" v="7961"/>
    </bk>
    <bk>
      <rc t="2" v="7962"/>
    </bk>
    <bk>
      <rc t="2" v="7963"/>
    </bk>
    <bk>
      <rc t="2" v="7964"/>
    </bk>
    <bk>
      <rc t="2" v="7965"/>
    </bk>
    <bk>
      <rc t="2" v="7966"/>
    </bk>
    <bk>
      <rc t="2" v="7967"/>
    </bk>
    <bk>
      <rc t="2" v="7968"/>
    </bk>
    <bk>
      <rc t="2" v="7969"/>
    </bk>
    <bk>
      <rc t="2" v="7970"/>
    </bk>
    <bk>
      <rc t="2" v="7971"/>
    </bk>
    <bk>
      <rc t="2" v="7972"/>
    </bk>
    <bk>
      <rc t="2" v="7973"/>
    </bk>
    <bk>
      <rc t="2" v="7974"/>
    </bk>
    <bk>
      <rc t="2" v="7975"/>
    </bk>
    <bk>
      <rc t="2" v="7976"/>
    </bk>
    <bk>
      <rc t="2" v="7977"/>
    </bk>
    <bk>
      <rc t="2" v="7978"/>
    </bk>
    <bk>
      <rc t="2" v="7979"/>
    </bk>
    <bk>
      <rc t="2" v="7980"/>
    </bk>
    <bk>
      <rc t="2" v="7981"/>
    </bk>
    <bk>
      <rc t="2" v="7982"/>
    </bk>
    <bk>
      <rc t="2" v="7983"/>
    </bk>
    <bk>
      <rc t="2" v="7984"/>
    </bk>
    <bk>
      <rc t="2" v="7985"/>
    </bk>
    <bk>
      <rc t="2" v="7986"/>
    </bk>
    <bk>
      <rc t="2" v="7987"/>
    </bk>
    <bk>
      <rc t="2" v="7988"/>
    </bk>
    <bk>
      <rc t="2" v="7989"/>
    </bk>
    <bk>
      <rc t="2" v="7990"/>
    </bk>
    <bk>
      <rc t="2" v="7991"/>
    </bk>
    <bk>
      <rc t="2" v="7992"/>
    </bk>
    <bk>
      <rc t="2" v="7993"/>
    </bk>
    <bk>
      <rc t="2" v="7994"/>
    </bk>
    <bk>
      <rc t="2" v="7995"/>
    </bk>
    <bk>
      <rc t="2" v="7996"/>
    </bk>
    <bk>
      <rc t="2" v="7997"/>
    </bk>
    <bk>
      <rc t="2" v="7998"/>
    </bk>
    <bk>
      <rc t="2" v="7999"/>
    </bk>
    <bk>
      <rc t="2" v="8000"/>
    </bk>
    <bk>
      <rc t="2" v="8001"/>
    </bk>
    <bk>
      <rc t="2" v="8002"/>
    </bk>
    <bk>
      <rc t="2" v="8003"/>
    </bk>
    <bk>
      <rc t="2" v="8004"/>
    </bk>
    <bk>
      <rc t="2" v="8005"/>
    </bk>
    <bk>
      <rc t="2" v="8006"/>
    </bk>
    <bk>
      <rc t="2" v="8007"/>
    </bk>
    <bk>
      <rc t="2" v="8008"/>
    </bk>
    <bk>
      <rc t="2" v="8009"/>
    </bk>
    <bk>
      <rc t="2" v="8010"/>
    </bk>
    <bk>
      <rc t="2" v="8011"/>
    </bk>
    <bk>
      <rc t="2" v="8012"/>
    </bk>
    <bk>
      <rc t="2" v="8013"/>
    </bk>
    <bk>
      <rc t="2" v="8014"/>
    </bk>
    <bk>
      <rc t="2" v="8015"/>
    </bk>
    <bk>
      <rc t="2" v="8016"/>
    </bk>
    <bk>
      <rc t="2" v="8017"/>
    </bk>
    <bk>
      <rc t="2" v="8018"/>
    </bk>
    <bk>
      <rc t="2" v="8019"/>
    </bk>
    <bk>
      <rc t="2" v="8020"/>
    </bk>
    <bk>
      <rc t="2" v="8021"/>
    </bk>
    <bk>
      <rc t="2" v="8022"/>
    </bk>
    <bk>
      <rc t="2" v="8023"/>
    </bk>
    <bk>
      <rc t="2" v="8024"/>
    </bk>
    <bk>
      <rc t="2" v="8025"/>
    </bk>
    <bk>
      <rc t="2" v="8026"/>
    </bk>
    <bk>
      <rc t="2" v="8027"/>
    </bk>
    <bk>
      <rc t="2" v="8028"/>
    </bk>
    <bk>
      <rc t="2" v="8029"/>
    </bk>
    <bk>
      <rc t="2" v="8030"/>
    </bk>
    <bk>
      <rc t="2" v="8031"/>
    </bk>
    <bk>
      <rc t="2" v="8032"/>
    </bk>
    <bk>
      <rc t="2" v="8033"/>
    </bk>
    <bk>
      <rc t="2" v="8034"/>
    </bk>
    <bk>
      <rc t="2" v="8035"/>
    </bk>
    <bk>
      <rc t="2" v="8036"/>
    </bk>
    <bk>
      <rc t="2" v="8037"/>
    </bk>
    <bk>
      <rc t="2" v="8038"/>
    </bk>
    <bk>
      <rc t="2" v="8039"/>
    </bk>
    <bk>
      <rc t="2" v="8040"/>
    </bk>
    <bk>
      <rc t="2" v="8041"/>
    </bk>
    <bk>
      <rc t="2" v="8042"/>
    </bk>
    <bk>
      <rc t="2" v="8043"/>
    </bk>
    <bk>
      <rc t="2" v="8044"/>
    </bk>
    <bk>
      <rc t="2" v="8045"/>
    </bk>
    <bk>
      <rc t="2" v="8046"/>
    </bk>
    <bk>
      <rc t="2" v="8047"/>
    </bk>
    <bk>
      <rc t="2" v="8048"/>
    </bk>
    <bk>
      <rc t="2" v="8049"/>
    </bk>
    <bk>
      <rc t="2" v="8050"/>
    </bk>
    <bk>
      <rc t="2" v="8051"/>
    </bk>
    <bk>
      <rc t="2" v="8052"/>
    </bk>
    <bk>
      <rc t="2" v="8053"/>
    </bk>
    <bk>
      <rc t="2" v="8054"/>
    </bk>
    <bk>
      <rc t="2" v="8055"/>
    </bk>
    <bk>
      <rc t="2" v="8056"/>
    </bk>
    <bk>
      <rc t="2" v="8057"/>
    </bk>
    <bk>
      <rc t="2" v="8058"/>
    </bk>
    <bk>
      <rc t="2" v="8059"/>
    </bk>
    <bk>
      <rc t="2" v="8060"/>
    </bk>
    <bk>
      <rc t="2" v="8061"/>
    </bk>
    <bk>
      <rc t="2" v="8062"/>
    </bk>
    <bk>
      <rc t="2" v="8063"/>
    </bk>
    <bk>
      <rc t="2" v="8064"/>
    </bk>
    <bk>
      <rc t="2" v="8065"/>
    </bk>
    <bk>
      <rc t="2" v="8066"/>
    </bk>
    <bk>
      <rc t="2" v="8067"/>
    </bk>
    <bk>
      <rc t="2" v="8068"/>
    </bk>
    <bk>
      <rc t="2" v="8069"/>
    </bk>
    <bk>
      <rc t="2" v="8070"/>
    </bk>
    <bk>
      <rc t="2" v="8071"/>
    </bk>
    <bk>
      <rc t="2" v="8072"/>
    </bk>
    <bk>
      <rc t="2" v="8073"/>
    </bk>
    <bk>
      <rc t="2" v="8074"/>
    </bk>
    <bk>
      <rc t="2" v="8075"/>
    </bk>
    <bk>
      <rc t="2" v="8076"/>
    </bk>
    <bk>
      <rc t="2" v="8077"/>
    </bk>
    <bk>
      <rc t="2" v="8078"/>
    </bk>
    <bk>
      <rc t="2" v="8079"/>
    </bk>
    <bk>
      <rc t="2" v="8080"/>
    </bk>
    <bk>
      <rc t="2" v="8081"/>
    </bk>
    <bk>
      <rc t="2" v="8082"/>
    </bk>
    <bk>
      <rc t="2" v="8083"/>
    </bk>
    <bk>
      <rc t="2" v="8084"/>
    </bk>
    <bk>
      <rc t="2" v="8085"/>
    </bk>
    <bk>
      <rc t="2" v="8086"/>
    </bk>
    <bk>
      <rc t="2" v="8087"/>
    </bk>
    <bk>
      <rc t="2" v="8088"/>
    </bk>
    <bk>
      <rc t="2" v="8089"/>
    </bk>
    <bk>
      <rc t="2" v="8090"/>
    </bk>
    <bk>
      <rc t="2" v="8091"/>
    </bk>
    <bk>
      <rc t="2" v="8092"/>
    </bk>
    <bk>
      <rc t="2" v="8093"/>
    </bk>
    <bk>
      <rc t="2" v="8094"/>
    </bk>
    <bk>
      <rc t="2" v="8095"/>
    </bk>
    <bk>
      <rc t="2" v="8096"/>
    </bk>
    <bk>
      <rc t="2" v="8097"/>
    </bk>
    <bk>
      <rc t="2" v="8098"/>
    </bk>
    <bk>
      <rc t="2" v="8099"/>
    </bk>
    <bk>
      <rc t="2" v="8100"/>
    </bk>
    <bk>
      <rc t="2" v="8101"/>
    </bk>
    <bk>
      <rc t="2" v="8102"/>
    </bk>
    <bk>
      <rc t="2" v="8103"/>
    </bk>
    <bk>
      <rc t="2" v="8104"/>
    </bk>
    <bk>
      <rc t="2" v="8105"/>
    </bk>
    <bk>
      <rc t="2" v="8106"/>
    </bk>
    <bk>
      <rc t="2" v="8107"/>
    </bk>
    <bk>
      <rc t="2" v="8108"/>
    </bk>
    <bk>
      <rc t="2" v="8109"/>
    </bk>
    <bk>
      <rc t="2" v="8110"/>
    </bk>
    <bk>
      <rc t="2" v="8111"/>
    </bk>
    <bk>
      <rc t="2" v="8112"/>
    </bk>
    <bk>
      <rc t="2" v="8113"/>
    </bk>
    <bk>
      <rc t="2" v="8114"/>
    </bk>
    <bk>
      <rc t="2" v="8115"/>
    </bk>
    <bk>
      <rc t="2" v="8116"/>
    </bk>
    <bk>
      <rc t="2" v="8117"/>
    </bk>
    <bk>
      <rc t="2" v="8118"/>
    </bk>
    <bk>
      <rc t="2" v="8119"/>
    </bk>
    <bk>
      <rc t="2" v="8120"/>
    </bk>
    <bk>
      <rc t="2" v="8121"/>
    </bk>
    <bk>
      <rc t="2" v="8122"/>
    </bk>
    <bk>
      <rc t="2" v="8123"/>
    </bk>
    <bk>
      <rc t="2" v="8124"/>
    </bk>
    <bk>
      <rc t="2" v="8125"/>
    </bk>
    <bk>
      <rc t="2" v="8126"/>
    </bk>
    <bk>
      <rc t="2" v="8127"/>
    </bk>
    <bk>
      <rc t="2" v="8128"/>
    </bk>
    <bk>
      <rc t="2" v="8129"/>
    </bk>
    <bk>
      <rc t="2" v="8130"/>
    </bk>
    <bk>
      <rc t="2" v="8131"/>
    </bk>
    <bk>
      <rc t="2" v="8132"/>
    </bk>
    <bk>
      <rc t="2" v="8133"/>
    </bk>
    <bk>
      <rc t="2" v="8134"/>
    </bk>
    <bk>
      <rc t="2" v="8135"/>
    </bk>
    <bk>
      <rc t="2" v="8136"/>
    </bk>
    <bk>
      <rc t="2" v="8137"/>
    </bk>
    <bk>
      <rc t="2" v="8138"/>
    </bk>
    <bk>
      <rc t="2" v="8139"/>
    </bk>
    <bk>
      <rc t="2" v="8140"/>
    </bk>
    <bk>
      <rc t="2" v="8141"/>
    </bk>
    <bk>
      <rc t="2" v="8142"/>
    </bk>
    <bk>
      <rc t="2" v="8143"/>
    </bk>
    <bk>
      <rc t="2" v="8144"/>
    </bk>
    <bk>
      <rc t="2" v="8145"/>
    </bk>
    <bk>
      <rc t="2" v="8146"/>
    </bk>
    <bk>
      <rc t="2" v="8147"/>
    </bk>
    <bk>
      <rc t="2" v="8148"/>
    </bk>
    <bk>
      <rc t="2" v="8149"/>
    </bk>
    <bk>
      <rc t="2" v="8150"/>
    </bk>
    <bk>
      <rc t="2" v="8151"/>
    </bk>
    <bk>
      <rc t="2" v="8152"/>
    </bk>
    <bk>
      <rc t="2" v="8153"/>
    </bk>
    <bk>
      <rc t="2" v="8154"/>
    </bk>
    <bk>
      <rc t="2" v="8155"/>
    </bk>
    <bk>
      <rc t="2" v="8156"/>
    </bk>
    <bk>
      <rc t="2" v="8157"/>
    </bk>
    <bk>
      <rc t="2" v="8158"/>
    </bk>
    <bk>
      <rc t="2" v="8159"/>
    </bk>
    <bk>
      <rc t="2" v="8160"/>
    </bk>
    <bk>
      <rc t="2" v="8161"/>
    </bk>
    <bk>
      <rc t="2" v="8162"/>
    </bk>
    <bk>
      <rc t="2" v="8163"/>
    </bk>
    <bk>
      <rc t="2" v="8164"/>
    </bk>
    <bk>
      <rc t="2" v="8165"/>
    </bk>
    <bk>
      <rc t="2" v="8166"/>
    </bk>
    <bk>
      <rc t="2" v="8167"/>
    </bk>
    <bk>
      <rc t="2" v="8168"/>
    </bk>
    <bk>
      <rc t="2" v="8169"/>
    </bk>
    <bk>
      <rc t="2" v="8170"/>
    </bk>
    <bk>
      <rc t="2" v="8171"/>
    </bk>
    <bk>
      <rc t="2" v="8172"/>
    </bk>
    <bk>
      <rc t="2" v="8173"/>
    </bk>
    <bk>
      <rc t="2" v="8174"/>
    </bk>
    <bk>
      <rc t="2" v="8175"/>
    </bk>
    <bk>
      <rc t="2" v="8176"/>
    </bk>
    <bk>
      <rc t="2" v="8177"/>
    </bk>
    <bk>
      <rc t="2" v="8178"/>
    </bk>
    <bk>
      <rc t="2" v="8179"/>
    </bk>
    <bk>
      <rc t="2" v="8180"/>
    </bk>
    <bk>
      <rc t="2" v="8181"/>
    </bk>
    <bk>
      <rc t="2" v="8182"/>
    </bk>
    <bk>
      <rc t="2" v="8183"/>
    </bk>
    <bk>
      <rc t="2" v="8184"/>
    </bk>
    <bk>
      <rc t="2" v="8185"/>
    </bk>
    <bk>
      <rc t="2" v="8186"/>
    </bk>
    <bk>
      <rc t="2" v="8187"/>
    </bk>
    <bk>
      <rc t="2" v="8188"/>
    </bk>
    <bk>
      <rc t="2" v="8189"/>
    </bk>
    <bk>
      <rc t="2" v="8190"/>
    </bk>
    <bk>
      <rc t="2" v="8191"/>
    </bk>
    <bk>
      <rc t="2" v="8192"/>
    </bk>
    <bk>
      <rc t="2" v="8193"/>
    </bk>
    <bk>
      <rc t="2" v="8194"/>
    </bk>
    <bk>
      <rc t="2" v="8195"/>
    </bk>
    <bk>
      <rc t="2" v="8196"/>
    </bk>
    <bk>
      <rc t="2" v="8197"/>
    </bk>
    <bk>
      <rc t="2" v="8198"/>
    </bk>
    <bk>
      <rc t="2" v="8199"/>
    </bk>
    <bk>
      <rc t="2" v="8200"/>
    </bk>
    <bk>
      <rc t="2" v="8201"/>
    </bk>
    <bk>
      <rc t="2" v="8202"/>
    </bk>
    <bk>
      <rc t="2" v="8203"/>
    </bk>
    <bk>
      <rc t="2" v="8204"/>
    </bk>
    <bk>
      <rc t="2" v="8205"/>
    </bk>
    <bk>
      <rc t="2" v="8206"/>
    </bk>
    <bk>
      <rc t="2" v="8207"/>
    </bk>
    <bk>
      <rc t="2" v="8208"/>
    </bk>
    <bk>
      <rc t="2" v="8209"/>
    </bk>
    <bk>
      <rc t="2" v="8210"/>
    </bk>
    <bk>
      <rc t="2" v="8211"/>
    </bk>
    <bk>
      <rc t="2" v="8212"/>
    </bk>
    <bk>
      <rc t="2" v="8213"/>
    </bk>
    <bk>
      <rc t="2" v="8214"/>
    </bk>
    <bk>
      <rc t="2" v="8215"/>
    </bk>
    <bk>
      <rc t="2" v="8216"/>
    </bk>
    <bk>
      <rc t="2" v="8217"/>
    </bk>
    <bk>
      <rc t="2" v="8218"/>
    </bk>
    <bk>
      <rc t="2" v="8219"/>
    </bk>
    <bk>
      <rc t="2" v="8220"/>
    </bk>
    <bk>
      <rc t="2" v="8221"/>
    </bk>
    <bk>
      <rc t="2" v="8222"/>
    </bk>
    <bk>
      <rc t="2" v="8223"/>
    </bk>
    <bk>
      <rc t="2" v="8224"/>
    </bk>
    <bk>
      <rc t="2" v="8225"/>
    </bk>
    <bk>
      <rc t="2" v="8226"/>
    </bk>
    <bk>
      <rc t="2" v="8227"/>
    </bk>
    <bk>
      <rc t="2" v="8228"/>
    </bk>
    <bk>
      <rc t="2" v="8229"/>
    </bk>
    <bk>
      <rc t="2" v="8230"/>
    </bk>
    <bk>
      <rc t="2" v="8231"/>
    </bk>
    <bk>
      <rc t="2" v="8232"/>
    </bk>
    <bk>
      <rc t="2" v="8233"/>
    </bk>
    <bk>
      <rc t="2" v="8234"/>
    </bk>
    <bk>
      <rc t="2" v="8235"/>
    </bk>
    <bk>
      <rc t="2" v="8236"/>
    </bk>
    <bk>
      <rc t="2" v="8237"/>
    </bk>
    <bk>
      <rc t="2" v="8238"/>
    </bk>
    <bk>
      <rc t="2" v="8239"/>
    </bk>
    <bk>
      <rc t="2" v="8240"/>
    </bk>
    <bk>
      <rc t="2" v="8241"/>
    </bk>
    <bk>
      <rc t="2" v="8242"/>
    </bk>
    <bk>
      <rc t="2" v="8243"/>
    </bk>
    <bk>
      <rc t="2" v="8244"/>
    </bk>
    <bk>
      <rc t="2" v="8245"/>
    </bk>
    <bk>
      <rc t="2" v="8246"/>
    </bk>
    <bk>
      <rc t="2" v="8247"/>
    </bk>
    <bk>
      <rc t="2" v="8248"/>
    </bk>
    <bk>
      <rc t="2" v="8249"/>
    </bk>
    <bk>
      <rc t="2" v="8250"/>
    </bk>
    <bk>
      <rc t="2" v="8251"/>
    </bk>
    <bk>
      <rc t="2" v="8252"/>
    </bk>
    <bk>
      <rc t="2" v="8253"/>
    </bk>
    <bk>
      <rc t="2" v="8254"/>
    </bk>
    <bk>
      <rc t="2" v="8255"/>
    </bk>
    <bk>
      <rc t="2" v="8256"/>
    </bk>
    <bk>
      <rc t="2" v="8257"/>
    </bk>
    <bk>
      <rc t="2" v="8258"/>
    </bk>
    <bk>
      <rc t="2" v="8259"/>
    </bk>
    <bk>
      <rc t="2" v="8260"/>
    </bk>
    <bk>
      <rc t="2" v="8261"/>
    </bk>
    <bk>
      <rc t="2" v="8262"/>
    </bk>
    <bk>
      <rc t="2" v="8263"/>
    </bk>
    <bk>
      <rc t="2" v="8264"/>
    </bk>
    <bk>
      <rc t="2" v="8265"/>
    </bk>
    <bk>
      <rc t="2" v="8266"/>
    </bk>
    <bk>
      <rc t="2" v="8267"/>
    </bk>
    <bk>
      <rc t="2" v="8268"/>
    </bk>
    <bk>
      <rc t="2" v="8269"/>
    </bk>
    <bk>
      <rc t="2" v="8270"/>
    </bk>
    <bk>
      <rc t="2" v="8271"/>
    </bk>
    <bk>
      <rc t="2" v="8272"/>
    </bk>
    <bk>
      <rc t="2" v="8273"/>
    </bk>
    <bk>
      <rc t="2" v="8274"/>
    </bk>
    <bk>
      <rc t="2" v="8275"/>
    </bk>
    <bk>
      <rc t="2" v="8276"/>
    </bk>
    <bk>
      <rc t="2" v="8277"/>
    </bk>
    <bk>
      <rc t="2" v="8278"/>
    </bk>
    <bk>
      <rc t="2" v="8279"/>
    </bk>
    <bk>
      <rc t="2" v="8280"/>
    </bk>
    <bk>
      <rc t="2" v="8281"/>
    </bk>
    <bk>
      <rc t="2" v="8282"/>
    </bk>
    <bk>
      <rc t="2" v="8283"/>
    </bk>
    <bk>
      <rc t="2" v="8284"/>
    </bk>
    <bk>
      <rc t="2" v="8285"/>
    </bk>
    <bk>
      <rc t="2" v="8286"/>
    </bk>
    <bk>
      <rc t="2" v="8287"/>
    </bk>
    <bk>
      <rc t="2" v="8288"/>
    </bk>
    <bk>
      <rc t="2" v="8289"/>
    </bk>
    <bk>
      <rc t="2" v="8290"/>
    </bk>
    <bk>
      <rc t="2" v="8291"/>
    </bk>
    <bk>
      <rc t="2" v="8292"/>
    </bk>
    <bk>
      <rc t="2" v="8293"/>
    </bk>
    <bk>
      <rc t="2" v="8294"/>
    </bk>
    <bk>
      <rc t="2" v="8295"/>
    </bk>
    <bk>
      <rc t="2" v="8296"/>
    </bk>
    <bk>
      <rc t="2" v="8297"/>
    </bk>
    <bk>
      <rc t="2" v="8298"/>
    </bk>
    <bk>
      <rc t="2" v="8299"/>
    </bk>
    <bk>
      <rc t="2" v="8300"/>
    </bk>
    <bk>
      <rc t="2" v="8301"/>
    </bk>
    <bk>
      <rc t="2" v="8302"/>
    </bk>
    <bk>
      <rc t="2" v="8303"/>
    </bk>
    <bk>
      <rc t="2" v="8304"/>
    </bk>
    <bk>
      <rc t="2" v="8305"/>
    </bk>
    <bk>
      <rc t="2" v="8306"/>
    </bk>
    <bk>
      <rc t="2" v="8307"/>
    </bk>
    <bk>
      <rc t="2" v="8308"/>
    </bk>
    <bk>
      <rc t="2" v="8309"/>
    </bk>
    <bk>
      <rc t="2" v="8310"/>
    </bk>
    <bk>
      <rc t="2" v="8311"/>
    </bk>
    <bk>
      <rc t="2" v="8312"/>
    </bk>
    <bk>
      <rc t="2" v="8313"/>
    </bk>
    <bk>
      <rc t="2" v="8314"/>
    </bk>
    <bk>
      <rc t="2" v="8315"/>
    </bk>
    <bk>
      <rc t="2" v="8316"/>
    </bk>
    <bk>
      <rc t="2" v="8317"/>
    </bk>
    <bk>
      <rc t="2" v="8318"/>
    </bk>
    <bk>
      <rc t="2" v="8319"/>
    </bk>
    <bk>
      <rc t="2" v="8320"/>
    </bk>
    <bk>
      <rc t="2" v="8321"/>
    </bk>
    <bk>
      <rc t="2" v="8322"/>
    </bk>
    <bk>
      <rc t="2" v="8323"/>
    </bk>
    <bk>
      <rc t="2" v="8324"/>
    </bk>
    <bk>
      <rc t="2" v="8325"/>
    </bk>
    <bk>
      <rc t="2" v="8326"/>
    </bk>
    <bk>
      <rc t="2" v="8327"/>
    </bk>
    <bk>
      <rc t="2" v="8328"/>
    </bk>
    <bk>
      <rc t="2" v="8329"/>
    </bk>
    <bk>
      <rc t="2" v="8330"/>
    </bk>
    <bk>
      <rc t="2" v="8331"/>
    </bk>
    <bk>
      <rc t="2" v="8332"/>
    </bk>
    <bk>
      <rc t="2" v="8333"/>
    </bk>
    <bk>
      <rc t="2" v="8334"/>
    </bk>
    <bk>
      <rc t="2" v="8335"/>
    </bk>
    <bk>
      <rc t="2" v="8336"/>
    </bk>
    <bk>
      <rc t="2" v="8337"/>
    </bk>
    <bk>
      <rc t="2" v="8338"/>
    </bk>
    <bk>
      <rc t="2" v="8339"/>
    </bk>
    <bk>
      <rc t="2" v="8340"/>
    </bk>
    <bk>
      <rc t="2" v="8341"/>
    </bk>
    <bk>
      <rc t="2" v="8342"/>
    </bk>
    <bk>
      <rc t="2" v="8343"/>
    </bk>
    <bk>
      <rc t="2" v="8344"/>
    </bk>
    <bk>
      <rc t="2" v="8345"/>
    </bk>
    <bk>
      <rc t="2" v="8346"/>
    </bk>
    <bk>
      <rc t="2" v="8347"/>
    </bk>
    <bk>
      <rc t="2" v="8348"/>
    </bk>
    <bk>
      <rc t="2" v="8349"/>
    </bk>
    <bk>
      <rc t="2" v="8350"/>
    </bk>
    <bk>
      <rc t="2" v="8351"/>
    </bk>
    <bk>
      <rc t="2" v="8352"/>
    </bk>
    <bk>
      <rc t="2" v="8353"/>
    </bk>
    <bk>
      <rc t="2" v="8354"/>
    </bk>
    <bk>
      <rc t="2" v="8355"/>
    </bk>
    <bk>
      <rc t="2" v="8356"/>
    </bk>
    <bk>
      <rc t="2" v="8357"/>
    </bk>
    <bk>
      <rc t="2" v="8358"/>
    </bk>
    <bk>
      <rc t="2" v="8359"/>
    </bk>
    <bk>
      <rc t="2" v="8360"/>
    </bk>
    <bk>
      <rc t="2" v="8361"/>
    </bk>
    <bk>
      <rc t="2" v="8362"/>
    </bk>
    <bk>
      <rc t="2" v="8363"/>
    </bk>
    <bk>
      <rc t="2" v="8364"/>
    </bk>
    <bk>
      <rc t="2" v="8365"/>
    </bk>
    <bk>
      <rc t="2" v="8366"/>
    </bk>
    <bk>
      <rc t="2" v="8367"/>
    </bk>
    <bk>
      <rc t="2" v="8368"/>
    </bk>
    <bk>
      <rc t="2" v="8369"/>
    </bk>
    <bk>
      <rc t="2" v="8370"/>
    </bk>
    <bk>
      <rc t="2" v="8371"/>
    </bk>
    <bk>
      <rc t="2" v="8372"/>
    </bk>
    <bk>
      <rc t="2" v="8373"/>
    </bk>
    <bk>
      <rc t="2" v="8374"/>
    </bk>
    <bk>
      <rc t="2" v="8375"/>
    </bk>
    <bk>
      <rc t="2" v="8376"/>
    </bk>
    <bk>
      <rc t="2" v="8377"/>
    </bk>
    <bk>
      <rc t="2" v="8378"/>
    </bk>
    <bk>
      <rc t="2" v="8379"/>
    </bk>
    <bk>
      <rc t="2" v="8380"/>
    </bk>
    <bk>
      <rc t="2" v="8381"/>
    </bk>
    <bk>
      <rc t="2" v="8382"/>
    </bk>
    <bk>
      <rc t="2" v="8383"/>
    </bk>
    <bk>
      <rc t="2" v="8384"/>
    </bk>
    <bk>
      <rc t="2" v="8385"/>
    </bk>
    <bk>
      <rc t="2" v="8386"/>
    </bk>
    <bk>
      <rc t="2" v="8387"/>
    </bk>
    <bk>
      <rc t="2" v="8388"/>
    </bk>
    <bk>
      <rc t="2" v="8389"/>
    </bk>
    <bk>
      <rc t="2" v="8390"/>
    </bk>
    <bk>
      <rc t="2" v="8391"/>
    </bk>
    <bk>
      <rc t="2" v="8392"/>
    </bk>
    <bk>
      <rc t="2" v="8393"/>
    </bk>
    <bk>
      <rc t="2" v="8394"/>
    </bk>
    <bk>
      <rc t="2" v="8395"/>
    </bk>
    <bk>
      <rc t="2" v="8396"/>
    </bk>
    <bk>
      <rc t="2" v="8397"/>
    </bk>
    <bk>
      <rc t="2" v="8398"/>
    </bk>
    <bk>
      <rc t="2" v="8399"/>
    </bk>
    <bk>
      <rc t="2" v="8400"/>
    </bk>
    <bk>
      <rc t="2" v="8401"/>
    </bk>
    <bk>
      <rc t="2" v="8402"/>
    </bk>
    <bk>
      <rc t="2" v="8403"/>
    </bk>
    <bk>
      <rc t="2" v="8404"/>
    </bk>
    <bk>
      <rc t="2" v="8405"/>
    </bk>
    <bk>
      <rc t="2" v="8406"/>
    </bk>
    <bk>
      <rc t="2" v="8407"/>
    </bk>
    <bk>
      <rc t="2" v="8408"/>
    </bk>
    <bk>
      <rc t="2" v="8409"/>
    </bk>
    <bk>
      <rc t="2" v="8410"/>
    </bk>
    <bk>
      <rc t="2" v="8411"/>
    </bk>
    <bk>
      <rc t="2" v="8412"/>
    </bk>
    <bk>
      <rc t="2" v="8413"/>
    </bk>
    <bk>
      <rc t="2" v="8414"/>
    </bk>
    <bk>
      <rc t="2" v="8415"/>
    </bk>
    <bk>
      <rc t="2" v="8416"/>
    </bk>
    <bk>
      <rc t="2" v="8417"/>
    </bk>
    <bk>
      <rc t="2" v="8418"/>
    </bk>
    <bk>
      <rc t="2" v="8419"/>
    </bk>
    <bk>
      <rc t="2" v="8420"/>
    </bk>
    <bk>
      <rc t="2" v="8421"/>
    </bk>
    <bk>
      <rc t="2" v="8422"/>
    </bk>
    <bk>
      <rc t="2" v="8423"/>
    </bk>
    <bk>
      <rc t="2" v="8424"/>
    </bk>
    <bk>
      <rc t="2" v="8425"/>
    </bk>
    <bk>
      <rc t="2" v="8426"/>
    </bk>
    <bk>
      <rc t="2" v="8427"/>
    </bk>
    <bk>
      <rc t="2" v="8428"/>
    </bk>
    <bk>
      <rc t="2" v="8429"/>
    </bk>
    <bk>
      <rc t="2" v="8430"/>
    </bk>
    <bk>
      <rc t="2" v="8431"/>
    </bk>
    <bk>
      <rc t="2" v="8432"/>
    </bk>
    <bk>
      <rc t="2" v="8433"/>
    </bk>
    <bk>
      <rc t="2" v="8434"/>
    </bk>
    <bk>
      <rc t="2" v="8435"/>
    </bk>
    <bk>
      <rc t="2" v="8436"/>
    </bk>
    <bk>
      <rc t="2" v="8437"/>
    </bk>
    <bk>
      <rc t="2" v="8438"/>
    </bk>
    <bk>
      <rc t="2" v="8439"/>
    </bk>
    <bk>
      <rc t="2" v="8440"/>
    </bk>
    <bk>
      <rc t="2" v="8441"/>
    </bk>
    <bk>
      <rc t="2" v="8442"/>
    </bk>
    <bk>
      <rc t="2" v="8443"/>
    </bk>
    <bk>
      <rc t="2" v="8444"/>
    </bk>
    <bk>
      <rc t="2" v="8445"/>
    </bk>
    <bk>
      <rc t="2" v="8446"/>
    </bk>
    <bk>
      <rc t="2" v="8447"/>
    </bk>
    <bk>
      <rc t="2" v="8448"/>
    </bk>
    <bk>
      <rc t="2" v="8449"/>
    </bk>
    <bk>
      <rc t="2" v="8450"/>
    </bk>
    <bk>
      <rc t="2" v="8451"/>
    </bk>
    <bk>
      <rc t="2" v="8452"/>
    </bk>
    <bk>
      <rc t="2" v="8453"/>
    </bk>
    <bk>
      <rc t="2" v="8454"/>
    </bk>
    <bk>
      <rc t="2" v="8455"/>
    </bk>
    <bk>
      <rc t="2" v="8456"/>
    </bk>
    <bk>
      <rc t="2" v="8457"/>
    </bk>
    <bk>
      <rc t="2" v="8458"/>
    </bk>
    <bk>
      <rc t="2" v="8459"/>
    </bk>
    <bk>
      <rc t="2" v="8460"/>
    </bk>
    <bk>
      <rc t="2" v="8461"/>
    </bk>
    <bk>
      <rc t="2" v="8462"/>
    </bk>
    <bk>
      <rc t="2" v="8463"/>
    </bk>
    <bk>
      <rc t="2" v="8464"/>
    </bk>
    <bk>
      <rc t="2" v="8465"/>
    </bk>
    <bk>
      <rc t="2" v="8466"/>
    </bk>
    <bk>
      <rc t="2" v="8467"/>
    </bk>
    <bk>
      <rc t="2" v="8468"/>
    </bk>
    <bk>
      <rc t="2" v="8469"/>
    </bk>
    <bk>
      <rc t="2" v="8470"/>
    </bk>
    <bk>
      <rc t="2" v="8471"/>
    </bk>
    <bk>
      <rc t="2" v="8472"/>
    </bk>
    <bk>
      <rc t="2" v="8473"/>
    </bk>
    <bk>
      <rc t="2" v="8474"/>
    </bk>
    <bk>
      <rc t="2" v="8475"/>
    </bk>
    <bk>
      <rc t="2" v="8476"/>
    </bk>
    <bk>
      <rc t="2" v="8477"/>
    </bk>
    <bk>
      <rc t="2" v="8478"/>
    </bk>
    <bk>
      <rc t="2" v="8479"/>
    </bk>
    <bk>
      <rc t="2" v="8480"/>
    </bk>
    <bk>
      <rc t="2" v="8481"/>
    </bk>
    <bk>
      <rc t="2" v="8482"/>
    </bk>
    <bk>
      <rc t="2" v="8483"/>
    </bk>
    <bk>
      <rc t="2" v="8484"/>
    </bk>
    <bk>
      <rc t="2" v="8485"/>
    </bk>
    <bk>
      <rc t="2" v="8486"/>
    </bk>
    <bk>
      <rc t="2" v="8487"/>
    </bk>
    <bk>
      <rc t="2" v="8488"/>
    </bk>
    <bk>
      <rc t="2" v="8489"/>
    </bk>
    <bk>
      <rc t="2" v="8490"/>
    </bk>
    <bk>
      <rc t="2" v="8491"/>
    </bk>
    <bk>
      <rc t="2" v="8492"/>
    </bk>
    <bk>
      <rc t="2" v="8493"/>
    </bk>
    <bk>
      <rc t="2" v="8494"/>
    </bk>
    <bk>
      <rc t="2" v="8495"/>
    </bk>
    <bk>
      <rc t="2" v="8496"/>
    </bk>
    <bk>
      <rc t="2" v="8497"/>
    </bk>
    <bk>
      <rc t="2" v="8498"/>
    </bk>
    <bk>
      <rc t="2" v="8499"/>
    </bk>
    <bk>
      <rc t="2" v="8500"/>
    </bk>
    <bk>
      <rc t="2" v="8501"/>
    </bk>
    <bk>
      <rc t="2" v="8502"/>
    </bk>
    <bk>
      <rc t="2" v="8503"/>
    </bk>
    <bk>
      <rc t="2" v="8504"/>
    </bk>
    <bk>
      <rc t="2" v="8505"/>
    </bk>
    <bk>
      <rc t="2" v="8506"/>
    </bk>
    <bk>
      <rc t="2" v="8507"/>
    </bk>
    <bk>
      <rc t="2" v="8508"/>
    </bk>
    <bk>
      <rc t="2" v="8509"/>
    </bk>
    <bk>
      <rc t="2" v="8510"/>
    </bk>
    <bk>
      <rc t="2" v="8511"/>
    </bk>
    <bk>
      <rc t="2" v="8512"/>
    </bk>
    <bk>
      <rc t="2" v="8513"/>
    </bk>
    <bk>
      <rc t="2" v="8514"/>
    </bk>
    <bk>
      <rc t="2" v="8515"/>
    </bk>
    <bk>
      <rc t="2" v="8516"/>
    </bk>
    <bk>
      <rc t="2" v="8517"/>
    </bk>
    <bk>
      <rc t="2" v="8518"/>
    </bk>
    <bk>
      <rc t="2" v="8519"/>
    </bk>
    <bk>
      <rc t="2" v="8520"/>
    </bk>
    <bk>
      <rc t="2" v="8521"/>
    </bk>
    <bk>
      <rc t="2" v="8522"/>
    </bk>
    <bk>
      <rc t="2" v="8523"/>
    </bk>
    <bk>
      <rc t="2" v="8524"/>
    </bk>
    <bk>
      <rc t="2" v="8525"/>
    </bk>
    <bk>
      <rc t="2" v="8526"/>
    </bk>
    <bk>
      <rc t="2" v="8527"/>
    </bk>
    <bk>
      <rc t="2" v="8528"/>
    </bk>
    <bk>
      <rc t="2" v="8529"/>
    </bk>
    <bk>
      <rc t="2" v="8530"/>
    </bk>
    <bk>
      <rc t="2" v="8531"/>
    </bk>
    <bk>
      <rc t="2" v="8532"/>
    </bk>
    <bk>
      <rc t="2" v="8533"/>
    </bk>
    <bk>
      <rc t="2" v="8534"/>
    </bk>
    <bk>
      <rc t="2" v="8535"/>
    </bk>
    <bk>
      <rc t="2" v="8536"/>
    </bk>
    <bk>
      <rc t="2" v="8537"/>
    </bk>
    <bk>
      <rc t="2" v="8538"/>
    </bk>
    <bk>
      <rc t="2" v="8539"/>
    </bk>
    <bk>
      <rc t="2" v="8540"/>
    </bk>
    <bk>
      <rc t="2" v="8541"/>
    </bk>
    <bk>
      <rc t="2" v="8542"/>
    </bk>
    <bk>
      <rc t="2" v="8543"/>
    </bk>
    <bk>
      <rc t="2" v="8544"/>
    </bk>
    <bk>
      <rc t="2" v="8545"/>
    </bk>
    <bk>
      <rc t="2" v="8546"/>
    </bk>
    <bk>
      <rc t="2" v="8547"/>
    </bk>
    <bk>
      <rc t="2" v="8548"/>
    </bk>
    <bk>
      <rc t="2" v="8549"/>
    </bk>
    <bk>
      <rc t="2" v="8550"/>
    </bk>
    <bk>
      <rc t="2" v="8551"/>
    </bk>
    <bk>
      <rc t="2" v="8552"/>
    </bk>
    <bk>
      <rc t="2" v="8553"/>
    </bk>
    <bk>
      <rc t="2" v="8554"/>
    </bk>
    <bk>
      <rc t="2" v="8555"/>
    </bk>
    <bk>
      <rc t="2" v="8556"/>
    </bk>
    <bk>
      <rc t="2" v="8557"/>
    </bk>
    <bk>
      <rc t="2" v="8558"/>
    </bk>
    <bk>
      <rc t="2" v="8559"/>
    </bk>
    <bk>
      <rc t="2" v="8560"/>
    </bk>
    <bk>
      <rc t="2" v="8561"/>
    </bk>
    <bk>
      <rc t="2" v="8562"/>
    </bk>
    <bk>
      <rc t="2" v="8563"/>
    </bk>
    <bk>
      <rc t="2" v="8564"/>
    </bk>
    <bk>
      <rc t="2" v="8565"/>
    </bk>
    <bk>
      <rc t="2" v="8566"/>
    </bk>
    <bk>
      <rc t="2" v="8567"/>
    </bk>
    <bk>
      <rc t="2" v="8568"/>
    </bk>
    <bk>
      <rc t="2" v="8569"/>
    </bk>
    <bk>
      <rc t="2" v="8570"/>
    </bk>
    <bk>
      <rc t="2" v="8571"/>
    </bk>
    <bk>
      <rc t="2" v="8572"/>
    </bk>
    <bk>
      <rc t="2" v="8573"/>
    </bk>
    <bk>
      <rc t="2" v="8574"/>
    </bk>
    <bk>
      <rc t="2" v="8575"/>
    </bk>
    <bk>
      <rc t="2" v="8576"/>
    </bk>
    <bk>
      <rc t="2" v="8577"/>
    </bk>
    <bk>
      <rc t="2" v="8578"/>
    </bk>
    <bk>
      <rc t="2" v="8579"/>
    </bk>
    <bk>
      <rc t="2" v="8580"/>
    </bk>
    <bk>
      <rc t="2" v="8581"/>
    </bk>
    <bk>
      <rc t="2" v="8582"/>
    </bk>
    <bk>
      <rc t="2" v="8583"/>
    </bk>
    <bk>
      <rc t="2" v="8584"/>
    </bk>
    <bk>
      <rc t="2" v="8585"/>
    </bk>
    <bk>
      <rc t="2" v="8586"/>
    </bk>
    <bk>
      <rc t="2" v="8587"/>
    </bk>
    <bk>
      <rc t="2" v="8588"/>
    </bk>
    <bk>
      <rc t="2" v="8589"/>
    </bk>
    <bk>
      <rc t="2" v="8590"/>
    </bk>
    <bk>
      <rc t="2" v="8591"/>
    </bk>
    <bk>
      <rc t="2" v="8592"/>
    </bk>
    <bk>
      <rc t="2" v="8593"/>
    </bk>
    <bk>
      <rc t="2" v="8594"/>
    </bk>
    <bk>
      <rc t="2" v="8595"/>
    </bk>
    <bk>
      <rc t="2" v="8596"/>
    </bk>
    <bk>
      <rc t="2" v="8597"/>
    </bk>
    <bk>
      <rc t="2" v="8598"/>
    </bk>
    <bk>
      <rc t="2" v="8599"/>
    </bk>
    <bk>
      <rc t="2" v="8600"/>
    </bk>
    <bk>
      <rc t="2" v="8601"/>
    </bk>
    <bk>
      <rc t="2" v="8602"/>
    </bk>
    <bk>
      <rc t="2" v="8603"/>
    </bk>
    <bk>
      <rc t="2" v="8604"/>
    </bk>
    <bk>
      <rc t="2" v="8605"/>
    </bk>
    <bk>
      <rc t="2" v="8606"/>
    </bk>
    <bk>
      <rc t="2" v="8607"/>
    </bk>
    <bk>
      <rc t="2" v="8608"/>
    </bk>
    <bk>
      <rc t="2" v="8609"/>
    </bk>
    <bk>
      <rc t="2" v="8610"/>
    </bk>
    <bk>
      <rc t="2" v="8611"/>
    </bk>
    <bk>
      <rc t="2" v="8612"/>
    </bk>
    <bk>
      <rc t="2" v="8613"/>
    </bk>
    <bk>
      <rc t="2" v="8614"/>
    </bk>
    <bk>
      <rc t="2" v="8615"/>
    </bk>
    <bk>
      <rc t="2" v="8616"/>
    </bk>
    <bk>
      <rc t="2" v="8617"/>
    </bk>
    <bk>
      <rc t="2" v="8618"/>
    </bk>
    <bk>
      <rc t="2" v="8619"/>
    </bk>
    <bk>
      <rc t="2" v="8620"/>
    </bk>
    <bk>
      <rc t="2" v="8621"/>
    </bk>
    <bk>
      <rc t="2" v="8622"/>
    </bk>
    <bk>
      <rc t="2" v="8623"/>
    </bk>
    <bk>
      <rc t="2" v="8624"/>
    </bk>
    <bk>
      <rc t="2" v="8625"/>
    </bk>
    <bk>
      <rc t="2" v="8626"/>
    </bk>
    <bk>
      <rc t="2" v="8627"/>
    </bk>
    <bk>
      <rc t="2" v="8628"/>
    </bk>
    <bk>
      <rc t="2" v="8629"/>
    </bk>
    <bk>
      <rc t="2" v="8630"/>
    </bk>
    <bk>
      <rc t="2" v="8631"/>
    </bk>
    <bk>
      <rc t="2" v="8632"/>
    </bk>
    <bk>
      <rc t="2" v="8633"/>
    </bk>
    <bk>
      <rc t="2" v="8634"/>
    </bk>
    <bk>
      <rc t="2" v="8635"/>
    </bk>
    <bk>
      <rc t="2" v="8636"/>
    </bk>
    <bk>
      <rc t="2" v="8637"/>
    </bk>
    <bk>
      <rc t="2" v="8638"/>
    </bk>
    <bk>
      <rc t="2" v="8639"/>
    </bk>
    <bk>
      <rc t="2" v="8640"/>
    </bk>
    <bk>
      <rc t="2" v="8641"/>
    </bk>
    <bk>
      <rc t="2" v="8642"/>
    </bk>
    <bk>
      <rc t="2" v="8643"/>
    </bk>
    <bk>
      <rc t="2" v="8644"/>
    </bk>
    <bk>
      <rc t="2" v="8645"/>
    </bk>
    <bk>
      <rc t="2" v="8646"/>
    </bk>
    <bk>
      <rc t="2" v="8647"/>
    </bk>
    <bk>
      <rc t="2" v="8648"/>
    </bk>
    <bk>
      <rc t="2" v="8649"/>
    </bk>
    <bk>
      <rc t="2" v="8650"/>
    </bk>
    <bk>
      <rc t="2" v="8651"/>
    </bk>
    <bk>
      <rc t="2" v="8652"/>
    </bk>
    <bk>
      <rc t="2" v="8653"/>
    </bk>
    <bk>
      <rc t="2" v="8654"/>
    </bk>
    <bk>
      <rc t="2" v="8655"/>
    </bk>
    <bk>
      <rc t="2" v="8656"/>
    </bk>
    <bk>
      <rc t="2" v="8657"/>
    </bk>
    <bk>
      <rc t="2" v="8658"/>
    </bk>
    <bk>
      <rc t="2" v="8659"/>
    </bk>
    <bk>
      <rc t="2" v="8660"/>
    </bk>
    <bk>
      <rc t="2" v="8661"/>
    </bk>
    <bk>
      <rc t="2" v="8662"/>
    </bk>
    <bk>
      <rc t="2" v="8663"/>
    </bk>
    <bk>
      <rc t="2" v="8664"/>
    </bk>
    <bk>
      <rc t="2" v="8665"/>
    </bk>
    <bk>
      <rc t="2" v="8666"/>
    </bk>
    <bk>
      <rc t="2" v="8667"/>
    </bk>
    <bk>
      <rc t="2" v="8668"/>
    </bk>
    <bk>
      <rc t="2" v="8669"/>
    </bk>
    <bk>
      <rc t="2" v="8670"/>
    </bk>
    <bk>
      <rc t="2" v="8671"/>
    </bk>
    <bk>
      <rc t="2" v="8672"/>
    </bk>
    <bk>
      <rc t="2" v="8673"/>
    </bk>
    <bk>
      <rc t="2" v="8674"/>
    </bk>
    <bk>
      <rc t="2" v="8675"/>
    </bk>
    <bk>
      <rc t="2" v="8676"/>
    </bk>
    <bk>
      <rc t="2" v="8677"/>
    </bk>
    <bk>
      <rc t="2" v="8678"/>
    </bk>
    <bk>
      <rc t="2" v="8679"/>
    </bk>
    <bk>
      <rc t="2" v="8680"/>
    </bk>
    <bk>
      <rc t="2" v="8681"/>
    </bk>
    <bk>
      <rc t="2" v="8682"/>
    </bk>
    <bk>
      <rc t="2" v="8683"/>
    </bk>
    <bk>
      <rc t="2" v="8684"/>
    </bk>
    <bk>
      <rc t="2" v="8685"/>
    </bk>
    <bk>
      <rc t="2" v="8686"/>
    </bk>
    <bk>
      <rc t="2" v="8687"/>
    </bk>
    <bk>
      <rc t="2" v="8688"/>
    </bk>
    <bk>
      <rc t="2" v="8689"/>
    </bk>
    <bk>
      <rc t="2" v="8690"/>
    </bk>
    <bk>
      <rc t="2" v="8691"/>
    </bk>
    <bk>
      <rc t="2" v="8692"/>
    </bk>
    <bk>
      <rc t="2" v="8693"/>
    </bk>
    <bk>
      <rc t="2" v="8694"/>
    </bk>
    <bk>
      <rc t="2" v="8695"/>
    </bk>
    <bk>
      <rc t="2" v="8696"/>
    </bk>
    <bk>
      <rc t="2" v="8697"/>
    </bk>
    <bk>
      <rc t="2" v="8698"/>
    </bk>
    <bk>
      <rc t="2" v="8699"/>
    </bk>
    <bk>
      <rc t="2" v="8700"/>
    </bk>
    <bk>
      <rc t="2" v="8701"/>
    </bk>
    <bk>
      <rc t="2" v="8702"/>
    </bk>
    <bk>
      <rc t="2" v="8703"/>
    </bk>
    <bk>
      <rc t="2" v="8704"/>
    </bk>
    <bk>
      <rc t="2" v="8705"/>
    </bk>
    <bk>
      <rc t="2" v="8706"/>
    </bk>
    <bk>
      <rc t="2" v="8707"/>
    </bk>
    <bk>
      <rc t="2" v="8708"/>
    </bk>
    <bk>
      <rc t="2" v="8709"/>
    </bk>
    <bk>
      <rc t="2" v="8710"/>
    </bk>
    <bk>
      <rc t="2" v="8711"/>
    </bk>
    <bk>
      <rc t="2" v="8712"/>
    </bk>
    <bk>
      <rc t="2" v="8713"/>
    </bk>
    <bk>
      <rc t="2" v="8714"/>
    </bk>
    <bk>
      <rc t="2" v="8715"/>
    </bk>
    <bk>
      <rc t="2" v="8716"/>
    </bk>
    <bk>
      <rc t="2" v="8717"/>
    </bk>
    <bk>
      <rc t="2" v="8718"/>
    </bk>
    <bk>
      <rc t="2" v="8719"/>
    </bk>
    <bk>
      <rc t="2" v="8720"/>
    </bk>
    <bk>
      <rc t="2" v="8721"/>
    </bk>
    <bk>
      <rc t="2" v="8722"/>
    </bk>
    <bk>
      <rc t="2" v="8723"/>
    </bk>
    <bk>
      <rc t="2" v="8724"/>
    </bk>
    <bk>
      <rc t="2" v="8725"/>
    </bk>
    <bk>
      <rc t="2" v="8726"/>
    </bk>
    <bk>
      <rc t="2" v="8727"/>
    </bk>
    <bk>
      <rc t="2" v="8728"/>
    </bk>
    <bk>
      <rc t="2" v="8729"/>
    </bk>
    <bk>
      <rc t="2" v="8730"/>
    </bk>
    <bk>
      <rc t="2" v="8731"/>
    </bk>
    <bk>
      <rc t="2" v="8732"/>
    </bk>
    <bk>
      <rc t="2" v="8733"/>
    </bk>
    <bk>
      <rc t="2" v="8734"/>
    </bk>
    <bk>
      <rc t="2" v="8735"/>
    </bk>
    <bk>
      <rc t="2" v="8736"/>
    </bk>
    <bk>
      <rc t="2" v="8737"/>
    </bk>
    <bk>
      <rc t="2" v="8738"/>
    </bk>
    <bk>
      <rc t="2" v="8739"/>
    </bk>
    <bk>
      <rc t="2" v="8740"/>
    </bk>
    <bk>
      <rc t="2" v="8741"/>
    </bk>
    <bk>
      <rc t="2" v="8742"/>
    </bk>
    <bk>
      <rc t="2" v="8743"/>
    </bk>
    <bk>
      <rc t="2" v="8744"/>
    </bk>
    <bk>
      <rc t="2" v="8745"/>
    </bk>
    <bk>
      <rc t="2" v="8746"/>
    </bk>
    <bk>
      <rc t="2" v="8747"/>
    </bk>
    <bk>
      <rc t="2" v="8748"/>
    </bk>
    <bk>
      <rc t="2" v="8749"/>
    </bk>
    <bk>
      <rc t="2" v="8750"/>
    </bk>
    <bk>
      <rc t="2" v="8751"/>
    </bk>
    <bk>
      <rc t="2" v="8752"/>
    </bk>
    <bk>
      <rc t="2" v="8753"/>
    </bk>
    <bk>
      <rc t="2" v="8754"/>
    </bk>
    <bk>
      <rc t="2" v="8755"/>
    </bk>
    <bk>
      <rc t="2" v="8756"/>
    </bk>
    <bk>
      <rc t="2" v="8757"/>
    </bk>
    <bk>
      <rc t="2" v="8758"/>
    </bk>
    <bk>
      <rc t="2" v="8759"/>
    </bk>
    <bk>
      <rc t="2" v="8760"/>
    </bk>
    <bk>
      <rc t="2" v="8761"/>
    </bk>
    <bk>
      <rc t="2" v="8762"/>
    </bk>
    <bk>
      <rc t="2" v="8763"/>
    </bk>
    <bk>
      <rc t="2" v="8764"/>
    </bk>
    <bk>
      <rc t="2" v="8765"/>
    </bk>
    <bk>
      <rc t="2" v="8766"/>
    </bk>
    <bk>
      <rc t="2" v="8767"/>
    </bk>
    <bk>
      <rc t="2" v="8768"/>
    </bk>
    <bk>
      <rc t="2" v="8769"/>
    </bk>
    <bk>
      <rc t="2" v="8770"/>
    </bk>
    <bk>
      <rc t="2" v="8771"/>
    </bk>
    <bk>
      <rc t="2" v="8772"/>
    </bk>
    <bk>
      <rc t="2" v="8773"/>
    </bk>
    <bk>
      <rc t="2" v="8774"/>
    </bk>
    <bk>
      <rc t="2" v="8775"/>
    </bk>
    <bk>
      <rc t="2" v="8776"/>
    </bk>
    <bk>
      <rc t="2" v="8777"/>
    </bk>
    <bk>
      <rc t="2" v="8778"/>
    </bk>
    <bk>
      <rc t="2" v="8779"/>
    </bk>
    <bk>
      <rc t="2" v="8780"/>
    </bk>
    <bk>
      <rc t="2" v="8781"/>
    </bk>
    <bk>
      <rc t="2" v="8782"/>
    </bk>
    <bk>
      <rc t="2" v="8783"/>
    </bk>
    <bk>
      <rc t="2" v="8784"/>
    </bk>
    <bk>
      <rc t="2" v="8785"/>
    </bk>
    <bk>
      <rc t="2" v="8786"/>
    </bk>
    <bk>
      <rc t="2" v="8787"/>
    </bk>
    <bk>
      <rc t="2" v="8788"/>
    </bk>
    <bk>
      <rc t="2" v="8789"/>
    </bk>
    <bk>
      <rc t="2" v="8790"/>
    </bk>
    <bk>
      <rc t="2" v="8791"/>
    </bk>
    <bk>
      <rc t="2" v="8792"/>
    </bk>
    <bk>
      <rc t="2" v="8793"/>
    </bk>
    <bk>
      <rc t="2" v="8794"/>
    </bk>
    <bk>
      <rc t="2" v="8795"/>
    </bk>
    <bk>
      <rc t="2" v="8796"/>
    </bk>
    <bk>
      <rc t="2" v="8797"/>
    </bk>
    <bk>
      <rc t="2" v="8798"/>
    </bk>
    <bk>
      <rc t="2" v="8799"/>
    </bk>
    <bk>
      <rc t="2" v="8800"/>
    </bk>
    <bk>
      <rc t="2" v="8801"/>
    </bk>
    <bk>
      <rc t="2" v="8802"/>
    </bk>
    <bk>
      <rc t="2" v="8803"/>
    </bk>
    <bk>
      <rc t="2" v="8804"/>
    </bk>
    <bk>
      <rc t="2" v="8805"/>
    </bk>
    <bk>
      <rc t="2" v="8806"/>
    </bk>
    <bk>
      <rc t="2" v="8807"/>
    </bk>
    <bk>
      <rc t="2" v="8808"/>
    </bk>
    <bk>
      <rc t="2" v="8809"/>
    </bk>
    <bk>
      <rc t="2" v="8810"/>
    </bk>
    <bk>
      <rc t="2" v="8811"/>
    </bk>
    <bk>
      <rc t="2" v="8812"/>
    </bk>
    <bk>
      <rc t="2" v="8813"/>
    </bk>
    <bk>
      <rc t="2" v="8814"/>
    </bk>
    <bk>
      <rc t="2" v="8815"/>
    </bk>
    <bk>
      <rc t="2" v="8816"/>
    </bk>
    <bk>
      <rc t="2" v="8817"/>
    </bk>
    <bk>
      <rc t="2" v="8818"/>
    </bk>
    <bk>
      <rc t="2" v="8819"/>
    </bk>
    <bk>
      <rc t="2" v="8820"/>
    </bk>
    <bk>
      <rc t="2" v="8821"/>
    </bk>
    <bk>
      <rc t="2" v="8822"/>
    </bk>
    <bk>
      <rc t="2" v="8823"/>
    </bk>
    <bk>
      <rc t="2" v="8824"/>
    </bk>
    <bk>
      <rc t="2" v="8825"/>
    </bk>
    <bk>
      <rc t="2" v="8826"/>
    </bk>
    <bk>
      <rc t="2" v="8827"/>
    </bk>
    <bk>
      <rc t="2" v="8828"/>
    </bk>
    <bk>
      <rc t="2" v="8829"/>
    </bk>
    <bk>
      <rc t="2" v="8830"/>
    </bk>
    <bk>
      <rc t="2" v="8831"/>
    </bk>
    <bk>
      <rc t="2" v="8832"/>
    </bk>
    <bk>
      <rc t="2" v="8833"/>
    </bk>
    <bk>
      <rc t="2" v="8834"/>
    </bk>
    <bk>
      <rc t="2" v="8835"/>
    </bk>
    <bk>
      <rc t="2" v="8836"/>
    </bk>
    <bk>
      <rc t="2" v="8837"/>
    </bk>
    <bk>
      <rc t="2" v="8838"/>
    </bk>
    <bk>
      <rc t="2" v="8839"/>
    </bk>
    <bk>
      <rc t="2" v="8840"/>
    </bk>
    <bk>
      <rc t="2" v="8841"/>
    </bk>
    <bk>
      <rc t="2" v="8842"/>
    </bk>
    <bk>
      <rc t="2" v="8843"/>
    </bk>
    <bk>
      <rc t="2" v="8844"/>
    </bk>
    <bk>
      <rc t="2" v="8845"/>
    </bk>
    <bk>
      <rc t="2" v="8846"/>
    </bk>
    <bk>
      <rc t="2" v="8847"/>
    </bk>
    <bk>
      <rc t="2" v="8848"/>
    </bk>
    <bk>
      <rc t="2" v="8849"/>
    </bk>
    <bk>
      <rc t="2" v="8850"/>
    </bk>
    <bk>
      <rc t="2" v="8851"/>
    </bk>
    <bk>
      <rc t="2" v="8852"/>
    </bk>
    <bk>
      <rc t="2" v="8853"/>
    </bk>
    <bk>
      <rc t="2" v="8854"/>
    </bk>
    <bk>
      <rc t="2" v="8855"/>
    </bk>
    <bk>
      <rc t="2" v="8856"/>
    </bk>
    <bk>
      <rc t="2" v="8857"/>
    </bk>
    <bk>
      <rc t="2" v="8858"/>
    </bk>
    <bk>
      <rc t="2" v="8859"/>
    </bk>
    <bk>
      <rc t="2" v="8860"/>
    </bk>
    <bk>
      <rc t="2" v="8861"/>
    </bk>
    <bk>
      <rc t="2" v="8862"/>
    </bk>
    <bk>
      <rc t="2" v="8863"/>
    </bk>
    <bk>
      <rc t="2" v="8864"/>
    </bk>
    <bk>
      <rc t="2" v="8865"/>
    </bk>
    <bk>
      <rc t="2" v="8866"/>
    </bk>
    <bk>
      <rc t="2" v="8867"/>
    </bk>
    <bk>
      <rc t="2" v="8868"/>
    </bk>
    <bk>
      <rc t="2" v="8869"/>
    </bk>
    <bk>
      <rc t="2" v="8870"/>
    </bk>
    <bk>
      <rc t="2" v="8871"/>
    </bk>
    <bk>
      <rc t="2" v="8872"/>
    </bk>
    <bk>
      <rc t="2" v="8873"/>
    </bk>
    <bk>
      <rc t="2" v="8874"/>
    </bk>
    <bk>
      <rc t="2" v="8875"/>
    </bk>
    <bk>
      <rc t="2" v="8876"/>
    </bk>
    <bk>
      <rc t="2" v="8877"/>
    </bk>
    <bk>
      <rc t="2" v="8878"/>
    </bk>
    <bk>
      <rc t="2" v="8879"/>
    </bk>
    <bk>
      <rc t="2" v="8880"/>
    </bk>
    <bk>
      <rc t="2" v="8881"/>
    </bk>
    <bk>
      <rc t="2" v="8882"/>
    </bk>
    <bk>
      <rc t="2" v="8883"/>
    </bk>
    <bk>
      <rc t="2" v="8884"/>
    </bk>
    <bk>
      <rc t="2" v="8885"/>
    </bk>
    <bk>
      <rc t="2" v="8886"/>
    </bk>
    <bk>
      <rc t="2" v="8887"/>
    </bk>
    <bk>
      <rc t="2" v="8888"/>
    </bk>
    <bk>
      <rc t="2" v="8889"/>
    </bk>
    <bk>
      <rc t="2" v="8890"/>
    </bk>
    <bk>
      <rc t="2" v="8891"/>
    </bk>
    <bk>
      <rc t="2" v="8892"/>
    </bk>
    <bk>
      <rc t="2" v="8893"/>
    </bk>
    <bk>
      <rc t="2" v="8894"/>
    </bk>
    <bk>
      <rc t="2" v="8895"/>
    </bk>
    <bk>
      <rc t="2" v="8896"/>
    </bk>
    <bk>
      <rc t="2" v="8897"/>
    </bk>
    <bk>
      <rc t="2" v="8898"/>
    </bk>
    <bk>
      <rc t="2" v="8899"/>
    </bk>
    <bk>
      <rc t="2" v="8900"/>
    </bk>
    <bk>
      <rc t="2" v="8901"/>
    </bk>
    <bk>
      <rc t="2" v="8902"/>
    </bk>
    <bk>
      <rc t="2" v="8903"/>
    </bk>
    <bk>
      <rc t="2" v="8904"/>
    </bk>
    <bk>
      <rc t="2" v="8905"/>
    </bk>
    <bk>
      <rc t="2" v="8906"/>
    </bk>
    <bk>
      <rc t="2" v="8907"/>
    </bk>
    <bk>
      <rc t="2" v="8908"/>
    </bk>
    <bk>
      <rc t="2" v="8909"/>
    </bk>
    <bk>
      <rc t="2" v="8910"/>
    </bk>
    <bk>
      <rc t="2" v="8911"/>
    </bk>
    <bk>
      <rc t="2" v="8912"/>
    </bk>
    <bk>
      <rc t="2" v="8913"/>
    </bk>
    <bk>
      <rc t="2" v="8914"/>
    </bk>
    <bk>
      <rc t="2" v="8915"/>
    </bk>
    <bk>
      <rc t="2" v="8916"/>
    </bk>
    <bk>
      <rc t="2" v="8917"/>
    </bk>
    <bk>
      <rc t="2" v="8918"/>
    </bk>
    <bk>
      <rc t="2" v="8919"/>
    </bk>
    <bk>
      <rc t="2" v="8920"/>
    </bk>
    <bk>
      <rc t="2" v="8921"/>
    </bk>
    <bk>
      <rc t="2" v="8922"/>
    </bk>
    <bk>
      <rc t="2" v="8923"/>
    </bk>
    <bk>
      <rc t="2" v="8924"/>
    </bk>
    <bk>
      <rc t="2" v="8925"/>
    </bk>
    <bk>
      <rc t="2" v="8926"/>
    </bk>
    <bk>
      <rc t="2" v="8927"/>
    </bk>
    <bk>
      <rc t="2" v="8928"/>
    </bk>
    <bk>
      <rc t="2" v="8929"/>
    </bk>
    <bk>
      <rc t="2" v="8930"/>
    </bk>
    <bk>
      <rc t="2" v="8931"/>
    </bk>
    <bk>
      <rc t="2" v="8932"/>
    </bk>
    <bk>
      <rc t="2" v="8933"/>
    </bk>
    <bk>
      <rc t="2" v="8934"/>
    </bk>
    <bk>
      <rc t="2" v="8935"/>
    </bk>
    <bk>
      <rc t="2" v="8936"/>
    </bk>
    <bk>
      <rc t="2" v="8937"/>
    </bk>
    <bk>
      <rc t="2" v="8938"/>
    </bk>
    <bk>
      <rc t="2" v="8939"/>
    </bk>
    <bk>
      <rc t="2" v="8940"/>
    </bk>
    <bk>
      <rc t="2" v="8941"/>
    </bk>
    <bk>
      <rc t="2" v="8942"/>
    </bk>
    <bk>
      <rc t="2" v="8943"/>
    </bk>
    <bk>
      <rc t="2" v="8944"/>
    </bk>
    <bk>
      <rc t="2" v="8945"/>
    </bk>
    <bk>
      <rc t="2" v="8946"/>
    </bk>
    <bk>
      <rc t="2" v="8947"/>
    </bk>
    <bk>
      <rc t="2" v="8948"/>
    </bk>
    <bk>
      <rc t="2" v="8949"/>
    </bk>
    <bk>
      <rc t="2" v="8950"/>
    </bk>
    <bk>
      <rc t="2" v="8951"/>
    </bk>
    <bk>
      <rc t="2" v="8952"/>
    </bk>
    <bk>
      <rc t="2" v="8953"/>
    </bk>
    <bk>
      <rc t="2" v="8954"/>
    </bk>
    <bk>
      <rc t="2" v="8955"/>
    </bk>
    <bk>
      <rc t="2" v="8956"/>
    </bk>
    <bk>
      <rc t="2" v="8957"/>
    </bk>
    <bk>
      <rc t="2" v="8958"/>
    </bk>
    <bk>
      <rc t="2" v="8959"/>
    </bk>
    <bk>
      <rc t="2" v="8960"/>
    </bk>
    <bk>
      <rc t="2" v="8961"/>
    </bk>
    <bk>
      <rc t="2" v="8962"/>
    </bk>
    <bk>
      <rc t="2" v="8963"/>
    </bk>
    <bk>
      <rc t="2" v="8964"/>
    </bk>
    <bk>
      <rc t="2" v="8965"/>
    </bk>
    <bk>
      <rc t="2" v="8966"/>
    </bk>
    <bk>
      <rc t="2" v="8967"/>
    </bk>
    <bk>
      <rc t="2" v="8968"/>
    </bk>
    <bk>
      <rc t="2" v="8969"/>
    </bk>
    <bk>
      <rc t="2" v="8970"/>
    </bk>
    <bk>
      <rc t="2" v="8971"/>
    </bk>
    <bk>
      <rc t="2" v="8972"/>
    </bk>
    <bk>
      <rc t="2" v="8973"/>
    </bk>
    <bk>
      <rc t="2" v="8974"/>
    </bk>
    <bk>
      <rc t="2" v="8975"/>
    </bk>
    <bk>
      <rc t="2" v="8976"/>
    </bk>
    <bk>
      <rc t="2" v="8977"/>
    </bk>
    <bk>
      <rc t="2" v="8978"/>
    </bk>
    <bk>
      <rc t="2" v="8979"/>
    </bk>
    <bk>
      <rc t="2" v="8980"/>
    </bk>
    <bk>
      <rc t="2" v="8981"/>
    </bk>
    <bk>
      <rc t="2" v="8982"/>
    </bk>
    <bk>
      <rc t="2" v="8983"/>
    </bk>
    <bk>
      <rc t="2" v="8984"/>
    </bk>
    <bk>
      <rc t="2" v="8985"/>
    </bk>
    <bk>
      <rc t="2" v="8986"/>
    </bk>
    <bk>
      <rc t="2" v="8987"/>
    </bk>
    <bk>
      <rc t="2" v="8988"/>
    </bk>
    <bk>
      <rc t="2" v="8989"/>
    </bk>
    <bk>
      <rc t="2" v="8990"/>
    </bk>
    <bk>
      <rc t="2" v="8991"/>
    </bk>
    <bk>
      <rc t="2" v="8992"/>
    </bk>
    <bk>
      <rc t="2" v="8993"/>
    </bk>
    <bk>
      <rc t="2" v="8994"/>
    </bk>
    <bk>
      <rc t="2" v="8995"/>
    </bk>
    <bk>
      <rc t="2" v="8996"/>
    </bk>
    <bk>
      <rc t="2" v="8997"/>
    </bk>
    <bk>
      <rc t="2" v="8998"/>
    </bk>
    <bk>
      <rc t="2" v="8999"/>
    </bk>
    <bk>
      <rc t="2" v="9000"/>
    </bk>
    <bk>
      <rc t="2" v="9001"/>
    </bk>
    <bk>
      <rc t="2" v="9002"/>
    </bk>
    <bk>
      <rc t="2" v="9003"/>
    </bk>
    <bk>
      <rc t="2" v="9004"/>
    </bk>
    <bk>
      <rc t="2" v="9005"/>
    </bk>
    <bk>
      <rc t="2" v="9006"/>
    </bk>
    <bk>
      <rc t="2" v="9007"/>
    </bk>
    <bk>
      <rc t="2" v="9008"/>
    </bk>
    <bk>
      <rc t="2" v="9009"/>
    </bk>
    <bk>
      <rc t="2" v="9010"/>
    </bk>
    <bk>
      <rc t="2" v="9011"/>
    </bk>
    <bk>
      <rc t="2" v="9012"/>
    </bk>
    <bk>
      <rc t="2" v="9013"/>
    </bk>
    <bk>
      <rc t="2" v="9014"/>
    </bk>
    <bk>
      <rc t="2" v="9015"/>
    </bk>
    <bk>
      <rc t="2" v="9016"/>
    </bk>
    <bk>
      <rc t="2" v="9017"/>
    </bk>
    <bk>
      <rc t="2" v="9018"/>
    </bk>
    <bk>
      <rc t="2" v="9019"/>
    </bk>
    <bk>
      <rc t="2" v="9020"/>
    </bk>
    <bk>
      <rc t="2" v="9021"/>
    </bk>
    <bk>
      <rc t="2" v="9022"/>
    </bk>
    <bk>
      <rc t="2" v="9023"/>
    </bk>
    <bk>
      <rc t="2" v="9024"/>
    </bk>
    <bk>
      <rc t="2" v="9025"/>
    </bk>
    <bk>
      <rc t="2" v="9026"/>
    </bk>
    <bk>
      <rc t="2" v="9027"/>
    </bk>
    <bk>
      <rc t="2" v="9028"/>
    </bk>
    <bk>
      <rc t="2" v="9029"/>
    </bk>
    <bk>
      <rc t="2" v="9030"/>
    </bk>
    <bk>
      <rc t="2" v="9031"/>
    </bk>
    <bk>
      <rc t="2" v="9032"/>
    </bk>
    <bk>
      <rc t="2" v="9033"/>
    </bk>
    <bk>
      <rc t="2" v="9034"/>
    </bk>
    <bk>
      <rc t="2" v="9035"/>
    </bk>
    <bk>
      <rc t="2" v="9036"/>
    </bk>
    <bk>
      <rc t="2" v="9037"/>
    </bk>
    <bk>
      <rc t="2" v="9038"/>
    </bk>
    <bk>
      <rc t="2" v="9039"/>
    </bk>
    <bk>
      <rc t="2" v="9040"/>
    </bk>
    <bk>
      <rc t="2" v="9041"/>
    </bk>
    <bk>
      <rc t="2" v="9042"/>
    </bk>
    <bk>
      <rc t="2" v="9043"/>
    </bk>
    <bk>
      <rc t="2" v="9044"/>
    </bk>
    <bk>
      <rc t="2" v="9045"/>
    </bk>
    <bk>
      <rc t="2" v="9046"/>
    </bk>
    <bk>
      <rc t="2" v="9047"/>
    </bk>
    <bk>
      <rc t="2" v="9048"/>
    </bk>
    <bk>
      <rc t="2" v="9049"/>
    </bk>
    <bk>
      <rc t="2" v="9050"/>
    </bk>
    <bk>
      <rc t="2" v="9051"/>
    </bk>
    <bk>
      <rc t="2" v="9052"/>
    </bk>
    <bk>
      <rc t="2" v="9053"/>
    </bk>
    <bk>
      <rc t="2" v="9054"/>
    </bk>
    <bk>
      <rc t="2" v="9055"/>
    </bk>
    <bk>
      <rc t="2" v="9056"/>
    </bk>
    <bk>
      <rc t="2" v="9057"/>
    </bk>
    <bk>
      <rc t="2" v="9058"/>
    </bk>
    <bk>
      <rc t="2" v="9059"/>
    </bk>
    <bk>
      <rc t="2" v="9060"/>
    </bk>
    <bk>
      <rc t="2" v="9061"/>
    </bk>
    <bk>
      <rc t="2" v="9062"/>
    </bk>
    <bk>
      <rc t="2" v="9063"/>
    </bk>
    <bk>
      <rc t="2" v="9064"/>
    </bk>
    <bk>
      <rc t="2" v="9065"/>
    </bk>
    <bk>
      <rc t="2" v="9066"/>
    </bk>
    <bk>
      <rc t="2" v="9067"/>
    </bk>
    <bk>
      <rc t="2" v="9068"/>
    </bk>
    <bk>
      <rc t="2" v="9069"/>
    </bk>
    <bk>
      <rc t="2" v="9070"/>
    </bk>
    <bk>
      <rc t="2" v="9071"/>
    </bk>
    <bk>
      <rc t="2" v="9072"/>
    </bk>
    <bk>
      <rc t="2" v="9073"/>
    </bk>
    <bk>
      <rc t="2" v="9074"/>
    </bk>
    <bk>
      <rc t="2" v="9075"/>
    </bk>
    <bk>
      <rc t="2" v="9076"/>
    </bk>
    <bk>
      <rc t="2" v="9077"/>
    </bk>
    <bk>
      <rc t="2" v="9078"/>
    </bk>
    <bk>
      <rc t="2" v="9079"/>
    </bk>
    <bk>
      <rc t="2" v="9080"/>
    </bk>
    <bk>
      <rc t="2" v="9081"/>
    </bk>
    <bk>
      <rc t="2" v="9082"/>
    </bk>
    <bk>
      <rc t="2" v="9083"/>
    </bk>
    <bk>
      <rc t="2" v="9084"/>
    </bk>
    <bk>
      <rc t="2" v="9085"/>
    </bk>
    <bk>
      <rc t="2" v="9086"/>
    </bk>
    <bk>
      <rc t="2" v="9087"/>
    </bk>
    <bk>
      <rc t="2" v="9088"/>
    </bk>
    <bk>
      <rc t="2" v="9089"/>
    </bk>
    <bk>
      <rc t="2" v="9090"/>
    </bk>
    <bk>
      <rc t="2" v="9091"/>
    </bk>
    <bk>
      <rc t="2" v="9092"/>
    </bk>
    <bk>
      <rc t="2" v="9093"/>
    </bk>
    <bk>
      <rc t="2" v="9094"/>
    </bk>
    <bk>
      <rc t="2" v="9095"/>
    </bk>
    <bk>
      <rc t="2" v="9096"/>
    </bk>
    <bk>
      <rc t="2" v="9097"/>
    </bk>
    <bk>
      <rc t="2" v="9098"/>
    </bk>
    <bk>
      <rc t="2" v="9099"/>
    </bk>
    <bk>
      <rc t="2" v="9100"/>
    </bk>
    <bk>
      <rc t="2" v="9101"/>
    </bk>
    <bk>
      <rc t="2" v="9102"/>
    </bk>
    <bk>
      <rc t="2" v="9103"/>
    </bk>
    <bk>
      <rc t="2" v="9104"/>
    </bk>
    <bk>
      <rc t="2" v="9105"/>
    </bk>
    <bk>
      <rc t="2" v="9106"/>
    </bk>
    <bk>
      <rc t="2" v="9107"/>
    </bk>
    <bk>
      <rc t="2" v="9108"/>
    </bk>
    <bk>
      <rc t="2" v="9109"/>
    </bk>
    <bk>
      <rc t="2" v="9110"/>
    </bk>
    <bk>
      <rc t="2" v="9111"/>
    </bk>
    <bk>
      <rc t="2" v="9112"/>
    </bk>
    <bk>
      <rc t="2" v="9113"/>
    </bk>
    <bk>
      <rc t="2" v="9114"/>
    </bk>
    <bk>
      <rc t="2" v="9115"/>
    </bk>
    <bk>
      <rc t="2" v="9116"/>
    </bk>
    <bk>
      <rc t="2" v="9117"/>
    </bk>
    <bk>
      <rc t="2" v="9118"/>
    </bk>
    <bk>
      <rc t="2" v="9119"/>
    </bk>
    <bk>
      <rc t="2" v="9120"/>
    </bk>
    <bk>
      <rc t="2" v="9121"/>
    </bk>
    <bk>
      <rc t="2" v="9122"/>
    </bk>
    <bk>
      <rc t="2" v="9123"/>
    </bk>
    <bk>
      <rc t="2" v="9124"/>
    </bk>
    <bk>
      <rc t="2" v="9125"/>
    </bk>
    <bk>
      <rc t="2" v="9126"/>
    </bk>
    <bk>
      <rc t="2" v="9127"/>
    </bk>
    <bk>
      <rc t="2" v="9128"/>
    </bk>
    <bk>
      <rc t="2" v="9129"/>
    </bk>
    <bk>
      <rc t="2" v="9130"/>
    </bk>
    <bk>
      <rc t="2" v="9131"/>
    </bk>
    <bk>
      <rc t="2" v="9132"/>
    </bk>
    <bk>
      <rc t="2" v="9133"/>
    </bk>
    <bk>
      <rc t="2" v="9134"/>
    </bk>
    <bk>
      <rc t="2" v="9135"/>
    </bk>
    <bk>
      <rc t="2" v="9136"/>
    </bk>
    <bk>
      <rc t="2" v="9137"/>
    </bk>
    <bk>
      <rc t="2" v="9138"/>
    </bk>
    <bk>
      <rc t="2" v="9139"/>
    </bk>
    <bk>
      <rc t="2" v="9140"/>
    </bk>
    <bk>
      <rc t="2" v="9141"/>
    </bk>
    <bk>
      <rc t="2" v="9142"/>
    </bk>
    <bk>
      <rc t="2" v="9143"/>
    </bk>
    <bk>
      <rc t="2" v="9144"/>
    </bk>
    <bk>
      <rc t="2" v="9145"/>
    </bk>
    <bk>
      <rc t="2" v="9146"/>
    </bk>
    <bk>
      <rc t="2" v="9147"/>
    </bk>
    <bk>
      <rc t="2" v="9148"/>
    </bk>
    <bk>
      <rc t="2" v="9149"/>
    </bk>
    <bk>
      <rc t="2" v="9150"/>
    </bk>
    <bk>
      <rc t="2" v="9151"/>
    </bk>
    <bk>
      <rc t="2" v="9152"/>
    </bk>
    <bk>
      <rc t="2" v="9153"/>
    </bk>
    <bk>
      <rc t="2" v="9154"/>
    </bk>
    <bk>
      <rc t="2" v="9155"/>
    </bk>
    <bk>
      <rc t="2" v="9156"/>
    </bk>
    <bk>
      <rc t="2" v="9157"/>
    </bk>
    <bk>
      <rc t="2" v="9158"/>
    </bk>
    <bk>
      <rc t="2" v="9159"/>
    </bk>
    <bk>
      <rc t="2" v="9160"/>
    </bk>
    <bk>
      <rc t="2" v="9161"/>
    </bk>
    <bk>
      <rc t="2" v="9162"/>
    </bk>
    <bk>
      <rc t="2" v="9163"/>
    </bk>
    <bk>
      <rc t="2" v="9164"/>
    </bk>
    <bk>
      <rc t="2" v="9165"/>
    </bk>
    <bk>
      <rc t="2" v="9166"/>
    </bk>
    <bk>
      <rc t="2" v="9167"/>
    </bk>
    <bk>
      <rc t="2" v="9168"/>
    </bk>
    <bk>
      <rc t="2" v="9169"/>
    </bk>
    <bk>
      <rc t="2" v="9170"/>
    </bk>
    <bk>
      <rc t="2" v="9171"/>
    </bk>
    <bk>
      <rc t="2" v="9172"/>
    </bk>
    <bk>
      <rc t="2" v="9173"/>
    </bk>
    <bk>
      <rc t="2" v="9174"/>
    </bk>
    <bk>
      <rc t="2" v="9175"/>
    </bk>
    <bk>
      <rc t="2" v="9176"/>
    </bk>
    <bk>
      <rc t="2" v="9177"/>
    </bk>
    <bk>
      <rc t="2" v="9178"/>
    </bk>
    <bk>
      <rc t="2" v="9179"/>
    </bk>
    <bk>
      <rc t="2" v="9180"/>
    </bk>
    <bk>
      <rc t="2" v="9181"/>
    </bk>
    <bk>
      <rc t="2" v="9182"/>
    </bk>
    <bk>
      <rc t="2" v="9183"/>
    </bk>
    <bk>
      <rc t="2" v="9184"/>
    </bk>
    <bk>
      <rc t="2" v="9185"/>
    </bk>
    <bk>
      <rc t="2" v="9186"/>
    </bk>
    <bk>
      <rc t="2" v="9187"/>
    </bk>
    <bk>
      <rc t="2" v="9188"/>
    </bk>
    <bk>
      <rc t="2" v="9189"/>
    </bk>
    <bk>
      <rc t="2" v="9190"/>
    </bk>
    <bk>
      <rc t="2" v="9191"/>
    </bk>
    <bk>
      <rc t="2" v="9192"/>
    </bk>
    <bk>
      <rc t="2" v="9193"/>
    </bk>
    <bk>
      <rc t="2" v="9194"/>
    </bk>
    <bk>
      <rc t="2" v="9195"/>
    </bk>
    <bk>
      <rc t="2" v="9196"/>
    </bk>
    <bk>
      <rc t="2" v="9197"/>
    </bk>
    <bk>
      <rc t="2" v="9198"/>
    </bk>
    <bk>
      <rc t="2" v="9199"/>
    </bk>
    <bk>
      <rc t="2" v="9200"/>
    </bk>
    <bk>
      <rc t="2" v="9201"/>
    </bk>
    <bk>
      <rc t="2" v="9202"/>
    </bk>
    <bk>
      <rc t="2" v="9203"/>
    </bk>
    <bk>
      <rc t="2" v="9204"/>
    </bk>
    <bk>
      <rc t="2" v="9205"/>
    </bk>
    <bk>
      <rc t="2" v="9206"/>
    </bk>
    <bk>
      <rc t="2" v="9207"/>
    </bk>
    <bk>
      <rc t="2" v="9208"/>
    </bk>
    <bk>
      <rc t="2" v="9209"/>
    </bk>
    <bk>
      <rc t="2" v="9210"/>
    </bk>
    <bk>
      <rc t="2" v="9211"/>
    </bk>
    <bk>
      <rc t="2" v="9212"/>
    </bk>
    <bk>
      <rc t="2" v="9213"/>
    </bk>
    <bk>
      <rc t="2" v="9214"/>
    </bk>
    <bk>
      <rc t="2" v="9215"/>
    </bk>
    <bk>
      <rc t="2" v="9216"/>
    </bk>
    <bk>
      <rc t="2" v="9217"/>
    </bk>
    <bk>
      <rc t="2" v="9218"/>
    </bk>
    <bk>
      <rc t="2" v="9219"/>
    </bk>
    <bk>
      <rc t="2" v="9220"/>
    </bk>
    <bk>
      <rc t="2" v="9221"/>
    </bk>
    <bk>
      <rc t="2" v="9222"/>
    </bk>
    <bk>
      <rc t="2" v="9223"/>
    </bk>
    <bk>
      <rc t="2" v="9224"/>
    </bk>
    <bk>
      <rc t="2" v="9225"/>
    </bk>
    <bk>
      <rc t="2" v="9226"/>
    </bk>
    <bk>
      <rc t="2" v="9227"/>
    </bk>
    <bk>
      <rc t="2" v="9228"/>
    </bk>
    <bk>
      <rc t="2" v="9229"/>
    </bk>
    <bk>
      <rc t="2" v="9230"/>
    </bk>
    <bk>
      <rc t="2" v="9231"/>
    </bk>
    <bk>
      <rc t="2" v="9232"/>
    </bk>
    <bk>
      <rc t="2" v="9233"/>
    </bk>
    <bk>
      <rc t="2" v="9234"/>
    </bk>
    <bk>
      <rc t="2" v="9235"/>
    </bk>
    <bk>
      <rc t="2" v="9236"/>
    </bk>
    <bk>
      <rc t="2" v="9237"/>
    </bk>
    <bk>
      <rc t="2" v="9238"/>
    </bk>
    <bk>
      <rc t="2" v="9239"/>
    </bk>
    <bk>
      <rc t="2" v="9240"/>
    </bk>
    <bk>
      <rc t="2" v="9241"/>
    </bk>
    <bk>
      <rc t="2" v="9242"/>
    </bk>
    <bk>
      <rc t="2" v="9243"/>
    </bk>
    <bk>
      <rc t="2" v="9244"/>
    </bk>
    <bk>
      <rc t="2" v="9245"/>
    </bk>
    <bk>
      <rc t="2" v="9246"/>
    </bk>
    <bk>
      <rc t="2" v="9247"/>
    </bk>
    <bk>
      <rc t="2" v="9248"/>
    </bk>
    <bk>
      <rc t="2" v="9249"/>
    </bk>
    <bk>
      <rc t="2" v="9250"/>
    </bk>
    <bk>
      <rc t="2" v="9251"/>
    </bk>
    <bk>
      <rc t="2" v="9252"/>
    </bk>
    <bk>
      <rc t="2" v="9253"/>
    </bk>
    <bk>
      <rc t="2" v="9254"/>
    </bk>
    <bk>
      <rc t="2" v="9255"/>
    </bk>
    <bk>
      <rc t="2" v="9256"/>
    </bk>
    <bk>
      <rc t="2" v="9257"/>
    </bk>
    <bk>
      <rc t="2" v="9258"/>
    </bk>
    <bk>
      <rc t="2" v="9259"/>
    </bk>
    <bk>
      <rc t="2" v="9260"/>
    </bk>
    <bk>
      <rc t="2" v="9261"/>
    </bk>
    <bk>
      <rc t="2" v="9262"/>
    </bk>
    <bk>
      <rc t="2" v="9263"/>
    </bk>
    <bk>
      <rc t="2" v="9264"/>
    </bk>
    <bk>
      <rc t="2" v="9265"/>
    </bk>
    <bk>
      <rc t="2" v="9266"/>
    </bk>
    <bk>
      <rc t="2" v="9267"/>
    </bk>
    <bk>
      <rc t="2" v="9268"/>
    </bk>
    <bk>
      <rc t="2" v="9269"/>
    </bk>
    <bk>
      <rc t="2" v="9270"/>
    </bk>
    <bk>
      <rc t="2" v="9271"/>
    </bk>
    <bk>
      <rc t="2" v="9272"/>
    </bk>
    <bk>
      <rc t="2" v="9273"/>
    </bk>
    <bk>
      <rc t="2" v="9274"/>
    </bk>
    <bk>
      <rc t="2" v="9275"/>
    </bk>
    <bk>
      <rc t="2" v="9276"/>
    </bk>
    <bk>
      <rc t="2" v="9277"/>
    </bk>
    <bk>
      <rc t="2" v="9278"/>
    </bk>
    <bk>
      <rc t="2" v="9279"/>
    </bk>
    <bk>
      <rc t="2" v="9280"/>
    </bk>
    <bk>
      <rc t="2" v="9281"/>
    </bk>
    <bk>
      <rc t="2" v="9282"/>
    </bk>
    <bk>
      <rc t="2" v="9283"/>
    </bk>
    <bk>
      <rc t="2" v="9284"/>
    </bk>
    <bk>
      <rc t="2" v="9285"/>
    </bk>
    <bk>
      <rc t="2" v="9286"/>
    </bk>
    <bk>
      <rc t="2" v="9287"/>
    </bk>
    <bk>
      <rc t="2" v="9288"/>
    </bk>
    <bk>
      <rc t="2" v="9289"/>
    </bk>
    <bk>
      <rc t="2" v="9290"/>
    </bk>
    <bk>
      <rc t="2" v="9291"/>
    </bk>
    <bk>
      <rc t="2" v="9292"/>
    </bk>
    <bk>
      <rc t="2" v="9293"/>
    </bk>
    <bk>
      <rc t="2" v="9294"/>
    </bk>
    <bk>
      <rc t="2" v="9295"/>
    </bk>
    <bk>
      <rc t="2" v="9296"/>
    </bk>
    <bk>
      <rc t="2" v="9297"/>
    </bk>
    <bk>
      <rc t="2" v="9298"/>
    </bk>
    <bk>
      <rc t="2" v="9299"/>
    </bk>
    <bk>
      <rc t="2" v="9300"/>
    </bk>
    <bk>
      <rc t="2" v="9301"/>
    </bk>
    <bk>
      <rc t="2" v="9302"/>
    </bk>
    <bk>
      <rc t="2" v="9303"/>
    </bk>
    <bk>
      <rc t="2" v="9304"/>
    </bk>
    <bk>
      <rc t="2" v="9305"/>
    </bk>
    <bk>
      <rc t="2" v="9306"/>
    </bk>
    <bk>
      <rc t="2" v="9307"/>
    </bk>
    <bk>
      <rc t="2" v="9308"/>
    </bk>
    <bk>
      <rc t="2" v="9309"/>
    </bk>
    <bk>
      <rc t="2" v="9310"/>
    </bk>
    <bk>
      <rc t="2" v="9311"/>
    </bk>
    <bk>
      <rc t="2" v="9312"/>
    </bk>
    <bk>
      <rc t="2" v="9313"/>
    </bk>
    <bk>
      <rc t="2" v="9314"/>
    </bk>
    <bk>
      <rc t="2" v="9315"/>
    </bk>
    <bk>
      <rc t="2" v="9316"/>
    </bk>
    <bk>
      <rc t="2" v="9317"/>
    </bk>
    <bk>
      <rc t="2" v="9318"/>
    </bk>
    <bk>
      <rc t="2" v="9319"/>
    </bk>
    <bk>
      <rc t="2" v="9320"/>
    </bk>
    <bk>
      <rc t="2" v="9321"/>
    </bk>
    <bk>
      <rc t="2" v="9322"/>
    </bk>
    <bk>
      <rc t="2" v="9323"/>
    </bk>
    <bk>
      <rc t="2" v="9324"/>
    </bk>
    <bk>
      <rc t="2" v="9325"/>
    </bk>
    <bk>
      <rc t="2" v="9326"/>
    </bk>
    <bk>
      <rc t="2" v="9327"/>
    </bk>
    <bk>
      <rc t="2" v="9328"/>
    </bk>
    <bk>
      <rc t="2" v="9329"/>
    </bk>
    <bk>
      <rc t="2" v="9330"/>
    </bk>
    <bk>
      <rc t="2" v="9331"/>
    </bk>
    <bk>
      <rc t="2" v="9332"/>
    </bk>
    <bk>
      <rc t="2" v="9333"/>
    </bk>
    <bk>
      <rc t="2" v="9334"/>
    </bk>
    <bk>
      <rc t="2" v="9335"/>
    </bk>
    <bk>
      <rc t="2" v="9336"/>
    </bk>
    <bk>
      <rc t="2" v="9337"/>
    </bk>
    <bk>
      <rc t="2" v="9338"/>
    </bk>
    <bk>
      <rc t="2" v="9339"/>
    </bk>
    <bk>
      <rc t="2" v="9340"/>
    </bk>
    <bk>
      <rc t="2" v="9341"/>
    </bk>
    <bk>
      <rc t="2" v="9342"/>
    </bk>
    <bk>
      <rc t="2" v="9343"/>
    </bk>
    <bk>
      <rc t="2" v="9344"/>
    </bk>
    <bk>
      <rc t="2" v="9345"/>
    </bk>
    <bk>
      <rc t="2" v="9346"/>
    </bk>
    <bk>
      <rc t="2" v="9347"/>
    </bk>
    <bk>
      <rc t="2" v="9348"/>
    </bk>
    <bk>
      <rc t="2" v="9349"/>
    </bk>
    <bk>
      <rc t="2" v="9350"/>
    </bk>
    <bk>
      <rc t="2" v="9351"/>
    </bk>
    <bk>
      <rc t="2" v="9352"/>
    </bk>
    <bk>
      <rc t="2" v="9353"/>
    </bk>
    <bk>
      <rc t="2" v="9354"/>
    </bk>
    <bk>
      <rc t="2" v="9355"/>
    </bk>
    <bk>
      <rc t="2" v="9356"/>
    </bk>
    <bk>
      <rc t="2" v="9357"/>
    </bk>
    <bk>
      <rc t="2" v="9358"/>
    </bk>
    <bk>
      <rc t="2" v="9359"/>
    </bk>
    <bk>
      <rc t="2" v="9360"/>
    </bk>
    <bk>
      <rc t="2" v="9361"/>
    </bk>
    <bk>
      <rc t="2" v="9362"/>
    </bk>
    <bk>
      <rc t="2" v="9363"/>
    </bk>
    <bk>
      <rc t="2" v="9364"/>
    </bk>
    <bk>
      <rc t="2" v="9365"/>
    </bk>
    <bk>
      <rc t="2" v="9366"/>
    </bk>
    <bk>
      <rc t="2" v="9367"/>
    </bk>
    <bk>
      <rc t="2" v="9368"/>
    </bk>
    <bk>
      <rc t="2" v="9369"/>
    </bk>
    <bk>
      <rc t="2" v="9370"/>
    </bk>
    <bk>
      <rc t="2" v="9371"/>
    </bk>
    <bk>
      <rc t="2" v="9372"/>
    </bk>
    <bk>
      <rc t="2" v="9373"/>
    </bk>
    <bk>
      <rc t="2" v="9374"/>
    </bk>
    <bk>
      <rc t="2" v="9375"/>
    </bk>
    <bk>
      <rc t="2" v="9376"/>
    </bk>
    <bk>
      <rc t="2" v="9377"/>
    </bk>
    <bk>
      <rc t="2" v="9378"/>
    </bk>
    <bk>
      <rc t="2" v="9379"/>
    </bk>
    <bk>
      <rc t="2" v="9380"/>
    </bk>
    <bk>
      <rc t="2" v="9381"/>
    </bk>
    <bk>
      <rc t="2" v="9382"/>
    </bk>
    <bk>
      <rc t="2" v="9383"/>
    </bk>
    <bk>
      <rc t="2" v="9384"/>
    </bk>
    <bk>
      <rc t="2" v="9385"/>
    </bk>
    <bk>
      <rc t="2" v="9386"/>
    </bk>
    <bk>
      <rc t="2" v="9387"/>
    </bk>
    <bk>
      <rc t="2" v="9388"/>
    </bk>
    <bk>
      <rc t="2" v="9389"/>
    </bk>
    <bk>
      <rc t="2" v="9390"/>
    </bk>
    <bk>
      <rc t="2" v="9391"/>
    </bk>
    <bk>
      <rc t="2" v="9392"/>
    </bk>
    <bk>
      <rc t="2" v="9393"/>
    </bk>
    <bk>
      <rc t="2" v="9394"/>
    </bk>
    <bk>
      <rc t="2" v="9395"/>
    </bk>
    <bk>
      <rc t="2" v="9396"/>
    </bk>
    <bk>
      <rc t="2" v="9397"/>
    </bk>
    <bk>
      <rc t="2" v="9398"/>
    </bk>
    <bk>
      <rc t="2" v="9399"/>
    </bk>
    <bk>
      <rc t="2" v="9400"/>
    </bk>
    <bk>
      <rc t="2" v="9401"/>
    </bk>
    <bk>
      <rc t="2" v="9402"/>
    </bk>
    <bk>
      <rc t="2" v="9403"/>
    </bk>
    <bk>
      <rc t="2" v="9404"/>
    </bk>
    <bk>
      <rc t="2" v="9405"/>
    </bk>
    <bk>
      <rc t="2" v="9406"/>
    </bk>
    <bk>
      <rc t="2" v="9407"/>
    </bk>
    <bk>
      <rc t="2" v="9408"/>
    </bk>
    <bk>
      <rc t="2" v="9409"/>
    </bk>
    <bk>
      <rc t="2" v="9410"/>
    </bk>
    <bk>
      <rc t="2" v="9411"/>
    </bk>
    <bk>
      <rc t="2" v="9412"/>
    </bk>
    <bk>
      <rc t="2" v="9413"/>
    </bk>
    <bk>
      <rc t="2" v="9414"/>
    </bk>
    <bk>
      <rc t="2" v="9415"/>
    </bk>
    <bk>
      <rc t="2" v="9416"/>
    </bk>
    <bk>
      <rc t="2" v="9417"/>
    </bk>
    <bk>
      <rc t="2" v="9418"/>
    </bk>
    <bk>
      <rc t="2" v="9419"/>
    </bk>
    <bk>
      <rc t="2" v="9420"/>
    </bk>
    <bk>
      <rc t="2" v="9421"/>
    </bk>
    <bk>
      <rc t="2" v="9422"/>
    </bk>
    <bk>
      <rc t="2" v="9423"/>
    </bk>
    <bk>
      <rc t="2" v="9424"/>
    </bk>
    <bk>
      <rc t="2" v="9425"/>
    </bk>
    <bk>
      <rc t="2" v="9426"/>
    </bk>
    <bk>
      <rc t="2" v="9427"/>
    </bk>
    <bk>
      <rc t="2" v="9428"/>
    </bk>
    <bk>
      <rc t="2" v="9429"/>
    </bk>
    <bk>
      <rc t="2" v="9430"/>
    </bk>
    <bk>
      <rc t="2" v="9431"/>
    </bk>
    <bk>
      <rc t="2" v="9432"/>
    </bk>
    <bk>
      <rc t="2" v="9433"/>
    </bk>
    <bk>
      <rc t="2" v="9434"/>
    </bk>
    <bk>
      <rc t="2" v="9435"/>
    </bk>
    <bk>
      <rc t="2" v="9436"/>
    </bk>
    <bk>
      <rc t="2" v="9437"/>
    </bk>
    <bk>
      <rc t="2" v="9438"/>
    </bk>
    <bk>
      <rc t="2" v="9439"/>
    </bk>
    <bk>
      <rc t="2" v="9440"/>
    </bk>
    <bk>
      <rc t="2" v="9441"/>
    </bk>
    <bk>
      <rc t="2" v="9442"/>
    </bk>
    <bk>
      <rc t="2" v="9443"/>
    </bk>
    <bk>
      <rc t="2" v="9444"/>
    </bk>
    <bk>
      <rc t="2" v="9445"/>
    </bk>
    <bk>
      <rc t="2" v="9446"/>
    </bk>
    <bk>
      <rc t="2" v="9447"/>
    </bk>
    <bk>
      <rc t="2" v="9448"/>
    </bk>
    <bk>
      <rc t="2" v="9449"/>
    </bk>
    <bk>
      <rc t="2" v="9450"/>
    </bk>
    <bk>
      <rc t="2" v="9451"/>
    </bk>
    <bk>
      <rc t="2" v="9452"/>
    </bk>
    <bk>
      <rc t="2" v="9453"/>
    </bk>
    <bk>
      <rc t="2" v="9454"/>
    </bk>
    <bk>
      <rc t="2" v="9455"/>
    </bk>
    <bk>
      <rc t="2" v="9456"/>
    </bk>
    <bk>
      <rc t="2" v="9457"/>
    </bk>
    <bk>
      <rc t="2" v="9458"/>
    </bk>
    <bk>
      <rc t="2" v="9459"/>
    </bk>
    <bk>
      <rc t="2" v="9460"/>
    </bk>
    <bk>
      <rc t="2" v="9461"/>
    </bk>
    <bk>
      <rc t="2" v="9462"/>
    </bk>
    <bk>
      <rc t="2" v="9463"/>
    </bk>
    <bk>
      <rc t="2" v="9464"/>
    </bk>
    <bk>
      <rc t="2" v="9465"/>
    </bk>
    <bk>
      <rc t="2" v="9466"/>
    </bk>
    <bk>
      <rc t="2" v="9467"/>
    </bk>
    <bk>
      <rc t="2" v="9468"/>
    </bk>
    <bk>
      <rc t="2" v="9469"/>
    </bk>
    <bk>
      <rc t="2" v="9470"/>
    </bk>
    <bk>
      <rc t="2" v="9471"/>
    </bk>
    <bk>
      <rc t="2" v="9472"/>
    </bk>
    <bk>
      <rc t="2" v="9473"/>
    </bk>
    <bk>
      <rc t="2" v="9474"/>
    </bk>
    <bk>
      <rc t="2" v="9475"/>
    </bk>
    <bk>
      <rc t="2" v="9476"/>
    </bk>
    <bk>
      <rc t="2" v="9477"/>
    </bk>
    <bk>
      <rc t="2" v="9478"/>
    </bk>
    <bk>
      <rc t="2" v="9479"/>
    </bk>
    <bk>
      <rc t="2" v="9480"/>
    </bk>
    <bk>
      <rc t="2" v="9481"/>
    </bk>
    <bk>
      <rc t="2" v="9482"/>
    </bk>
    <bk>
      <rc t="2" v="9483"/>
    </bk>
    <bk>
      <rc t="2" v="9484"/>
    </bk>
    <bk>
      <rc t="2" v="9485"/>
    </bk>
    <bk>
      <rc t="2" v="9486"/>
    </bk>
    <bk>
      <rc t="2" v="9487"/>
    </bk>
    <bk>
      <rc t="2" v="9488"/>
    </bk>
    <bk>
      <rc t="2" v="9489"/>
    </bk>
    <bk>
      <rc t="2" v="9490"/>
    </bk>
    <bk>
      <rc t="2" v="9491"/>
    </bk>
    <bk>
      <rc t="2" v="9492"/>
    </bk>
    <bk>
      <rc t="2" v="9493"/>
    </bk>
    <bk>
      <rc t="2" v="9494"/>
    </bk>
    <bk>
      <rc t="2" v="9495"/>
    </bk>
    <bk>
      <rc t="2" v="9496"/>
    </bk>
    <bk>
      <rc t="2" v="9497"/>
    </bk>
    <bk>
      <rc t="2" v="9498"/>
    </bk>
    <bk>
      <rc t="2" v="9499"/>
    </bk>
    <bk>
      <rc t="2" v="9500"/>
    </bk>
    <bk>
      <rc t="2" v="9501"/>
    </bk>
    <bk>
      <rc t="2" v="9502"/>
    </bk>
    <bk>
      <rc t="2" v="9503"/>
    </bk>
    <bk>
      <rc t="2" v="9504"/>
    </bk>
    <bk>
      <rc t="2" v="9505"/>
    </bk>
    <bk>
      <rc t="2" v="9506"/>
    </bk>
    <bk>
      <rc t="2" v="9507"/>
    </bk>
    <bk>
      <rc t="2" v="9508"/>
    </bk>
    <bk>
      <rc t="2" v="9509"/>
    </bk>
    <bk>
      <rc t="2" v="9510"/>
    </bk>
    <bk>
      <rc t="2" v="9511"/>
    </bk>
    <bk>
      <rc t="2" v="9512"/>
    </bk>
    <bk>
      <rc t="2" v="9513"/>
    </bk>
    <bk>
      <rc t="2" v="9514"/>
    </bk>
    <bk>
      <rc t="2" v="9515"/>
    </bk>
    <bk>
      <rc t="2" v="9516"/>
    </bk>
    <bk>
      <rc t="2" v="9517"/>
    </bk>
    <bk>
      <rc t="2" v="9518"/>
    </bk>
    <bk>
      <rc t="2" v="9519"/>
    </bk>
    <bk>
      <rc t="2" v="9520"/>
    </bk>
    <bk>
      <rc t="2" v="9521"/>
    </bk>
    <bk>
      <rc t="2" v="9522"/>
    </bk>
    <bk>
      <rc t="2" v="9523"/>
    </bk>
    <bk>
      <rc t="2" v="9524"/>
    </bk>
    <bk>
      <rc t="2" v="9525"/>
    </bk>
    <bk>
      <rc t="2" v="9526"/>
    </bk>
    <bk>
      <rc t="2" v="9527"/>
    </bk>
    <bk>
      <rc t="2" v="9528"/>
    </bk>
    <bk>
      <rc t="2" v="9529"/>
    </bk>
    <bk>
      <rc t="2" v="9530"/>
    </bk>
    <bk>
      <rc t="2" v="9531"/>
    </bk>
    <bk>
      <rc t="2" v="9532"/>
    </bk>
    <bk>
      <rc t="2" v="9533"/>
    </bk>
    <bk>
      <rc t="2" v="9534"/>
    </bk>
    <bk>
      <rc t="2" v="9535"/>
    </bk>
    <bk>
      <rc t="2" v="9536"/>
    </bk>
    <bk>
      <rc t="2" v="9537"/>
    </bk>
    <bk>
      <rc t="2" v="9538"/>
    </bk>
    <bk>
      <rc t="2" v="9539"/>
    </bk>
    <bk>
      <rc t="2" v="9540"/>
    </bk>
    <bk>
      <rc t="2" v="9541"/>
    </bk>
    <bk>
      <rc t="2" v="9542"/>
    </bk>
    <bk>
      <rc t="2" v="9543"/>
    </bk>
    <bk>
      <rc t="2" v="9544"/>
    </bk>
    <bk>
      <rc t="2" v="9545"/>
    </bk>
    <bk>
      <rc t="2" v="9546"/>
    </bk>
    <bk>
      <rc t="2" v="9547"/>
    </bk>
    <bk>
      <rc t="2" v="9548"/>
    </bk>
    <bk>
      <rc t="2" v="9549"/>
    </bk>
    <bk>
      <rc t="2" v="9550"/>
    </bk>
    <bk>
      <rc t="2" v="9551"/>
    </bk>
    <bk>
      <rc t="2" v="9552"/>
    </bk>
    <bk>
      <rc t="2" v="9553"/>
    </bk>
    <bk>
      <rc t="2" v="9554"/>
    </bk>
    <bk>
      <rc t="2" v="9555"/>
    </bk>
    <bk>
      <rc t="2" v="9556"/>
    </bk>
    <bk>
      <rc t="2" v="9557"/>
    </bk>
    <bk>
      <rc t="2" v="9558"/>
    </bk>
    <bk>
      <rc t="2" v="9559"/>
    </bk>
    <bk>
      <rc t="2" v="9560"/>
    </bk>
    <bk>
      <rc t="2" v="9561"/>
    </bk>
    <bk>
      <rc t="2" v="9562"/>
    </bk>
    <bk>
      <rc t="2" v="9563"/>
    </bk>
    <bk>
      <rc t="2" v="9564"/>
    </bk>
    <bk>
      <rc t="2" v="9565"/>
    </bk>
    <bk>
      <rc t="2" v="9566"/>
    </bk>
    <bk>
      <rc t="2" v="9567"/>
    </bk>
    <bk>
      <rc t="2" v="9568"/>
    </bk>
    <bk>
      <rc t="2" v="9569"/>
    </bk>
    <bk>
      <rc t="2" v="9570"/>
    </bk>
    <bk>
      <rc t="2" v="9571"/>
    </bk>
    <bk>
      <rc t="2" v="9572"/>
    </bk>
    <bk>
      <rc t="2" v="9573"/>
    </bk>
    <bk>
      <rc t="2" v="9574"/>
    </bk>
    <bk>
      <rc t="2" v="9575"/>
    </bk>
    <bk>
      <rc t="2" v="9576"/>
    </bk>
    <bk>
      <rc t="2" v="9577"/>
    </bk>
    <bk>
      <rc t="2" v="9578"/>
    </bk>
    <bk>
      <rc t="2" v="9579"/>
    </bk>
    <bk>
      <rc t="2" v="9580"/>
    </bk>
    <bk>
      <rc t="2" v="9581"/>
    </bk>
    <bk>
      <rc t="2" v="9582"/>
    </bk>
    <bk>
      <rc t="2" v="9583"/>
    </bk>
    <bk>
      <rc t="2" v="9584"/>
    </bk>
    <bk>
      <rc t="2" v="9585"/>
    </bk>
    <bk>
      <rc t="2" v="9586"/>
    </bk>
    <bk>
      <rc t="2" v="9587"/>
    </bk>
    <bk>
      <rc t="2" v="9588"/>
    </bk>
    <bk>
      <rc t="2" v="9589"/>
    </bk>
    <bk>
      <rc t="2" v="9590"/>
    </bk>
    <bk>
      <rc t="2" v="9591"/>
    </bk>
    <bk>
      <rc t="2" v="9592"/>
    </bk>
    <bk>
      <rc t="2" v="9593"/>
    </bk>
    <bk>
      <rc t="2" v="9594"/>
    </bk>
    <bk>
      <rc t="2" v="9595"/>
    </bk>
    <bk>
      <rc t="2" v="9596"/>
    </bk>
    <bk>
      <rc t="2" v="9597"/>
    </bk>
    <bk>
      <rc t="2" v="9598"/>
    </bk>
    <bk>
      <rc t="2" v="9599"/>
    </bk>
    <bk>
      <rc t="2" v="9600"/>
    </bk>
    <bk>
      <rc t="2" v="9601"/>
    </bk>
    <bk>
      <rc t="2" v="9602"/>
    </bk>
    <bk>
      <rc t="2" v="9603"/>
    </bk>
    <bk>
      <rc t="2" v="9604"/>
    </bk>
    <bk>
      <rc t="2" v="9605"/>
    </bk>
    <bk>
      <rc t="2" v="9606"/>
    </bk>
    <bk>
      <rc t="2" v="9607"/>
    </bk>
    <bk>
      <rc t="2" v="9608"/>
    </bk>
    <bk>
      <rc t="2" v="9609"/>
    </bk>
    <bk>
      <rc t="2" v="9610"/>
    </bk>
    <bk>
      <rc t="2" v="9611"/>
    </bk>
    <bk>
      <rc t="2" v="9612"/>
    </bk>
    <bk>
      <rc t="2" v="9613"/>
    </bk>
    <bk>
      <rc t="2" v="9614"/>
    </bk>
    <bk>
      <rc t="2" v="9615"/>
    </bk>
    <bk>
      <rc t="2" v="9616"/>
    </bk>
    <bk>
      <rc t="2" v="9617"/>
    </bk>
    <bk>
      <rc t="2" v="9618"/>
    </bk>
    <bk>
      <rc t="2" v="9619"/>
    </bk>
    <bk>
      <rc t="2" v="9620"/>
    </bk>
    <bk>
      <rc t="2" v="9621"/>
    </bk>
    <bk>
      <rc t="2" v="9622"/>
    </bk>
    <bk>
      <rc t="2" v="9623"/>
    </bk>
    <bk>
      <rc t="2" v="9624"/>
    </bk>
    <bk>
      <rc t="2" v="9625"/>
    </bk>
    <bk>
      <rc t="2" v="9626"/>
    </bk>
    <bk>
      <rc t="2" v="9627"/>
    </bk>
    <bk>
      <rc t="2" v="9628"/>
    </bk>
    <bk>
      <rc t="2" v="9629"/>
    </bk>
    <bk>
      <rc t="2" v="9630"/>
    </bk>
    <bk>
      <rc t="2" v="9631"/>
    </bk>
    <bk>
      <rc t="2" v="9632"/>
    </bk>
    <bk>
      <rc t="2" v="9633"/>
    </bk>
    <bk>
      <rc t="2" v="9634"/>
    </bk>
    <bk>
      <rc t="2" v="9635"/>
    </bk>
    <bk>
      <rc t="2" v="9636"/>
    </bk>
    <bk>
      <rc t="2" v="9637"/>
    </bk>
    <bk>
      <rc t="2" v="9638"/>
    </bk>
    <bk>
      <rc t="2" v="9639"/>
    </bk>
    <bk>
      <rc t="2" v="9640"/>
    </bk>
    <bk>
      <rc t="2" v="9641"/>
    </bk>
    <bk>
      <rc t="2" v="9642"/>
    </bk>
    <bk>
      <rc t="2" v="9643"/>
    </bk>
    <bk>
      <rc t="2" v="9644"/>
    </bk>
    <bk>
      <rc t="2" v="9645"/>
    </bk>
    <bk>
      <rc t="2" v="9646"/>
    </bk>
    <bk>
      <rc t="2" v="9647"/>
    </bk>
    <bk>
      <rc t="2" v="9648"/>
    </bk>
    <bk>
      <rc t="2" v="9649"/>
    </bk>
    <bk>
      <rc t="2" v="9650"/>
    </bk>
    <bk>
      <rc t="2" v="9651"/>
    </bk>
    <bk>
      <rc t="2" v="9652"/>
    </bk>
    <bk>
      <rc t="2" v="9653"/>
    </bk>
    <bk>
      <rc t="2" v="9654"/>
    </bk>
    <bk>
      <rc t="2" v="9655"/>
    </bk>
    <bk>
      <rc t="2" v="9656"/>
    </bk>
    <bk>
      <rc t="2" v="9657"/>
    </bk>
    <bk>
      <rc t="2" v="9658"/>
    </bk>
    <bk>
      <rc t="2" v="9659"/>
    </bk>
    <bk>
      <rc t="2" v="9660"/>
    </bk>
    <bk>
      <rc t="2" v="9661"/>
    </bk>
    <bk>
      <rc t="2" v="9662"/>
    </bk>
    <bk>
      <rc t="2" v="9663"/>
    </bk>
    <bk>
      <rc t="2" v="9664"/>
    </bk>
    <bk>
      <rc t="2" v="9665"/>
    </bk>
    <bk>
      <rc t="2" v="9666"/>
    </bk>
    <bk>
      <rc t="2" v="9667"/>
    </bk>
    <bk>
      <rc t="2" v="9668"/>
    </bk>
    <bk>
      <rc t="2" v="9669"/>
    </bk>
    <bk>
      <rc t="2" v="9670"/>
    </bk>
    <bk>
      <rc t="2" v="9671"/>
    </bk>
    <bk>
      <rc t="2" v="9672"/>
    </bk>
    <bk>
      <rc t="2" v="9673"/>
    </bk>
    <bk>
      <rc t="2" v="9674"/>
    </bk>
    <bk>
      <rc t="2" v="9675"/>
    </bk>
    <bk>
      <rc t="2" v="9676"/>
    </bk>
    <bk>
      <rc t="2" v="9677"/>
    </bk>
    <bk>
      <rc t="2" v="9678"/>
    </bk>
    <bk>
      <rc t="2" v="9679"/>
    </bk>
    <bk>
      <rc t="2" v="9680"/>
    </bk>
    <bk>
      <rc t="2" v="9681"/>
    </bk>
    <bk>
      <rc t="2" v="9682"/>
    </bk>
    <bk>
      <rc t="2" v="9683"/>
    </bk>
    <bk>
      <rc t="2" v="9684"/>
    </bk>
    <bk>
      <rc t="2" v="9685"/>
    </bk>
    <bk>
      <rc t="2" v="9686"/>
    </bk>
    <bk>
      <rc t="2" v="9687"/>
    </bk>
    <bk>
      <rc t="2" v="9688"/>
    </bk>
    <bk>
      <rc t="2" v="9689"/>
    </bk>
    <bk>
      <rc t="2" v="9690"/>
    </bk>
    <bk>
      <rc t="2" v="9691"/>
    </bk>
    <bk>
      <rc t="2" v="9692"/>
    </bk>
    <bk>
      <rc t="2" v="9693"/>
    </bk>
    <bk>
      <rc t="2" v="9694"/>
    </bk>
    <bk>
      <rc t="2" v="9695"/>
    </bk>
    <bk>
      <rc t="2" v="9696"/>
    </bk>
    <bk>
      <rc t="2" v="9697"/>
    </bk>
    <bk>
      <rc t="2" v="9698"/>
    </bk>
    <bk>
      <rc t="2" v="9699"/>
    </bk>
    <bk>
      <rc t="2" v="9700"/>
    </bk>
    <bk>
      <rc t="2" v="9701"/>
    </bk>
    <bk>
      <rc t="2" v="9702"/>
    </bk>
    <bk>
      <rc t="2" v="9703"/>
    </bk>
    <bk>
      <rc t="2" v="9704"/>
    </bk>
    <bk>
      <rc t="2" v="9705"/>
    </bk>
    <bk>
      <rc t="2" v="9706"/>
    </bk>
    <bk>
      <rc t="2" v="9707"/>
    </bk>
    <bk>
      <rc t="2" v="9708"/>
    </bk>
    <bk>
      <rc t="2" v="9709"/>
    </bk>
    <bk>
      <rc t="2" v="9710"/>
    </bk>
    <bk>
      <rc t="2" v="9711"/>
    </bk>
    <bk>
      <rc t="2" v="9712"/>
    </bk>
    <bk>
      <rc t="2" v="9713"/>
    </bk>
    <bk>
      <rc t="2" v="9714"/>
    </bk>
    <bk>
      <rc t="2" v="9715"/>
    </bk>
    <bk>
      <rc t="2" v="9716"/>
    </bk>
    <bk>
      <rc t="2" v="9717"/>
    </bk>
    <bk>
      <rc t="2" v="9718"/>
    </bk>
    <bk>
      <rc t="2" v="9719"/>
    </bk>
    <bk>
      <rc t="2" v="9720"/>
    </bk>
    <bk>
      <rc t="2" v="9721"/>
    </bk>
    <bk>
      <rc t="2" v="9722"/>
    </bk>
    <bk>
      <rc t="2" v="9723"/>
    </bk>
    <bk>
      <rc t="2" v="9724"/>
    </bk>
    <bk>
      <rc t="2" v="9725"/>
    </bk>
    <bk>
      <rc t="2" v="9726"/>
    </bk>
    <bk>
      <rc t="2" v="9727"/>
    </bk>
    <bk>
      <rc t="2" v="9728"/>
    </bk>
    <bk>
      <rc t="2" v="9729"/>
    </bk>
    <bk>
      <rc t="2" v="9730"/>
    </bk>
    <bk>
      <rc t="2" v="9731"/>
    </bk>
    <bk>
      <rc t="2" v="9732"/>
    </bk>
    <bk>
      <rc t="2" v="9733"/>
    </bk>
    <bk>
      <rc t="2" v="9734"/>
    </bk>
    <bk>
      <rc t="2" v="9735"/>
    </bk>
    <bk>
      <rc t="2" v="9736"/>
    </bk>
    <bk>
      <rc t="2" v="9737"/>
    </bk>
    <bk>
      <rc t="2" v="9738"/>
    </bk>
    <bk>
      <rc t="2" v="9739"/>
    </bk>
    <bk>
      <rc t="2" v="9740"/>
    </bk>
    <bk>
      <rc t="2" v="9741"/>
    </bk>
    <bk>
      <rc t="2" v="9742"/>
    </bk>
    <bk>
      <rc t="2" v="9743"/>
    </bk>
    <bk>
      <rc t="2" v="9744"/>
    </bk>
    <bk>
      <rc t="2" v="9745"/>
    </bk>
    <bk>
      <rc t="2" v="9746"/>
    </bk>
    <bk>
      <rc t="2" v="9747"/>
    </bk>
    <bk>
      <rc t="2" v="9748"/>
    </bk>
    <bk>
      <rc t="2" v="9749"/>
    </bk>
    <bk>
      <rc t="2" v="9750"/>
    </bk>
    <bk>
      <rc t="2" v="9751"/>
    </bk>
    <bk>
      <rc t="2" v="9752"/>
    </bk>
    <bk>
      <rc t="2" v="9753"/>
    </bk>
    <bk>
      <rc t="2" v="9754"/>
    </bk>
    <bk>
      <rc t="2" v="9755"/>
    </bk>
    <bk>
      <rc t="2" v="9756"/>
    </bk>
    <bk>
      <rc t="2" v="9757"/>
    </bk>
    <bk>
      <rc t="2" v="9758"/>
    </bk>
    <bk>
      <rc t="2" v="9759"/>
    </bk>
    <bk>
      <rc t="2" v="9760"/>
    </bk>
    <bk>
      <rc t="2" v="9761"/>
    </bk>
    <bk>
      <rc t="2" v="9762"/>
    </bk>
    <bk>
      <rc t="2" v="9763"/>
    </bk>
    <bk>
      <rc t="2" v="9764"/>
    </bk>
    <bk>
      <rc t="2" v="9765"/>
    </bk>
    <bk>
      <rc t="2" v="9766"/>
    </bk>
    <bk>
      <rc t="2" v="9767"/>
    </bk>
    <bk>
      <rc t="2" v="9768"/>
    </bk>
    <bk>
      <rc t="2" v="9769"/>
    </bk>
    <bk>
      <rc t="2" v="9770"/>
    </bk>
    <bk>
      <rc t="2" v="9771"/>
    </bk>
    <bk>
      <rc t="2" v="9772"/>
    </bk>
    <bk>
      <rc t="2" v="9773"/>
    </bk>
    <bk>
      <rc t="2" v="9774"/>
    </bk>
    <bk>
      <rc t="2" v="9775"/>
    </bk>
    <bk>
      <rc t="2" v="9776"/>
    </bk>
    <bk>
      <rc t="2" v="9777"/>
    </bk>
    <bk>
      <rc t="2" v="9778"/>
    </bk>
    <bk>
      <rc t="2" v="9779"/>
    </bk>
    <bk>
      <rc t="2" v="9780"/>
    </bk>
    <bk>
      <rc t="2" v="9781"/>
    </bk>
    <bk>
      <rc t="2" v="9782"/>
    </bk>
    <bk>
      <rc t="2" v="9783"/>
    </bk>
    <bk>
      <rc t="2" v="9784"/>
    </bk>
    <bk>
      <rc t="2" v="9785"/>
    </bk>
    <bk>
      <rc t="2" v="9786"/>
    </bk>
    <bk>
      <rc t="2" v="9787"/>
    </bk>
    <bk>
      <rc t="2" v="9788"/>
    </bk>
    <bk>
      <rc t="2" v="9789"/>
    </bk>
    <bk>
      <rc t="2" v="9790"/>
    </bk>
    <bk>
      <rc t="2" v="9791"/>
    </bk>
    <bk>
      <rc t="2" v="9792"/>
    </bk>
    <bk>
      <rc t="2" v="9793"/>
    </bk>
    <bk>
      <rc t="2" v="9794"/>
    </bk>
    <bk>
      <rc t="2" v="9795"/>
    </bk>
    <bk>
      <rc t="2" v="9796"/>
    </bk>
    <bk>
      <rc t="2" v="9797"/>
    </bk>
    <bk>
      <rc t="2" v="9798"/>
    </bk>
    <bk>
      <rc t="2" v="9799"/>
    </bk>
    <bk>
      <rc t="2" v="9800"/>
    </bk>
    <bk>
      <rc t="2" v="9801"/>
    </bk>
    <bk>
      <rc t="2" v="9802"/>
    </bk>
    <bk>
      <rc t="2" v="9803"/>
    </bk>
    <bk>
      <rc t="2" v="9804"/>
    </bk>
    <bk>
      <rc t="2" v="9805"/>
    </bk>
    <bk>
      <rc t="2" v="9806"/>
    </bk>
    <bk>
      <rc t="2" v="9807"/>
    </bk>
    <bk>
      <rc t="2" v="9808"/>
    </bk>
    <bk>
      <rc t="2" v="9809"/>
    </bk>
    <bk>
      <rc t="2" v="9810"/>
    </bk>
    <bk>
      <rc t="2" v="9811"/>
    </bk>
    <bk>
      <rc t="2" v="9812"/>
    </bk>
    <bk>
      <rc t="2" v="9813"/>
    </bk>
    <bk>
      <rc t="2" v="9814"/>
    </bk>
    <bk>
      <rc t="2" v="9815"/>
    </bk>
    <bk>
      <rc t="2" v="9816"/>
    </bk>
    <bk>
      <rc t="2" v="9817"/>
    </bk>
    <bk>
      <rc t="2" v="9818"/>
    </bk>
    <bk>
      <rc t="2" v="9819"/>
    </bk>
    <bk>
      <rc t="2" v="9820"/>
    </bk>
    <bk>
      <rc t="2" v="9821"/>
    </bk>
    <bk>
      <rc t="2" v="9822"/>
    </bk>
    <bk>
      <rc t="2" v="9823"/>
    </bk>
    <bk>
      <rc t="2" v="9824"/>
    </bk>
    <bk>
      <rc t="2" v="9825"/>
    </bk>
    <bk>
      <rc t="2" v="9826"/>
    </bk>
    <bk>
      <rc t="2" v="9827"/>
    </bk>
    <bk>
      <rc t="2" v="9828"/>
    </bk>
    <bk>
      <rc t="2" v="9829"/>
    </bk>
    <bk>
      <rc t="2" v="9830"/>
    </bk>
    <bk>
      <rc t="2" v="9831"/>
    </bk>
    <bk>
      <rc t="2" v="9832"/>
    </bk>
    <bk>
      <rc t="2" v="9833"/>
    </bk>
    <bk>
      <rc t="2" v="9834"/>
    </bk>
    <bk>
      <rc t="2" v="9835"/>
    </bk>
    <bk>
      <rc t="2" v="9836"/>
    </bk>
    <bk>
      <rc t="2" v="9837"/>
    </bk>
    <bk>
      <rc t="2" v="9838"/>
    </bk>
    <bk>
      <rc t="2" v="9839"/>
    </bk>
    <bk>
      <rc t="2" v="9840"/>
    </bk>
    <bk>
      <rc t="2" v="9841"/>
    </bk>
    <bk>
      <rc t="2" v="9842"/>
    </bk>
    <bk>
      <rc t="2" v="9843"/>
    </bk>
    <bk>
      <rc t="2" v="9844"/>
    </bk>
    <bk>
      <rc t="2" v="9845"/>
    </bk>
    <bk>
      <rc t="2" v="9846"/>
    </bk>
    <bk>
      <rc t="2" v="9847"/>
    </bk>
    <bk>
      <rc t="2" v="9848"/>
    </bk>
    <bk>
      <rc t="2" v="9849"/>
    </bk>
    <bk>
      <rc t="2" v="9850"/>
    </bk>
    <bk>
      <rc t="2" v="9851"/>
    </bk>
    <bk>
      <rc t="2" v="9852"/>
    </bk>
    <bk>
      <rc t="2" v="9853"/>
    </bk>
    <bk>
      <rc t="2" v="9854"/>
    </bk>
    <bk>
      <rc t="2" v="9855"/>
    </bk>
    <bk>
      <rc t="2" v="9856"/>
    </bk>
    <bk>
      <rc t="2" v="9857"/>
    </bk>
    <bk>
      <rc t="2" v="9858"/>
    </bk>
    <bk>
      <rc t="2" v="9859"/>
    </bk>
    <bk>
      <rc t="2" v="9860"/>
    </bk>
    <bk>
      <rc t="2" v="9861"/>
    </bk>
    <bk>
      <rc t="2" v="9862"/>
    </bk>
    <bk>
      <rc t="2" v="9863"/>
    </bk>
    <bk>
      <rc t="2" v="9864"/>
    </bk>
    <bk>
      <rc t="2" v="9865"/>
    </bk>
    <bk>
      <rc t="2" v="9866"/>
    </bk>
    <bk>
      <rc t="2" v="9867"/>
    </bk>
    <bk>
      <rc t="2" v="9868"/>
    </bk>
    <bk>
      <rc t="2" v="9869"/>
    </bk>
    <bk>
      <rc t="2" v="9870"/>
    </bk>
    <bk>
      <rc t="2" v="9871"/>
    </bk>
    <bk>
      <rc t="2" v="9872"/>
    </bk>
    <bk>
      <rc t="2" v="9873"/>
    </bk>
    <bk>
      <rc t="2" v="9874"/>
    </bk>
    <bk>
      <rc t="2" v="9875"/>
    </bk>
    <bk>
      <rc t="2" v="9876"/>
    </bk>
    <bk>
      <rc t="2" v="9877"/>
    </bk>
    <bk>
      <rc t="2" v="9878"/>
    </bk>
    <bk>
      <rc t="2" v="9879"/>
    </bk>
    <bk>
      <rc t="2" v="9880"/>
    </bk>
    <bk>
      <rc t="2" v="9881"/>
    </bk>
    <bk>
      <rc t="2" v="9882"/>
    </bk>
    <bk>
      <rc t="2" v="9883"/>
    </bk>
    <bk>
      <rc t="2" v="9884"/>
    </bk>
    <bk>
      <rc t="2" v="9885"/>
    </bk>
    <bk>
      <rc t="2" v="9886"/>
    </bk>
    <bk>
      <rc t="2" v="9887"/>
    </bk>
    <bk>
      <rc t="2" v="9888"/>
    </bk>
    <bk>
      <rc t="2" v="9889"/>
    </bk>
    <bk>
      <rc t="2" v="9890"/>
    </bk>
    <bk>
      <rc t="2" v="9891"/>
    </bk>
    <bk>
      <rc t="2" v="9892"/>
    </bk>
    <bk>
      <rc t="2" v="9893"/>
    </bk>
    <bk>
      <rc t="2" v="9894"/>
    </bk>
    <bk>
      <rc t="2" v="9895"/>
    </bk>
    <bk>
      <rc t="2" v="9896"/>
    </bk>
    <bk>
      <rc t="2" v="9897"/>
    </bk>
    <bk>
      <rc t="2" v="9898"/>
    </bk>
    <bk>
      <rc t="2" v="9899"/>
    </bk>
    <bk>
      <rc t="2" v="9900"/>
    </bk>
    <bk>
      <rc t="2" v="9901"/>
    </bk>
    <bk>
      <rc t="2" v="9902"/>
    </bk>
    <bk>
      <rc t="2" v="9903"/>
    </bk>
    <bk>
      <rc t="2" v="9904"/>
    </bk>
    <bk>
      <rc t="2" v="9905"/>
    </bk>
    <bk>
      <rc t="2" v="9906"/>
    </bk>
    <bk>
      <rc t="2" v="9907"/>
    </bk>
    <bk>
      <rc t="2" v="9908"/>
    </bk>
    <bk>
      <rc t="2" v="9909"/>
    </bk>
    <bk>
      <rc t="2" v="9910"/>
    </bk>
    <bk>
      <rc t="2" v="9911"/>
    </bk>
    <bk>
      <rc t="2" v="9912"/>
    </bk>
    <bk>
      <rc t="2" v="9913"/>
    </bk>
    <bk>
      <rc t="2" v="9914"/>
    </bk>
    <bk>
      <rc t="2" v="9915"/>
    </bk>
    <bk>
      <rc t="2" v="9916"/>
    </bk>
    <bk>
      <rc t="2" v="9917"/>
    </bk>
    <bk>
      <rc t="2" v="9918"/>
    </bk>
    <bk>
      <rc t="2" v="9919"/>
    </bk>
    <bk>
      <rc t="2" v="9920"/>
    </bk>
    <bk>
      <rc t="2" v="9921"/>
    </bk>
    <bk>
      <rc t="2" v="9922"/>
    </bk>
    <bk>
      <rc t="2" v="9923"/>
    </bk>
    <bk>
      <rc t="2" v="9924"/>
    </bk>
    <bk>
      <rc t="2" v="9925"/>
    </bk>
    <bk>
      <rc t="2" v="9926"/>
    </bk>
    <bk>
      <rc t="2" v="9927"/>
    </bk>
    <bk>
      <rc t="2" v="9928"/>
    </bk>
    <bk>
      <rc t="2" v="9929"/>
    </bk>
    <bk>
      <rc t="2" v="9930"/>
    </bk>
    <bk>
      <rc t="2" v="9931"/>
    </bk>
    <bk>
      <rc t="2" v="9932"/>
    </bk>
    <bk>
      <rc t="2" v="9933"/>
    </bk>
    <bk>
      <rc t="2" v="9934"/>
    </bk>
    <bk>
      <rc t="2" v="9935"/>
    </bk>
    <bk>
      <rc t="2" v="9936"/>
    </bk>
    <bk>
      <rc t="2" v="9937"/>
    </bk>
    <bk>
      <rc t="2" v="9938"/>
    </bk>
    <bk>
      <rc t="2" v="9939"/>
    </bk>
    <bk>
      <rc t="2" v="9940"/>
    </bk>
    <bk>
      <rc t="2" v="9941"/>
    </bk>
    <bk>
      <rc t="2" v="9942"/>
    </bk>
    <bk>
      <rc t="2" v="9943"/>
    </bk>
    <bk>
      <rc t="2" v="9944"/>
    </bk>
    <bk>
      <rc t="2" v="9945"/>
    </bk>
    <bk>
      <rc t="2" v="9946"/>
    </bk>
    <bk>
      <rc t="2" v="9947"/>
    </bk>
    <bk>
      <rc t="2" v="9948"/>
    </bk>
    <bk>
      <rc t="2" v="9949"/>
    </bk>
    <bk>
      <rc t="2" v="9950"/>
    </bk>
    <bk>
      <rc t="2" v="9951"/>
    </bk>
    <bk>
      <rc t="2" v="9952"/>
    </bk>
    <bk>
      <rc t="2" v="9953"/>
    </bk>
    <bk>
      <rc t="2" v="9954"/>
    </bk>
    <bk>
      <rc t="2" v="9955"/>
    </bk>
    <bk>
      <rc t="2" v="9956"/>
    </bk>
    <bk>
      <rc t="2" v="9957"/>
    </bk>
    <bk>
      <rc t="2" v="9958"/>
    </bk>
    <bk>
      <rc t="2" v="9959"/>
    </bk>
    <bk>
      <rc t="2" v="9960"/>
    </bk>
    <bk>
      <rc t="2" v="9961"/>
    </bk>
    <bk>
      <rc t="2" v="9962"/>
    </bk>
    <bk>
      <rc t="2" v="9963"/>
    </bk>
    <bk>
      <rc t="2" v="9964"/>
    </bk>
    <bk>
      <rc t="2" v="9965"/>
    </bk>
    <bk>
      <rc t="2" v="9966"/>
    </bk>
    <bk>
      <rc t="2" v="9967"/>
    </bk>
    <bk>
      <rc t="2" v="9968"/>
    </bk>
    <bk>
      <rc t="2" v="9969"/>
    </bk>
    <bk>
      <rc t="2" v="9970"/>
    </bk>
    <bk>
      <rc t="2" v="9971"/>
    </bk>
    <bk>
      <rc t="2" v="9972"/>
    </bk>
    <bk>
      <rc t="2" v="9973"/>
    </bk>
    <bk>
      <rc t="2" v="9974"/>
    </bk>
    <bk>
      <rc t="2" v="9975"/>
    </bk>
    <bk>
      <rc t="2" v="9976"/>
    </bk>
    <bk>
      <rc t="2" v="9977"/>
    </bk>
    <bk>
      <rc t="2" v="9978"/>
    </bk>
    <bk>
      <rc t="2" v="9979"/>
    </bk>
    <bk>
      <rc t="2" v="9980"/>
    </bk>
    <bk>
      <rc t="2" v="9981"/>
    </bk>
    <bk>
      <rc t="2" v="9982"/>
    </bk>
    <bk>
      <rc t="2" v="9983"/>
    </bk>
    <bk>
      <rc t="2" v="9984"/>
    </bk>
    <bk>
      <rc t="2" v="9985"/>
    </bk>
    <bk>
      <rc t="2" v="9986"/>
    </bk>
    <bk>
      <rc t="2" v="9987"/>
    </bk>
    <bk>
      <rc t="2" v="9988"/>
    </bk>
    <bk>
      <rc t="2" v="9989"/>
    </bk>
    <bk>
      <rc t="2" v="9990"/>
    </bk>
    <bk>
      <rc t="2" v="9991"/>
    </bk>
    <bk>
      <rc t="2" v="9992"/>
    </bk>
    <bk>
      <rc t="2" v="9993"/>
    </bk>
    <bk>
      <rc t="2" v="9994"/>
    </bk>
    <bk>
      <rc t="2" v="9995"/>
    </bk>
    <bk>
      <rc t="2" v="9996"/>
    </bk>
    <bk>
      <rc t="2" v="9997"/>
    </bk>
    <bk>
      <rc t="2" v="9998"/>
    </bk>
    <bk>
      <rc t="2" v="9999"/>
    </bk>
    <bk>
      <rc t="2" v="10000"/>
    </bk>
    <bk>
      <rc t="2" v="10001"/>
    </bk>
    <bk>
      <rc t="2" v="10002"/>
    </bk>
    <bk>
      <rc t="2" v="10003"/>
    </bk>
    <bk>
      <rc t="2" v="10004"/>
    </bk>
    <bk>
      <rc t="2" v="10005"/>
    </bk>
    <bk>
      <rc t="2" v="10006"/>
    </bk>
    <bk>
      <rc t="2" v="10007"/>
    </bk>
    <bk>
      <rc t="2" v="10008"/>
    </bk>
    <bk>
      <rc t="2" v="10009"/>
    </bk>
    <bk>
      <rc t="2" v="10010"/>
    </bk>
    <bk>
      <rc t="2" v="10011"/>
    </bk>
    <bk>
      <rc t="2" v="10012"/>
    </bk>
    <bk>
      <rc t="2" v="10013"/>
    </bk>
    <bk>
      <rc t="2" v="10014"/>
    </bk>
    <bk>
      <rc t="2" v="10015"/>
    </bk>
    <bk>
      <rc t="2" v="10016"/>
    </bk>
    <bk>
      <rc t="2" v="10017"/>
    </bk>
    <bk>
      <rc t="2" v="10018"/>
    </bk>
    <bk>
      <rc t="2" v="10019"/>
    </bk>
    <bk>
      <rc t="2" v="10020"/>
    </bk>
    <bk>
      <rc t="2" v="10021"/>
    </bk>
    <bk>
      <rc t="2" v="10022"/>
    </bk>
    <bk>
      <rc t="2" v="10023"/>
    </bk>
    <bk>
      <rc t="2" v="10024"/>
    </bk>
    <bk>
      <rc t="2" v="10025"/>
    </bk>
    <bk>
      <rc t="2" v="10026"/>
    </bk>
    <bk>
      <rc t="2" v="10027"/>
    </bk>
    <bk>
      <rc t="2" v="10028"/>
    </bk>
    <bk>
      <rc t="2" v="10029"/>
    </bk>
    <bk>
      <rc t="2" v="10030"/>
    </bk>
    <bk>
      <rc t="2" v="10031"/>
    </bk>
    <bk>
      <rc t="2" v="10032"/>
    </bk>
    <bk>
      <rc t="2" v="10033"/>
    </bk>
    <bk>
      <rc t="2" v="10034"/>
    </bk>
    <bk>
      <rc t="2" v="10035"/>
    </bk>
    <bk>
      <rc t="2" v="10036"/>
    </bk>
    <bk>
      <rc t="2" v="10037"/>
    </bk>
    <bk>
      <rc t="2" v="10038"/>
    </bk>
    <bk>
      <rc t="2" v="10039"/>
    </bk>
    <bk>
      <rc t="2" v="10040"/>
    </bk>
    <bk>
      <rc t="2" v="10041"/>
    </bk>
    <bk>
      <rc t="2" v="10042"/>
    </bk>
    <bk>
      <rc t="2" v="10043"/>
    </bk>
    <bk>
      <rc t="2" v="10044"/>
    </bk>
    <bk>
      <rc t="2" v="10045"/>
    </bk>
    <bk>
      <rc t="2" v="10046"/>
    </bk>
    <bk>
      <rc t="2" v="10047"/>
    </bk>
    <bk>
      <rc t="2" v="10048"/>
    </bk>
    <bk>
      <rc t="2" v="10049"/>
    </bk>
    <bk>
      <rc t="2" v="10050"/>
    </bk>
    <bk>
      <rc t="2" v="10051"/>
    </bk>
    <bk>
      <rc t="2" v="10052"/>
    </bk>
    <bk>
      <rc t="2" v="10053"/>
    </bk>
    <bk>
      <rc t="2" v="10054"/>
    </bk>
    <bk>
      <rc t="2" v="10055"/>
    </bk>
    <bk>
      <rc t="2" v="10056"/>
    </bk>
    <bk>
      <rc t="2" v="10057"/>
    </bk>
    <bk>
      <rc t="2" v="10058"/>
    </bk>
    <bk>
      <rc t="2" v="10059"/>
    </bk>
    <bk>
      <rc t="2" v="10060"/>
    </bk>
    <bk>
      <rc t="2" v="10061"/>
    </bk>
    <bk>
      <rc t="2" v="10062"/>
    </bk>
    <bk>
      <rc t="2" v="10063"/>
    </bk>
    <bk>
      <rc t="2" v="10064"/>
    </bk>
    <bk>
      <rc t="2" v="10065"/>
    </bk>
    <bk>
      <rc t="2" v="10066"/>
    </bk>
    <bk>
      <rc t="2" v="10067"/>
    </bk>
    <bk>
      <rc t="2" v="10068"/>
    </bk>
    <bk>
      <rc t="2" v="10069"/>
    </bk>
    <bk>
      <rc t="2" v="10070"/>
    </bk>
    <bk>
      <rc t="2" v="10071"/>
    </bk>
    <bk>
      <rc t="2" v="10072"/>
    </bk>
    <bk>
      <rc t="2" v="10073"/>
    </bk>
    <bk>
      <rc t="2" v="10074"/>
    </bk>
    <bk>
      <rc t="2" v="10075"/>
    </bk>
    <bk>
      <rc t="2" v="10076"/>
    </bk>
    <bk>
      <rc t="2" v="10077"/>
    </bk>
    <bk>
      <rc t="2" v="10078"/>
    </bk>
    <bk>
      <rc t="2" v="10079"/>
    </bk>
    <bk>
      <rc t="2" v="10080"/>
    </bk>
    <bk>
      <rc t="2" v="10081"/>
    </bk>
    <bk>
      <rc t="2" v="10082"/>
    </bk>
    <bk>
      <rc t="2" v="10083"/>
    </bk>
    <bk>
      <rc t="2" v="10084"/>
    </bk>
    <bk>
      <rc t="2" v="10085"/>
    </bk>
    <bk>
      <rc t="2" v="10086"/>
    </bk>
    <bk>
      <rc t="2" v="10087"/>
    </bk>
    <bk>
      <rc t="2" v="10088"/>
    </bk>
    <bk>
      <rc t="2" v="10089"/>
    </bk>
    <bk>
      <rc t="2" v="10090"/>
    </bk>
    <bk>
      <rc t="2" v="10091"/>
    </bk>
    <bk>
      <rc t="2" v="10092"/>
    </bk>
    <bk>
      <rc t="2" v="10093"/>
    </bk>
    <bk>
      <rc t="2" v="10094"/>
    </bk>
    <bk>
      <rc t="2" v="10095"/>
    </bk>
    <bk>
      <rc t="2" v="10096"/>
    </bk>
    <bk>
      <rc t="2" v="10097"/>
    </bk>
    <bk>
      <rc t="2" v="10098"/>
    </bk>
    <bk>
      <rc t="2" v="10099"/>
    </bk>
    <bk>
      <rc t="2" v="10100"/>
    </bk>
    <bk>
      <rc t="2" v="10101"/>
    </bk>
    <bk>
      <rc t="2" v="10102"/>
    </bk>
    <bk>
      <rc t="2" v="10103"/>
    </bk>
    <bk>
      <rc t="2" v="10104"/>
    </bk>
    <bk>
      <rc t="2" v="10105"/>
    </bk>
    <bk>
      <rc t="2" v="10106"/>
    </bk>
    <bk>
      <rc t="2" v="10107"/>
    </bk>
    <bk>
      <rc t="2" v="10108"/>
    </bk>
    <bk>
      <rc t="2" v="10109"/>
    </bk>
    <bk>
      <rc t="2" v="10110"/>
    </bk>
    <bk>
      <rc t="2" v="10111"/>
    </bk>
    <bk>
      <rc t="2" v="10112"/>
    </bk>
    <bk>
      <rc t="2" v="10113"/>
    </bk>
    <bk>
      <rc t="2" v="10114"/>
    </bk>
    <bk>
      <rc t="2" v="10115"/>
    </bk>
    <bk>
      <rc t="2" v="10116"/>
    </bk>
    <bk>
      <rc t="2" v="10117"/>
    </bk>
    <bk>
      <rc t="2" v="10118"/>
    </bk>
    <bk>
      <rc t="2" v="10119"/>
    </bk>
    <bk>
      <rc t="2" v="10120"/>
    </bk>
    <bk>
      <rc t="2" v="10121"/>
    </bk>
    <bk>
      <rc t="2" v="10122"/>
    </bk>
    <bk>
      <rc t="2" v="10123"/>
    </bk>
    <bk>
      <rc t="2" v="10124"/>
    </bk>
    <bk>
      <rc t="2" v="10125"/>
    </bk>
    <bk>
      <rc t="2" v="10126"/>
    </bk>
    <bk>
      <rc t="2" v="10127"/>
    </bk>
    <bk>
      <rc t="2" v="10128"/>
    </bk>
    <bk>
      <rc t="2" v="10129"/>
    </bk>
    <bk>
      <rc t="2" v="10130"/>
    </bk>
    <bk>
      <rc t="2" v="10131"/>
    </bk>
    <bk>
      <rc t="2" v="10132"/>
    </bk>
    <bk>
      <rc t="2" v="10133"/>
    </bk>
    <bk>
      <rc t="2" v="10134"/>
    </bk>
    <bk>
      <rc t="2" v="10135"/>
    </bk>
    <bk>
      <rc t="2" v="10136"/>
    </bk>
    <bk>
      <rc t="2" v="10137"/>
    </bk>
    <bk>
      <rc t="2" v="10138"/>
    </bk>
    <bk>
      <rc t="2" v="10139"/>
    </bk>
    <bk>
      <rc t="2" v="10140"/>
    </bk>
    <bk>
      <rc t="2" v="10141"/>
    </bk>
    <bk>
      <rc t="2" v="10142"/>
    </bk>
    <bk>
      <rc t="2" v="10143"/>
    </bk>
    <bk>
      <rc t="2" v="10144"/>
    </bk>
    <bk>
      <rc t="2" v="10145"/>
    </bk>
    <bk>
      <rc t="2" v="10146"/>
    </bk>
    <bk>
      <rc t="2" v="10147"/>
    </bk>
    <bk>
      <rc t="2" v="10148"/>
    </bk>
    <bk>
      <rc t="2" v="10149"/>
    </bk>
    <bk>
      <rc t="2" v="10150"/>
    </bk>
    <bk>
      <rc t="2" v="10151"/>
    </bk>
    <bk>
      <rc t="2" v="10152"/>
    </bk>
    <bk>
      <rc t="2" v="10153"/>
    </bk>
    <bk>
      <rc t="2" v="10154"/>
    </bk>
    <bk>
      <rc t="2" v="10155"/>
    </bk>
    <bk>
      <rc t="2" v="10156"/>
    </bk>
    <bk>
      <rc t="2" v="10157"/>
    </bk>
    <bk>
      <rc t="2" v="10158"/>
    </bk>
    <bk>
      <rc t="2" v="10159"/>
    </bk>
    <bk>
      <rc t="2" v="10160"/>
    </bk>
    <bk>
      <rc t="2" v="10161"/>
    </bk>
    <bk>
      <rc t="2" v="10162"/>
    </bk>
    <bk>
      <rc t="2" v="10163"/>
    </bk>
    <bk>
      <rc t="2" v="10164"/>
    </bk>
    <bk>
      <rc t="2" v="10165"/>
    </bk>
    <bk>
      <rc t="2" v="10166"/>
    </bk>
    <bk>
      <rc t="2" v="10167"/>
    </bk>
    <bk>
      <rc t="2" v="10168"/>
    </bk>
    <bk>
      <rc t="2" v="10169"/>
    </bk>
    <bk>
      <rc t="2" v="10170"/>
    </bk>
    <bk>
      <rc t="2" v="10171"/>
    </bk>
    <bk>
      <rc t="2" v="10172"/>
    </bk>
    <bk>
      <rc t="2" v="10173"/>
    </bk>
    <bk>
      <rc t="2" v="10174"/>
    </bk>
    <bk>
      <rc t="2" v="10175"/>
    </bk>
    <bk>
      <rc t="2" v="10176"/>
    </bk>
    <bk>
      <rc t="2" v="10177"/>
    </bk>
    <bk>
      <rc t="2" v="10178"/>
    </bk>
    <bk>
      <rc t="2" v="10179"/>
    </bk>
    <bk>
      <rc t="2" v="10180"/>
    </bk>
    <bk>
      <rc t="2" v="10181"/>
    </bk>
    <bk>
      <rc t="2" v="10182"/>
    </bk>
    <bk>
      <rc t="2" v="10183"/>
    </bk>
    <bk>
      <rc t="2" v="10184"/>
    </bk>
    <bk>
      <rc t="2" v="10185"/>
    </bk>
    <bk>
      <rc t="2" v="10186"/>
    </bk>
    <bk>
      <rc t="2" v="10187"/>
    </bk>
    <bk>
      <rc t="2" v="10188"/>
    </bk>
    <bk>
      <rc t="2" v="10189"/>
    </bk>
    <bk>
      <rc t="2" v="10190"/>
    </bk>
    <bk>
      <rc t="2" v="10191"/>
    </bk>
    <bk>
      <rc t="2" v="10192"/>
    </bk>
    <bk>
      <rc t="2" v="10193"/>
    </bk>
    <bk>
      <rc t="2" v="10194"/>
    </bk>
    <bk>
      <rc t="2" v="10195"/>
    </bk>
    <bk>
      <rc t="2" v="10196"/>
    </bk>
    <bk>
      <rc t="2" v="10197"/>
    </bk>
    <bk>
      <rc t="2" v="10198"/>
    </bk>
    <bk>
      <rc t="2" v="10199"/>
    </bk>
    <bk>
      <rc t="2" v="10200"/>
    </bk>
    <bk>
      <rc t="2" v="10201"/>
    </bk>
    <bk>
      <rc t="2" v="10202"/>
    </bk>
    <bk>
      <rc t="2" v="10203"/>
    </bk>
    <bk>
      <rc t="2" v="10204"/>
    </bk>
    <bk>
      <rc t="2" v="10205"/>
    </bk>
    <bk>
      <rc t="2" v="10206"/>
    </bk>
    <bk>
      <rc t="2" v="10207"/>
    </bk>
    <bk>
      <rc t="2" v="10208"/>
    </bk>
    <bk>
      <rc t="2" v="10209"/>
    </bk>
    <bk>
      <rc t="2" v="10210"/>
    </bk>
    <bk>
      <rc t="2" v="10211"/>
    </bk>
    <bk>
      <rc t="2" v="10212"/>
    </bk>
    <bk>
      <rc t="2" v="10213"/>
    </bk>
    <bk>
      <rc t="2" v="10214"/>
    </bk>
    <bk>
      <rc t="2" v="10215"/>
    </bk>
    <bk>
      <rc t="2" v="10216"/>
    </bk>
    <bk>
      <rc t="2" v="10217"/>
    </bk>
    <bk>
      <rc t="2" v="10218"/>
    </bk>
    <bk>
      <rc t="2" v="10219"/>
    </bk>
    <bk>
      <rc t="2" v="10220"/>
    </bk>
    <bk>
      <rc t="2" v="10221"/>
    </bk>
    <bk>
      <rc t="2" v="10222"/>
    </bk>
    <bk>
      <rc t="2" v="10223"/>
    </bk>
    <bk>
      <rc t="2" v="10224"/>
    </bk>
    <bk>
      <rc t="2" v="10225"/>
    </bk>
    <bk>
      <rc t="2" v="10226"/>
    </bk>
    <bk>
      <rc t="2" v="10227"/>
    </bk>
    <bk>
      <rc t="2" v="10228"/>
    </bk>
    <bk>
      <rc t="2" v="10229"/>
    </bk>
    <bk>
      <rc t="2" v="10230"/>
    </bk>
    <bk>
      <rc t="2" v="10231"/>
    </bk>
    <bk>
      <rc t="2" v="10232"/>
    </bk>
    <bk>
      <rc t="2" v="10233"/>
    </bk>
    <bk>
      <rc t="2" v="10234"/>
    </bk>
    <bk>
      <rc t="2" v="10235"/>
    </bk>
    <bk>
      <rc t="2" v="10236"/>
    </bk>
    <bk>
      <rc t="2" v="10237"/>
    </bk>
    <bk>
      <rc t="2" v="10238"/>
    </bk>
    <bk>
      <rc t="2" v="10239"/>
    </bk>
    <bk>
      <rc t="2" v="10240"/>
    </bk>
    <bk>
      <rc t="2" v="10241"/>
    </bk>
    <bk>
      <rc t="2" v="10242"/>
    </bk>
    <bk>
      <rc t="2" v="10243"/>
    </bk>
    <bk>
      <rc t="2" v="10244"/>
    </bk>
    <bk>
      <rc t="2" v="10245"/>
    </bk>
    <bk>
      <rc t="2" v="10246"/>
    </bk>
    <bk>
      <rc t="2" v="10247"/>
    </bk>
    <bk>
      <rc t="2" v="10248"/>
    </bk>
    <bk>
      <rc t="2" v="10249"/>
    </bk>
    <bk>
      <rc t="2" v="10250"/>
    </bk>
    <bk>
      <rc t="2" v="10251"/>
    </bk>
    <bk>
      <rc t="2" v="10252"/>
    </bk>
    <bk>
      <rc t="2" v="10253"/>
    </bk>
    <bk>
      <rc t="2" v="10254"/>
    </bk>
    <bk>
      <rc t="2" v="10255"/>
    </bk>
    <bk>
      <rc t="2" v="10256"/>
    </bk>
    <bk>
      <rc t="2" v="10257"/>
    </bk>
    <bk>
      <rc t="2" v="10258"/>
    </bk>
    <bk>
      <rc t="2" v="10259"/>
    </bk>
    <bk>
      <rc t="2" v="10260"/>
    </bk>
    <bk>
      <rc t="2" v="10261"/>
    </bk>
    <bk>
      <rc t="2" v="10262"/>
    </bk>
    <bk>
      <rc t="2" v="10263"/>
    </bk>
    <bk>
      <rc t="2" v="10264"/>
    </bk>
    <bk>
      <rc t="2" v="10265"/>
    </bk>
    <bk>
      <rc t="2" v="10266"/>
    </bk>
    <bk>
      <rc t="2" v="10267"/>
    </bk>
    <bk>
      <rc t="2" v="10268"/>
    </bk>
    <bk>
      <rc t="2" v="10269"/>
    </bk>
    <bk>
      <rc t="2" v="10270"/>
    </bk>
    <bk>
      <rc t="2" v="10271"/>
    </bk>
    <bk>
      <rc t="2" v="10272"/>
    </bk>
    <bk>
      <rc t="2" v="10273"/>
    </bk>
    <bk>
      <rc t="2" v="10274"/>
    </bk>
    <bk>
      <rc t="2" v="10275"/>
    </bk>
    <bk>
      <rc t="2" v="10276"/>
    </bk>
    <bk>
      <rc t="2" v="10277"/>
    </bk>
    <bk>
      <rc t="2" v="10278"/>
    </bk>
    <bk>
      <rc t="2" v="10279"/>
    </bk>
    <bk>
      <rc t="2" v="10280"/>
    </bk>
    <bk>
      <rc t="2" v="10281"/>
    </bk>
    <bk>
      <rc t="2" v="10282"/>
    </bk>
    <bk>
      <rc t="2" v="10283"/>
    </bk>
    <bk>
      <rc t="2" v="10284"/>
    </bk>
    <bk>
      <rc t="2" v="10285"/>
    </bk>
    <bk>
      <rc t="2" v="10286"/>
    </bk>
    <bk>
      <rc t="2" v="10287"/>
    </bk>
    <bk>
      <rc t="2" v="10288"/>
    </bk>
    <bk>
      <rc t="2" v="10289"/>
    </bk>
    <bk>
      <rc t="2" v="10290"/>
    </bk>
    <bk>
      <rc t="2" v="10291"/>
    </bk>
    <bk>
      <rc t="2" v="10292"/>
    </bk>
    <bk>
      <rc t="2" v="10293"/>
    </bk>
    <bk>
      <rc t="2" v="10294"/>
    </bk>
    <bk>
      <rc t="2" v="10295"/>
    </bk>
    <bk>
      <rc t="2" v="10296"/>
    </bk>
    <bk>
      <rc t="2" v="10297"/>
    </bk>
    <bk>
      <rc t="2" v="10298"/>
    </bk>
    <bk>
      <rc t="2" v="10299"/>
    </bk>
    <bk>
      <rc t="2" v="10300"/>
    </bk>
    <bk>
      <rc t="2" v="10301"/>
    </bk>
    <bk>
      <rc t="2" v="10302"/>
    </bk>
    <bk>
      <rc t="2" v="10303"/>
    </bk>
    <bk>
      <rc t="2" v="10304"/>
    </bk>
    <bk>
      <rc t="2" v="10305"/>
    </bk>
    <bk>
      <rc t="2" v="10306"/>
    </bk>
    <bk>
      <rc t="2" v="10307"/>
    </bk>
    <bk>
      <rc t="2" v="10308"/>
    </bk>
    <bk>
      <rc t="2" v="10309"/>
    </bk>
    <bk>
      <rc t="2" v="10310"/>
    </bk>
    <bk>
      <rc t="2" v="10311"/>
    </bk>
    <bk>
      <rc t="2" v="10312"/>
    </bk>
    <bk>
      <rc t="2" v="10313"/>
    </bk>
    <bk>
      <rc t="2" v="10314"/>
    </bk>
    <bk>
      <rc t="2" v="10315"/>
    </bk>
    <bk>
      <rc t="2" v="10316"/>
    </bk>
    <bk>
      <rc t="2" v="10317"/>
    </bk>
    <bk>
      <rc t="2" v="10318"/>
    </bk>
    <bk>
      <rc t="2" v="10319"/>
    </bk>
    <bk>
      <rc t="2" v="10320"/>
    </bk>
    <bk>
      <rc t="2" v="10321"/>
    </bk>
    <bk>
      <rc t="2" v="10322"/>
    </bk>
    <bk>
      <rc t="2" v="10323"/>
    </bk>
    <bk>
      <rc t="2" v="10324"/>
    </bk>
    <bk>
      <rc t="2" v="10325"/>
    </bk>
    <bk>
      <rc t="2" v="10326"/>
    </bk>
    <bk>
      <rc t="2" v="10327"/>
    </bk>
    <bk>
      <rc t="2" v="10328"/>
    </bk>
    <bk>
      <rc t="2" v="10329"/>
    </bk>
    <bk>
      <rc t="2" v="10330"/>
    </bk>
    <bk>
      <rc t="2" v="10331"/>
    </bk>
    <bk>
      <rc t="2" v="10332"/>
    </bk>
    <bk>
      <rc t="2" v="10333"/>
    </bk>
    <bk>
      <rc t="2" v="10334"/>
    </bk>
    <bk>
      <rc t="2" v="10335"/>
    </bk>
    <bk>
      <rc t="2" v="10336"/>
    </bk>
    <bk>
      <rc t="2" v="10337"/>
    </bk>
    <bk>
      <rc t="2" v="10338"/>
    </bk>
    <bk>
      <rc t="2" v="10339"/>
    </bk>
    <bk>
      <rc t="2" v="10340"/>
    </bk>
    <bk>
      <rc t="2" v="10341"/>
    </bk>
    <bk>
      <rc t="2" v="10342"/>
    </bk>
    <bk>
      <rc t="2" v="10343"/>
    </bk>
    <bk>
      <rc t="2" v="10344"/>
    </bk>
    <bk>
      <rc t="2" v="10345"/>
    </bk>
    <bk>
      <rc t="2" v="10346"/>
    </bk>
    <bk>
      <rc t="2" v="10347"/>
    </bk>
    <bk>
      <rc t="2" v="10348"/>
    </bk>
    <bk>
      <rc t="2" v="10349"/>
    </bk>
    <bk>
      <rc t="2" v="10350"/>
    </bk>
    <bk>
      <rc t="2" v="10351"/>
    </bk>
    <bk>
      <rc t="2" v="10352"/>
    </bk>
    <bk>
      <rc t="2" v="10353"/>
    </bk>
    <bk>
      <rc t="2" v="10354"/>
    </bk>
    <bk>
      <rc t="2" v="10355"/>
    </bk>
    <bk>
      <rc t="2" v="10356"/>
    </bk>
    <bk>
      <rc t="2" v="10357"/>
    </bk>
    <bk>
      <rc t="2" v="10358"/>
    </bk>
    <bk>
      <rc t="2" v="10359"/>
    </bk>
    <bk>
      <rc t="2" v="10360"/>
    </bk>
    <bk>
      <rc t="2" v="10361"/>
    </bk>
    <bk>
      <rc t="2" v="10362"/>
    </bk>
    <bk>
      <rc t="2" v="10363"/>
    </bk>
    <bk>
      <rc t="2" v="10364"/>
    </bk>
    <bk>
      <rc t="2" v="10365"/>
    </bk>
    <bk>
      <rc t="2" v="10366"/>
    </bk>
    <bk>
      <rc t="2" v="10367"/>
    </bk>
    <bk>
      <rc t="2" v="10368"/>
    </bk>
    <bk>
      <rc t="2" v="10369"/>
    </bk>
    <bk>
      <rc t="2" v="10370"/>
    </bk>
    <bk>
      <rc t="2" v="10371"/>
    </bk>
    <bk>
      <rc t="2" v="10372"/>
    </bk>
    <bk>
      <rc t="2" v="10373"/>
    </bk>
    <bk>
      <rc t="2" v="10374"/>
    </bk>
    <bk>
      <rc t="2" v="10375"/>
    </bk>
    <bk>
      <rc t="2" v="10376"/>
    </bk>
    <bk>
      <rc t="2" v="10377"/>
    </bk>
    <bk>
      <rc t="2" v="10378"/>
    </bk>
    <bk>
      <rc t="2" v="10379"/>
    </bk>
    <bk>
      <rc t="2" v="10380"/>
    </bk>
    <bk>
      <rc t="2" v="10381"/>
    </bk>
    <bk>
      <rc t="2" v="10382"/>
    </bk>
    <bk>
      <rc t="2" v="10383"/>
    </bk>
    <bk>
      <rc t="2" v="10384"/>
    </bk>
    <bk>
      <rc t="2" v="10385"/>
    </bk>
    <bk>
      <rc t="2" v="10386"/>
    </bk>
    <bk>
      <rc t="2" v="10387"/>
    </bk>
    <bk>
      <rc t="2" v="10388"/>
    </bk>
    <bk>
      <rc t="2" v="10389"/>
    </bk>
    <bk>
      <rc t="2" v="10390"/>
    </bk>
    <bk>
      <rc t="2" v="10391"/>
    </bk>
    <bk>
      <rc t="2" v="10392"/>
    </bk>
    <bk>
      <rc t="2" v="10393"/>
    </bk>
    <bk>
      <rc t="2" v="10394"/>
    </bk>
    <bk>
      <rc t="2" v="10395"/>
    </bk>
    <bk>
      <rc t="2" v="10396"/>
    </bk>
    <bk>
      <rc t="2" v="10397"/>
    </bk>
    <bk>
      <rc t="2" v="10398"/>
    </bk>
    <bk>
      <rc t="2" v="10399"/>
    </bk>
    <bk>
      <rc t="2" v="10400"/>
    </bk>
    <bk>
      <rc t="2" v="10401"/>
    </bk>
    <bk>
      <rc t="2" v="10402"/>
    </bk>
    <bk>
      <rc t="2" v="10403"/>
    </bk>
    <bk>
      <rc t="2" v="10404"/>
    </bk>
    <bk>
      <rc t="2" v="10405"/>
    </bk>
    <bk>
      <rc t="2" v="10406"/>
    </bk>
    <bk>
      <rc t="2" v="10407"/>
    </bk>
    <bk>
      <rc t="2" v="10408"/>
    </bk>
    <bk>
      <rc t="2" v="10409"/>
    </bk>
    <bk>
      <rc t="2" v="10410"/>
    </bk>
    <bk>
      <rc t="2" v="10411"/>
    </bk>
    <bk>
      <rc t="2" v="10412"/>
    </bk>
    <bk>
      <rc t="2" v="10413"/>
    </bk>
    <bk>
      <rc t="2" v="10414"/>
    </bk>
    <bk>
      <rc t="2" v="10415"/>
    </bk>
    <bk>
      <rc t="2" v="10416"/>
    </bk>
    <bk>
      <rc t="2" v="10417"/>
    </bk>
    <bk>
      <rc t="2" v="10418"/>
    </bk>
    <bk>
      <rc t="2" v="10419"/>
    </bk>
    <bk>
      <rc t="2" v="10420"/>
    </bk>
    <bk>
      <rc t="2" v="10421"/>
    </bk>
    <bk>
      <rc t="2" v="10422"/>
    </bk>
    <bk>
      <rc t="2" v="10423"/>
    </bk>
    <bk>
      <rc t="2" v="10424"/>
    </bk>
    <bk>
      <rc t="2" v="10425"/>
    </bk>
    <bk>
      <rc t="2" v="10426"/>
    </bk>
    <bk>
      <rc t="2" v="10427"/>
    </bk>
    <bk>
      <rc t="2" v="10428"/>
    </bk>
    <bk>
      <rc t="2" v="10429"/>
    </bk>
    <bk>
      <rc t="2" v="10430"/>
    </bk>
    <bk>
      <rc t="2" v="10431"/>
    </bk>
    <bk>
      <rc t="2" v="10432"/>
    </bk>
    <bk>
      <rc t="2" v="10433"/>
    </bk>
    <bk>
      <rc t="2" v="10434"/>
    </bk>
    <bk>
      <rc t="2" v="10435"/>
    </bk>
    <bk>
      <rc t="2" v="10436"/>
    </bk>
    <bk>
      <rc t="2" v="10437"/>
    </bk>
    <bk>
      <rc t="2" v="10438"/>
    </bk>
    <bk>
      <rc t="2" v="10439"/>
    </bk>
    <bk>
      <rc t="2" v="10440"/>
    </bk>
    <bk>
      <rc t="2" v="10441"/>
    </bk>
    <bk>
      <rc t="2" v="10442"/>
    </bk>
    <bk>
      <rc t="2" v="10443"/>
    </bk>
    <bk>
      <rc t="2" v="10444"/>
    </bk>
    <bk>
      <rc t="2" v="10445"/>
    </bk>
    <bk>
      <rc t="2" v="10446"/>
    </bk>
    <bk>
      <rc t="2" v="10447"/>
    </bk>
    <bk>
      <rc t="2" v="10448"/>
    </bk>
    <bk>
      <rc t="2" v="10449"/>
    </bk>
    <bk>
      <rc t="2" v="10450"/>
    </bk>
    <bk>
      <rc t="2" v="10451"/>
    </bk>
    <bk>
      <rc t="2" v="10452"/>
    </bk>
    <bk>
      <rc t="2" v="10453"/>
    </bk>
    <bk>
      <rc t="2" v="10454"/>
    </bk>
    <bk>
      <rc t="2" v="10455"/>
    </bk>
    <bk>
      <rc t="2" v="10456"/>
    </bk>
    <bk>
      <rc t="2" v="10457"/>
    </bk>
    <bk>
      <rc t="2" v="10458"/>
    </bk>
    <bk>
      <rc t="2" v="10459"/>
    </bk>
    <bk>
      <rc t="2" v="10460"/>
    </bk>
    <bk>
      <rc t="2" v="10461"/>
    </bk>
    <bk>
      <rc t="2" v="10462"/>
    </bk>
    <bk>
      <rc t="2" v="10463"/>
    </bk>
    <bk>
      <rc t="2" v="10464"/>
    </bk>
    <bk>
      <rc t="2" v="10465"/>
    </bk>
    <bk>
      <rc t="2" v="10466"/>
    </bk>
    <bk>
      <rc t="2" v="10467"/>
    </bk>
    <bk>
      <rc t="2" v="10468"/>
    </bk>
    <bk>
      <rc t="2" v="10469"/>
    </bk>
    <bk>
      <rc t="2" v="10470"/>
    </bk>
    <bk>
      <rc t="2" v="10471"/>
    </bk>
    <bk>
      <rc t="2" v="10472"/>
    </bk>
    <bk>
      <rc t="2" v="10473"/>
    </bk>
    <bk>
      <rc t="2" v="10474"/>
    </bk>
    <bk>
      <rc t="2" v="10475"/>
    </bk>
    <bk>
      <rc t="2" v="10476"/>
    </bk>
    <bk>
      <rc t="2" v="10477"/>
    </bk>
    <bk>
      <rc t="2" v="10478"/>
    </bk>
    <bk>
      <rc t="2" v="10479"/>
    </bk>
    <bk>
      <rc t="2" v="10480"/>
    </bk>
    <bk>
      <rc t="2" v="10481"/>
    </bk>
    <bk>
      <rc t="2" v="10482"/>
    </bk>
    <bk>
      <rc t="2" v="10483"/>
    </bk>
    <bk>
      <rc t="2" v="10484"/>
    </bk>
    <bk>
      <rc t="2" v="10485"/>
    </bk>
    <bk>
      <rc t="2" v="10486"/>
    </bk>
    <bk>
      <rc t="2" v="10487"/>
    </bk>
    <bk>
      <rc t="2" v="10488"/>
    </bk>
    <bk>
      <rc t="2" v="10489"/>
    </bk>
    <bk>
      <rc t="2" v="10490"/>
    </bk>
    <bk>
      <rc t="2" v="10491"/>
    </bk>
    <bk>
      <rc t="2" v="10492"/>
    </bk>
    <bk>
      <rc t="2" v="10493"/>
    </bk>
    <bk>
      <rc t="2" v="10494"/>
    </bk>
    <bk>
      <rc t="2" v="10495"/>
    </bk>
    <bk>
      <rc t="2" v="10496"/>
    </bk>
    <bk>
      <rc t="2" v="10497"/>
    </bk>
    <bk>
      <rc t="2" v="10498"/>
    </bk>
    <bk>
      <rc t="2" v="10499"/>
    </bk>
    <bk>
      <rc t="2" v="10500"/>
    </bk>
    <bk>
      <rc t="2" v="10501"/>
    </bk>
    <bk>
      <rc t="2" v="10502"/>
    </bk>
    <bk>
      <rc t="2" v="10503"/>
    </bk>
    <bk>
      <rc t="2" v="10504"/>
    </bk>
    <bk>
      <rc t="2" v="10505"/>
    </bk>
    <bk>
      <rc t="2" v="10506"/>
    </bk>
    <bk>
      <rc t="2" v="10507"/>
    </bk>
    <bk>
      <rc t="2" v="10508"/>
    </bk>
    <bk>
      <rc t="2" v="10509"/>
    </bk>
    <bk>
      <rc t="2" v="10510"/>
    </bk>
    <bk>
      <rc t="2" v="10511"/>
    </bk>
    <bk>
      <rc t="2" v="10512"/>
    </bk>
    <bk>
      <rc t="2" v="10513"/>
    </bk>
    <bk>
      <rc t="2" v="10514"/>
    </bk>
    <bk>
      <rc t="2" v="10515"/>
    </bk>
    <bk>
      <rc t="2" v="10516"/>
    </bk>
    <bk>
      <rc t="2" v="10517"/>
    </bk>
    <bk>
      <rc t="2" v="10518"/>
    </bk>
    <bk>
      <rc t="2" v="10519"/>
    </bk>
    <bk>
      <rc t="2" v="10520"/>
    </bk>
    <bk>
      <rc t="2" v="10521"/>
    </bk>
    <bk>
      <rc t="2" v="10522"/>
    </bk>
    <bk>
      <rc t="2" v="10523"/>
    </bk>
    <bk>
      <rc t="2" v="10524"/>
    </bk>
    <bk>
      <rc t="2" v="10525"/>
    </bk>
    <bk>
      <rc t="2" v="10526"/>
    </bk>
    <bk>
      <rc t="2" v="10527"/>
    </bk>
    <bk>
      <rc t="2" v="10528"/>
    </bk>
    <bk>
      <rc t="2" v="10529"/>
    </bk>
    <bk>
      <rc t="2" v="10530"/>
    </bk>
    <bk>
      <rc t="2" v="10531"/>
    </bk>
    <bk>
      <rc t="2" v="10532"/>
    </bk>
    <bk>
      <rc t="2" v="10533"/>
    </bk>
    <bk>
      <rc t="2" v="10534"/>
    </bk>
    <bk>
      <rc t="2" v="10535"/>
    </bk>
    <bk>
      <rc t="2" v="10536"/>
    </bk>
    <bk>
      <rc t="2" v="10537"/>
    </bk>
    <bk>
      <rc t="2" v="10538"/>
    </bk>
    <bk>
      <rc t="2" v="10539"/>
    </bk>
    <bk>
      <rc t="2" v="10540"/>
    </bk>
    <bk>
      <rc t="2" v="10541"/>
    </bk>
    <bk>
      <rc t="2" v="10542"/>
    </bk>
    <bk>
      <rc t="2" v="10543"/>
    </bk>
    <bk>
      <rc t="2" v="10544"/>
    </bk>
    <bk>
      <rc t="2" v="10545"/>
    </bk>
    <bk>
      <rc t="2" v="10546"/>
    </bk>
    <bk>
      <rc t="2" v="10547"/>
    </bk>
    <bk>
      <rc t="2" v="10548"/>
    </bk>
    <bk>
      <rc t="2" v="10549"/>
    </bk>
    <bk>
      <rc t="2" v="10550"/>
    </bk>
    <bk>
      <rc t="2" v="10551"/>
    </bk>
    <bk>
      <rc t="2" v="10552"/>
    </bk>
    <bk>
      <rc t="2" v="10553"/>
    </bk>
    <bk>
      <rc t="2" v="10554"/>
    </bk>
    <bk>
      <rc t="2" v="10555"/>
    </bk>
    <bk>
      <rc t="2" v="10556"/>
    </bk>
    <bk>
      <rc t="2" v="10557"/>
    </bk>
    <bk>
      <rc t="2" v="10558"/>
    </bk>
    <bk>
      <rc t="2" v="10559"/>
    </bk>
    <bk>
      <rc t="2" v="10560"/>
    </bk>
    <bk>
      <rc t="2" v="10561"/>
    </bk>
    <bk>
      <rc t="2" v="10562"/>
    </bk>
    <bk>
      <rc t="2" v="10563"/>
    </bk>
    <bk>
      <rc t="2" v="10564"/>
    </bk>
    <bk>
      <rc t="2" v="10565"/>
    </bk>
    <bk>
      <rc t="2" v="10566"/>
    </bk>
    <bk>
      <rc t="2" v="10567"/>
    </bk>
    <bk>
      <rc t="2" v="10568"/>
    </bk>
    <bk>
      <rc t="2" v="10569"/>
    </bk>
    <bk>
      <rc t="2" v="10570"/>
    </bk>
    <bk>
      <rc t="2" v="10571"/>
    </bk>
    <bk>
      <rc t="2" v="10572"/>
    </bk>
    <bk>
      <rc t="2" v="10573"/>
    </bk>
    <bk>
      <rc t="2" v="10574"/>
    </bk>
    <bk>
      <rc t="2" v="10575"/>
    </bk>
    <bk>
      <rc t="2" v="10576"/>
    </bk>
    <bk>
      <rc t="2" v="10577"/>
    </bk>
    <bk>
      <rc t="2" v="10578"/>
    </bk>
    <bk>
      <rc t="2" v="10579"/>
    </bk>
    <bk>
      <rc t="2" v="10580"/>
    </bk>
    <bk>
      <rc t="2" v="10581"/>
    </bk>
    <bk>
      <rc t="2" v="10582"/>
    </bk>
    <bk>
      <rc t="2" v="10583"/>
    </bk>
    <bk>
      <rc t="2" v="10584"/>
    </bk>
    <bk>
      <rc t="2" v="10585"/>
    </bk>
    <bk>
      <rc t="2" v="10586"/>
    </bk>
    <bk>
      <rc t="2" v="10587"/>
    </bk>
    <bk>
      <rc t="2" v="10588"/>
    </bk>
    <bk>
      <rc t="2" v="10589"/>
    </bk>
    <bk>
      <rc t="2" v="10590"/>
    </bk>
    <bk>
      <rc t="2" v="10591"/>
    </bk>
    <bk>
      <rc t="2" v="10592"/>
    </bk>
    <bk>
      <rc t="2" v="10593"/>
    </bk>
    <bk>
      <rc t="2" v="10594"/>
    </bk>
    <bk>
      <rc t="2" v="10595"/>
    </bk>
    <bk>
      <rc t="2" v="10596"/>
    </bk>
    <bk>
      <rc t="2" v="10597"/>
    </bk>
    <bk>
      <rc t="2" v="10598"/>
    </bk>
    <bk>
      <rc t="2" v="10599"/>
    </bk>
    <bk>
      <rc t="2" v="10600"/>
    </bk>
    <bk>
      <rc t="2" v="10601"/>
    </bk>
    <bk>
      <rc t="2" v="10602"/>
    </bk>
    <bk>
      <rc t="2" v="10603"/>
    </bk>
    <bk>
      <rc t="2" v="10604"/>
    </bk>
    <bk>
      <rc t="2" v="10605"/>
    </bk>
    <bk>
      <rc t="2" v="10606"/>
    </bk>
    <bk>
      <rc t="2" v="10607"/>
    </bk>
    <bk>
      <rc t="2" v="10608"/>
    </bk>
    <bk>
      <rc t="2" v="10609"/>
    </bk>
    <bk>
      <rc t="2" v="10610"/>
    </bk>
    <bk>
      <rc t="2" v="10611"/>
    </bk>
    <bk>
      <rc t="2" v="10612"/>
    </bk>
    <bk>
      <rc t="2" v="10613"/>
    </bk>
    <bk>
      <rc t="2" v="10614"/>
    </bk>
    <bk>
      <rc t="2" v="10615"/>
    </bk>
    <bk>
      <rc t="2" v="10616"/>
    </bk>
    <bk>
      <rc t="2" v="10617"/>
    </bk>
    <bk>
      <rc t="2" v="10618"/>
    </bk>
    <bk>
      <rc t="2" v="10619"/>
    </bk>
    <bk>
      <rc t="2" v="10620"/>
    </bk>
    <bk>
      <rc t="2" v="10621"/>
    </bk>
    <bk>
      <rc t="2" v="10622"/>
    </bk>
    <bk>
      <rc t="2" v="10623"/>
    </bk>
    <bk>
      <rc t="2" v="10624"/>
    </bk>
    <bk>
      <rc t="2" v="10625"/>
    </bk>
    <bk>
      <rc t="2" v="10626"/>
    </bk>
    <bk>
      <rc t="2" v="10627"/>
    </bk>
    <bk>
      <rc t="2" v="10628"/>
    </bk>
    <bk>
      <rc t="2" v="10629"/>
    </bk>
    <bk>
      <rc t="2" v="10630"/>
    </bk>
    <bk>
      <rc t="2" v="10631"/>
    </bk>
    <bk>
      <rc t="2" v="10632"/>
    </bk>
    <bk>
      <rc t="2" v="10633"/>
    </bk>
    <bk>
      <rc t="2" v="10634"/>
    </bk>
    <bk>
      <rc t="2" v="10635"/>
    </bk>
    <bk>
      <rc t="2" v="10636"/>
    </bk>
    <bk>
      <rc t="2" v="10637"/>
    </bk>
    <bk>
      <rc t="2" v="10638"/>
    </bk>
    <bk>
      <rc t="2" v="10639"/>
    </bk>
    <bk>
      <rc t="2" v="10640"/>
    </bk>
    <bk>
      <rc t="2" v="10641"/>
    </bk>
    <bk>
      <rc t="2" v="10642"/>
    </bk>
    <bk>
      <rc t="2" v="10643"/>
    </bk>
    <bk>
      <rc t="2" v="10644"/>
    </bk>
    <bk>
      <rc t="2" v="10645"/>
    </bk>
    <bk>
      <rc t="2" v="10646"/>
    </bk>
    <bk>
      <rc t="2" v="10647"/>
    </bk>
    <bk>
      <rc t="2" v="10648"/>
    </bk>
    <bk>
      <rc t="2" v="10649"/>
    </bk>
    <bk>
      <rc t="2" v="10650"/>
    </bk>
    <bk>
      <rc t="2" v="10651"/>
    </bk>
    <bk>
      <rc t="2" v="10652"/>
    </bk>
    <bk>
      <rc t="2" v="10653"/>
    </bk>
    <bk>
      <rc t="2" v="10654"/>
    </bk>
    <bk>
      <rc t="2" v="10655"/>
    </bk>
    <bk>
      <rc t="2" v="10656"/>
    </bk>
    <bk>
      <rc t="2" v="10657"/>
    </bk>
    <bk>
      <rc t="2" v="10658"/>
    </bk>
    <bk>
      <rc t="2" v="10659"/>
    </bk>
    <bk>
      <rc t="2" v="10660"/>
    </bk>
    <bk>
      <rc t="2" v="10661"/>
    </bk>
    <bk>
      <rc t="2" v="10662"/>
    </bk>
    <bk>
      <rc t="2" v="10663"/>
    </bk>
    <bk>
      <rc t="2" v="10664"/>
    </bk>
    <bk>
      <rc t="2" v="10665"/>
    </bk>
    <bk>
      <rc t="2" v="10666"/>
    </bk>
    <bk>
      <rc t="2" v="10667"/>
    </bk>
    <bk>
      <rc t="2" v="10668"/>
    </bk>
    <bk>
      <rc t="2" v="10669"/>
    </bk>
    <bk>
      <rc t="2" v="10670"/>
    </bk>
    <bk>
      <rc t="2" v="10671"/>
    </bk>
    <bk>
      <rc t="2" v="10672"/>
    </bk>
    <bk>
      <rc t="2" v="10673"/>
    </bk>
    <bk>
      <rc t="2" v="10674"/>
    </bk>
    <bk>
      <rc t="2" v="10675"/>
    </bk>
    <bk>
      <rc t="2" v="10676"/>
    </bk>
    <bk>
      <rc t="2" v="10677"/>
    </bk>
    <bk>
      <rc t="2" v="10678"/>
    </bk>
    <bk>
      <rc t="2" v="10679"/>
    </bk>
    <bk>
      <rc t="2" v="10680"/>
    </bk>
    <bk>
      <rc t="2" v="10681"/>
    </bk>
    <bk>
      <rc t="2" v="10682"/>
    </bk>
    <bk>
      <rc t="2" v="10683"/>
    </bk>
    <bk>
      <rc t="2" v="10684"/>
    </bk>
    <bk>
      <rc t="2" v="10685"/>
    </bk>
    <bk>
      <rc t="2" v="10686"/>
    </bk>
    <bk>
      <rc t="2" v="10687"/>
    </bk>
    <bk>
      <rc t="2" v="10688"/>
    </bk>
    <bk>
      <rc t="2" v="10689"/>
    </bk>
    <bk>
      <rc t="2" v="10690"/>
    </bk>
    <bk>
      <rc t="2" v="10691"/>
    </bk>
    <bk>
      <rc t="2" v="10692"/>
    </bk>
    <bk>
      <rc t="2" v="10693"/>
    </bk>
    <bk>
      <rc t="2" v="10694"/>
    </bk>
    <bk>
      <rc t="2" v="10695"/>
    </bk>
    <bk>
      <rc t="2" v="10696"/>
    </bk>
    <bk>
      <rc t="2" v="10697"/>
    </bk>
    <bk>
      <rc t="2" v="10698"/>
    </bk>
    <bk>
      <rc t="2" v="10699"/>
    </bk>
    <bk>
      <rc t="2" v="10700"/>
    </bk>
    <bk>
      <rc t="2" v="10701"/>
    </bk>
    <bk>
      <rc t="2" v="10702"/>
    </bk>
    <bk>
      <rc t="2" v="10703"/>
    </bk>
    <bk>
      <rc t="2" v="10704"/>
    </bk>
    <bk>
      <rc t="2" v="10705"/>
    </bk>
    <bk>
      <rc t="2" v="10706"/>
    </bk>
    <bk>
      <rc t="2" v="10707"/>
    </bk>
    <bk>
      <rc t="2" v="10708"/>
    </bk>
    <bk>
      <rc t="2" v="10709"/>
    </bk>
    <bk>
      <rc t="2" v="10710"/>
    </bk>
    <bk>
      <rc t="2" v="10711"/>
    </bk>
    <bk>
      <rc t="2" v="10712"/>
    </bk>
    <bk>
      <rc t="2" v="10713"/>
    </bk>
    <bk>
      <rc t="2" v="10714"/>
    </bk>
    <bk>
      <rc t="2" v="10715"/>
    </bk>
    <bk>
      <rc t="2" v="10716"/>
    </bk>
    <bk>
      <rc t="2" v="10717"/>
    </bk>
    <bk>
      <rc t="2" v="10718"/>
    </bk>
    <bk>
      <rc t="2" v="10719"/>
    </bk>
    <bk>
      <rc t="2" v="10720"/>
    </bk>
    <bk>
      <rc t="2" v="10721"/>
    </bk>
    <bk>
      <rc t="2" v="10722"/>
    </bk>
    <bk>
      <rc t="2" v="10723"/>
    </bk>
    <bk>
      <rc t="2" v="10724"/>
    </bk>
    <bk>
      <rc t="2" v="10725"/>
    </bk>
    <bk>
      <rc t="2" v="10726"/>
    </bk>
    <bk>
      <rc t="2" v="10727"/>
    </bk>
    <bk>
      <rc t="2" v="10728"/>
    </bk>
    <bk>
      <rc t="2" v="10729"/>
    </bk>
    <bk>
      <rc t="2" v="10730"/>
    </bk>
    <bk>
      <rc t="2" v="10731"/>
    </bk>
    <bk>
      <rc t="2" v="10732"/>
    </bk>
    <bk>
      <rc t="2" v="10733"/>
    </bk>
    <bk>
      <rc t="2" v="10734"/>
    </bk>
    <bk>
      <rc t="2" v="10735"/>
    </bk>
    <bk>
      <rc t="2" v="10736"/>
    </bk>
    <bk>
      <rc t="2" v="10737"/>
    </bk>
    <bk>
      <rc t="2" v="10738"/>
    </bk>
    <bk>
      <rc t="2" v="10739"/>
    </bk>
    <bk>
      <rc t="2" v="10740"/>
    </bk>
    <bk>
      <rc t="2" v="10741"/>
    </bk>
    <bk>
      <rc t="2" v="10742"/>
    </bk>
    <bk>
      <rc t="2" v="10743"/>
    </bk>
    <bk>
      <rc t="2" v="10744"/>
    </bk>
    <bk>
      <rc t="2" v="10745"/>
    </bk>
    <bk>
      <rc t="2" v="10746"/>
    </bk>
    <bk>
      <rc t="2" v="10747"/>
    </bk>
    <bk>
      <rc t="2" v="10748"/>
    </bk>
    <bk>
      <rc t="2" v="10749"/>
    </bk>
    <bk>
      <rc t="2" v="10750"/>
    </bk>
    <bk>
      <rc t="2" v="10751"/>
    </bk>
    <bk>
      <rc t="2" v="10752"/>
    </bk>
    <bk>
      <rc t="2" v="10753"/>
    </bk>
    <bk>
      <rc t="2" v="10754"/>
    </bk>
    <bk>
      <rc t="2" v="10755"/>
    </bk>
    <bk>
      <rc t="2" v="10756"/>
    </bk>
    <bk>
      <rc t="2" v="10757"/>
    </bk>
    <bk>
      <rc t="2" v="10758"/>
    </bk>
    <bk>
      <rc t="2" v="10759"/>
    </bk>
    <bk>
      <rc t="2" v="10760"/>
    </bk>
    <bk>
      <rc t="2" v="10761"/>
    </bk>
    <bk>
      <rc t="2" v="10762"/>
    </bk>
    <bk>
      <rc t="2" v="10763"/>
    </bk>
    <bk>
      <rc t="2" v="10764"/>
    </bk>
    <bk>
      <rc t="2" v="10765"/>
    </bk>
    <bk>
      <rc t="2" v="10766"/>
    </bk>
    <bk>
      <rc t="2" v="10767"/>
    </bk>
    <bk>
      <rc t="2" v="10768"/>
    </bk>
    <bk>
      <rc t="2" v="10769"/>
    </bk>
    <bk>
      <rc t="2" v="10770"/>
    </bk>
    <bk>
      <rc t="2" v="10771"/>
    </bk>
    <bk>
      <rc t="2" v="10772"/>
    </bk>
    <bk>
      <rc t="2" v="10773"/>
    </bk>
    <bk>
      <rc t="2" v="10774"/>
    </bk>
    <bk>
      <rc t="2" v="10775"/>
    </bk>
    <bk>
      <rc t="2" v="10776"/>
    </bk>
    <bk>
      <rc t="2" v="10777"/>
    </bk>
    <bk>
      <rc t="2" v="10778"/>
    </bk>
    <bk>
      <rc t="2" v="10779"/>
    </bk>
    <bk>
      <rc t="2" v="10780"/>
    </bk>
    <bk>
      <rc t="2" v="10781"/>
    </bk>
    <bk>
      <rc t="2" v="10782"/>
    </bk>
    <bk>
      <rc t="2" v="10783"/>
    </bk>
    <bk>
      <rc t="2" v="10784"/>
    </bk>
    <bk>
      <rc t="2" v="10785"/>
    </bk>
    <bk>
      <rc t="2" v="10786"/>
    </bk>
    <bk>
      <rc t="2" v="10787"/>
    </bk>
    <bk>
      <rc t="2" v="10788"/>
    </bk>
    <bk>
      <rc t="2" v="10789"/>
    </bk>
    <bk>
      <rc t="2" v="10790"/>
    </bk>
    <bk>
      <rc t="2" v="10791"/>
    </bk>
    <bk>
      <rc t="2" v="10792"/>
    </bk>
    <bk>
      <rc t="2" v="10793"/>
    </bk>
    <bk>
      <rc t="2" v="10794"/>
    </bk>
    <bk>
      <rc t="2" v="10795"/>
    </bk>
    <bk>
      <rc t="2" v="10796"/>
    </bk>
    <bk>
      <rc t="2" v="10797"/>
    </bk>
    <bk>
      <rc t="2" v="10798"/>
    </bk>
    <bk>
      <rc t="2" v="10799"/>
    </bk>
    <bk>
      <rc t="2" v="10800"/>
    </bk>
    <bk>
      <rc t="2" v="10801"/>
    </bk>
    <bk>
      <rc t="2" v="10802"/>
    </bk>
    <bk>
      <rc t="2" v="10803"/>
    </bk>
    <bk>
      <rc t="2" v="10804"/>
    </bk>
    <bk>
      <rc t="2" v="10805"/>
    </bk>
    <bk>
      <rc t="2" v="10806"/>
    </bk>
    <bk>
      <rc t="2" v="10807"/>
    </bk>
    <bk>
      <rc t="2" v="10808"/>
    </bk>
    <bk>
      <rc t="2" v="10809"/>
    </bk>
    <bk>
      <rc t="2" v="10810"/>
    </bk>
    <bk>
      <rc t="2" v="10811"/>
    </bk>
    <bk>
      <rc t="2" v="10812"/>
    </bk>
    <bk>
      <rc t="2" v="10813"/>
    </bk>
    <bk>
      <rc t="2" v="10814"/>
    </bk>
    <bk>
      <rc t="2" v="10815"/>
    </bk>
    <bk>
      <rc t="2" v="10816"/>
    </bk>
    <bk>
      <rc t="2" v="10817"/>
    </bk>
    <bk>
      <rc t="2" v="10818"/>
    </bk>
    <bk>
      <rc t="2" v="10819"/>
    </bk>
    <bk>
      <rc t="2" v="10820"/>
    </bk>
    <bk>
      <rc t="2" v="10821"/>
    </bk>
    <bk>
      <rc t="2" v="10822"/>
    </bk>
    <bk>
      <rc t="2" v="10823"/>
    </bk>
    <bk>
      <rc t="2" v="10824"/>
    </bk>
    <bk>
      <rc t="2" v="10825"/>
    </bk>
    <bk>
      <rc t="2" v="10826"/>
    </bk>
    <bk>
      <rc t="2" v="10827"/>
    </bk>
    <bk>
      <rc t="2" v="10828"/>
    </bk>
    <bk>
      <rc t="2" v="10829"/>
    </bk>
    <bk>
      <rc t="2" v="10830"/>
    </bk>
    <bk>
      <rc t="2" v="10831"/>
    </bk>
    <bk>
      <rc t="2" v="10832"/>
    </bk>
    <bk>
      <rc t="2" v="10833"/>
    </bk>
    <bk>
      <rc t="2" v="10834"/>
    </bk>
    <bk>
      <rc t="2" v="10835"/>
    </bk>
    <bk>
      <rc t="2" v="10836"/>
    </bk>
    <bk>
      <rc t="2" v="10837"/>
    </bk>
    <bk>
      <rc t="2" v="10838"/>
    </bk>
    <bk>
      <rc t="2" v="10839"/>
    </bk>
    <bk>
      <rc t="2" v="10840"/>
    </bk>
    <bk>
      <rc t="2" v="10841"/>
    </bk>
    <bk>
      <rc t="2" v="10842"/>
    </bk>
    <bk>
      <rc t="2" v="10843"/>
    </bk>
    <bk>
      <rc t="2" v="10844"/>
    </bk>
    <bk>
      <rc t="2" v="10845"/>
    </bk>
    <bk>
      <rc t="2" v="10846"/>
    </bk>
    <bk>
      <rc t="2" v="10847"/>
    </bk>
    <bk>
      <rc t="2" v="10848"/>
    </bk>
    <bk>
      <rc t="2" v="10849"/>
    </bk>
    <bk>
      <rc t="2" v="10850"/>
    </bk>
    <bk>
      <rc t="2" v="10851"/>
    </bk>
    <bk>
      <rc t="2" v="10852"/>
    </bk>
    <bk>
      <rc t="2" v="10853"/>
    </bk>
    <bk>
      <rc t="2" v="10854"/>
    </bk>
    <bk>
      <rc t="2" v="10855"/>
    </bk>
    <bk>
      <rc t="2" v="10856"/>
    </bk>
    <bk>
      <rc t="2" v="10857"/>
    </bk>
    <bk>
      <rc t="2" v="10858"/>
    </bk>
    <bk>
      <rc t="2" v="10859"/>
    </bk>
    <bk>
      <rc t="2" v="10860"/>
    </bk>
    <bk>
      <rc t="2" v="10861"/>
    </bk>
    <bk>
      <rc t="2" v="10862"/>
    </bk>
    <bk>
      <rc t="2" v="10863"/>
    </bk>
    <bk>
      <rc t="2" v="10864"/>
    </bk>
    <bk>
      <rc t="2" v="10865"/>
    </bk>
    <bk>
      <rc t="2" v="10866"/>
    </bk>
    <bk>
      <rc t="2" v="10867"/>
    </bk>
    <bk>
      <rc t="2" v="10868"/>
    </bk>
    <bk>
      <rc t="2" v="10869"/>
    </bk>
    <bk>
      <rc t="2" v="10870"/>
    </bk>
    <bk>
      <rc t="2" v="10871"/>
    </bk>
    <bk>
      <rc t="2" v="10872"/>
    </bk>
    <bk>
      <rc t="2" v="10873"/>
    </bk>
    <bk>
      <rc t="2" v="10874"/>
    </bk>
    <bk>
      <rc t="2" v="10875"/>
    </bk>
    <bk>
      <rc t="2" v="10876"/>
    </bk>
    <bk>
      <rc t="2" v="10877"/>
    </bk>
    <bk>
      <rc t="2" v="10878"/>
    </bk>
    <bk>
      <rc t="2" v="10879"/>
    </bk>
    <bk>
      <rc t="2" v="10880"/>
    </bk>
    <bk>
      <rc t="2" v="10881"/>
    </bk>
    <bk>
      <rc t="2" v="10882"/>
    </bk>
    <bk>
      <rc t="2" v="10883"/>
    </bk>
    <bk>
      <rc t="2" v="10884"/>
    </bk>
    <bk>
      <rc t="2" v="10885"/>
    </bk>
    <bk>
      <rc t="2" v="10886"/>
    </bk>
    <bk>
      <rc t="2" v="10887"/>
    </bk>
    <bk>
      <rc t="2" v="10888"/>
    </bk>
    <bk>
      <rc t="2" v="10889"/>
    </bk>
    <bk>
      <rc t="2" v="10890"/>
    </bk>
    <bk>
      <rc t="2" v="10891"/>
    </bk>
    <bk>
      <rc t="2" v="10892"/>
    </bk>
    <bk>
      <rc t="2" v="10893"/>
    </bk>
    <bk>
      <rc t="2" v="10894"/>
    </bk>
    <bk>
      <rc t="2" v="10895"/>
    </bk>
    <bk>
      <rc t="2" v="10896"/>
    </bk>
    <bk>
      <rc t="2" v="10897"/>
    </bk>
    <bk>
      <rc t="2" v="10898"/>
    </bk>
    <bk>
      <rc t="2" v="10899"/>
    </bk>
    <bk>
      <rc t="2" v="10900"/>
    </bk>
    <bk>
      <rc t="2" v="10901"/>
    </bk>
    <bk>
      <rc t="2" v="10902"/>
    </bk>
    <bk>
      <rc t="2" v="10903"/>
    </bk>
    <bk>
      <rc t="2" v="10904"/>
    </bk>
    <bk>
      <rc t="2" v="10905"/>
    </bk>
    <bk>
      <rc t="2" v="10906"/>
    </bk>
    <bk>
      <rc t="2" v="10907"/>
    </bk>
    <bk>
      <rc t="2" v="10908"/>
    </bk>
    <bk>
      <rc t="2" v="10909"/>
    </bk>
    <bk>
      <rc t="2" v="10910"/>
    </bk>
    <bk>
      <rc t="2" v="10911"/>
    </bk>
    <bk>
      <rc t="2" v="10912"/>
    </bk>
    <bk>
      <rc t="2" v="10913"/>
    </bk>
    <bk>
      <rc t="2" v="10914"/>
    </bk>
    <bk>
      <rc t="2" v="10915"/>
    </bk>
    <bk>
      <rc t="2" v="10916"/>
    </bk>
    <bk>
      <rc t="2" v="10917"/>
    </bk>
    <bk>
      <rc t="2" v="10918"/>
    </bk>
    <bk>
      <rc t="2" v="10919"/>
    </bk>
    <bk>
      <rc t="2" v="10920"/>
    </bk>
    <bk>
      <rc t="2" v="10921"/>
    </bk>
    <bk>
      <rc t="2" v="10922"/>
    </bk>
    <bk>
      <rc t="2" v="10923"/>
    </bk>
    <bk>
      <rc t="2" v="10924"/>
    </bk>
    <bk>
      <rc t="2" v="10925"/>
    </bk>
    <bk>
      <rc t="2" v="10926"/>
    </bk>
    <bk>
      <rc t="2" v="10927"/>
    </bk>
    <bk>
      <rc t="2" v="10928"/>
    </bk>
    <bk>
      <rc t="2" v="10929"/>
    </bk>
    <bk>
      <rc t="2" v="10930"/>
    </bk>
    <bk>
      <rc t="2" v="10931"/>
    </bk>
    <bk>
      <rc t="2" v="10932"/>
    </bk>
    <bk>
      <rc t="2" v="10933"/>
    </bk>
    <bk>
      <rc t="2" v="10934"/>
    </bk>
    <bk>
      <rc t="2" v="10935"/>
    </bk>
    <bk>
      <rc t="2" v="10936"/>
    </bk>
    <bk>
      <rc t="2" v="10937"/>
    </bk>
    <bk>
      <rc t="2" v="10938"/>
    </bk>
    <bk>
      <rc t="2" v="10939"/>
    </bk>
    <bk>
      <rc t="2" v="10940"/>
    </bk>
    <bk>
      <rc t="2" v="10941"/>
    </bk>
    <bk>
      <rc t="2" v="10942"/>
    </bk>
    <bk>
      <rc t="2" v="10943"/>
    </bk>
    <bk>
      <rc t="2" v="10944"/>
    </bk>
    <bk>
      <rc t="2" v="10945"/>
    </bk>
    <bk>
      <rc t="2" v="10946"/>
    </bk>
    <bk>
      <rc t="2" v="10947"/>
    </bk>
    <bk>
      <rc t="2" v="10948"/>
    </bk>
    <bk>
      <rc t="2" v="10949"/>
    </bk>
    <bk>
      <rc t="2" v="10950"/>
    </bk>
    <bk>
      <rc t="2" v="10951"/>
    </bk>
    <bk>
      <rc t="2" v="10952"/>
    </bk>
    <bk>
      <rc t="2" v="10953"/>
    </bk>
    <bk>
      <rc t="2" v="10954"/>
    </bk>
    <bk>
      <rc t="2" v="10955"/>
    </bk>
    <bk>
      <rc t="2" v="10956"/>
    </bk>
    <bk>
      <rc t="2" v="10957"/>
    </bk>
    <bk>
      <rc t="2" v="10958"/>
    </bk>
    <bk>
      <rc t="2" v="10959"/>
    </bk>
    <bk>
      <rc t="2" v="10960"/>
    </bk>
    <bk>
      <rc t="2" v="10961"/>
    </bk>
    <bk>
      <rc t="2" v="10962"/>
    </bk>
    <bk>
      <rc t="2" v="10963"/>
    </bk>
    <bk>
      <rc t="2" v="10964"/>
    </bk>
    <bk>
      <rc t="2" v="10965"/>
    </bk>
    <bk>
      <rc t="2" v="10966"/>
    </bk>
    <bk>
      <rc t="2" v="10967"/>
    </bk>
    <bk>
      <rc t="2" v="10968"/>
    </bk>
    <bk>
      <rc t="2" v="10969"/>
    </bk>
    <bk>
      <rc t="2" v="10970"/>
    </bk>
    <bk>
      <rc t="2" v="10971"/>
    </bk>
    <bk>
      <rc t="2" v="10972"/>
    </bk>
    <bk>
      <rc t="2" v="10973"/>
    </bk>
    <bk>
      <rc t="2" v="10974"/>
    </bk>
    <bk>
      <rc t="2" v="10975"/>
    </bk>
    <bk>
      <rc t="2" v="10976"/>
    </bk>
    <bk>
      <rc t="2" v="10977"/>
    </bk>
    <bk>
      <rc t="2" v="10978"/>
    </bk>
    <bk>
      <rc t="2" v="10979"/>
    </bk>
    <bk>
      <rc t="2" v="10980"/>
    </bk>
    <bk>
      <rc t="2" v="10981"/>
    </bk>
    <bk>
      <rc t="2" v="10982"/>
    </bk>
    <bk>
      <rc t="2" v="10983"/>
    </bk>
    <bk>
      <rc t="2" v="10984"/>
    </bk>
    <bk>
      <rc t="2" v="10985"/>
    </bk>
    <bk>
      <rc t="2" v="10986"/>
    </bk>
    <bk>
      <rc t="2" v="10987"/>
    </bk>
    <bk>
      <rc t="2" v="10988"/>
    </bk>
    <bk>
      <rc t="2" v="10989"/>
    </bk>
    <bk>
      <rc t="2" v="10990"/>
    </bk>
    <bk>
      <rc t="2" v="10991"/>
    </bk>
    <bk>
      <rc t="2" v="10992"/>
    </bk>
    <bk>
      <rc t="2" v="10993"/>
    </bk>
    <bk>
      <rc t="2" v="10994"/>
    </bk>
    <bk>
      <rc t="2" v="10995"/>
    </bk>
    <bk>
      <rc t="2" v="10996"/>
    </bk>
    <bk>
      <rc t="2" v="10997"/>
    </bk>
    <bk>
      <rc t="2" v="10998"/>
    </bk>
    <bk>
      <rc t="2" v="10999"/>
    </bk>
    <bk>
      <rc t="2" v="11000"/>
    </bk>
    <bk>
      <rc t="2" v="11001"/>
    </bk>
    <bk>
      <rc t="2" v="11002"/>
    </bk>
    <bk>
      <rc t="2" v="11003"/>
    </bk>
    <bk>
      <rc t="2" v="11004"/>
    </bk>
    <bk>
      <rc t="2" v="11005"/>
    </bk>
    <bk>
      <rc t="2" v="11006"/>
    </bk>
    <bk>
      <rc t="2" v="11007"/>
    </bk>
    <bk>
      <rc t="2" v="11008"/>
    </bk>
    <bk>
      <rc t="2" v="11009"/>
    </bk>
    <bk>
      <rc t="2" v="11010"/>
    </bk>
    <bk>
      <rc t="2" v="11011"/>
    </bk>
    <bk>
      <rc t="2" v="11012"/>
    </bk>
    <bk>
      <rc t="2" v="11013"/>
    </bk>
    <bk>
      <rc t="2" v="11014"/>
    </bk>
    <bk>
      <rc t="2" v="11015"/>
    </bk>
    <bk>
      <rc t="2" v="11016"/>
    </bk>
    <bk>
      <rc t="2" v="11017"/>
    </bk>
    <bk>
      <rc t="2" v="11018"/>
    </bk>
    <bk>
      <rc t="2" v="11019"/>
    </bk>
    <bk>
      <rc t="2" v="11020"/>
    </bk>
    <bk>
      <rc t="2" v="11021"/>
    </bk>
    <bk>
      <rc t="2" v="11022"/>
    </bk>
    <bk>
      <rc t="2" v="11023"/>
    </bk>
    <bk>
      <rc t="2" v="11024"/>
    </bk>
    <bk>
      <rc t="2" v="11025"/>
    </bk>
    <bk>
      <rc t="2" v="11026"/>
    </bk>
    <bk>
      <rc t="2" v="11027"/>
    </bk>
    <bk>
      <rc t="2" v="11028"/>
    </bk>
    <bk>
      <rc t="2" v="11029"/>
    </bk>
    <bk>
      <rc t="2" v="11030"/>
    </bk>
    <bk>
      <rc t="2" v="11031"/>
    </bk>
    <bk>
      <rc t="2" v="11032"/>
    </bk>
    <bk>
      <rc t="2" v="11033"/>
    </bk>
    <bk>
      <rc t="2" v="11034"/>
    </bk>
    <bk>
      <rc t="2" v="11035"/>
    </bk>
    <bk>
      <rc t="2" v="11036"/>
    </bk>
    <bk>
      <rc t="2" v="11037"/>
    </bk>
    <bk>
      <rc t="2" v="11038"/>
    </bk>
    <bk>
      <rc t="2" v="11039"/>
    </bk>
    <bk>
      <rc t="2" v="11040"/>
    </bk>
    <bk>
      <rc t="2" v="11041"/>
    </bk>
    <bk>
      <rc t="2" v="11042"/>
    </bk>
    <bk>
      <rc t="2" v="11043"/>
    </bk>
    <bk>
      <rc t="2" v="11044"/>
    </bk>
    <bk>
      <rc t="2" v="11045"/>
    </bk>
    <bk>
      <rc t="2" v="11046"/>
    </bk>
    <bk>
      <rc t="2" v="11047"/>
    </bk>
    <bk>
      <rc t="2" v="11048"/>
    </bk>
    <bk>
      <rc t="2" v="11049"/>
    </bk>
    <bk>
      <rc t="2" v="11050"/>
    </bk>
    <bk>
      <rc t="2" v="11051"/>
    </bk>
    <bk>
      <rc t="2" v="11052"/>
    </bk>
    <bk>
      <rc t="2" v="11053"/>
    </bk>
    <bk>
      <rc t="2" v="11054"/>
    </bk>
    <bk>
      <rc t="2" v="11055"/>
    </bk>
    <bk>
      <rc t="2" v="11056"/>
    </bk>
    <bk>
      <rc t="2" v="11057"/>
    </bk>
    <bk>
      <rc t="2" v="11058"/>
    </bk>
    <bk>
      <rc t="2" v="11059"/>
    </bk>
    <bk>
      <rc t="2" v="11060"/>
    </bk>
    <bk>
      <rc t="2" v="11061"/>
    </bk>
    <bk>
      <rc t="2" v="11062"/>
    </bk>
    <bk>
      <rc t="2" v="11063"/>
    </bk>
    <bk>
      <rc t="2" v="11064"/>
    </bk>
    <bk>
      <rc t="2" v="11065"/>
    </bk>
    <bk>
      <rc t="2" v="11066"/>
    </bk>
    <bk>
      <rc t="2" v="11067"/>
    </bk>
    <bk>
      <rc t="2" v="11068"/>
    </bk>
    <bk>
      <rc t="2" v="11069"/>
    </bk>
    <bk>
      <rc t="2" v="11070"/>
    </bk>
    <bk>
      <rc t="2" v="11071"/>
    </bk>
    <bk>
      <rc t="2" v="11072"/>
    </bk>
    <bk>
      <rc t="2" v="11073"/>
    </bk>
    <bk>
      <rc t="2" v="11074"/>
    </bk>
    <bk>
      <rc t="2" v="11075"/>
    </bk>
    <bk>
      <rc t="2" v="11076"/>
    </bk>
    <bk>
      <rc t="2" v="11077"/>
    </bk>
    <bk>
      <rc t="2" v="11078"/>
    </bk>
    <bk>
      <rc t="2" v="11079"/>
    </bk>
    <bk>
      <rc t="2" v="11080"/>
    </bk>
    <bk>
      <rc t="2" v="11081"/>
    </bk>
    <bk>
      <rc t="2" v="11082"/>
    </bk>
    <bk>
      <rc t="2" v="11083"/>
    </bk>
    <bk>
      <rc t="2" v="11084"/>
    </bk>
    <bk>
      <rc t="2" v="11085"/>
    </bk>
    <bk>
      <rc t="2" v="11086"/>
    </bk>
    <bk>
      <rc t="2" v="11087"/>
    </bk>
    <bk>
      <rc t="2" v="11088"/>
    </bk>
    <bk>
      <rc t="2" v="11089"/>
    </bk>
    <bk>
      <rc t="2" v="11090"/>
    </bk>
    <bk>
      <rc t="2" v="11091"/>
    </bk>
    <bk>
      <rc t="2" v="11092"/>
    </bk>
    <bk>
      <rc t="2" v="11093"/>
    </bk>
    <bk>
      <rc t="2" v="11094"/>
    </bk>
    <bk>
      <rc t="2" v="11095"/>
    </bk>
    <bk>
      <rc t="2" v="11096"/>
    </bk>
    <bk>
      <rc t="2" v="11097"/>
    </bk>
    <bk>
      <rc t="2" v="11098"/>
    </bk>
    <bk>
      <rc t="2" v="11099"/>
    </bk>
    <bk>
      <rc t="2" v="11100"/>
    </bk>
    <bk>
      <rc t="2" v="11101"/>
    </bk>
    <bk>
      <rc t="2" v="11102"/>
    </bk>
    <bk>
      <rc t="2" v="11103"/>
    </bk>
    <bk>
      <rc t="2" v="11104"/>
    </bk>
    <bk>
      <rc t="2" v="11105"/>
    </bk>
    <bk>
      <rc t="2" v="11106"/>
    </bk>
    <bk>
      <rc t="2" v="11107"/>
    </bk>
    <bk>
      <rc t="2" v="11108"/>
    </bk>
    <bk>
      <rc t="2" v="11109"/>
    </bk>
    <bk>
      <rc t="2" v="11110"/>
    </bk>
    <bk>
      <rc t="2" v="11111"/>
    </bk>
    <bk>
      <rc t="2" v="11112"/>
    </bk>
    <bk>
      <rc t="2" v="11113"/>
    </bk>
    <bk>
      <rc t="2" v="11114"/>
    </bk>
    <bk>
      <rc t="2" v="11115"/>
    </bk>
    <bk>
      <rc t="2" v="11116"/>
    </bk>
    <bk>
      <rc t="2" v="11117"/>
    </bk>
    <bk>
      <rc t="2" v="11118"/>
    </bk>
    <bk>
      <rc t="2" v="11119"/>
    </bk>
    <bk>
      <rc t="2" v="11120"/>
    </bk>
    <bk>
      <rc t="2" v="11121"/>
    </bk>
    <bk>
      <rc t="2" v="11122"/>
    </bk>
    <bk>
      <rc t="2" v="11123"/>
    </bk>
    <bk>
      <rc t="2" v="11124"/>
    </bk>
    <bk>
      <rc t="2" v="11125"/>
    </bk>
    <bk>
      <rc t="2" v="11126"/>
    </bk>
    <bk>
      <rc t="2" v="11127"/>
    </bk>
    <bk>
      <rc t="2" v="11128"/>
    </bk>
    <bk>
      <rc t="2" v="11129"/>
    </bk>
    <bk>
      <rc t="2" v="11130"/>
    </bk>
    <bk>
      <rc t="2" v="11131"/>
    </bk>
    <bk>
      <rc t="2" v="11132"/>
    </bk>
    <bk>
      <rc t="2" v="11133"/>
    </bk>
    <bk>
      <rc t="2" v="11134"/>
    </bk>
    <bk>
      <rc t="2" v="11135"/>
    </bk>
    <bk>
      <rc t="2" v="11136"/>
    </bk>
    <bk>
      <rc t="2" v="11137"/>
    </bk>
    <bk>
      <rc t="2" v="11138"/>
    </bk>
    <bk>
      <rc t="2" v="11139"/>
    </bk>
    <bk>
      <rc t="2" v="11140"/>
    </bk>
    <bk>
      <rc t="2" v="11141"/>
    </bk>
    <bk>
      <rc t="2" v="11142"/>
    </bk>
    <bk>
      <rc t="2" v="11143"/>
    </bk>
    <bk>
      <rc t="2" v="11144"/>
    </bk>
    <bk>
      <rc t="2" v="11145"/>
    </bk>
    <bk>
      <rc t="2" v="11146"/>
    </bk>
    <bk>
      <rc t="2" v="11147"/>
    </bk>
    <bk>
      <rc t="2" v="11148"/>
    </bk>
    <bk>
      <rc t="2" v="11149"/>
    </bk>
    <bk>
      <rc t="2" v="11150"/>
    </bk>
    <bk>
      <rc t="2" v="11151"/>
    </bk>
    <bk>
      <rc t="2" v="11152"/>
    </bk>
    <bk>
      <rc t="2" v="11153"/>
    </bk>
    <bk>
      <rc t="2" v="11154"/>
    </bk>
    <bk>
      <rc t="2" v="11155"/>
    </bk>
    <bk>
      <rc t="2" v="11156"/>
    </bk>
    <bk>
      <rc t="2" v="11157"/>
    </bk>
    <bk>
      <rc t="2" v="11158"/>
    </bk>
    <bk>
      <rc t="2" v="11159"/>
    </bk>
    <bk>
      <rc t="2" v="11160"/>
    </bk>
    <bk>
      <rc t="2" v="11161"/>
    </bk>
    <bk>
      <rc t="2" v="11162"/>
    </bk>
    <bk>
      <rc t="2" v="11163"/>
    </bk>
    <bk>
      <rc t="2" v="11164"/>
    </bk>
    <bk>
      <rc t="2" v="11165"/>
    </bk>
    <bk>
      <rc t="2" v="11166"/>
    </bk>
    <bk>
      <rc t="2" v="11167"/>
    </bk>
    <bk>
      <rc t="2" v="11168"/>
    </bk>
    <bk>
      <rc t="2" v="11169"/>
    </bk>
    <bk>
      <rc t="2" v="11170"/>
    </bk>
    <bk>
      <rc t="2" v="11171"/>
    </bk>
    <bk>
      <rc t="2" v="11172"/>
    </bk>
    <bk>
      <rc t="2" v="11173"/>
    </bk>
    <bk>
      <rc t="2" v="11174"/>
    </bk>
    <bk>
      <rc t="2" v="11175"/>
    </bk>
    <bk>
      <rc t="2" v="11176"/>
    </bk>
    <bk>
      <rc t="2" v="11177"/>
    </bk>
    <bk>
      <rc t="2" v="11178"/>
    </bk>
    <bk>
      <rc t="2" v="11179"/>
    </bk>
    <bk>
      <rc t="2" v="11180"/>
    </bk>
    <bk>
      <rc t="2" v="11181"/>
    </bk>
    <bk>
      <rc t="2" v="11182"/>
    </bk>
    <bk>
      <rc t="2" v="11183"/>
    </bk>
    <bk>
      <rc t="2" v="11184"/>
    </bk>
    <bk>
      <rc t="2" v="11185"/>
    </bk>
    <bk>
      <rc t="2" v="11186"/>
    </bk>
    <bk>
      <rc t="2" v="11187"/>
    </bk>
    <bk>
      <rc t="2" v="11188"/>
    </bk>
    <bk>
      <rc t="2" v="11189"/>
    </bk>
    <bk>
      <rc t="2" v="11190"/>
    </bk>
    <bk>
      <rc t="2" v="11191"/>
    </bk>
    <bk>
      <rc t="2" v="11192"/>
    </bk>
    <bk>
      <rc t="2" v="11193"/>
    </bk>
    <bk>
      <rc t="2" v="11194"/>
    </bk>
    <bk>
      <rc t="2" v="11195"/>
    </bk>
    <bk>
      <rc t="2" v="11196"/>
    </bk>
    <bk>
      <rc t="2" v="11197"/>
    </bk>
    <bk>
      <rc t="2" v="11198"/>
    </bk>
    <bk>
      <rc t="2" v="11199"/>
    </bk>
    <bk>
      <rc t="2" v="11200"/>
    </bk>
    <bk>
      <rc t="2" v="11201"/>
    </bk>
    <bk>
      <rc t="2" v="11202"/>
    </bk>
    <bk>
      <rc t="2" v="11203"/>
    </bk>
    <bk>
      <rc t="2" v="11204"/>
    </bk>
    <bk>
      <rc t="2" v="11205"/>
    </bk>
    <bk>
      <rc t="2" v="11206"/>
    </bk>
    <bk>
      <rc t="2" v="11207"/>
    </bk>
    <bk>
      <rc t="2" v="11208"/>
    </bk>
    <bk>
      <rc t="2" v="11209"/>
    </bk>
    <bk>
      <rc t="2" v="11210"/>
    </bk>
    <bk>
      <rc t="2" v="11211"/>
    </bk>
    <bk>
      <rc t="2" v="11212"/>
    </bk>
    <bk>
      <rc t="2" v="11213"/>
    </bk>
    <bk>
      <rc t="2" v="11214"/>
    </bk>
    <bk>
      <rc t="2" v="11215"/>
    </bk>
    <bk>
      <rc t="2" v="11216"/>
    </bk>
    <bk>
      <rc t="2" v="11217"/>
    </bk>
    <bk>
      <rc t="2" v="11218"/>
    </bk>
    <bk>
      <rc t="2" v="11219"/>
    </bk>
    <bk>
      <rc t="2" v="11220"/>
    </bk>
    <bk>
      <rc t="2" v="11221"/>
    </bk>
    <bk>
      <rc t="2" v="11222"/>
    </bk>
    <bk>
      <rc t="2" v="11223"/>
    </bk>
    <bk>
      <rc t="2" v="11224"/>
    </bk>
    <bk>
      <rc t="2" v="11225"/>
    </bk>
    <bk>
      <rc t="2" v="11226"/>
    </bk>
    <bk>
      <rc t="2" v="11227"/>
    </bk>
    <bk>
      <rc t="2" v="11228"/>
    </bk>
    <bk>
      <rc t="2" v="11229"/>
    </bk>
    <bk>
      <rc t="2" v="11230"/>
    </bk>
    <bk>
      <rc t="2" v="11231"/>
    </bk>
    <bk>
      <rc t="2" v="11232"/>
    </bk>
    <bk>
      <rc t="2" v="11233"/>
    </bk>
    <bk>
      <rc t="2" v="11234"/>
    </bk>
    <bk>
      <rc t="2" v="11235"/>
    </bk>
    <bk>
      <rc t="2" v="11236"/>
    </bk>
    <bk>
      <rc t="2" v="11237"/>
    </bk>
    <bk>
      <rc t="2" v="11238"/>
    </bk>
    <bk>
      <rc t="2" v="11239"/>
    </bk>
    <bk>
      <rc t="2" v="11240"/>
    </bk>
    <bk>
      <rc t="2" v="11241"/>
    </bk>
    <bk>
      <rc t="2" v="11242"/>
    </bk>
    <bk>
      <rc t="2" v="11243"/>
    </bk>
    <bk>
      <rc t="2" v="11244"/>
    </bk>
    <bk>
      <rc t="2" v="11245"/>
    </bk>
    <bk>
      <rc t="2" v="11246"/>
    </bk>
    <bk>
      <rc t="2" v="11247"/>
    </bk>
    <bk>
      <rc t="2" v="11248"/>
    </bk>
    <bk>
      <rc t="2" v="11249"/>
    </bk>
    <bk>
      <rc t="2" v="11250"/>
    </bk>
    <bk>
      <rc t="2" v="11251"/>
    </bk>
    <bk>
      <rc t="2" v="11252"/>
    </bk>
    <bk>
      <rc t="2" v="11253"/>
    </bk>
    <bk>
      <rc t="2" v="11254"/>
    </bk>
    <bk>
      <rc t="2" v="11255"/>
    </bk>
    <bk>
      <rc t="2" v="11256"/>
    </bk>
    <bk>
      <rc t="2" v="11257"/>
    </bk>
    <bk>
      <rc t="2" v="11258"/>
    </bk>
    <bk>
      <rc t="2" v="11259"/>
    </bk>
    <bk>
      <rc t="2" v="11260"/>
    </bk>
    <bk>
      <rc t="2" v="11261"/>
    </bk>
    <bk>
      <rc t="2" v="11262"/>
    </bk>
    <bk>
      <rc t="2" v="11263"/>
    </bk>
    <bk>
      <rc t="2" v="11264"/>
    </bk>
    <bk>
      <rc t="2" v="11265"/>
    </bk>
    <bk>
      <rc t="2" v="11266"/>
    </bk>
    <bk>
      <rc t="2" v="11267"/>
    </bk>
    <bk>
      <rc t="2" v="11268"/>
    </bk>
    <bk>
      <rc t="2" v="11269"/>
    </bk>
    <bk>
      <rc t="2" v="11270"/>
    </bk>
    <bk>
      <rc t="2" v="11271"/>
    </bk>
    <bk>
      <rc t="2" v="11272"/>
    </bk>
    <bk>
      <rc t="2" v="11273"/>
    </bk>
    <bk>
      <rc t="2" v="11274"/>
    </bk>
    <bk>
      <rc t="2" v="11275"/>
    </bk>
    <bk>
      <rc t="2" v="11276"/>
    </bk>
    <bk>
      <rc t="2" v="11277"/>
    </bk>
    <bk>
      <rc t="2" v="11278"/>
    </bk>
    <bk>
      <rc t="2" v="11279"/>
    </bk>
    <bk>
      <rc t="2" v="11280"/>
    </bk>
    <bk>
      <rc t="2" v="11281"/>
    </bk>
    <bk>
      <rc t="2" v="11282"/>
    </bk>
    <bk>
      <rc t="2" v="11283"/>
    </bk>
    <bk>
      <rc t="2" v="11284"/>
    </bk>
    <bk>
      <rc t="2" v="11285"/>
    </bk>
    <bk>
      <rc t="2" v="11286"/>
    </bk>
    <bk>
      <rc t="2" v="11287"/>
    </bk>
    <bk>
      <rc t="2" v="11288"/>
    </bk>
    <bk>
      <rc t="2" v="11289"/>
    </bk>
    <bk>
      <rc t="2" v="11290"/>
    </bk>
    <bk>
      <rc t="2" v="11291"/>
    </bk>
    <bk>
      <rc t="2" v="11292"/>
    </bk>
    <bk>
      <rc t="2" v="11293"/>
    </bk>
    <bk>
      <rc t="2" v="11294"/>
    </bk>
    <bk>
      <rc t="2" v="11295"/>
    </bk>
    <bk>
      <rc t="2" v="11296"/>
    </bk>
    <bk>
      <rc t="2" v="11297"/>
    </bk>
    <bk>
      <rc t="2" v="11298"/>
    </bk>
    <bk>
      <rc t="2" v="11299"/>
    </bk>
    <bk>
      <rc t="2" v="11300"/>
    </bk>
    <bk>
      <rc t="2" v="11301"/>
    </bk>
    <bk>
      <rc t="2" v="11302"/>
    </bk>
    <bk>
      <rc t="2" v="11303"/>
    </bk>
    <bk>
      <rc t="2" v="11304"/>
    </bk>
    <bk>
      <rc t="2" v="11305"/>
    </bk>
    <bk>
      <rc t="2" v="11306"/>
    </bk>
    <bk>
      <rc t="2" v="11307"/>
    </bk>
    <bk>
      <rc t="2" v="11308"/>
    </bk>
    <bk>
      <rc t="2" v="11309"/>
    </bk>
    <bk>
      <rc t="2" v="11310"/>
    </bk>
    <bk>
      <rc t="2" v="11311"/>
    </bk>
    <bk>
      <rc t="2" v="11312"/>
    </bk>
    <bk>
      <rc t="2" v="11313"/>
    </bk>
    <bk>
      <rc t="2" v="11314"/>
    </bk>
    <bk>
      <rc t="2" v="11315"/>
    </bk>
    <bk>
      <rc t="2" v="11316"/>
    </bk>
    <bk>
      <rc t="2" v="11317"/>
    </bk>
    <bk>
      <rc t="2" v="11318"/>
    </bk>
    <bk>
      <rc t="2" v="11319"/>
    </bk>
    <bk>
      <rc t="2" v="11320"/>
    </bk>
    <bk>
      <rc t="2" v="11321"/>
    </bk>
    <bk>
      <rc t="2" v="11322"/>
    </bk>
    <bk>
      <rc t="2" v="11323"/>
    </bk>
    <bk>
      <rc t="2" v="11324"/>
    </bk>
    <bk>
      <rc t="2" v="11325"/>
    </bk>
    <bk>
      <rc t="2" v="11326"/>
    </bk>
    <bk>
      <rc t="2" v="11327"/>
    </bk>
    <bk>
      <rc t="2" v="11328"/>
    </bk>
    <bk>
      <rc t="2" v="11329"/>
    </bk>
    <bk>
      <rc t="2" v="11330"/>
    </bk>
    <bk>
      <rc t="2" v="11331"/>
    </bk>
    <bk>
      <rc t="2" v="11332"/>
    </bk>
    <bk>
      <rc t="2" v="11333"/>
    </bk>
    <bk>
      <rc t="2" v="11334"/>
    </bk>
    <bk>
      <rc t="2" v="11335"/>
    </bk>
    <bk>
      <rc t="2" v="11336"/>
    </bk>
    <bk>
      <rc t="2" v="11337"/>
    </bk>
    <bk>
      <rc t="2" v="11338"/>
    </bk>
    <bk>
      <rc t="2" v="11339"/>
    </bk>
    <bk>
      <rc t="2" v="11340"/>
    </bk>
    <bk>
      <rc t="2" v="11341"/>
    </bk>
    <bk>
      <rc t="2" v="11342"/>
    </bk>
    <bk>
      <rc t="2" v="11343"/>
    </bk>
    <bk>
      <rc t="2" v="11344"/>
    </bk>
    <bk>
      <rc t="2" v="11345"/>
    </bk>
    <bk>
      <rc t="2" v="11346"/>
    </bk>
    <bk>
      <rc t="2" v="11347"/>
    </bk>
    <bk>
      <rc t="2" v="11348"/>
    </bk>
    <bk>
      <rc t="2" v="11349"/>
    </bk>
    <bk>
      <rc t="2" v="11350"/>
    </bk>
    <bk>
      <rc t="2" v="11351"/>
    </bk>
    <bk>
      <rc t="2" v="11352"/>
    </bk>
    <bk>
      <rc t="2" v="11353"/>
    </bk>
    <bk>
      <rc t="2" v="11354"/>
    </bk>
    <bk>
      <rc t="2" v="11355"/>
    </bk>
    <bk>
      <rc t="2" v="11356"/>
    </bk>
    <bk>
      <rc t="2" v="11357"/>
    </bk>
    <bk>
      <rc t="2" v="11358"/>
    </bk>
    <bk>
      <rc t="2" v="11359"/>
    </bk>
    <bk>
      <rc t="2" v="11360"/>
    </bk>
    <bk>
      <rc t="2" v="11361"/>
    </bk>
    <bk>
      <rc t="2" v="11362"/>
    </bk>
    <bk>
      <rc t="2" v="11363"/>
    </bk>
    <bk>
      <rc t="2" v="11364"/>
    </bk>
    <bk>
      <rc t="2" v="11365"/>
    </bk>
    <bk>
      <rc t="2" v="11366"/>
    </bk>
    <bk>
      <rc t="2" v="11367"/>
    </bk>
    <bk>
      <rc t="2" v="11368"/>
    </bk>
    <bk>
      <rc t="2" v="11369"/>
    </bk>
    <bk>
      <rc t="2" v="11370"/>
    </bk>
    <bk>
      <rc t="2" v="11371"/>
    </bk>
    <bk>
      <rc t="2" v="11372"/>
    </bk>
    <bk>
      <rc t="2" v="11373"/>
    </bk>
    <bk>
      <rc t="2" v="11374"/>
    </bk>
    <bk>
      <rc t="2" v="11375"/>
    </bk>
    <bk>
      <rc t="2" v="11376"/>
    </bk>
    <bk>
      <rc t="2" v="11377"/>
    </bk>
    <bk>
      <rc t="2" v="11378"/>
    </bk>
    <bk>
      <rc t="2" v="11379"/>
    </bk>
    <bk>
      <rc t="2" v="11380"/>
    </bk>
    <bk>
      <rc t="2" v="11381"/>
    </bk>
    <bk>
      <rc t="2" v="11382"/>
    </bk>
    <bk>
      <rc t="2" v="11383"/>
    </bk>
    <bk>
      <rc t="2" v="11384"/>
    </bk>
    <bk>
      <rc t="2" v="11385"/>
    </bk>
    <bk>
      <rc t="2" v="11386"/>
    </bk>
    <bk>
      <rc t="2" v="11387"/>
    </bk>
    <bk>
      <rc t="2" v="11388"/>
    </bk>
    <bk>
      <rc t="2" v="11389"/>
    </bk>
    <bk>
      <rc t="2" v="11390"/>
    </bk>
    <bk>
      <rc t="2" v="11391"/>
    </bk>
    <bk>
      <rc t="2" v="11392"/>
    </bk>
    <bk>
      <rc t="2" v="11393"/>
    </bk>
    <bk>
      <rc t="2" v="11394"/>
    </bk>
    <bk>
      <rc t="2" v="11395"/>
    </bk>
    <bk>
      <rc t="2" v="11396"/>
    </bk>
    <bk>
      <rc t="2" v="11397"/>
    </bk>
    <bk>
      <rc t="2" v="11398"/>
    </bk>
    <bk>
      <rc t="2" v="11399"/>
    </bk>
    <bk>
      <rc t="2" v="11400"/>
    </bk>
    <bk>
      <rc t="2" v="11401"/>
    </bk>
    <bk>
      <rc t="2" v="11402"/>
    </bk>
    <bk>
      <rc t="2" v="11403"/>
    </bk>
    <bk>
      <rc t="2" v="11404"/>
    </bk>
    <bk>
      <rc t="2" v="11405"/>
    </bk>
    <bk>
      <rc t="2" v="11406"/>
    </bk>
    <bk>
      <rc t="2" v="11407"/>
    </bk>
    <bk>
      <rc t="2" v="11408"/>
    </bk>
    <bk>
      <rc t="2" v="11409"/>
    </bk>
    <bk>
      <rc t="2" v="11410"/>
    </bk>
    <bk>
      <rc t="2" v="11411"/>
    </bk>
    <bk>
      <rc t="2" v="11412"/>
    </bk>
    <bk>
      <rc t="2" v="11413"/>
    </bk>
    <bk>
      <rc t="2" v="11414"/>
    </bk>
    <bk>
      <rc t="2" v="11415"/>
    </bk>
    <bk>
      <rc t="2" v="11416"/>
    </bk>
    <bk>
      <rc t="2" v="11417"/>
    </bk>
    <bk>
      <rc t="2" v="11418"/>
    </bk>
    <bk>
      <rc t="2" v="11419"/>
    </bk>
    <bk>
      <rc t="2" v="11420"/>
    </bk>
    <bk>
      <rc t="2" v="11421"/>
    </bk>
    <bk>
      <rc t="2" v="11422"/>
    </bk>
    <bk>
      <rc t="2" v="11423"/>
    </bk>
    <bk>
      <rc t="2" v="11424"/>
    </bk>
    <bk>
      <rc t="2" v="11425"/>
    </bk>
    <bk>
      <rc t="2" v="11426"/>
    </bk>
    <bk>
      <rc t="2" v="11427"/>
    </bk>
    <bk>
      <rc t="2" v="11428"/>
    </bk>
    <bk>
      <rc t="2" v="11429"/>
    </bk>
    <bk>
      <rc t="2" v="11430"/>
    </bk>
    <bk>
      <rc t="2" v="11431"/>
    </bk>
    <bk>
      <rc t="2" v="11432"/>
    </bk>
    <bk>
      <rc t="2" v="11433"/>
    </bk>
    <bk>
      <rc t="2" v="11434"/>
    </bk>
    <bk>
      <rc t="2" v="11435"/>
    </bk>
    <bk>
      <rc t="2" v="11436"/>
    </bk>
    <bk>
      <rc t="2" v="11437"/>
    </bk>
    <bk>
      <rc t="2" v="11438"/>
    </bk>
    <bk>
      <rc t="2" v="11439"/>
    </bk>
    <bk>
      <rc t="2" v="11440"/>
    </bk>
    <bk>
      <rc t="2" v="11441"/>
    </bk>
    <bk>
      <rc t="2" v="11442"/>
    </bk>
    <bk>
      <rc t="2" v="11443"/>
    </bk>
    <bk>
      <rc t="2" v="11444"/>
    </bk>
    <bk>
      <rc t="2" v="11445"/>
    </bk>
    <bk>
      <rc t="2" v="11446"/>
    </bk>
    <bk>
      <rc t="2" v="11447"/>
    </bk>
    <bk>
      <rc t="2" v="11448"/>
    </bk>
    <bk>
      <rc t="2" v="11449"/>
    </bk>
    <bk>
      <rc t="2" v="11450"/>
    </bk>
    <bk>
      <rc t="2" v="11451"/>
    </bk>
    <bk>
      <rc t="2" v="11452"/>
    </bk>
    <bk>
      <rc t="2" v="11453"/>
    </bk>
    <bk>
      <rc t="2" v="11454"/>
    </bk>
    <bk>
      <rc t="2" v="11455"/>
    </bk>
    <bk>
      <rc t="2" v="11456"/>
    </bk>
    <bk>
      <rc t="2" v="11457"/>
    </bk>
    <bk>
      <rc t="2" v="11458"/>
    </bk>
    <bk>
      <rc t="2" v="11459"/>
    </bk>
    <bk>
      <rc t="2" v="11460"/>
    </bk>
    <bk>
      <rc t="2" v="11461"/>
    </bk>
    <bk>
      <rc t="2" v="11462"/>
    </bk>
    <bk>
      <rc t="2" v="11463"/>
    </bk>
    <bk>
      <rc t="2" v="11464"/>
    </bk>
    <bk>
      <rc t="2" v="11465"/>
    </bk>
    <bk>
      <rc t="2" v="11466"/>
    </bk>
    <bk>
      <rc t="2" v="11467"/>
    </bk>
    <bk>
      <rc t="2" v="11468"/>
    </bk>
    <bk>
      <rc t="2" v="11469"/>
    </bk>
    <bk>
      <rc t="2" v="11470"/>
    </bk>
    <bk>
      <rc t="2" v="11471"/>
    </bk>
    <bk>
      <rc t="2" v="11472"/>
    </bk>
    <bk>
      <rc t="2" v="11473"/>
    </bk>
    <bk>
      <rc t="2" v="11474"/>
    </bk>
    <bk>
      <rc t="2" v="11475"/>
    </bk>
    <bk>
      <rc t="2" v="11476"/>
    </bk>
    <bk>
      <rc t="2" v="11477"/>
    </bk>
    <bk>
      <rc t="2" v="11478"/>
    </bk>
    <bk>
      <rc t="2" v="11479"/>
    </bk>
    <bk>
      <rc t="2" v="11480"/>
    </bk>
    <bk>
      <rc t="2" v="11481"/>
    </bk>
    <bk>
      <rc t="2" v="11482"/>
    </bk>
    <bk>
      <rc t="2" v="11483"/>
    </bk>
    <bk>
      <rc t="2" v="11484"/>
    </bk>
    <bk>
      <rc t="2" v="11485"/>
    </bk>
    <bk>
      <rc t="2" v="11486"/>
    </bk>
    <bk>
      <rc t="2" v="11487"/>
    </bk>
    <bk>
      <rc t="2" v="11488"/>
    </bk>
    <bk>
      <rc t="2" v="11489"/>
    </bk>
    <bk>
      <rc t="2" v="11490"/>
    </bk>
    <bk>
      <rc t="2" v="11491"/>
    </bk>
    <bk>
      <rc t="2" v="11492"/>
    </bk>
    <bk>
      <rc t="2" v="11493"/>
    </bk>
    <bk>
      <rc t="2" v="11494"/>
    </bk>
    <bk>
      <rc t="2" v="11495"/>
    </bk>
    <bk>
      <rc t="2" v="11496"/>
    </bk>
    <bk>
      <rc t="2" v="11497"/>
    </bk>
    <bk>
      <rc t="2" v="11498"/>
    </bk>
    <bk>
      <rc t="2" v="11499"/>
    </bk>
    <bk>
      <rc t="2" v="11500"/>
    </bk>
    <bk>
      <rc t="2" v="11501"/>
    </bk>
    <bk>
      <rc t="2" v="11502"/>
    </bk>
    <bk>
      <rc t="2" v="11503"/>
    </bk>
    <bk>
      <rc t="2" v="11504"/>
    </bk>
    <bk>
      <rc t="2" v="11505"/>
    </bk>
    <bk>
      <rc t="2" v="11506"/>
    </bk>
    <bk>
      <rc t="2" v="11507"/>
    </bk>
    <bk>
      <rc t="2" v="11508"/>
    </bk>
    <bk>
      <rc t="2" v="11509"/>
    </bk>
    <bk>
      <rc t="2" v="11510"/>
    </bk>
    <bk>
      <rc t="2" v="11511"/>
    </bk>
    <bk>
      <rc t="2" v="11512"/>
    </bk>
    <bk>
      <rc t="2" v="11513"/>
    </bk>
    <bk>
      <rc t="2" v="11514"/>
    </bk>
    <bk>
      <rc t="2" v="11515"/>
    </bk>
    <bk>
      <rc t="2" v="11516"/>
    </bk>
    <bk>
      <rc t="2" v="11517"/>
    </bk>
    <bk>
      <rc t="2" v="11518"/>
    </bk>
    <bk>
      <rc t="2" v="11519"/>
    </bk>
    <bk>
      <rc t="2" v="11520"/>
    </bk>
    <bk>
      <rc t="2" v="11521"/>
    </bk>
    <bk>
      <rc t="2" v="11522"/>
    </bk>
    <bk>
      <rc t="2" v="11523"/>
    </bk>
    <bk>
      <rc t="2" v="11524"/>
    </bk>
    <bk>
      <rc t="2" v="11525"/>
    </bk>
    <bk>
      <rc t="2" v="11526"/>
    </bk>
    <bk>
      <rc t="2" v="11527"/>
    </bk>
    <bk>
      <rc t="2" v="11528"/>
    </bk>
    <bk>
      <rc t="2" v="11529"/>
    </bk>
    <bk>
      <rc t="2" v="11530"/>
    </bk>
    <bk>
      <rc t="2" v="11531"/>
    </bk>
    <bk>
      <rc t="2" v="11532"/>
    </bk>
    <bk>
      <rc t="2" v="11533"/>
    </bk>
    <bk>
      <rc t="2" v="11534"/>
    </bk>
    <bk>
      <rc t="2" v="11535"/>
    </bk>
    <bk>
      <rc t="2" v="11536"/>
    </bk>
    <bk>
      <rc t="2" v="11537"/>
    </bk>
    <bk>
      <rc t="2" v="11538"/>
    </bk>
    <bk>
      <rc t="2" v="11539"/>
    </bk>
    <bk>
      <rc t="2" v="11540"/>
    </bk>
    <bk>
      <rc t="2" v="11541"/>
    </bk>
    <bk>
      <rc t="2" v="11542"/>
    </bk>
    <bk>
      <rc t="2" v="11543"/>
    </bk>
    <bk>
      <rc t="2" v="11544"/>
    </bk>
    <bk>
      <rc t="2" v="11545"/>
    </bk>
    <bk>
      <rc t="2" v="11546"/>
    </bk>
    <bk>
      <rc t="2" v="11547"/>
    </bk>
    <bk>
      <rc t="2" v="11548"/>
    </bk>
    <bk>
      <rc t="2" v="11549"/>
    </bk>
    <bk>
      <rc t="2" v="11550"/>
    </bk>
    <bk>
      <rc t="2" v="11551"/>
    </bk>
    <bk>
      <rc t="2" v="11552"/>
    </bk>
    <bk>
      <rc t="2" v="11553"/>
    </bk>
    <bk>
      <rc t="2" v="11554"/>
    </bk>
    <bk>
      <rc t="2" v="11555"/>
    </bk>
    <bk>
      <rc t="2" v="11556"/>
    </bk>
    <bk>
      <rc t="2" v="11557"/>
    </bk>
    <bk>
      <rc t="2" v="11558"/>
    </bk>
    <bk>
      <rc t="2" v="11559"/>
    </bk>
    <bk>
      <rc t="2" v="11560"/>
    </bk>
    <bk>
      <rc t="2" v="11561"/>
    </bk>
    <bk>
      <rc t="2" v="11562"/>
    </bk>
    <bk>
      <rc t="2" v="11563"/>
    </bk>
    <bk>
      <rc t="2" v="11564"/>
    </bk>
    <bk>
      <rc t="2" v="11565"/>
    </bk>
    <bk>
      <rc t="2" v="11566"/>
    </bk>
    <bk>
      <rc t="2" v="11567"/>
    </bk>
    <bk>
      <rc t="2" v="11568"/>
    </bk>
    <bk>
      <rc t="2" v="11569"/>
    </bk>
    <bk>
      <rc t="2" v="11570"/>
    </bk>
    <bk>
      <rc t="2" v="11571"/>
    </bk>
    <bk>
      <rc t="2" v="11572"/>
    </bk>
    <bk>
      <rc t="2" v="11573"/>
    </bk>
    <bk>
      <rc t="2" v="11574"/>
    </bk>
    <bk>
      <rc t="2" v="11575"/>
    </bk>
    <bk>
      <rc t="2" v="11576"/>
    </bk>
    <bk>
      <rc t="2" v="11577"/>
    </bk>
    <bk>
      <rc t="2" v="11578"/>
    </bk>
    <bk>
      <rc t="2" v="11579"/>
    </bk>
    <bk>
      <rc t="2" v="11580"/>
    </bk>
    <bk>
      <rc t="2" v="11581"/>
    </bk>
    <bk>
      <rc t="2" v="11582"/>
    </bk>
    <bk>
      <rc t="2" v="11583"/>
    </bk>
    <bk>
      <rc t="2" v="11584"/>
    </bk>
    <bk>
      <rc t="2" v="11585"/>
    </bk>
    <bk>
      <rc t="2" v="11586"/>
    </bk>
    <bk>
      <rc t="2" v="11587"/>
    </bk>
    <bk>
      <rc t="2" v="11588"/>
    </bk>
    <bk>
      <rc t="2" v="11589"/>
    </bk>
    <bk>
      <rc t="2" v="11590"/>
    </bk>
    <bk>
      <rc t="2" v="11591"/>
    </bk>
    <bk>
      <rc t="2" v="11592"/>
    </bk>
    <bk>
      <rc t="2" v="11593"/>
    </bk>
    <bk>
      <rc t="2" v="11594"/>
    </bk>
    <bk>
      <rc t="2" v="11595"/>
    </bk>
    <bk>
      <rc t="2" v="11596"/>
    </bk>
    <bk>
      <rc t="2" v="11597"/>
    </bk>
    <bk>
      <rc t="2" v="11598"/>
    </bk>
    <bk>
      <rc t="2" v="11599"/>
    </bk>
    <bk>
      <rc t="2" v="11600"/>
    </bk>
    <bk>
      <rc t="2" v="11601"/>
    </bk>
    <bk>
      <rc t="2" v="11602"/>
    </bk>
    <bk>
      <rc t="2" v="11603"/>
    </bk>
  </valueMetadata>
</metadata>
</file>

<file path=xl/sharedStrings.xml><?xml version="1.0" encoding="utf-8"?>
<sst xmlns="http://schemas.openxmlformats.org/spreadsheetml/2006/main" count="3515" uniqueCount="1496">
  <si>
    <t>NASDAQGS: CROX (MI KEY: 4155562; SPCIQ KEY: 13639284)</t>
  </si>
  <si>
    <t>Source: Recommended</t>
  </si>
  <si>
    <t>Period Category: Fiscal</t>
  </si>
  <si>
    <t>Period Type: Years</t>
  </si>
  <si>
    <t>Sort Order: Latest on Right</t>
  </si>
  <si>
    <t>Currency: U.S. Dollar (USD)</t>
  </si>
  <si>
    <t>Recommended: S&amp;P Capital IQ - Standard</t>
  </si>
  <si>
    <t>2019 FY</t>
  </si>
  <si>
    <t>2020 FY</t>
  </si>
  <si>
    <t>2021 FY</t>
  </si>
  <si>
    <t>2022 FY</t>
  </si>
  <si>
    <t>2023 FY</t>
  </si>
  <si>
    <t>2024 FY</t>
  </si>
  <si>
    <t>Period Ended</t>
  </si>
  <si>
    <t>Currency</t>
  </si>
  <si>
    <t>USD</t>
  </si>
  <si>
    <t>Units</t>
  </si>
  <si>
    <t>Thousands</t>
  </si>
  <si>
    <t>Revenues</t>
  </si>
  <si>
    <t>Expenses</t>
  </si>
  <si>
    <t>Cost of Sales</t>
  </si>
  <si>
    <t>Selling, General and Administrative Expenses</t>
  </si>
  <si>
    <t>Asset Impairments</t>
  </si>
  <si>
    <t>NA</t>
  </si>
  <si>
    <t>Interest Expense</t>
  </si>
  <si>
    <t>Interest Income</t>
  </si>
  <si>
    <t>Currency Translation Gain(Loss)</t>
  </si>
  <si>
    <t>Other Income/expense-net</t>
  </si>
  <si>
    <t>Earnings before Taxes</t>
  </si>
  <si>
    <t>Taxes and Other Expenses</t>
  </si>
  <si>
    <t>Provision for Income Tax</t>
  </si>
  <si>
    <t>Net Income (Loss)</t>
  </si>
  <si>
    <t>Supplementary Info</t>
  </si>
  <si>
    <t>Gross Profit/loss</t>
  </si>
  <si>
    <t>Operating Income (Loss)</t>
  </si>
  <si>
    <t>Basic EPS - Continuing Operations</t>
  </si>
  <si>
    <t>Diluted EPS - Continuing Operations</t>
  </si>
  <si>
    <t>Data shown on this page is extracted directly from the company’s documents. S&amp;P Global Market Intelligence makes every effort to line up fields, captions and headers that represent the same data over time, despite variations in how the company may report these items in different documents. In certain instances the variation in the company’s presentation over time may be too significant, potentially resulting in repeating and/or disordered items. Despite possible issues with the presentation, S&amp;P Global Market Intelligence, as always, stands by its commitment to the quality of the data.</t>
  </si>
  <si>
    <t>Crocs, Inc. | Income Statement (As Reported)</t>
  </si>
  <si>
    <t>The CSA methodology is updated each year to reflect shifting and emerging ESG risks and opportunities in each industry. Throughout a methodology year the number of overall assessed companies increases and the scores of already assessed companies can be adjusted following a Media and Stakeholder Analysis case (corporate controversy) or reassessments of underlying data. This can result in changes to industry averages, even if the company’s own scores did not change. As part of the Media and Stakeholder Analysis, S&amp;P Global analysts rely on a wide range of news sources, interactions with companies and information provided by RepRisk, a leading provider of ESG risk intelligence.</t>
  </si>
  <si>
    <t>-</t>
  </si>
  <si>
    <t>No</t>
  </si>
  <si>
    <t>Yes</t>
  </si>
  <si>
    <t>Required Public</t>
  </si>
  <si>
    <t>Not applicable</t>
  </si>
  <si>
    <t xml:space="preserve">        Sustainability Taxonomies</t>
  </si>
  <si>
    <t xml:space="preserve">        Sustainability Reporting Boundaries</t>
  </si>
  <si>
    <t xml:space="preserve">        Sustainability Reporting Assurance</t>
  </si>
  <si>
    <t>Transparency &amp; Reporting</t>
  </si>
  <si>
    <t xml:space="preserve">        Effective Tax Rate</t>
  </si>
  <si>
    <t xml:space="preserve">        Tax Reporting</t>
  </si>
  <si>
    <t xml:space="preserve">        Tax Strategy and Governance</t>
  </si>
  <si>
    <t>Tax Strategy</t>
  </si>
  <si>
    <t xml:space="preserve">        Lobbying and Trade Associations - Climate Alignment</t>
  </si>
  <si>
    <t>Additional Disclosure</t>
  </si>
  <si>
    <t xml:space="preserve">        Largest Contributions &amp; Expenditures</t>
  </si>
  <si>
    <t xml:space="preserve">        Contributions &amp; Other Spending</t>
  </si>
  <si>
    <t>Policy Influence</t>
  </si>
  <si>
    <t xml:space="preserve">        Materiality Metrics for External Stakeholders</t>
  </si>
  <si>
    <t xml:space="preserve">        Material Issues for External Stakeholders</t>
  </si>
  <si>
    <t xml:space="preserve">        Materiality Analysis</t>
  </si>
  <si>
    <t xml:space="preserve">        Materiality Metrics for Enterprise Value Creation</t>
  </si>
  <si>
    <t xml:space="preserve">        Material Issues for Enterprise Value Creation</t>
  </si>
  <si>
    <t>Materiality</t>
  </si>
  <si>
    <t xml:space="preserve">        Information Security Policy</t>
  </si>
  <si>
    <t xml:space="preserve">        Information Security Management Programs</t>
  </si>
  <si>
    <t xml:space="preserve">        Information Security Governance</t>
  </si>
  <si>
    <t>Information Security</t>
  </si>
  <si>
    <t xml:space="preserve">        Emerging Risks</t>
  </si>
  <si>
    <t xml:space="preserve">        Risk Management Processes</t>
  </si>
  <si>
    <t xml:space="preserve">        Risk Governance</t>
  </si>
  <si>
    <t>Risk &amp; Crisis Management</t>
  </si>
  <si>
    <t xml:space="preserve">        UN Global Compact Membership</t>
  </si>
  <si>
    <t xml:space="preserve">        Whistleblowing Mechanism</t>
  </si>
  <si>
    <t xml:space="preserve">        Reporting on Breaches</t>
  </si>
  <si>
    <t xml:space="preserve">        Anti-Bribery &amp; Anti-Corruption Policy</t>
  </si>
  <si>
    <t xml:space="preserve">        Codes of Conduct</t>
  </si>
  <si>
    <t>Business Ethics</t>
  </si>
  <si>
    <t xml:space="preserve">        Supplier Code of Conduct</t>
  </si>
  <si>
    <t xml:space="preserve">        KPIs for Supplier Screening</t>
  </si>
  <si>
    <t xml:space="preserve">        Supplier Screening</t>
  </si>
  <si>
    <t xml:space="preserve">        Supplier ESG Programs</t>
  </si>
  <si>
    <t xml:space="preserve">        KPIs for Supplier Assessment and/or Development</t>
  </si>
  <si>
    <t xml:space="preserve">        Supplier Assessment and Development</t>
  </si>
  <si>
    <t>Supply Chain Management</t>
  </si>
  <si>
    <t xml:space="preserve">        Board Independence</t>
  </si>
  <si>
    <t xml:space="preserve">        Family Ownership</t>
  </si>
  <si>
    <t xml:space="preserve">        CEO-to-Employee Pay Ratio</t>
  </si>
  <si>
    <t xml:space="preserve">        Non-Executive Chairperson/ Lead Director</t>
  </si>
  <si>
    <t xml:space="preserve">        Management Ownership Requirements</t>
  </si>
  <si>
    <t xml:space="preserve">        Management Ownership</t>
  </si>
  <si>
    <t xml:space="preserve">        CEO Compensation - Success Metrics</t>
  </si>
  <si>
    <t xml:space="preserve">        CEO Compensation - Long-Term Performance Alignment</t>
  </si>
  <si>
    <t xml:space="preserve">        Board Industry Experience</t>
  </si>
  <si>
    <t xml:space="preserve">        Board Average Tenure</t>
  </si>
  <si>
    <t xml:space="preserve">        Board Diversity Policy</t>
  </si>
  <si>
    <t xml:space="preserve">        Board Accountability</t>
  </si>
  <si>
    <t xml:space="preserve">        Government Ownership</t>
  </si>
  <si>
    <t xml:space="preserve">        Board Type</t>
  </si>
  <si>
    <t xml:space="preserve">        Board Gender Diversity</t>
  </si>
  <si>
    <t>Corporate Governance</t>
  </si>
  <si>
    <t>Year-on-Year Change</t>
  </si>
  <si>
    <t>Industry Highest Score</t>
  </si>
  <si>
    <t>Industry Score Average</t>
  </si>
  <si>
    <t>Contains Modeled Scores?</t>
  </si>
  <si>
    <t>Data-Points Shared?</t>
  </si>
  <si>
    <t>Required Public / Additional Disclosure</t>
  </si>
  <si>
    <t>Score Comment</t>
  </si>
  <si>
    <t>Weight (%)</t>
  </si>
  <si>
    <t>Score</t>
  </si>
  <si>
    <t>Criteria</t>
  </si>
  <si>
    <t>45 Governance &amp; Economic Weight 30%</t>
  </si>
  <si>
    <t xml:space="preserve">        Privacy Policy: Systems/ Procedures</t>
  </si>
  <si>
    <t xml:space="preserve">        Customer Privacy Information</t>
  </si>
  <si>
    <t>Privacy Protection</t>
  </si>
  <si>
    <t xml:space="preserve">        Living Wage Commitment</t>
  </si>
  <si>
    <t xml:space="preserve">        Living Wage Methodology</t>
  </si>
  <si>
    <t xml:space="preserve">        Workforce Breakdown: Race/ Ethnicity &amp; Nationality</t>
  </si>
  <si>
    <t xml:space="preserve">        Freedom of Association</t>
  </si>
  <si>
    <t xml:space="preserve">        Discrimination &amp; Harassment</t>
  </si>
  <si>
    <t xml:space="preserve">        Gender Pay Indicators</t>
  </si>
  <si>
    <t xml:space="preserve">        Workforce Breakdown: Gender</t>
  </si>
  <si>
    <t>Labor Practices</t>
  </si>
  <si>
    <t xml:space="preserve">        OHS Policy</t>
  </si>
  <si>
    <t xml:space="preserve">        OHS Programs</t>
  </si>
  <si>
    <t xml:space="preserve">        Lost-Time Injury Frequency Rate (LTIFR) - Contractors</t>
  </si>
  <si>
    <t xml:space="preserve">        Fatalities</t>
  </si>
  <si>
    <t xml:space="preserve">        Lost-Time Injury Frequency Rate (LTIFR) - Employees</t>
  </si>
  <si>
    <t>Occupational Health &amp; Safety</t>
  </si>
  <si>
    <t xml:space="preserve">        Human Rights Due Diligence Process</t>
  </si>
  <si>
    <t xml:space="preserve">        Human Rights Mitigation &amp; Remediation</t>
  </si>
  <si>
    <t xml:space="preserve">        Human Rights Commitment</t>
  </si>
  <si>
    <t xml:space="preserve">        Human Rights Assessment</t>
  </si>
  <si>
    <t>Human Rights</t>
  </si>
  <si>
    <t xml:space="preserve">        Quality Management &amp; Audits of Distribution Networks</t>
  </si>
  <si>
    <t xml:space="preserve">        Incentives for Distribution Networks</t>
  </si>
  <si>
    <t xml:space="preserve">        Brand Management Metrics</t>
  </si>
  <si>
    <t xml:space="preserve">        Ethical Marketing &amp; Advertising</t>
  </si>
  <si>
    <t xml:space="preserve">        Online Strategies &amp; Customers Online</t>
  </si>
  <si>
    <t xml:space="preserve">        Customer Satisfaction Measurement</t>
  </si>
  <si>
    <t>Customer Relations</t>
  </si>
  <si>
    <t xml:space="preserve">        Hiring</t>
  </si>
  <si>
    <t xml:space="preserve">        Type of Performance Appraisal</t>
  </si>
  <si>
    <t xml:space="preserve">        Trend of Employee Wellbeing</t>
  </si>
  <si>
    <t xml:space="preserve">        Long-Term Incentives for Employees</t>
  </si>
  <si>
    <t xml:space="preserve">        Employee Support Programs</t>
  </si>
  <si>
    <t xml:space="preserve">        Employee Turnover Rate</t>
  </si>
  <si>
    <t xml:space="preserve">        Employee Development Programs</t>
  </si>
  <si>
    <t xml:space="preserve">        Training &amp; Development Inputs</t>
  </si>
  <si>
    <t xml:space="preserve">        Human Capital Return on Investment</t>
  </si>
  <si>
    <t>Human Capital Management</t>
  </si>
  <si>
    <t>26 Social Weight 35%</t>
  </si>
  <si>
    <t xml:space="preserve">        Energy Management Programs</t>
  </si>
  <si>
    <t xml:space="preserve">        Energy Consumption</t>
  </si>
  <si>
    <t>Energy</t>
  </si>
  <si>
    <t xml:space="preserve">        Water Risks Management of Suppliers</t>
  </si>
  <si>
    <t xml:space="preserve">        Exposure of Suppliers to Water Risks</t>
  </si>
  <si>
    <t xml:space="preserve">        Water Efficiency Management Programs</t>
  </si>
  <si>
    <t xml:space="preserve">        Water Consumption</t>
  </si>
  <si>
    <t>Water</t>
  </si>
  <si>
    <t xml:space="preserve">        Waste Management Programs</t>
  </si>
  <si>
    <t xml:space="preserve">        Waste Disposal</t>
  </si>
  <si>
    <t>Waste &amp; Pollutants</t>
  </si>
  <si>
    <t xml:space="preserve">        Plastic Raw Materials</t>
  </si>
  <si>
    <t xml:space="preserve">        Plant &amp; Animal-Derived Textile Materials</t>
  </si>
  <si>
    <t xml:space="preserve">        Raw Materials Programs</t>
  </si>
  <si>
    <t xml:space="preserve">        Raw Materials Policy</t>
  </si>
  <si>
    <t>Sustainable Raw Materials</t>
  </si>
  <si>
    <t xml:space="preserve">        Plastic Packaging</t>
  </si>
  <si>
    <t xml:space="preserve">        Packaging Materials</t>
  </si>
  <si>
    <t xml:space="preserve">        Packaging Commitment</t>
  </si>
  <si>
    <t>Packaging</t>
  </si>
  <si>
    <t xml:space="preserve">        Environmental Policy</t>
  </si>
  <si>
    <t xml:space="preserve">        Environmental Violations</t>
  </si>
  <si>
    <t xml:space="preserve">        Environmental Management Systems Verification</t>
  </si>
  <si>
    <t xml:space="preserve">        Coverage of Environmental Management Policy</t>
  </si>
  <si>
    <t>Environmental Policy &amp; Management</t>
  </si>
  <si>
    <t xml:space="preserve">        Biodiversity Risk Assessment</t>
  </si>
  <si>
    <t xml:space="preserve">        No Deforestation Commitment</t>
  </si>
  <si>
    <t xml:space="preserve">        Biodiversity Commitment</t>
  </si>
  <si>
    <t>Biodiversity</t>
  </si>
  <si>
    <t xml:space="preserve">        Circular Fashion Indicators</t>
  </si>
  <si>
    <t xml:space="preserve">        Circular Fashion Programs</t>
  </si>
  <si>
    <t xml:space="preserve">        Circular Fashion Commitment</t>
  </si>
  <si>
    <t xml:space="preserve">        Hazardous Substances Commitment</t>
  </si>
  <si>
    <t xml:space="preserve">        Sustainable Revenues</t>
  </si>
  <si>
    <t xml:space="preserve">        Life Cycle Assessment</t>
  </si>
  <si>
    <t>Product Stewardship</t>
  </si>
  <si>
    <t xml:space="preserve">        Physical Climate Risk Adaptation</t>
  </si>
  <si>
    <t xml:space="preserve">        TCFD Disclosure</t>
  </si>
  <si>
    <t xml:space="preserve">        Climate Governance</t>
  </si>
  <si>
    <t xml:space="preserve">        Climate-Related Scenario Analysis</t>
  </si>
  <si>
    <t xml:space="preserve">        Climate-Related Management Incentives</t>
  </si>
  <si>
    <t xml:space="preserve">        Low-Carbon Products</t>
  </si>
  <si>
    <t xml:space="preserve">        Climate Risk Management</t>
  </si>
  <si>
    <t xml:space="preserve">        Net-Zero Commitment</t>
  </si>
  <si>
    <t xml:space="preserve">        Emissions Reduction Targets</t>
  </si>
  <si>
    <t xml:space="preserve">        Indirect Greenhouse Gas Emissions (Scope 3)</t>
  </si>
  <si>
    <t xml:space="preserve">        Indirect Greenhouse Gas Emissions (Scope 2)</t>
  </si>
  <si>
    <t xml:space="preserve">        Direct Greenhouse Gas Emissions (Scope 1)</t>
  </si>
  <si>
    <t>Climate Strategy</t>
  </si>
  <si>
    <t>32 Environmental Weight 35%</t>
  </si>
  <si>
    <t>ESG Score Breakdown</t>
  </si>
  <si>
    <t xml:space="preserve"> </t>
  </si>
  <si>
    <t>No Data Available</t>
  </si>
  <si>
    <t>Media &amp; Stakeholder Analysis</t>
  </si>
  <si>
    <t>S&amp;P Global ESG Score</t>
  </si>
  <si>
    <t>Updated Annually As of</t>
  </si>
  <si>
    <t>Modeled Scores</t>
  </si>
  <si>
    <t>5/119</t>
  </si>
  <si>
    <t>Number of Questions Based on Modeling Approaches</t>
  </si>
  <si>
    <t>S&amp;P Global CSA Score</t>
  </si>
  <si>
    <t>Actual Score Based on Additional Disclosure</t>
  </si>
  <si>
    <t>Potential Score Based on Additional Disclosure</t>
  </si>
  <si>
    <t>Maximum Industry Score Additional Disclosure</t>
  </si>
  <si>
    <t xml:space="preserve">Medium    </t>
  </si>
  <si>
    <t>Data Availability Relative to Peers Additional</t>
  </si>
  <si>
    <t>Disclosure Rate Additional Disclosure (%)</t>
  </si>
  <si>
    <t>Actual Score Based on Required Public Disclosure</t>
  </si>
  <si>
    <t>Potential Score Based on Public Disclosure</t>
  </si>
  <si>
    <t>Maximum Industry Score Required Public</t>
  </si>
  <si>
    <t>Data Availability Relative to Peers Public</t>
  </si>
  <si>
    <t>Disclosure Rate Required Public (%)</t>
  </si>
  <si>
    <t>Disclosure Analysis</t>
  </si>
  <si>
    <t>Crocs, Inc.'s data availability is MEDIUM within the industry, as it made available 67% 
													and 53% of the required and additional disclosures, respectively.</t>
  </si>
  <si>
    <t>The company scored above the TEX Textiles, Apparel &amp; Luxury Goods industry peer group average of 32.</t>
  </si>
  <si>
    <t>Crocs, Inc.'s ESG Score including modeled is 34, accounting for Media &amp; Stakeholder Analysis adjustments.</t>
  </si>
  <si>
    <t>ESG Score Contribution</t>
  </si>
  <si>
    <t xml:space="preserve">For the purposes of providing a comparative assessment, the history chart shows what the S&amp;P Global ESG Scores would have been including modeled scores in the years prior to 2023. These are not restatements of the historical S&amp;P Global ESG Scores.
                    					</t>
  </si>
  <si>
    <t>Historical ESG Performance</t>
  </si>
  <si>
    <t>TEX Textiles, Apparel &amp; Luxury Goods</t>
  </si>
  <si>
    <t>ESG Score Industry</t>
  </si>
  <si>
    <t>Updated</t>
  </si>
  <si>
    <t>Governance &amp; Economic Weight (%)</t>
  </si>
  <si>
    <t>Governance &amp; Economic Score</t>
  </si>
  <si>
    <t>Social Weight (%)</t>
  </si>
  <si>
    <t>Social Score</t>
  </si>
  <si>
    <t>Environmental Weight (%)</t>
  </si>
  <si>
    <t>Environmental Score</t>
  </si>
  <si>
    <t>Methodology Year</t>
  </si>
  <si>
    <t>Public Required Only</t>
  </si>
  <si>
    <t>Data Points Shared</t>
  </si>
  <si>
    <t>Include Modeled Scores</t>
  </si>
  <si>
    <t>Key Metrics</t>
  </si>
  <si>
    <t xml:space="preserve">Survey Respondent  
</t>
  </si>
  <si>
    <t>NASDAQGS:CROX (MI KEY: 4155562; SPCIQ KEY: 13639284; TCUID: 52738)</t>
  </si>
  <si>
    <t>Crocs, Inc. | ESG Scores</t>
  </si>
  <si>
    <t>Total Liabilities &amp; Shareholders Equity</t>
  </si>
  <si>
    <t>Total Shareholders Equity</t>
  </si>
  <si>
    <t>Accumulated Other Comprehensive Income (Loss)</t>
  </si>
  <si>
    <t>Retained Earnings (Accumulated Deficit)</t>
  </si>
  <si>
    <t>Treasury Stock - Common</t>
  </si>
  <si>
    <t>Additional Paid in Capital</t>
  </si>
  <si>
    <t>Common Stock - Par Value</t>
  </si>
  <si>
    <t>Shareholders' Equity</t>
  </si>
  <si>
    <t>Long-term Income Taxes Payable</t>
  </si>
  <si>
    <t>Other Liabilities</t>
  </si>
  <si>
    <t>Deferred Tax Liabilities</t>
  </si>
  <si>
    <t>Long Term Operating Lease Liabilities</t>
  </si>
  <si>
    <t>Long-term Borrowings</t>
  </si>
  <si>
    <t>Noncurrent Liabilities</t>
  </si>
  <si>
    <t>Total Current Liabilities</t>
  </si>
  <si>
    <t>Income Taxes Payable</t>
  </si>
  <si>
    <t>Current Operating Lease Liabilities</t>
  </si>
  <si>
    <t>Current Portion of Borrowings</t>
  </si>
  <si>
    <t>Accrued Expenses and Other Liabilities</t>
  </si>
  <si>
    <t>Accounts Payable</t>
  </si>
  <si>
    <t>Current Liabilities</t>
  </si>
  <si>
    <t>Total Assets</t>
  </si>
  <si>
    <t>Other Assets</t>
  </si>
  <si>
    <t>Restricted Cash</t>
  </si>
  <si>
    <t>Intangible Assets, Net</t>
  </si>
  <si>
    <t>Goodwill</t>
  </si>
  <si>
    <t>Deferred Tax Asset-net</t>
  </si>
  <si>
    <t>Property and Equipment, net</t>
  </si>
  <si>
    <t>Right of Use Assets</t>
  </si>
  <si>
    <t>Noncurrent Assets</t>
  </si>
  <si>
    <t>Total Current Assets</t>
  </si>
  <si>
    <t>Restricted Cash-current</t>
  </si>
  <si>
    <t>Prepaid Expenses and Other Current Assets</t>
  </si>
  <si>
    <t>Inventories</t>
  </si>
  <si>
    <t>Incomes Taxes Receivable</t>
  </si>
  <si>
    <t>Other Receivables</t>
  </si>
  <si>
    <t>Accounts Receivables</t>
  </si>
  <si>
    <t>Cash and Cash Equivalents</t>
  </si>
  <si>
    <t>Current Assets</t>
  </si>
  <si>
    <t>Crocs, Inc. | Balance Sheet (As Reported)</t>
  </si>
  <si>
    <t>Cash Flow Net Changes in Cash</t>
  </si>
  <si>
    <t>Foreign Exchange Rate Effect on Cash and Cash Equivalents</t>
  </si>
  <si>
    <t>Other Adjustments</t>
  </si>
  <si>
    <t>Cash Flow from Financing Activities</t>
  </si>
  <si>
    <t>Deferred Debt Issuance Cost</t>
  </si>
  <si>
    <t>Others</t>
  </si>
  <si>
    <t>Dividends, Series a Preferred Stock</t>
  </si>
  <si>
    <t>Repurchases of Common stock, including excise taxes paid</t>
  </si>
  <si>
    <t>Repurchase of Common Stock for Tax Withholding</t>
  </si>
  <si>
    <t>Purchase of Treasury Stock</t>
  </si>
  <si>
    <t>Proceeds from Bank Borrowings</t>
  </si>
  <si>
    <t>Proceeds from Note Issuance</t>
  </si>
  <si>
    <t>Repayment of Bank Borrowings</t>
  </si>
  <si>
    <t>Financing Activities</t>
  </si>
  <si>
    <t>Cash Flow from Investing Activities</t>
  </si>
  <si>
    <t>Acquisition of Heydude, Net of Cash Acquired</t>
  </si>
  <si>
    <t>Proceeds from Disposal of Property and Equipment</t>
  </si>
  <si>
    <t>Purchase of Property and Equipment and Software</t>
  </si>
  <si>
    <t>Investing Activities</t>
  </si>
  <si>
    <t>Cash Flow from Operating Activities</t>
  </si>
  <si>
    <t>Accrued Expense and Other Liabilities</t>
  </si>
  <si>
    <t>Prepaid Expense and Other Assets</t>
  </si>
  <si>
    <t>Income Taxes</t>
  </si>
  <si>
    <t>Accounts Receivable, Net of Allowances</t>
  </si>
  <si>
    <t>Inventory Donations</t>
  </si>
  <si>
    <t>Right of Use Assets/operating Lease Liabilities</t>
  </si>
  <si>
    <t>Operating Lease Costs</t>
  </si>
  <si>
    <t>Others-non-cash Items</t>
  </si>
  <si>
    <t>Deferred Income Taxes</t>
  </si>
  <si>
    <t>Provision for (recovery of) Doubtful Accounts, Net</t>
  </si>
  <si>
    <t>Share Based Compensation</t>
  </si>
  <si>
    <t>Asset Impairment Charges</t>
  </si>
  <si>
    <t>Gain/loss on Disposal of Assets</t>
  </si>
  <si>
    <t>Depreciation and Amortization</t>
  </si>
  <si>
    <t>Net Income</t>
  </si>
  <si>
    <t>Operating Activities</t>
  </si>
  <si>
    <t>Crocs, Inc. | Cash Flow (As Reported)</t>
  </si>
  <si>
    <t>Share and per share items are in actual magnitude.</t>
  </si>
  <si>
    <t>U.S. GAAP</t>
  </si>
  <si>
    <t>Accounting Standard</t>
  </si>
  <si>
    <t>1/1</t>
  </si>
  <si>
    <t>Std. Dev.</t>
  </si>
  <si>
    <t>Low</t>
  </si>
  <si>
    <t>High</t>
  </si>
  <si>
    <t>Median</t>
  </si>
  <si>
    <t>Actuals/Estimates</t>
  </si>
  <si>
    <t>ROA (%)</t>
  </si>
  <si>
    <t>3/3</t>
  </si>
  <si>
    <t>4/4</t>
  </si>
  <si>
    <t>5/5</t>
  </si>
  <si>
    <t>6/6</t>
  </si>
  <si>
    <t>ROE (%)</t>
  </si>
  <si>
    <t>10/10</t>
  </si>
  <si>
    <t>12/12</t>
  </si>
  <si>
    <t>Gross Margin (%)</t>
  </si>
  <si>
    <t>7/7</t>
  </si>
  <si>
    <t>Capital Expenditures</t>
  </si>
  <si>
    <t>Free Cash Flow</t>
  </si>
  <si>
    <t>5/6</t>
  </si>
  <si>
    <t>Cash From Operations</t>
  </si>
  <si>
    <t>Depreciation &amp; Amortization</t>
  </si>
  <si>
    <t>TEV</t>
  </si>
  <si>
    <t>1/4</t>
  </si>
  <si>
    <t>3/5</t>
  </si>
  <si>
    <t>3/4</t>
  </si>
  <si>
    <t>Net Debt</t>
  </si>
  <si>
    <t>Net Income (GAAP)</t>
  </si>
  <si>
    <t>11/11</t>
  </si>
  <si>
    <t>Net Income Normalized</t>
  </si>
  <si>
    <t>2/2</t>
  </si>
  <si>
    <t>8/8</t>
  </si>
  <si>
    <t>9/10</t>
  </si>
  <si>
    <t>Effective Tax Rate (%)</t>
  </si>
  <si>
    <t>EBT (GAAP)</t>
  </si>
  <si>
    <t>EBT Normalized</t>
  </si>
  <si>
    <t>9/9</t>
  </si>
  <si>
    <t>13/13</t>
  </si>
  <si>
    <t>EBIT</t>
  </si>
  <si>
    <t>11/12</t>
  </si>
  <si>
    <t>EBITDA</t>
  </si>
  <si>
    <t>14/14</t>
  </si>
  <si>
    <t>Revenue</t>
  </si>
  <si>
    <t>FY 2027 - Dec 2027</t>
  </si>
  <si>
    <t>FY 2026 - Dec 2026</t>
  </si>
  <si>
    <t>FY 2025 - Dec 2025</t>
  </si>
  <si>
    <t>FY 2024 - Dec 2024</t>
  </si>
  <si>
    <t>Company Level ($000)</t>
  </si>
  <si>
    <t>Avg. Diluted Shares Outstanding</t>
  </si>
  <si>
    <t>Cash flow per share</t>
  </si>
  <si>
    <t>Book Value per share</t>
  </si>
  <si>
    <t>Dividend per share</t>
  </si>
  <si>
    <t>EPS (GAAP)</t>
  </si>
  <si>
    <t>15/15</t>
  </si>
  <si>
    <t>12.40 E</t>
  </si>
  <si>
    <t>13.08 E</t>
  </si>
  <si>
    <t>12.61 E</t>
  </si>
  <si>
    <t>13.17 A</t>
  </si>
  <si>
    <t>EPS Normalized</t>
  </si>
  <si>
    <t>NASDAQGS:CROX ($)</t>
  </si>
  <si>
    <t xml:space="preserve">Per Share Level </t>
  </si>
  <si>
    <t>Current Fiscal Quarter (FQ2 2025): Jun-30-2025   |   Current Fiscal Year (FY  2025): Dec-31-2025</t>
  </si>
  <si>
    <t>Decimals  Default</t>
  </si>
  <si>
    <t>Magnitude Thousands (3)</t>
  </si>
  <si>
    <t>Accounting Standard U.S. GAAP</t>
  </si>
  <si>
    <t>Consolidation Consolidated</t>
  </si>
  <si>
    <t>To  2027</t>
  </si>
  <si>
    <t>Period Range From  2024</t>
  </si>
  <si>
    <t>Period Type Fiscal Years</t>
  </si>
  <si>
    <t>NASDAQGS:CROX (MI KEY: 4155562; SPCIQ KEY: 13639284)</t>
  </si>
  <si>
    <t>Crocs, Inc. | Consensus</t>
  </si>
  <si>
    <t>² Potential Upside: The percentage difference between the Consensus Target Price and the Close Price.</t>
  </si>
  <si>
    <t>¹ Number of Analysts represents the total number of analysts forecasting for a specified data item and period end. Suppressed estimates are not included in the calculation of estimates.</t>
  </si>
  <si>
    <t>14.82%</t>
  </si>
  <si>
    <t>151.13/86.11</t>
  </si>
  <si>
    <t>109.97/107.25</t>
  </si>
  <si>
    <t xml:space="preserve">Potential Upside² </t>
  </si>
  <si>
    <t>52 Week High/Low</t>
  </si>
  <si>
    <t>Day High/Low</t>
  </si>
  <si>
    <t>Previous Close</t>
  </si>
  <si>
    <t>Open</t>
  </si>
  <si>
    <t>Last Delayed</t>
  </si>
  <si>
    <t>MARKET SUMMARY ($)</t>
  </si>
  <si>
    <t>Number of Analysts¹</t>
  </si>
  <si>
    <t>Standard Deviation</t>
  </si>
  <si>
    <t>3.00 (Hold)</t>
  </si>
  <si>
    <t>4.50 (Above Avg.)</t>
  </si>
  <si>
    <t>Mean</t>
  </si>
  <si>
    <t>Industry Rec</t>
  </si>
  <si>
    <t>Price Volatility</t>
  </si>
  <si>
    <t xml:space="preserve">LT Growth (%) </t>
  </si>
  <si>
    <t>Target Price ($)</t>
  </si>
  <si>
    <t>Ticker NASDAQGS:CROX</t>
  </si>
  <si>
    <t>Decimals Default</t>
  </si>
  <si>
    <t>Crocs, Inc. | Estimate Highlights (Sentiment Analysis)</t>
  </si>
  <si>
    <t>Crocs, Inc. | Estimate Highlights (Current Consensus Trend)</t>
  </si>
  <si>
    <t>ยน Number of Analysts represents the total number of analysts forecasting for a specified data item and period end. Suppressed estimates are not included in the calculation of estimates.</t>
  </si>
  <si>
    <t>2027</t>
  </si>
  <si>
    <t>2.52 E</t>
  </si>
  <si>
    <t>3.54 E</t>
  </si>
  <si>
    <t>4.13 E</t>
  </si>
  <si>
    <t>2.88 E</t>
  </si>
  <si>
    <t>2026</t>
  </si>
  <si>
    <t>2.35 E</t>
  </si>
  <si>
    <t>3.34 E</t>
  </si>
  <si>
    <t>4.03 E</t>
  </si>
  <si>
    <t>3.00 A</t>
  </si>
  <si>
    <t>2025</t>
  </si>
  <si>
    <t>2.52 A</t>
  </si>
  <si>
    <t>3.60 A</t>
  </si>
  <si>
    <t>4.01 A</t>
  </si>
  <si>
    <t>3.02 A</t>
  </si>
  <si>
    <t>2024</t>
  </si>
  <si>
    <t>12.03 A</t>
  </si>
  <si>
    <t>2.58 A</t>
  </si>
  <si>
    <t>3.25 A</t>
  </si>
  <si>
    <t>3.59 A</t>
  </si>
  <si>
    <t>2.61 A</t>
  </si>
  <si>
    <t>2023</t>
  </si>
  <si>
    <t>10.92 A</t>
  </si>
  <si>
    <t>2.65 A</t>
  </si>
  <si>
    <t>2.97 A</t>
  </si>
  <si>
    <t>3.24 A</t>
  </si>
  <si>
    <t>2.05 A</t>
  </si>
  <si>
    <t>2022</t>
  </si>
  <si>
    <t>NTM</t>
  </si>
  <si>
    <t>FY Number of Analysts¹</t>
  </si>
  <si>
    <t>FY/NTM</t>
  </si>
  <si>
    <t>FQ4 - Dec</t>
  </si>
  <si>
    <t>FQ3 - Sep</t>
  </si>
  <si>
    <t>FQ2 - Jun</t>
  </si>
  <si>
    <t>FQ1 - Mar</t>
  </si>
  <si>
    <t>EPS Normalized ($)</t>
  </si>
  <si>
    <t>Crocs, Inc. | Estimate Highlights (Mean Estimates and Actuals Summary)</t>
  </si>
  <si>
    <t>Market Cap/ Revenue</t>
  </si>
  <si>
    <t>TEV/ Revenue</t>
  </si>
  <si>
    <t>TEV/ EBITDA</t>
  </si>
  <si>
    <t>TEV/ EBIT</t>
  </si>
  <si>
    <t>PEG</t>
  </si>
  <si>
    <t>P/ CFPS</t>
  </si>
  <si>
    <t>P/ BV</t>
  </si>
  <si>
    <t>PE</t>
  </si>
  <si>
    <t>2027FY</t>
  </si>
  <si>
    <t>2026FY</t>
  </si>
  <si>
    <t>2025FY</t>
  </si>
  <si>
    <t>Crocs, Inc. | Estimate Highlights (Multiples)</t>
  </si>
  <si>
    <t>Crocs, Inc. | Estimate Highlights (Surprise Chart)</t>
  </si>
  <si>
    <t>= Float%</t>
  </si>
  <si>
    <t>/  Shares outstanding</t>
  </si>
  <si>
    <t xml:space="preserve">   Free Float Shares</t>
  </si>
  <si>
    <t>= Total Shares Excluded From Float</t>
  </si>
  <si>
    <t xml:space="preserve">        Tennessee Department of Treasury</t>
  </si>
  <si>
    <t xml:space="preserve">        North Carolina Department of State Treasurer</t>
  </si>
  <si>
    <t>+ State Owned Shares</t>
  </si>
  <si>
    <t xml:space="preserve">        Healy, Susan L.</t>
  </si>
  <si>
    <t xml:space="preserve">        Britt, Tom</t>
  </si>
  <si>
    <t xml:space="preserve">        Tolmare, Neeraj S.</t>
  </si>
  <si>
    <t xml:space="preserve">        Ford Hughes, Charisse</t>
  </si>
  <si>
    <t xml:space="preserve">        Blackshaw, Rick</t>
  </si>
  <si>
    <t xml:space="preserve">        Reilly, Terence</t>
  </si>
  <si>
    <t xml:space="preserve">        Replogle, John B.</t>
  </si>
  <si>
    <t xml:space="preserve">        Kaplan, Beth J.</t>
  </si>
  <si>
    <t xml:space="preserve">        Sisler, Shannon</t>
  </si>
  <si>
    <t xml:space="preserve">        Bickley, Ian Martin</t>
  </si>
  <si>
    <t xml:space="preserve">        Poole, Michelle</t>
  </si>
  <si>
    <t xml:space="preserve">        Mehlman, Anne</t>
  </si>
  <si>
    <t xml:space="preserve">        Frasch, Ron</t>
  </si>
  <si>
    <t xml:space="preserve">        Michaels, Adam</t>
  </si>
  <si>
    <t xml:space="preserve">        Treff, Doug</t>
  </si>
  <si>
    <t xml:space="preserve">        Smach, Tom</t>
  </si>
  <si>
    <t xml:space="preserve">        Hart, Dan</t>
  </si>
  <si>
    <t xml:space="preserve">        Rees, Andrew</t>
  </si>
  <si>
    <t>Company Employees/ Individual Insiders</t>
  </si>
  <si>
    <t>Jul-24-2025</t>
  </si>
  <si>
    <t>Standardized Data</t>
  </si>
  <si>
    <t>Crocs Inc.</t>
  </si>
  <si>
    <t>Float Summary</t>
  </si>
  <si>
    <t>Total</t>
  </si>
  <si>
    <t>State Owned Shares</t>
  </si>
  <si>
    <t>Individuals/Insiders</t>
  </si>
  <si>
    <t>Institutions</t>
  </si>
  <si>
    <t>Market Value ($M)</t>
  </si>
  <si>
    <t>Percent of Common Shares Outstanding (%)</t>
  </si>
  <si>
    <t>Common Stock Equivalent Held</t>
  </si>
  <si>
    <t>Type</t>
  </si>
  <si>
    <t>Summary: Percent of Common Shares Outstanding (%)</t>
  </si>
  <si>
    <t>Ownership Summary</t>
  </si>
  <si>
    <t>Selected Tabs:  All</t>
  </si>
  <si>
    <t>View Security:  Summary</t>
  </si>
  <si>
    <t>Crocs, Inc. | Ownership Summary (Summary)</t>
  </si>
  <si>
    <t>State Street Global Advisors Inc.</t>
  </si>
  <si>
    <t>WIT Partners Advisory Pte Ltd.</t>
  </si>
  <si>
    <t>Vanguard Group Inc.</t>
  </si>
  <si>
    <t>BlackRock Inc.</t>
  </si>
  <si>
    <t>FMR LLC</t>
  </si>
  <si>
    <t>Institution is an Activist?</t>
  </si>
  <si>
    <t>Position Date</t>
  </si>
  <si>
    <t>MI Key</t>
  </si>
  <si>
    <t>Holder</t>
  </si>
  <si>
    <t>Current Top Holders Activity</t>
  </si>
  <si>
    <t>Top Holders</t>
  </si>
  <si>
    <t>Crocs, Inc. | Ownership Summary (Top Holders)</t>
  </si>
  <si>
    <t>John Hancock Funds III - John Hancock Disciplined Value Mid Cap Fund</t>
  </si>
  <si>
    <t>Capitol Series Trust - Fuller &amp; Thaler Behavioral Small-Cap Equity Fund</t>
  </si>
  <si>
    <t>Vanguard Index Funds - Vanguard Small-Cap ETF</t>
  </si>
  <si>
    <t>Vanguard Index Funds - Vanguard Total Stock Market ETF</t>
  </si>
  <si>
    <t>iShares Trust - iShares Core S&amp;P Mid-Cap ETF</t>
  </si>
  <si>
    <t>Current Top Mutual Fund Holders Activity</t>
  </si>
  <si>
    <t>Top Mutual Fund Holders</t>
  </si>
  <si>
    <t>Crocs, Inc. | Ownership Summary (Top Mutual Fund Holders)</t>
  </si>
  <si>
    <t>Unclassified</t>
  </si>
  <si>
    <t>VC/PE Firms (&lt;5% stake)</t>
  </si>
  <si>
    <t>Insurance Companies</t>
  </si>
  <si>
    <t>Corporate Pension Sponsors</t>
  </si>
  <si>
    <t>Educational/Cultural Endowments</t>
  </si>
  <si>
    <t>Family Offices/Trusts</t>
  </si>
  <si>
    <t>Sovereign Wealth Funds (&lt;5% stake)</t>
  </si>
  <si>
    <t>Government Pension Sponsors</t>
  </si>
  <si>
    <t>Banks/Investment Banks</t>
  </si>
  <si>
    <t>Hedge Fund Managers (&lt;5% stake)</t>
  </si>
  <si>
    <t>Traditional Investment Managers</t>
  </si>
  <si>
    <t>Number of Shareholders (actual)</t>
  </si>
  <si>
    <t>Institutional Ownership (%)</t>
  </si>
  <si>
    <t>Institutional Ownership (%) by Owner Type</t>
  </si>
  <si>
    <t>Owner Type</t>
  </si>
  <si>
    <t>Crocs, Inc. | Ownership Summary (Inst. Owner Type)</t>
  </si>
  <si>
    <t>4</t>
  </si>
  <si>
    <t>Other</t>
  </si>
  <si>
    <t>2</t>
  </si>
  <si>
    <t>Winnipeg, MB Metro</t>
  </si>
  <si>
    <t>1</t>
  </si>
  <si>
    <t>Vancouver, BC Metro</t>
  </si>
  <si>
    <t>18</t>
  </si>
  <si>
    <t>Toronto, ON Metro</t>
  </si>
  <si>
    <t>3</t>
  </si>
  <si>
    <t>Montreal, QC Metro</t>
  </si>
  <si>
    <t>28</t>
  </si>
  <si>
    <t>Canada</t>
  </si>
  <si>
    <t>5</t>
  </si>
  <si>
    <t>Geneva, Switzerland Metro</t>
  </si>
  <si>
    <t>6</t>
  </si>
  <si>
    <t>Zurich, Switzerland Metro</t>
  </si>
  <si>
    <t>15</t>
  </si>
  <si>
    <t>Switzerland</t>
  </si>
  <si>
    <t>London, UK Metro</t>
  </si>
  <si>
    <t>24</t>
  </si>
  <si>
    <t>United Kingdom</t>
  </si>
  <si>
    <t>Singapore Metro</t>
  </si>
  <si>
    <t>Singapore</t>
  </si>
  <si>
    <t>145</t>
  </si>
  <si>
    <t>Buffalo/Upstate NY Metro</t>
  </si>
  <si>
    <t>Wilmington, DE Metro</t>
  </si>
  <si>
    <t>Wichita, KS Metro</t>
  </si>
  <si>
    <t>Upper New England Metro</t>
  </si>
  <si>
    <t>Hartford, CT Metro</t>
  </si>
  <si>
    <t>San Diego, CA Metro</t>
  </si>
  <si>
    <t>Little Rock, AR Metro</t>
  </si>
  <si>
    <t>Mountain States Metro</t>
  </si>
  <si>
    <t>Nashville, TN Metro</t>
  </si>
  <si>
    <t>San Antonio, TX Metro</t>
  </si>
  <si>
    <t>Providence, RI Metro</t>
  </si>
  <si>
    <t>Greater NM Metro</t>
  </si>
  <si>
    <t>Omaha, NE Metro</t>
  </si>
  <si>
    <t>St Louis, MO Metro</t>
  </si>
  <si>
    <t>Pittsburgh, PA Metro</t>
  </si>
  <si>
    <t>Portland, OR Metro</t>
  </si>
  <si>
    <t>Raleigh/Durham, NC Metro</t>
  </si>
  <si>
    <t>Columbus, OH Metro</t>
  </si>
  <si>
    <t>Detroit, MI Metro</t>
  </si>
  <si>
    <t>Phoenix, AZ Metro</t>
  </si>
  <si>
    <t>Trenton, NJ Metro</t>
  </si>
  <si>
    <t>New Orleans, LA Metro</t>
  </si>
  <si>
    <t>Greater AK Metro</t>
  </si>
  <si>
    <t>Tulsa, OK Metro</t>
  </si>
  <si>
    <t>Houston, TX Metro</t>
  </si>
  <si>
    <t>Seattle, WA Metro</t>
  </si>
  <si>
    <t>Tallahassee, FL Metro</t>
  </si>
  <si>
    <t>Jacksonville, FL Metro</t>
  </si>
  <si>
    <t>Indianapolis, IN Metro</t>
  </si>
  <si>
    <t>Louisville, KY Metro</t>
  </si>
  <si>
    <t>9</t>
  </si>
  <si>
    <t>Cleveland, OH Metro</t>
  </si>
  <si>
    <t>Miami, FL Metro</t>
  </si>
  <si>
    <t>Richmond, VA Metro</t>
  </si>
  <si>
    <t>10</t>
  </si>
  <si>
    <t>Dallas/Ft Worth, TX Metro</t>
  </si>
  <si>
    <t>Tampa, FL Metro</t>
  </si>
  <si>
    <t>13</t>
  </si>
  <si>
    <t>Denver, CO Metro</t>
  </si>
  <si>
    <t>Columbia, SC Metro</t>
  </si>
  <si>
    <t>Los Angeles, CA Metro</t>
  </si>
  <si>
    <t>Des Moines, IA Metro</t>
  </si>
  <si>
    <t>Sacramento, CA Metro</t>
  </si>
  <si>
    <t>11</t>
  </si>
  <si>
    <t>Atlanta, GA Metro</t>
  </si>
  <si>
    <t>Greater AL Metro</t>
  </si>
  <si>
    <t>Cincinnati, OH Metro</t>
  </si>
  <si>
    <t>Upstate NY Metro</t>
  </si>
  <si>
    <t>7</t>
  </si>
  <si>
    <t>Kansas City, MO Metro</t>
  </si>
  <si>
    <t>Charlotte, NC Metro</t>
  </si>
  <si>
    <t>Salt Lake City, UT Metro</t>
  </si>
  <si>
    <t>Minneapolis, MN Metro</t>
  </si>
  <si>
    <t>Milwaukee, WI Metro</t>
  </si>
  <si>
    <t>14</t>
  </si>
  <si>
    <t>Baltimore/Wash DC Metro</t>
  </si>
  <si>
    <t>Austin, TX Metro</t>
  </si>
  <si>
    <t>San Francisco, CA Metro</t>
  </si>
  <si>
    <t>Chicago, IL Metro</t>
  </si>
  <si>
    <t>19</t>
  </si>
  <si>
    <t>Philadelphia, PA Metro</t>
  </si>
  <si>
    <t>27</t>
  </si>
  <si>
    <t>Boston, MA Metro</t>
  </si>
  <si>
    <t>94</t>
  </si>
  <si>
    <t>New York City, NY Metro</t>
  </si>
  <si>
    <t xml:space="preserve">Percent of Common Shares Outstanding (%) by Country </t>
  </si>
  <si>
    <t>532</t>
  </si>
  <si>
    <t>USA</t>
  </si>
  <si>
    <t>Number of Holders</t>
  </si>
  <si>
    <t>Country/Region</t>
  </si>
  <si>
    <t>Top Institutional Regional Holders</t>
  </si>
  <si>
    <t>Crocs, Inc. | Ownership Summary (Country)</t>
  </si>
  <si>
    <t>Blend</t>
  </si>
  <si>
    <t>Aggressive Growth</t>
  </si>
  <si>
    <t>GARP</t>
  </si>
  <si>
    <t>Growth</t>
  </si>
  <si>
    <t>Institutional Ownership (%) by Style</t>
  </si>
  <si>
    <t>Calculated Investment Style</t>
  </si>
  <si>
    <t>Crocs, Inc. | Ownership Summary (Style)</t>
  </si>
  <si>
    <t xml:space="preserve">Small Cap </t>
  </si>
  <si>
    <t xml:space="preserve">Multi Cap </t>
  </si>
  <si>
    <t xml:space="preserve">Mid Cap   </t>
  </si>
  <si>
    <t xml:space="preserve">Large Cap </t>
  </si>
  <si>
    <t>Institutional Ownership (%) by Market Cap</t>
  </si>
  <si>
    <t>Market Cap Emphasis</t>
  </si>
  <si>
    <t>Crocs, Inc. | Ownership Summary (Market Cap)</t>
  </si>
  <si>
    <t xml:space="preserve">Very High </t>
  </si>
  <si>
    <t xml:space="preserve">High      </t>
  </si>
  <si>
    <t xml:space="preserve">Moderate  </t>
  </si>
  <si>
    <t xml:space="preserve">Low       </t>
  </si>
  <si>
    <t xml:space="preserve">Very Low  </t>
  </si>
  <si>
    <t>Institutional Ownership (%) by Portfolio Turnover</t>
  </si>
  <si>
    <t>Portfolio Turnover Ratio</t>
  </si>
  <si>
    <t>Crocs, Inc. | Ownership Summary (Turnover)</t>
  </si>
  <si>
    <t>Scopus Asset Management L.P.</t>
  </si>
  <si>
    <t>Samlyn Capital LLC</t>
  </si>
  <si>
    <t>Contrarius Investment Management Ltd.</t>
  </si>
  <si>
    <t>Mercier Vanderlinden Asset Management</t>
  </si>
  <si>
    <t>Citadel Advisors LLC</t>
  </si>
  <si>
    <t>Point72 Asset Management LP</t>
  </si>
  <si>
    <t>Millennium Management LLC</t>
  </si>
  <si>
    <t>Pacer Advisors Inc.</t>
  </si>
  <si>
    <t>LSV Asset Management</t>
  </si>
  <si>
    <t>Change in Shares</t>
  </si>
  <si>
    <t>Seller</t>
  </si>
  <si>
    <t>Buyer</t>
  </si>
  <si>
    <t>Top Sellers</t>
  </si>
  <si>
    <t>Top Buyers</t>
  </si>
  <si>
    <t>Crocs, Inc. | Ownership Summary (Top Buyers and Sellers)</t>
  </si>
  <si>
    <t>Based on latest available data.
Public and Other equals total shares outstanding minus the sum of Institutions and all other Strategic Owners.
Reported Currency is the local currency of the equity listing, and currency conversion is based on today’s spot rate.
Shares Held includes positions from 13F filings plus data aggregated from the mutual funds of non-13F filers. Excludes any positions held by non-US mutual funds managed by 13F filers.
Total Shares Outstanding can exceed 100% because reporting requirements for holdings data is not aligned with the financials reporting of shares outstanding. 
Market value is calculated using the closing price 107.78 USD as of 7/25/2025.</t>
  </si>
  <si>
    <t>Sold Out Positions</t>
  </si>
  <si>
    <t>Decreased Positions</t>
  </si>
  <si>
    <t>Increased Positions</t>
  </si>
  <si>
    <t>New Positions</t>
  </si>
  <si>
    <t>Total Positions</t>
  </si>
  <si>
    <t>Dec-31-2024 To Mar-31-2025</t>
  </si>
  <si>
    <t>Other Strategic Holders</t>
  </si>
  <si>
    <t>82</t>
  </si>
  <si>
    <t>176</t>
  </si>
  <si>
    <t>198</t>
  </si>
  <si>
    <t>81</t>
  </si>
  <si>
    <t>598</t>
  </si>
  <si>
    <t>Crocs, Inc. | Ownership Summary (Ownership Activity)</t>
  </si>
  <si>
    <t>Intraday data is available for certain exchanges. In all cases, the data is at least 15 minutes delayed.</t>
  </si>
  <si>
    <t>* Market value is calculated using the closing price 107.78 USD as of 07/24/2025</t>
  </si>
  <si>
    <t>Quarterly Trend</t>
  </si>
  <si>
    <t>Market Value ($M)*</t>
  </si>
  <si>
    <t>Common Stock Equivalent Held (Actual)</t>
  </si>
  <si>
    <t>Earnings Release Date, Estimated</t>
  </si>
  <si>
    <t>Company Conference Presentation</t>
  </si>
  <si>
    <t>Annual General Meeting</t>
  </si>
  <si>
    <t>Recent Events</t>
  </si>
  <si>
    <t>Earnings Call</t>
  </si>
  <si>
    <t>Upcoming Events</t>
  </si>
  <si>
    <t>Events</t>
  </si>
  <si>
    <t>Index Constituent: Drop</t>
  </si>
  <si>
    <t>Crocs, Inc.(NasdaqGS:CROX) dropped from Russell 2500 Growth Index</t>
  </si>
  <si>
    <t>Crocs, Inc.(NasdaqGS:CROX) dropped from Russell 2500 Growth Benchmark</t>
  </si>
  <si>
    <t>Crocs, Inc.(NasdaqGS:CROX) dropped from Russell 1000 Growth Index</t>
  </si>
  <si>
    <t>Crocs, Inc.(NasdaqGS:CROX) dropped from Russell 1000 Growth Benchmark</t>
  </si>
  <si>
    <t>Strategic Alliance</t>
  </si>
  <si>
    <t>Krispy Kreme®? and Crocs Collaborate for First Time on New Limited-Edition Classic Clog</t>
  </si>
  <si>
    <t>Key Developments</t>
  </si>
  <si>
    <t>Investor Presentation (IP)</t>
  </si>
  <si>
    <t>Proxy (DEFA14A)</t>
  </si>
  <si>
    <t>Proxy (DEF 14A)</t>
  </si>
  <si>
    <t>Annual Report (ARS)</t>
  </si>
  <si>
    <t>Investor Presentation (EP)</t>
  </si>
  <si>
    <t>Earnings Release (ER)</t>
  </si>
  <si>
    <t>Transcript (Earnings Call)</t>
  </si>
  <si>
    <t>10-Q</t>
  </si>
  <si>
    <t>Transcript (Company Conference Presentation)</t>
  </si>
  <si>
    <t>Transcript (Audio Transcript)</t>
  </si>
  <si>
    <t>10-K</t>
  </si>
  <si>
    <t>Documents and Transcripts</t>
  </si>
  <si>
    <t>DOW JONES Dow Jones Top News: Shoe Companies From Crocs to Nike Pummeled After New Tariffs Outside China -- Analysis - Thursday, April 3, 2025</t>
  </si>
  <si>
    <t>DOW JONES Dow Jones Market Commentary: Crocs Could Double Some Prices as Tariffs Threaten Heydude Line -- Market Talk - Monday, April 21, 2025</t>
  </si>
  <si>
    <t>DOW JONES Dow Jones Top News: Crocs Withdraws Guidance on Tariff Uncertainty - Thursday, May 8, 2025</t>
  </si>
  <si>
    <t>DOW JONES Dow Jones Top News: Crocs Pulls Guidance and Expects to Raise Prices Amid Tariffs -- Update - Thursday, May 8, 2025</t>
  </si>
  <si>
    <t>DOW JONES Crocs, Skechers Among Footwear Rally Winners Despite Tariff Pressure -- IBD - Friday, May 9, 2025</t>
  </si>
  <si>
    <t>News</t>
  </si>
  <si>
    <t>Latest Activity</t>
  </si>
  <si>
    <t>130.88 ($M)</t>
  </si>
  <si>
    <t>Announced on 6/10/2020</t>
  </si>
  <si>
    <t>Shelf Registrations</t>
  </si>
  <si>
    <t>Crocs, Inc. - Shelf - Single Security</t>
  </si>
  <si>
    <t>169.55 ($M)</t>
  </si>
  <si>
    <t>Completed on 6/10/2020</t>
  </si>
  <si>
    <t>Completed on 3/9/2021</t>
  </si>
  <si>
    <t>Debt Capital Markets</t>
  </si>
  <si>
    <t>Crocs, Inc. - Non-convertible Debt</t>
  </si>
  <si>
    <t>350.00 ($M)</t>
  </si>
  <si>
    <t>Completed on 8/5/2021</t>
  </si>
  <si>
    <t>2,320.40 ($M)</t>
  </si>
  <si>
    <t>Completed on 2/17/2022</t>
  </si>
  <si>
    <t>Acquisition of Whole Company (incl. Majority Stake)</t>
  </si>
  <si>
    <t>Crocs, Inc. acquires Full Fortune Intellectual/Full Fortune Worldwide/Full Fortune Online/Happy One/L</t>
  </si>
  <si>
    <t>Transactions</t>
  </si>
  <si>
    <t>The date on which an issue or issuer credit rating was last formally reviewed (within a 12 month period) or the last credit rating action date. For certain dependent instruments, the last review date will only be updated in the event of a credit rating change of the linked organization.</t>
  </si>
  <si>
    <t>Stable</t>
  </si>
  <si>
    <t>BB</t>
  </si>
  <si>
    <t xml:space="preserve">Issuer Credit Rating (Foreign Currency LT) </t>
  </si>
  <si>
    <t>S&amp;P Global Ratings</t>
  </si>
  <si>
    <t>CREDIT WATCH / OUTLOOK DATE</t>
  </si>
  <si>
    <t>CREDIT WATCH / OUTLOOK</t>
  </si>
  <si>
    <t>LAST REVIEW DATE</t>
  </si>
  <si>
    <t>RATING DATE</t>
  </si>
  <si>
    <t>RATING</t>
  </si>
  <si>
    <t>DEBT TYPE (RATING TYPE)</t>
  </si>
  <si>
    <t>AGENCY</t>
  </si>
  <si>
    <t>Agency Ratings</t>
  </si>
  <si>
    <t>EBITDA   ($000)</t>
  </si>
  <si>
    <t>Revenue  ($000)</t>
  </si>
  <si>
    <t>EPS      ($)</t>
  </si>
  <si>
    <t>Next Year
( '26)</t>
  </si>
  <si>
    <t>Current Year
( '25)</t>
  </si>
  <si>
    <t>Next Qtr
(3Q '25)</t>
  </si>
  <si>
    <t>Current Qtr
(2Q '25)</t>
  </si>
  <si>
    <t>Forward Multiples</t>
  </si>
  <si>
    <t>Estimates</t>
  </si>
  <si>
    <t>&lt;1.5°C</t>
  </si>
  <si>
    <t>Current Alignment</t>
  </si>
  <si>
    <t>Paris Alignment</t>
  </si>
  <si>
    <t>1,950,281.00</t>
  </si>
  <si>
    <t>Unpriced Carbon Cost ($) - 2030 - Medium Risk Scenario</t>
  </si>
  <si>
    <t>Carbon Earnings at Risk</t>
  </si>
  <si>
    <t>61</t>
  </si>
  <si>
    <t>Composite Score 2030 - Medium Risk Scenario</t>
  </si>
  <si>
    <t>Physical Risk</t>
  </si>
  <si>
    <t>4.59</t>
  </si>
  <si>
    <t>Impact Ratio - 2023 (%)</t>
  </si>
  <si>
    <t>Environmental</t>
  </si>
  <si>
    <t>Climate &amp; Environmental Analytics</t>
  </si>
  <si>
    <t>45 / 100</t>
  </si>
  <si>
    <t>30</t>
  </si>
  <si>
    <t>50</t>
  </si>
  <si>
    <t>22</t>
  </si>
  <si>
    <t>26 / 100</t>
  </si>
  <si>
    <t>25</t>
  </si>
  <si>
    <t>68</t>
  </si>
  <si>
    <t>32 / 100</t>
  </si>
  <si>
    <t>34 / 100</t>
  </si>
  <si>
    <t>ESG Analytics</t>
  </si>
  <si>
    <t>Environmental, Social &amp; Governance</t>
  </si>
  <si>
    <t>Return on Equity (%)</t>
  </si>
  <si>
    <t>Return on Assets (%)</t>
  </si>
  <si>
    <t>Book Value per Share ($)</t>
  </si>
  <si>
    <t>Net Debt ($000)</t>
  </si>
  <si>
    <t>Cash &amp; Short-term Investments ($000)</t>
  </si>
  <si>
    <t>Total Equity ($000)</t>
  </si>
  <si>
    <t>Total Liabilities ($000)</t>
  </si>
  <si>
    <t>Total Assets ($000)</t>
  </si>
  <si>
    <t>Capital Expenditure ($000)</t>
  </si>
  <si>
    <t>Net Income ($000)</t>
  </si>
  <si>
    <t>EBIT ($000)</t>
  </si>
  <si>
    <t>EBITDA ($000)</t>
  </si>
  <si>
    <t>Total Revenue ($000)</t>
  </si>
  <si>
    <t>Recommended: S&amp;P Capital IQ</t>
  </si>
  <si>
    <t>Financial Highlights</t>
  </si>
  <si>
    <t>Total Debt/EBITDA (x)</t>
  </si>
  <si>
    <t>TEV/LTM EBITDA (x)</t>
  </si>
  <si>
    <t>TEV/LTM Total Revenue (x)</t>
  </si>
  <si>
    <t>NM</t>
  </si>
  <si>
    <t>Price/Tang Book (x)</t>
  </si>
  <si>
    <t>Price/Book (x)</t>
  </si>
  <si>
    <t>P/NTM EPS (x)</t>
  </si>
  <si>
    <t>P/LTM EPS (x)</t>
  </si>
  <si>
    <t>NASDAQGS:CROX</t>
  </si>
  <si>
    <t>Multiples</t>
  </si>
  <si>
    <t>Stock Price</t>
  </si>
  <si>
    <t>Div. Yield (%)</t>
  </si>
  <si>
    <t>Short Int/ShOut (%)</t>
  </si>
  <si>
    <t>Shares Sold Short</t>
  </si>
  <si>
    <t>Total Enterprise Value ($M)</t>
  </si>
  <si>
    <t>Inst. Ownership (%)</t>
  </si>
  <si>
    <t>Market Cap. ($M)</t>
  </si>
  <si>
    <t>Float (%)</t>
  </si>
  <si>
    <t>Beta 3Y</t>
  </si>
  <si>
    <t>52 wk Low</t>
  </si>
  <si>
    <t>52 wk High</t>
  </si>
  <si>
    <t>Day Low</t>
  </si>
  <si>
    <t>Day High</t>
  </si>
  <si>
    <t>Shares Out.</t>
  </si>
  <si>
    <t>Avg 3M Daily Volume</t>
  </si>
  <si>
    <t>VWAP (Delayed)</t>
  </si>
  <si>
    <t>Volume</t>
  </si>
  <si>
    <t>Last (Delayed)</t>
  </si>
  <si>
    <t xml:space="preserve">$107.66 ($0.11) (0.11%) </t>
  </si>
  <si>
    <t>Market Data</t>
  </si>
  <si>
    <t>Shoe Accessories</t>
  </si>
  <si>
    <t>Women's and Girls' Footwear</t>
  </si>
  <si>
    <t>Men's and Boys' Footwear</t>
  </si>
  <si>
    <t>Footwear Producers</t>
  </si>
  <si>
    <t>Accessories</t>
  </si>
  <si>
    <t>Apparel, Accessories and Luxury Goods</t>
  </si>
  <si>
    <t>Apparel, Footwear and Textile Producers</t>
  </si>
  <si>
    <t>Producers</t>
  </si>
  <si>
    <t>Footwear Distribution</t>
  </si>
  <si>
    <t>Apparel and Textile Distribution</t>
  </si>
  <si>
    <t>Durable Goods Distribution</t>
  </si>
  <si>
    <t>Other Distributors</t>
  </si>
  <si>
    <t>Online Shoe Retail</t>
  </si>
  <si>
    <t>Online Accessory Retail</t>
  </si>
  <si>
    <t>Online Apparel and Accessory Retail</t>
  </si>
  <si>
    <t>Women's Shoe Stores</t>
  </si>
  <si>
    <t>Men's Shoe Stores</t>
  </si>
  <si>
    <t>Shoe Stores</t>
  </si>
  <si>
    <t>Accessory Stores</t>
  </si>
  <si>
    <t>Apparel Retail</t>
  </si>
  <si>
    <t>Retailers: Non-Food and Non-Drug</t>
  </si>
  <si>
    <t>Retail</t>
  </si>
  <si>
    <t>Consumer</t>
  </si>
  <si>
    <t>Industry Details (MI)</t>
  </si>
  <si>
    <t>Erinn Elisabeth Murphy</t>
  </si>
  <si>
    <t>Head of Investor Relations</t>
  </si>
  <si>
    <t>Thomas "Tom" Britt</t>
  </si>
  <si>
    <t>Executive VP &amp; Chief Information Officer</t>
  </si>
  <si>
    <t>Susan L. Healy</t>
  </si>
  <si>
    <t>Executive VP &amp; CFO</t>
  </si>
  <si>
    <t>Andrew Rees</t>
  </si>
  <si>
    <t>CEO, Director &amp; Interim President for HEYDUDE Brand</t>
  </si>
  <si>
    <t>Thomas J. "Tom" Smach</t>
  </si>
  <si>
    <t>Chairman of the Board</t>
  </si>
  <si>
    <t>Officers &amp; Directors</t>
  </si>
  <si>
    <t>www.crocs.com</t>
  </si>
  <si>
    <t>Web Address</t>
  </si>
  <si>
    <t>(303) 848-7000</t>
  </si>
  <si>
    <t>Phone</t>
  </si>
  <si>
    <t>Building 5, 500 Eldorado Boulevard, Broomfield, CO  80021 USA</t>
  </si>
  <si>
    <t>Headquarters</t>
  </si>
  <si>
    <t>Contact</t>
  </si>
  <si>
    <t>As of Date:</t>
  </si>
  <si>
    <t>Crocs, Inc., together with its subsidiaries, designs, develops, manufactures, markets, distributes, and sells casual lifestyle footwear and accessories for men, women, and children under the Crocs and HEYDUDE Brands in the United States and internationally. The company offers various footwear products, including clogs, sandals, platforms, wedges, boots, slides, flip flops, flips, sneakers, and slippers, as well as lace and beads, straps, strap covers, bags, socks, and charms. It sells its products through wholesalers, retail stores, e-commerce sites, third-party marketplaces, and kiosks/store-in-store locations. Crocs, Inc. was founded in 1999 and is headquartered in Broomfield, Colorado.</t>
  </si>
  <si>
    <t>Company Description</t>
  </si>
  <si>
    <t>316210 - Footwear Manufacturing</t>
  </si>
  <si>
    <t>NAICS Code</t>
  </si>
  <si>
    <t>15.20 - Manufacture of footwear</t>
  </si>
  <si>
    <t>NACE Code</t>
  </si>
  <si>
    <t>3021</t>
  </si>
  <si>
    <t>SIC Code</t>
  </si>
  <si>
    <t>IPO Date</t>
  </si>
  <si>
    <t>Date of Incorporation</t>
  </si>
  <si>
    <t>549300B0J6YCXD63OG72</t>
  </si>
  <si>
    <t>LEI</t>
  </si>
  <si>
    <t>Lifestyle</t>
  </si>
  <si>
    <t>Topic Tags</t>
  </si>
  <si>
    <t>Operating</t>
  </si>
  <si>
    <t>Status</t>
  </si>
  <si>
    <t>Company Data</t>
  </si>
  <si>
    <t>Corporate Data</t>
  </si>
  <si>
    <t>A live transcript feed will be available for Crocs, Inc., Q2 2025 Earnings Call, Aug 07, 2025</t>
  </si>
  <si>
    <t>NASDAQGS:CROX (MI Key: 4155562; SPCIQ  Key: 13639284)</t>
  </si>
  <si>
    <t>Crocs, Inc. | Public Company</t>
  </si>
  <si>
    <t>Maximum</t>
  </si>
  <si>
    <t>Average</t>
  </si>
  <si>
    <t>Minimum</t>
  </si>
  <si>
    <t>Crocs, Inc. (NASDAQGS:CROX)</t>
  </si>
  <si>
    <t>Gildan Activewear Inc. (TSX:GIL)</t>
  </si>
  <si>
    <t>Columbia Sportswear Company (NASDAQGS:COLM)</t>
  </si>
  <si>
    <t>Levi Strauss &amp; Co. (NYSE:LEVI)</t>
  </si>
  <si>
    <t>V.F. Corporation (NYSE:VFC)</t>
  </si>
  <si>
    <t>PVH Corp. (NYSE:PVH)</t>
  </si>
  <si>
    <t>Under Armour, Inc. (NYSE:UAA)</t>
  </si>
  <si>
    <t>Steven Madden, Ltd. (NASDAQGS:SHOO)</t>
  </si>
  <si>
    <t>Skechers U.S.A., Inc. (NYSE:SKX)</t>
  </si>
  <si>
    <t>Deckers Outdoor Corporation (NYSE:DECK)</t>
  </si>
  <si>
    <t>Wolverine World Wide, Inc. (NYSE:WWW)</t>
  </si>
  <si>
    <t>Current/Restated</t>
  </si>
  <si>
    <t>LTM</t>
  </si>
  <si>
    <t>SP_NET_INC</t>
  </si>
  <si>
    <t>SP_NIM</t>
  </si>
  <si>
    <t>SNL_TANG_COMMON_EQUITY_TO_TANG_ASSETS</t>
  </si>
  <si>
    <t>IQ_PTBV_X</t>
  </si>
  <si>
    <t>IQ_PE</t>
  </si>
  <si>
    <t>SP_DILUT_EPS_AFTER_EXTRA</t>
  </si>
  <si>
    <t>SP_EBIT</t>
  </si>
  <si>
    <t>SP_EBITDA</t>
  </si>
  <si>
    <t>SP_TOTAL_REV</t>
  </si>
  <si>
    <t>SP_PERIOD_END</t>
  </si>
  <si>
    <t>SP_BVPS</t>
  </si>
  <si>
    <t>IQ_TEV</t>
  </si>
  <si>
    <t>SP_NONCONTROLLING_INTS</t>
  </si>
  <si>
    <t>SP_TOTAL_DEBT</t>
  </si>
  <si>
    <t>SP_MARKETCAP</t>
  </si>
  <si>
    <t>SP_LATEST_SHARES_OUT</t>
  </si>
  <si>
    <t>SP_PRICE_CLOSE</t>
  </si>
  <si>
    <t>SP_ENTITY_NAME</t>
  </si>
  <si>
    <t>SNL_ROA</t>
  </si>
  <si>
    <t>SNL_ROE</t>
  </si>
  <si>
    <t>SNL_ROIC</t>
  </si>
  <si>
    <t>IQ_DEBT_TO_EBITDA</t>
  </si>
  <si>
    <t>IQ_DEBT_TO_CAPITAL</t>
  </si>
  <si>
    <t>IQ_EBITDA_1YR_ANN_GROWTH</t>
  </si>
  <si>
    <t>IQ_TOTAL_REV_1YR_ANN_GROWTH</t>
  </si>
  <si>
    <t>IQ_NI_MARGIN</t>
  </si>
  <si>
    <t>IQ_EBIT_MARGIN</t>
  </si>
  <si>
    <t>IQ_EBITDA_MARGIN</t>
  </si>
  <si>
    <t>IQ_GROSS_MARGIN</t>
  </si>
  <si>
    <t>6                 Top 10 Rank By Peer Ranking</t>
  </si>
  <si>
    <t>5    And     Total Revenue [Latest Fiscal Year] ($000) Between 10 - 500</t>
  </si>
  <si>
    <t>4    And     Industry Classification In (Primary) Apparel, Footwear and Textile Producers</t>
  </si>
  <si>
    <t>3    And     Company Status In Operating;Operating Subsidiary</t>
  </si>
  <si>
    <t>2    And     Company Type In Public Company</t>
  </si>
  <si>
    <t>1                 Geography In All Geographies</t>
  </si>
  <si>
    <t xml:space="preserve">Screening Criteria: </t>
  </si>
  <si>
    <t>Companies: New Screen</t>
  </si>
  <si>
    <t>Share Price (As of Valuation Date)</t>
  </si>
  <si>
    <t>S&amp;P Potential Upside</t>
  </si>
  <si>
    <t>S&amp;P Current Credit Rating</t>
  </si>
  <si>
    <t>Ticker</t>
  </si>
  <si>
    <t>DCF Share Price (EV/EBITDA)</t>
  </si>
  <si>
    <t>2025 P/E Share Price</t>
  </si>
  <si>
    <t>Implied Credit Rating (EDF Model)</t>
  </si>
  <si>
    <t>Valuation Date</t>
  </si>
  <si>
    <t>2025 P/B Share Price</t>
  </si>
  <si>
    <t>Implied Credit Rating (Altman Z-Score)</t>
  </si>
  <si>
    <t>Weighted-Average Cost of Capital</t>
  </si>
  <si>
    <t>2025 EV/EBITDA Share Price</t>
  </si>
  <si>
    <t>AAA</t>
  </si>
  <si>
    <t>Income Statement</t>
  </si>
  <si>
    <t>Fiscal Year</t>
  </si>
  <si>
    <t>Grow in-line with revenue growth</t>
  </si>
  <si>
    <t>Cost of Revenues</t>
  </si>
  <si>
    <t>Margin of Revenue</t>
  </si>
  <si>
    <t>Gross Profit</t>
  </si>
  <si>
    <t>Selling, General &amp; Admin</t>
  </si>
  <si>
    <t>EBIT (Operating Income)</t>
  </si>
  <si>
    <t>Assume % of Cash and Investments</t>
  </si>
  <si>
    <t>Unusual Items</t>
  </si>
  <si>
    <t>Assume zero</t>
  </si>
  <si>
    <t>EBT (Pre-Tax Income)</t>
  </si>
  <si>
    <t>Taxes</t>
  </si>
  <si>
    <t>Tax Rate</t>
  </si>
  <si>
    <t>Profit Margin</t>
  </si>
  <si>
    <t>Subtotal</t>
  </si>
  <si>
    <t>Non Cash Expense</t>
  </si>
  <si>
    <t>Valuation Metric</t>
  </si>
  <si>
    <t>Adjusted EBITDA</t>
  </si>
  <si>
    <t>Growth Rate &amp; Margins</t>
  </si>
  <si>
    <t>Revenue y/y</t>
  </si>
  <si>
    <t>COGS % of Revenue</t>
  </si>
  <si>
    <t>Gross Margin</t>
  </si>
  <si>
    <t>Analyst SG&amp;A Estimates</t>
  </si>
  <si>
    <t>SG&amp;A % of Revenue</t>
  </si>
  <si>
    <t>EBIT % of Revenue</t>
  </si>
  <si>
    <t>D&amp;A % of Revenue</t>
  </si>
  <si>
    <t>Unsual Items % of Revenue</t>
  </si>
  <si>
    <t>Taxes % of EBT</t>
  </si>
  <si>
    <t>Stock Based Compensation % of SG&amp;A</t>
  </si>
  <si>
    <t>Forcasted Sale of PP&amp;E</t>
  </si>
  <si>
    <t>Sale of PP&amp;E % of Revenue</t>
  </si>
  <si>
    <t>Treasury Stock Buybacks &amp; Other Financing Activties</t>
  </si>
  <si>
    <t>Buybacks % of Revenue</t>
  </si>
  <si>
    <t>Payout Ratio</t>
  </si>
  <si>
    <t>Depreciation Expenses</t>
  </si>
  <si>
    <t>Amortization Expenses</t>
  </si>
  <si>
    <t>D&amp;A</t>
  </si>
  <si>
    <t>Depreciation Expenses % of D&amp;A</t>
  </si>
  <si>
    <t>Borrowings / Repayments</t>
  </si>
  <si>
    <t>Cash Flow Statement</t>
  </si>
  <si>
    <t>Addback of D&amp;A (Non Cash)</t>
  </si>
  <si>
    <t>Addback of SBC (Non Cash)</t>
  </si>
  <si>
    <t>Changes in:</t>
  </si>
  <si>
    <t>Balance Sheet Item BOP - Balance Sheet Item EOP</t>
  </si>
  <si>
    <t>Balance Sheet Item EOP - Balance Sheet Item BOP</t>
  </si>
  <si>
    <t>Cash From Operating Activities</t>
  </si>
  <si>
    <t>CFFO</t>
  </si>
  <si>
    <t>Sale of PP&amp;E</t>
  </si>
  <si>
    <t>Cash From Investing Activities</t>
  </si>
  <si>
    <t>CFFI</t>
  </si>
  <si>
    <t>Repayments / Borrowings</t>
  </si>
  <si>
    <t>Issuance of Common Stock</t>
  </si>
  <si>
    <t>Cash From Financing Activities</t>
  </si>
  <si>
    <t>CFFF</t>
  </si>
  <si>
    <t>Net Change In Cash</t>
  </si>
  <si>
    <t>Balance Sheet</t>
  </si>
  <si>
    <t>Cash and Investments</t>
  </si>
  <si>
    <t>EOP Cash Balance = Net Change in Cash + BOP Cash Balance</t>
  </si>
  <si>
    <t>Receivables</t>
  </si>
  <si>
    <t>Inventory</t>
  </si>
  <si>
    <t>Grow in-line with COGS growth</t>
  </si>
  <si>
    <t>Straight Line</t>
  </si>
  <si>
    <t>Property, Plant and Equipment, Net</t>
  </si>
  <si>
    <t>EOP PP&amp;E = BOP PP&amp;E + CapEx - Depreciation - Sale of PP&amp;E</t>
  </si>
  <si>
    <t>Deferred Income Tax Asset</t>
  </si>
  <si>
    <t>Intangible Assets</t>
  </si>
  <si>
    <t>EOP = BOP + Purchase of Intangibles - Amortization - Sale of Intangibles</t>
  </si>
  <si>
    <t>Payables</t>
  </si>
  <si>
    <t>Debt &amp; Other Financial Liabilities</t>
  </si>
  <si>
    <t>Income Tax Payable</t>
  </si>
  <si>
    <t>Lease Liabilities</t>
  </si>
  <si>
    <t>Deferred Income Tax Liabilities</t>
  </si>
  <si>
    <t>Total Liabilities</t>
  </si>
  <si>
    <t>Common Stock &amp; APIC</t>
  </si>
  <si>
    <t>EOP = BOP + SBC + Share Issuances</t>
  </si>
  <si>
    <t>Retained Earnings</t>
  </si>
  <si>
    <t>EOP = BOP + Net Income - Dividends</t>
  </si>
  <si>
    <t>Treasury Stock &amp; Others</t>
  </si>
  <si>
    <t>EOP = BOP + Treasury Buybacks</t>
  </si>
  <si>
    <t>Balance Check</t>
  </si>
  <si>
    <t>Discounted Cash Flow Model</t>
  </si>
  <si>
    <t>Normalized Taxes</t>
  </si>
  <si>
    <t>Tax Rate on EBIT instead of EBT</t>
  </si>
  <si>
    <t>EBIAT (Earnings Before Interest After Taxes)(AKA NOPAT)</t>
  </si>
  <si>
    <t>Stock Based Compensation</t>
  </si>
  <si>
    <t>Unlevered Cash Flow From Operations</t>
  </si>
  <si>
    <t>Unlevered Free Cash Flow</t>
  </si>
  <si>
    <t>Today's Date</t>
  </si>
  <si>
    <t>Stub-Adjusted Free Cash Flow</t>
  </si>
  <si>
    <t>Cash Flow Attributable to Remainder of Year</t>
  </si>
  <si>
    <t>Date of Free Cash Flow</t>
  </si>
  <si>
    <t>WACC</t>
  </si>
  <si>
    <t>Mid-Year Convention (Assume cash flows come in the middle of the year)</t>
  </si>
  <si>
    <t>Present Value of Unlevered Free Cash Flow</t>
  </si>
  <si>
    <t>Terminal Value (Exit Multiple)</t>
  </si>
  <si>
    <t>Terminal Value (Perpetuity)</t>
  </si>
  <si>
    <t>Sensitivity Analysis (Exit Multiple)</t>
  </si>
  <si>
    <t>3Y Beta</t>
  </si>
  <si>
    <t>Terminal Growth Rate</t>
  </si>
  <si>
    <t>Exit EV/EBITDA Multiple</t>
  </si>
  <si>
    <t>Risk-Free Rate</t>
  </si>
  <si>
    <t>Final Year EBITDA</t>
  </si>
  <si>
    <t>(Final Year + 1) Free Cash Flow</t>
  </si>
  <si>
    <t>Market Risk Premium</t>
  </si>
  <si>
    <t>Terminal Value</t>
  </si>
  <si>
    <t>Present Value of Terminal Value</t>
  </si>
  <si>
    <t>Capital Asset Pricing Model (CAPM)</t>
  </si>
  <si>
    <t>Enterprise Value</t>
  </si>
  <si>
    <t>Interest on Debt (Pre-Tax Kd)</t>
  </si>
  <si>
    <t>(-) Total Debt</t>
  </si>
  <si>
    <t>Long-Term Tax-Rate</t>
  </si>
  <si>
    <t>(-) Total Leases</t>
  </si>
  <si>
    <t>After-Tax Cost of Debt</t>
  </si>
  <si>
    <t>Sensitivity Analysis (Perpetuity)</t>
  </si>
  <si>
    <t>(+) Cash &amp; Investments</t>
  </si>
  <si>
    <t>Share Price</t>
  </si>
  <si>
    <t>Equity Value</t>
  </si>
  <si>
    <t>Diluted Shares</t>
  </si>
  <si>
    <t>Market Capitalization</t>
  </si>
  <si>
    <t>Net Debt (Debt - Cash &amp; Investments)</t>
  </si>
  <si>
    <t>Implied Share Price</t>
  </si>
  <si>
    <t>% Equity</t>
  </si>
  <si>
    <t>Share Price (As of 22/12/2024)</t>
  </si>
  <si>
    <t>% Debt</t>
  </si>
  <si>
    <t>Upside / Downside</t>
  </si>
  <si>
    <t>Growth in Key Valuation Metrics</t>
  </si>
  <si>
    <t>Diluted Shares (Consensus)</t>
  </si>
  <si>
    <t>Earnings Per Share</t>
  </si>
  <si>
    <t>Implied Share Price from P/E ratios</t>
  </si>
  <si>
    <t>Book Value of Equity</t>
  </si>
  <si>
    <t>Book Value Per Share</t>
  </si>
  <si>
    <t>Implied Share Price from P/B ratios</t>
  </si>
  <si>
    <t>EV/EBITDA</t>
  </si>
  <si>
    <t>Implied Enterprise Value</t>
  </si>
  <si>
    <t>Implied Equity Value</t>
  </si>
  <si>
    <t>Moody's EDF Model (Black Scholes)</t>
  </si>
  <si>
    <t>Cash &amp; Investments</t>
  </si>
  <si>
    <t>Market Value of Assets</t>
  </si>
  <si>
    <t>Total Non-Current Liabilities * 0.5</t>
  </si>
  <si>
    <t>Proxy for Bond vs Stock Volatility</t>
  </si>
  <si>
    <t>Default Point</t>
  </si>
  <si>
    <t>Stock Index (Proxy)</t>
  </si>
  <si>
    <t>Bond Index (Proxy)</t>
  </si>
  <si>
    <t>Stock Volatility</t>
  </si>
  <si>
    <t>VIX: Stock Vol</t>
  </si>
  <si>
    <t>TYVIX: Bond Vol</t>
  </si>
  <si>
    <t>Asset Volatility</t>
  </si>
  <si>
    <t>Volatility</t>
  </si>
  <si>
    <t>Expected Return</t>
  </si>
  <si>
    <t>Numerator</t>
  </si>
  <si>
    <t>Denominator</t>
  </si>
  <si>
    <t>Fraction</t>
  </si>
  <si>
    <t>Implied Credit Rating</t>
  </si>
  <si>
    <t>Altman Z-Score</t>
  </si>
  <si>
    <t>Working Capital</t>
  </si>
  <si>
    <t>Sales</t>
  </si>
  <si>
    <t>X1</t>
  </si>
  <si>
    <t>X2</t>
  </si>
  <si>
    <t>X3</t>
  </si>
  <si>
    <t>X4</t>
  </si>
  <si>
    <t>X5</t>
  </si>
  <si>
    <t>Growth of Implied Share Price over Time</t>
  </si>
  <si>
    <t>Date of Valuation</t>
  </si>
  <si>
    <t>First Year Discount Factor</t>
  </si>
  <si>
    <t>Implied Share Price @ Date of Valuation</t>
  </si>
  <si>
    <t>Implied Share Price y/y</t>
  </si>
  <si>
    <t>IRR assuming model is right</t>
  </si>
  <si>
    <t>Financial Health Check</t>
  </si>
  <si>
    <t>Profitability &amp; Performance</t>
  </si>
  <si>
    <t>Net Profit Margin</t>
  </si>
  <si>
    <t>Return on Assets</t>
  </si>
  <si>
    <t>Return on Equity</t>
  </si>
  <si>
    <t>Return on Invested Capital</t>
  </si>
  <si>
    <t>Liquidity</t>
  </si>
  <si>
    <t>Current Ratio</t>
  </si>
  <si>
    <t>Quick Ratio</t>
  </si>
  <si>
    <t>Cash Ratio</t>
  </si>
  <si>
    <t>Working Capital Management</t>
  </si>
  <si>
    <t>Days Sales Oustanding</t>
  </si>
  <si>
    <t>Days Inventory Oustanding</t>
  </si>
  <si>
    <t>Days Payables Oustanding</t>
  </si>
  <si>
    <t>Cash Conversion Cycle</t>
  </si>
  <si>
    <t>Capital Structure and Financial Risk</t>
  </si>
  <si>
    <t>Debt Ratio</t>
  </si>
  <si>
    <t>Gearing Ratio</t>
  </si>
  <si>
    <t>Debt to Equity Ratio</t>
  </si>
  <si>
    <t>Debt to Adjusted EBITDA</t>
  </si>
  <si>
    <t>Interest Cover (EBITDA to Interest Expense)</t>
  </si>
  <si>
    <t>DuPont analysis</t>
  </si>
  <si>
    <t>Asset Turnover</t>
  </si>
  <si>
    <t>Financial Leverage</t>
  </si>
  <si>
    <t>Charts</t>
  </si>
  <si>
    <t>Share Price from DCF</t>
  </si>
  <si>
    <t>Share Price from Implied P/E</t>
  </si>
  <si>
    <t>Share Price from Implied P/B</t>
  </si>
  <si>
    <t>Share Price from Implied EV/EBITDA</t>
  </si>
  <si>
    <t>Tax</t>
  </si>
  <si>
    <t>EBIAT</t>
  </si>
  <si>
    <t>SBC</t>
  </si>
  <si>
    <t>Δ NWC</t>
  </si>
  <si>
    <t>UFCF</t>
  </si>
  <si>
    <t>Current Share Price as of 12/22/2024</t>
  </si>
  <si>
    <t>Diff</t>
  </si>
  <si>
    <t>Mean Analyst Rating</t>
  </si>
  <si>
    <t>DCF: TGR</t>
  </si>
  <si>
    <t>DCF: EBITDAx</t>
  </si>
  <si>
    <t>52 Week High / Low</t>
  </si>
  <si>
    <t>Metrics in USD (Thousands), Except for per share data</t>
  </si>
  <si>
    <t>Model/Metric</t>
  </si>
  <si>
    <t>Rationale</t>
  </si>
  <si>
    <t>Moody's EDF Model</t>
  </si>
  <si>
    <t>Based on the Black-Scholes framework, it incorporates market data to predict default probability. It's widely used by sophisticated credit institutions and provides a forward-looking measure of credit risk.</t>
  </si>
  <si>
    <t>A traditional but effective measure for predicting corporate distress using financial statement data. Particularly useful for smaller companies or those without extensive market data.</t>
  </si>
  <si>
    <t>Financial Metrics (Total)</t>
  </si>
  <si>
    <t>Includes ratios like debt-to-equity, interest cover, and liquidity measures. Offers granular insights into a company's financial health and stability.</t>
  </si>
  <si>
    <t>Justification for Weights:</t>
  </si>
  <si>
    <t>For Market-Driven Analysis (Public Companies)</t>
  </si>
  <si>
    <t>Its market-based approach (e.g., stock volatility and asset valuation) provides a dynamic and real-time perspective on credit risk.</t>
  </si>
  <si>
    <t>Especially useful for publicly traded companies with sufficient market data.</t>
  </si>
  <si>
    <t>Weight is higher due to its predictive accuracy and reliance on real-time market conditions.</t>
  </si>
  <si>
    <t>Effective for bankruptcy prediction in the medium term, particularly for private or smaller companies.</t>
  </si>
  <si>
    <t>Combines profitability, leverage, and activity ratios but may lag in predictive ability compared to market-based models.</t>
  </si>
  <si>
    <t>Complementary to EDF for capturing risks not reflected in market data.</t>
  </si>
  <si>
    <t>Offers critical insights into liquidity, leverage, and operational efficiency.</t>
  </si>
  <si>
    <t>Provides a detailed snapshot of financial health, particularly for companies with stable or less volatile market activity.</t>
  </si>
  <si>
    <t>Weight aligns with its importance but acknowledges limitations in capturing market sentiment or future risks.</t>
  </si>
  <si>
    <t>MOODY'S EDF MODEL</t>
  </si>
  <si>
    <t>Global Corporate Average Cumulative Default Rates (1981-2021)</t>
  </si>
  <si>
    <t>Source</t>
  </si>
  <si>
    <t>https://www.firstlinks.com.au/default-rate-study-risks-bonds</t>
  </si>
  <si>
    <t>(%)</t>
  </si>
  <si>
    <t>--- Time Horizon (years) ---</t>
  </si>
  <si>
    <t>(Absolute)</t>
  </si>
  <si>
    <t>Rating</t>
  </si>
  <si>
    <t>AA</t>
  </si>
  <si>
    <t>A</t>
  </si>
  <si>
    <t>BBB</t>
  </si>
  <si>
    <t>B</t>
  </si>
  <si>
    <t>CCC/C</t>
  </si>
  <si>
    <t>Investment-grade</t>
  </si>
  <si>
    <t>Speculative-grade</t>
  </si>
  <si>
    <t>All rated</t>
  </si>
  <si>
    <t>Implied Rating</t>
  </si>
  <si>
    <t>Altman's Z-Score</t>
  </si>
  <si>
    <t>Z-Score</t>
  </si>
  <si>
    <t>https://learn.corporatefinanceinstitute.com/courses/take/account-monitoring-and-warning-signs/8024</t>
  </si>
  <si>
    <t>CHATGPT RESPONSES FOR IMPLIED CREDIT RATING FOR FINANCIAL METRICS</t>
  </si>
  <si>
    <t>https://chatgpt.com/share/677bd72c-3744-8000-b774-09b0645c53d7</t>
  </si>
  <si>
    <t>Debt-to-EBITDA Ratio</t>
  </si>
  <si>
    <t>Credit Quality</t>
  </si>
  <si>
    <t>EBITDA-to-Interest Expense Ratio</t>
  </si>
  <si>
    <t>Debt Ratio (Liabilities/Equity)</t>
  </si>
  <si>
    <t>Gearing Ratio (Debt + Other Financial Liabilities + Leases / Equity)</t>
  </si>
  <si>
    <t>Debt Ratio (Total Liabilities / Total Assets)</t>
  </si>
  <si>
    <t>Dividend Cover (Net Income / Dividends)</t>
  </si>
  <si>
    <t>Cash Conversion Cycle (CCC)</t>
  </si>
  <si>
    <t>Less than 1.0x</t>
  </si>
  <si>
    <t>Prime</t>
  </si>
  <si>
    <t>Greater than 15x</t>
  </si>
  <si>
    <t>Less than 0.5x</t>
  </si>
  <si>
    <t>Less than 0.2x</t>
  </si>
  <si>
    <t>Greater than 5x</t>
  </si>
  <si>
    <t>Less than 30 days</t>
  </si>
  <si>
    <t>1.0x - 1.5x</t>
  </si>
  <si>
    <t>High Grade</t>
  </si>
  <si>
    <t>10x – 15x</t>
  </si>
  <si>
    <t>0.5x – 1.0x</t>
  </si>
  <si>
    <t>0.2x – 0.5x</t>
  </si>
  <si>
    <t>0.2x – 0.4x</t>
  </si>
  <si>
    <t>3x – 5x</t>
  </si>
  <si>
    <t>30 – 60 days</t>
  </si>
  <si>
    <t>1.5x - 2.5x</t>
  </si>
  <si>
    <t>Upper Medium Grade</t>
  </si>
  <si>
    <t>7x – 10x</t>
  </si>
  <si>
    <t>1.0x – 1.5x</t>
  </si>
  <si>
    <t>0.4x – 0.6x</t>
  </si>
  <si>
    <t>2x – 3x</t>
  </si>
  <si>
    <t>60 – 90 days</t>
  </si>
  <si>
    <t>2.5x - 3.5x</t>
  </si>
  <si>
    <t>Lower Medium Grade</t>
  </si>
  <si>
    <t>4x – 7x</t>
  </si>
  <si>
    <t>1.5x – 2.0x</t>
  </si>
  <si>
    <t>0.6x – 0.8x</t>
  </si>
  <si>
    <t>1.5x – 2x</t>
  </si>
  <si>
    <t>90 – 120 days</t>
  </si>
  <si>
    <t>3.5x - 4.5x</t>
  </si>
  <si>
    <t>Non-Investment Grade (Speculative)</t>
  </si>
  <si>
    <t>2.5x – 4x</t>
  </si>
  <si>
    <t>2.0x – 3.0x</t>
  </si>
  <si>
    <t>0.8x – 1.0x</t>
  </si>
  <si>
    <t>1x – 1.5x</t>
  </si>
  <si>
    <t>120 – 150 days</t>
  </si>
  <si>
    <t>4.5x - 6.0x</t>
  </si>
  <si>
    <t>Highly Speculative</t>
  </si>
  <si>
    <t>1.5x – 2.5x</t>
  </si>
  <si>
    <t>3.0x – 4.0x</t>
  </si>
  <si>
    <t>Greater than 1.0x</t>
  </si>
  <si>
    <t>Less than 1x</t>
  </si>
  <si>
    <t>Greater than 150 days</t>
  </si>
  <si>
    <t>Greater than 6.0x</t>
  </si>
  <si>
    <t>Substantial Risk / Default Likely</t>
  </si>
  <si>
    <t>Less than 1.5x</t>
  </si>
  <si>
    <t>Greater than 4.0x</t>
  </si>
  <si>
    <t>Greater than 3.0x</t>
  </si>
  <si>
    <t>Profitability Ratios to Implied Credit Ratings</t>
  </si>
  <si>
    <t>Ratio</t>
  </si>
  <si>
    <t>Value Range</t>
  </si>
  <si>
    <t>Greater than 50%</t>
  </si>
  <si>
    <t>Greater than 2.0x</t>
  </si>
  <si>
    <t>40% – 50%</t>
  </si>
  <si>
    <t>30% – 40%</t>
  </si>
  <si>
    <t>20% – 30%</t>
  </si>
  <si>
    <t>0.75x – 1.0x</t>
  </si>
  <si>
    <t>10% – 20%</t>
  </si>
  <si>
    <t>0.5x – 0.75x</t>
  </si>
  <si>
    <t>Less than 10%</t>
  </si>
  <si>
    <t>Greater than 20%</t>
  </si>
  <si>
    <t>Greater than 1.5x</t>
  </si>
  <si>
    <t>15% – 20%</t>
  </si>
  <si>
    <t>10% – 15%</t>
  </si>
  <si>
    <t>5% – 10%</t>
  </si>
  <si>
    <t>2% – 5%</t>
  </si>
  <si>
    <t>Less than 2%</t>
  </si>
  <si>
    <t>Less than 0.4x</t>
  </si>
  <si>
    <t>Return on Assets (ROA)</t>
  </si>
  <si>
    <t>Greater than 10%</t>
  </si>
  <si>
    <t>7% – 10%</t>
  </si>
  <si>
    <t>5% – 7%</t>
  </si>
  <si>
    <t>0.5x – 0.8x</t>
  </si>
  <si>
    <t>3% – 5%</t>
  </si>
  <si>
    <t>0.3x – 0.5x</t>
  </si>
  <si>
    <t>1% – 3%</t>
  </si>
  <si>
    <t>0.2x – 0.3x</t>
  </si>
  <si>
    <t>Less than 1%</t>
  </si>
  <si>
    <t>Return on Equity (ROE)</t>
  </si>
  <si>
    <t>Greater than 15%</t>
  </si>
  <si>
    <t>12% – 15%</t>
  </si>
  <si>
    <t>10% – 12%</t>
  </si>
  <si>
    <t>Return on Invested Capital (ROIC)</t>
  </si>
  <si>
    <t>8% – 12%</t>
  </si>
  <si>
    <t>5% – 8%</t>
  </si>
  <si>
    <t>Confirmedstimate Within Nostimate Date Change</t>
  </si>
  <si>
    <t>Finalst.</t>
  </si>
  <si>
    <t>CashPS</t>
  </si>
  <si>
    <t>Interestxpense</t>
  </si>
  <si>
    <t>Capitalxpenditures</t>
  </si>
  <si>
    <t>Metricll Items</t>
  </si>
  <si>
    <t>Brokersll</t>
  </si>
  <si>
    <t>Number ofnalysts</t>
  </si>
  <si>
    <t>Netsset Value per share</t>
  </si>
  <si>
    <t>Selling, Generalnddministrativexpense</t>
  </si>
  <si>
    <t>Depreciation &amp;mortization</t>
  </si>
  <si>
    <t>Upnd Downrrows represent positivend negative surprise, respectively.</t>
  </si>
  <si>
    <t>Sharend per share itemsre inctual magnitude.</t>
  </si>
  <si>
    <t>Number ofnalysts represents the total number ofnalysts forecasting for specified data itemnd periodnd. Suppressedstimatesre not included in the calculation ofstimates.</t>
  </si>
  <si>
    <t>Asset Impairments % of Revenue</t>
  </si>
  <si>
    <t>Other Income/expense-net % of Revenue</t>
  </si>
  <si>
    <t>REP</t>
  </si>
  <si>
    <t>CIQ Calculation Type Code</t>
  </si>
  <si>
    <t>O</t>
  </si>
  <si>
    <t>NC</t>
  </si>
  <si>
    <t>CIQ Restatement Type Code</t>
  </si>
  <si>
    <t>Net Debt Issued</t>
  </si>
  <si>
    <t>Change in Net Working Capital</t>
  </si>
  <si>
    <t>Levered Free Cash Flow</t>
  </si>
  <si>
    <t>Cash Taxes Paid</t>
  </si>
  <si>
    <t>Cash Interest Paid</t>
  </si>
  <si>
    <t>Supplemental Items ($000)</t>
  </si>
  <si>
    <t xml:space="preserve">        Net Change in Cash</t>
  </si>
  <si>
    <t>Foreign Exchange Rate Adj.</t>
  </si>
  <si>
    <t>Other Cash Flow ($000)</t>
  </si>
  <si>
    <t xml:space="preserve">        Cash from Financing</t>
  </si>
  <si>
    <t>Other Financing Activities</t>
  </si>
  <si>
    <t xml:space="preserve">        Total Dividends Paid</t>
  </si>
  <si>
    <t>Pref. Dividends Paid</t>
  </si>
  <si>
    <t>Repurchase of Common Stock</t>
  </si>
  <si>
    <t xml:space="preserve">        Total Debt Repaid</t>
  </si>
  <si>
    <t>Long-term Debt Repaid</t>
  </si>
  <si>
    <t xml:space="preserve">        Total Debt Issued</t>
  </si>
  <si>
    <t>Long-term Debt Issued</t>
  </si>
  <si>
    <t>Financing Activity ($000)</t>
  </si>
  <si>
    <t xml:space="preserve">        Cash from Investing</t>
  </si>
  <si>
    <t>Other Investing Activities</t>
  </si>
  <si>
    <t>Cash Acquisitions</t>
  </si>
  <si>
    <t>Sale of Property, Plant and Equipment</t>
  </si>
  <si>
    <t>Capital Expenditure</t>
  </si>
  <si>
    <t>Investing Activity ($000)</t>
  </si>
  <si>
    <t xml:space="preserve">        Cash from Ops.</t>
  </si>
  <si>
    <t>Change in Other Net Operating Assets</t>
  </si>
  <si>
    <t>Change In Income Taxes</t>
  </si>
  <si>
    <t>Change in Acc. Payable</t>
  </si>
  <si>
    <t>Change In Inventories</t>
  </si>
  <si>
    <t>Change in Acc. Receivable</t>
  </si>
  <si>
    <t>Other Operating Activities</t>
  </si>
  <si>
    <t>Provision &amp; Write-off of Bad debts</t>
  </si>
  <si>
    <t>Stock-Based Compensation</t>
  </si>
  <si>
    <t>Asset Writedown &amp; Restructuring Costs</t>
  </si>
  <si>
    <t>(Gain) Loss From Sale Of Assets</t>
  </si>
  <si>
    <t xml:space="preserve">        Depreciation &amp; Amort., Total</t>
  </si>
  <si>
    <t>Amort. of Goodwill and Intangibles</t>
  </si>
  <si>
    <t>Depreciation &amp; Amort.</t>
  </si>
  <si>
    <t>Net Income - CF</t>
  </si>
  <si>
    <t>Operating Activities ($000)</t>
  </si>
  <si>
    <t>Average Exchange Rate</t>
  </si>
  <si>
    <t>Spot Exchange Rate</t>
  </si>
  <si>
    <t>Financial Filing Date</t>
  </si>
  <si>
    <t>Magnitude: Thousands (K)</t>
  </si>
  <si>
    <t>Reporting Basis: Current/Restated</t>
  </si>
  <si>
    <t>Crocs, Inc. | Cash Flow</t>
  </si>
  <si>
    <t>Income Tax Receivables</t>
  </si>
  <si>
    <t>Accumulated Other Comprehensive Income</t>
  </si>
  <si>
    <t>Interest Income from Cash &amp; Investments</t>
  </si>
  <si>
    <t>Purchase of Software</t>
  </si>
  <si>
    <t>Forcasted Capital Expenditures &amp; Purchase of Software</t>
  </si>
  <si>
    <t>Repayment of Leases</t>
  </si>
  <si>
    <t>Straight Line to 0</t>
  </si>
  <si>
    <t>Assume % of Debt &amp; Leases</t>
  </si>
  <si>
    <t>Addition of ROU Assets / Lease Liabilities</t>
  </si>
  <si>
    <t>Interest Rate from Debt &amp; Leases</t>
  </si>
  <si>
    <t>Interest from Debt</t>
  </si>
  <si>
    <t>Interest from Leases</t>
  </si>
  <si>
    <t>% of 2025E left</t>
  </si>
  <si>
    <t>Beginning Cash and Investments</t>
  </si>
  <si>
    <t>Ending Cash and Investments</t>
  </si>
  <si>
    <t>BuyBack of Treasury Stock</t>
  </si>
  <si>
    <t>Change in Diluted Shares</t>
  </si>
  <si>
    <t>Min Peer EV/EBITDA</t>
  </si>
  <si>
    <t>Median Peer EV/EBITDA</t>
  </si>
  <si>
    <t>Avg Peer EV/EBITDA</t>
  </si>
  <si>
    <t>Max Peer EV/EBITDA</t>
  </si>
  <si>
    <t>Crocs EV/EBITDA</t>
  </si>
  <si>
    <t>Fwd Min Peer EV/EBITDA</t>
  </si>
  <si>
    <t>Fwd Median Peer EV/EBITDA</t>
  </si>
  <si>
    <t>Fwd Avg Peer EV/EBITDA</t>
  </si>
  <si>
    <t>Fwd Max Peer EV/EBITDA</t>
  </si>
  <si>
    <t>Fwd Crocs EV/EBITDA</t>
  </si>
  <si>
    <t>Min Peer P/E</t>
  </si>
  <si>
    <t>Median Peer P/E</t>
  </si>
  <si>
    <t>Avg Peer P/E</t>
  </si>
  <si>
    <t>Max Peer P/E</t>
  </si>
  <si>
    <t>Crocs P/E</t>
  </si>
  <si>
    <t>Fwd Min Peer P/E</t>
  </si>
  <si>
    <t>Fwd Median Peer P/E</t>
  </si>
  <si>
    <t>Fwd Avg Peer P/E</t>
  </si>
  <si>
    <t>Fwd Max Peer P/E</t>
  </si>
  <si>
    <t>Fwd Crocs P/E</t>
  </si>
  <si>
    <t>Min Peer P/B</t>
  </si>
  <si>
    <t>Median Peer P/B</t>
  </si>
  <si>
    <t>Avg Peer P/B</t>
  </si>
  <si>
    <t>Max Peer P/B</t>
  </si>
  <si>
    <t>Crocs P/B</t>
  </si>
  <si>
    <t>Fwd Min Peer P/B</t>
  </si>
  <si>
    <t>Fwd Median Peer P/B</t>
  </si>
  <si>
    <t>Fwd Avg Peer P/B</t>
  </si>
  <si>
    <t>Fwd Max Peer P/B</t>
  </si>
  <si>
    <t>Fwd Crocs P/B</t>
  </si>
  <si>
    <t>Min Peer EV/EBIT</t>
  </si>
  <si>
    <t>Median Peer EV/EBIT</t>
  </si>
  <si>
    <t>Avg Peer EV/EBIT</t>
  </si>
  <si>
    <t>Max Peer EV/EBIT</t>
  </si>
  <si>
    <t>Crocs EV/EBIT</t>
  </si>
  <si>
    <t>Fwd Min Peer EV/EBIT</t>
  </si>
  <si>
    <t>Fwd Median Peer EV/EBIT</t>
  </si>
  <si>
    <t>Fwd Avg Peer EV/EBIT</t>
  </si>
  <si>
    <t>Fwd Max Peer EV/EBIT</t>
  </si>
  <si>
    <t>Fwd Crocs EV/EBIT</t>
  </si>
  <si>
    <t>Min Peer EV/Sales</t>
  </si>
  <si>
    <t>Median Peer EV/Sales</t>
  </si>
  <si>
    <t>Avg Peer EV/Sales</t>
  </si>
  <si>
    <t>Max Peer EV/Sales</t>
  </si>
  <si>
    <t>Crocs EV/Sales</t>
  </si>
  <si>
    <t>Fwd Min Peer EV/Sales</t>
  </si>
  <si>
    <t>Fwd Median Peer EV/Sales</t>
  </si>
  <si>
    <t>Fwd Avg Peer EV/Sales</t>
  </si>
  <si>
    <t>Fwd Max Peer EV/Sales</t>
  </si>
  <si>
    <t>Fwd Crocs EV/Sales</t>
  </si>
  <si>
    <t>Current</t>
  </si>
  <si>
    <t>Forward</t>
  </si>
  <si>
    <t>EV/Revenue</t>
  </si>
  <si>
    <t>EV/EBIT</t>
  </si>
  <si>
    <t>P/E</t>
  </si>
  <si>
    <t>P/B</t>
  </si>
  <si>
    <t>Period</t>
  </si>
  <si>
    <t>Trading Comparables Table</t>
  </si>
  <si>
    <t>Metrics</t>
  </si>
  <si>
    <t>EV/Sales</t>
  </si>
  <si>
    <t>See Data Tab for underlying data</t>
  </si>
  <si>
    <t>Crocs, Inc. | Stock Chart</t>
  </si>
  <si>
    <t>Net Debt % of Equity Value</t>
  </si>
  <si>
    <t>Daily Log %</t>
  </si>
  <si>
    <t>Year</t>
  </si>
  <si>
    <t>Cumulative Probability of Default</t>
  </si>
  <si>
    <t>Probability of Default - Credit Ratings (%)</t>
  </si>
  <si>
    <t>Importance</t>
  </si>
  <si>
    <t>Yearly Probability of Default</t>
  </si>
  <si>
    <t>Probability of Default - Letter Grade</t>
  </si>
  <si>
    <t>Implied Credit Rating (Financial Metrics)</t>
  </si>
  <si>
    <t>Equity Research (13 Analysts)</t>
  </si>
  <si>
    <t>Final Rating</t>
  </si>
  <si>
    <t>Decrease by Amortization</t>
  </si>
  <si>
    <t>Increase by Lease Additions, Decrease by Repayments</t>
  </si>
  <si>
    <t>Depreciation Expenses % of PP&amp;E</t>
  </si>
  <si>
    <t>Depreciation Expenses attributable to PP&amp;E</t>
  </si>
  <si>
    <t>Depreciation Expenses attributable to ROU Assets</t>
  </si>
  <si>
    <t>DCF Share Price (Average)</t>
  </si>
  <si>
    <t>Average Trading Comps Share Price</t>
  </si>
  <si>
    <t>https://valueinvesting.io/CROX/valuation/dcf-growth-exit-10y</t>
  </si>
  <si>
    <t>https://valueinvesting.io/CROX/valuation/dcf-ebitda-exit-10y</t>
  </si>
  <si>
    <t>Increase with Additions and Decrease with Depreciation</t>
  </si>
  <si>
    <t>(in USD ($) thousands)</t>
  </si>
  <si>
    <t>P&amp;L Input</t>
  </si>
  <si>
    <t>NOPAT</t>
  </si>
  <si>
    <t>Gross Cash Flow</t>
  </si>
  <si>
    <t>DCF Valuation</t>
  </si>
  <si>
    <t>Present Value of Total Cash Flows</t>
  </si>
  <si>
    <t>Diluted Shares Outstanding</t>
  </si>
  <si>
    <t>Profitability</t>
  </si>
  <si>
    <t>Trading Comparables</t>
  </si>
  <si>
    <t>DCF Share Price (Perpetuity)</t>
  </si>
  <si>
    <t>Implied Share Price (All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</si>
</sst>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8" formatCode="&quot;$&quot;#,##0.00_);[Red]\(&quot;$&quot;#,##0.00\)"/>
    <numFmt numFmtId="164" formatCode="#,##0.##;[Red]\(#,##0.##\)"/>
    <numFmt numFmtId="165" formatCode="#,##0;[Red]\(#,##0\)"/>
    <numFmt numFmtId="166" formatCode="#,##0.00;[Red]\(#,##0.00\)"/>
    <numFmt numFmtId="167" formatCode="#,##0.0;[Red]\(#,##0.0\)"/>
    <numFmt numFmtId="168" formatCode="##0.00;[Red]\-##0.00"/>
    <numFmt numFmtId="169" formatCode="#,##0.0;\(#,##0.0\)"/>
    <numFmt numFmtId="170" formatCode="#,##0.00;\(#,##0.00\)"/>
    <numFmt numFmtId="171" formatCode="#,##0;\(#,##0\)"/>
    <numFmt numFmtId="172" formatCode="_(#,##0_);_(\(#,##0\);_(&quot; - &quot;_);_(@_)"/>
    <numFmt numFmtId="173" formatCode="_(#,##0.00%_);[Red]_(\(#,##0.00%\)"/>
    <numFmt numFmtId="174" formatCode="_(#,##0.0\x_);_(\(#,##0.0\x\);_(&quot; - &quot;_);_(@_)"/>
    <numFmt numFmtId="175" formatCode="_(#,##0.0%_);[Red]_(\(#,##0.0%\)"/>
    <numFmt numFmtId="176" formatCode="0\A_)"/>
    <numFmt numFmtId="177" formatCode="0\E_)"/>
    <numFmt numFmtId="178" formatCode="_(#,##0.0%_);_(\(#,##0.0%\)"/>
    <numFmt numFmtId="179" formatCode="_(#,##0_);_(\(#,##0\)"/>
    <numFmt numFmtId="180" formatCode="_(#,##0.00_);_(\(#,##0.00\);_(&quot; - &quot;_);_(@_)"/>
    <numFmt numFmtId="181" formatCode="_(#,##0.0_);_(\(#,##0.0\);_(&quot; - &quot;_);_(@_)"/>
    <numFmt numFmtId="182" formatCode="_*\ #,##0.0\ _);* \(#,##0.0\)_-;_-* &quot;-&quot;_-;_-@_-"/>
    <numFmt numFmtId="183" formatCode="_*\ #,##0\ _);* \(#,##0\)_-;_-* &quot;-&quot;_-;_-@_-"/>
    <numFmt numFmtId="184" formatCode="_(#,##0.0_);_(\(#,##0.0\)"/>
    <numFmt numFmtId="185" formatCode="_(#,##0_);_(\(#,##0\);_(&quot;-&quot;_);_(@_)"/>
    <numFmt numFmtId="186" formatCode="_(#,##0.00%_);_(\(#,##0.00%\)"/>
    <numFmt numFmtId="187" formatCode="_(#,##0.000_);_(\(#,##0.000\);_(&quot; - &quot;_);_(@_)"/>
    <numFmt numFmtId="188" formatCode="#,##0.000000;[Red]\(#,##0.000000\)"/>
    <numFmt numFmtId="189" formatCode="[=1]&quot;Exit Multiple&quot;;[=0]&quot;Perpetuity&quot;"/>
    <numFmt numFmtId="190" formatCode="[=1]&quot;From Comps&quot;;[=0]&quot;From Valuation&quot;"/>
    <numFmt numFmtId="191" formatCode="0&quot;-year volatility&quot;"/>
    <numFmt numFmtId="192" formatCode="&quot;FY&quot;\ 0_)"/>
  </numFmts>
  <fonts count="72" x14ac:knownFonts="1">
    <font>
      <sz val="11"/>
      <color theme="1"/>
      <name val="Calibri"/>
      <family val="2"/>
      <scheme val="minor"/>
    </font>
    <font>
      <b/>
      <sz val="14"/>
      <name val="Calibri"/>
      <family val="2"/>
    </font>
    <font>
      <b/>
      <i/>
      <sz val="11"/>
      <color rgb="FF000000"/>
      <name val="Calibri"/>
      <family val="2"/>
    </font>
    <font>
      <b/>
      <sz val="11"/>
      <color theme="1"/>
      <name val="Calibri"/>
      <family val="2"/>
      <scheme val="minor"/>
    </font>
    <font>
      <sz val="11"/>
      <color rgb="FFFF0000"/>
      <name val="Calibri"/>
      <family val="2"/>
      <scheme val="minor"/>
    </font>
    <font>
      <b/>
      <sz val="11"/>
      <color rgb="FF000000"/>
      <name val="Calibri"/>
      <family val="2"/>
    </font>
    <font>
      <b/>
      <i/>
      <sz val="11"/>
      <color theme="1"/>
      <name val="Calibri"/>
      <family val="2"/>
      <scheme val="minor"/>
    </font>
    <font>
      <b/>
      <i/>
      <sz val="11"/>
      <name val="Calibri"/>
      <family val="2"/>
    </font>
    <font>
      <b/>
      <sz val="11"/>
      <name val="Calibri"/>
      <family val="2"/>
    </font>
    <font>
      <u/>
      <sz val="11"/>
      <color theme="10"/>
      <name val="Calibri"/>
      <family val="2"/>
      <scheme val="minor"/>
    </font>
    <font>
      <sz val="10"/>
      <name val="Arial"/>
      <family val="2"/>
    </font>
    <font>
      <sz val="10"/>
      <name val="Times New Roman"/>
      <family val="1"/>
    </font>
    <font>
      <b/>
      <sz val="14"/>
      <color theme="0"/>
      <name val="Times New Roman"/>
      <family val="1"/>
    </font>
    <font>
      <b/>
      <sz val="14"/>
      <color rgb="FF4425FF"/>
      <name val="Times New Roman"/>
      <family val="1"/>
    </font>
    <font>
      <b/>
      <sz val="10"/>
      <name val="Times New Roman"/>
      <family val="1"/>
    </font>
    <font>
      <sz val="10"/>
      <color theme="0"/>
      <name val="Times New Roman"/>
      <family val="1"/>
    </font>
    <font>
      <i/>
      <sz val="10"/>
      <name val="Times New Roman"/>
      <family val="1"/>
    </font>
    <font>
      <sz val="10"/>
      <color rgb="FF00B050"/>
      <name val="Times New Roman"/>
      <family val="1"/>
    </font>
    <font>
      <u/>
      <sz val="10"/>
      <color theme="11"/>
      <name val="Arial"/>
      <family val="2"/>
    </font>
    <font>
      <b/>
      <i/>
      <sz val="10"/>
      <color indexed="8"/>
      <name val="Arial"/>
      <family val="2"/>
    </font>
    <font>
      <sz val="10"/>
      <color rgb="FF008000"/>
      <name val="Times New Roman"/>
      <family val="1"/>
    </font>
    <font>
      <i/>
      <sz val="10"/>
      <color theme="0" tint="-0.499984740745262"/>
      <name val="Times New Roman"/>
      <family val="1"/>
    </font>
    <font>
      <sz val="10"/>
      <color rgb="FF000000"/>
      <name val="Times New Roman"/>
      <family val="1"/>
    </font>
    <font>
      <i/>
      <sz val="10"/>
      <color rgb="FF0000FF"/>
      <name val="Times New Roman"/>
      <family val="1"/>
    </font>
    <font>
      <i/>
      <sz val="10"/>
      <color rgb="FF000000"/>
      <name val="Times New Roman"/>
      <family val="1"/>
    </font>
    <font>
      <sz val="10"/>
      <color rgb="FF0000FF"/>
      <name val="Times New Roman"/>
      <family val="1"/>
    </font>
    <font>
      <u/>
      <sz val="10"/>
      <color theme="10"/>
      <name val="Arial"/>
      <family val="2"/>
    </font>
    <font>
      <u/>
      <sz val="10"/>
      <color theme="10"/>
      <name val="Times New Roman"/>
      <family val="1"/>
    </font>
    <font>
      <b/>
      <sz val="10"/>
      <color rgb="FF0000FF"/>
      <name val="Times New Roman"/>
      <family val="1"/>
    </font>
    <font>
      <b/>
      <sz val="13.5"/>
      <name val="Times New Roman"/>
      <family val="1"/>
    </font>
    <font>
      <b/>
      <sz val="10"/>
      <color theme="0"/>
      <name val="Times New Roman"/>
      <family val="1"/>
    </font>
    <font>
      <b/>
      <sz val="10"/>
      <color rgb="FF000000"/>
      <name val="Times New Roman"/>
      <family val="1"/>
    </font>
    <font>
      <i/>
      <sz val="10"/>
      <color theme="0"/>
      <name val="Times New Roman"/>
      <family val="1"/>
    </font>
    <font>
      <sz val="10"/>
      <color rgb="FF92D050"/>
      <name val="Times New Roman"/>
      <family val="1"/>
    </font>
    <font>
      <sz val="11"/>
      <color theme="1"/>
      <name val="Times New Roman"/>
      <family val="1"/>
    </font>
    <font>
      <b/>
      <sz val="11"/>
      <color theme="1"/>
      <name val="Times New Roman"/>
      <family val="1"/>
    </font>
    <font>
      <b/>
      <sz val="11"/>
      <color theme="0"/>
      <name val="Times New Roman"/>
      <family val="1"/>
    </font>
    <font>
      <sz val="11"/>
      <color rgb="FF0000FF"/>
      <name val="Times New Roman"/>
      <family val="1"/>
    </font>
    <font>
      <u/>
      <sz val="11"/>
      <color theme="10"/>
      <name val="Times New Roman"/>
      <family val="1"/>
    </font>
    <font>
      <i/>
      <sz val="11"/>
      <color theme="1"/>
      <name val="Times New Roman"/>
      <family val="1"/>
    </font>
    <font>
      <b/>
      <i/>
      <sz val="11"/>
      <color theme="1"/>
      <name val="Times New Roman"/>
      <family val="1"/>
    </font>
    <font>
      <b/>
      <sz val="10"/>
      <color rgb="FF00B050"/>
      <name val="Times New Roman"/>
      <family val="1"/>
    </font>
    <font>
      <b/>
      <i/>
      <sz val="10"/>
      <name val="Times New Roman"/>
      <family val="1"/>
    </font>
    <font>
      <sz val="10"/>
      <color rgb="FF009644"/>
      <name val="Times New Roman"/>
      <family val="1"/>
    </font>
    <font>
      <i/>
      <u/>
      <sz val="10"/>
      <color theme="10"/>
      <name val="Times New Roman"/>
      <family val="1"/>
    </font>
    <font>
      <b/>
      <sz val="14"/>
      <color theme="0"/>
      <name val="Arial"/>
      <family val="2"/>
    </font>
    <font>
      <b/>
      <sz val="14"/>
      <color rgb="FF4425FF"/>
      <name val="Arial"/>
      <family val="2"/>
    </font>
    <font>
      <b/>
      <sz val="10"/>
      <name val="Arial"/>
      <family val="2"/>
    </font>
    <font>
      <sz val="10"/>
      <color theme="0"/>
      <name val="Arial"/>
      <family val="2"/>
    </font>
    <font>
      <i/>
      <sz val="10"/>
      <name val="Arial"/>
      <family val="2"/>
    </font>
    <font>
      <b/>
      <i/>
      <sz val="10"/>
      <name val="Arial"/>
      <family val="2"/>
    </font>
    <font>
      <sz val="10"/>
      <color rgb="FF008000"/>
      <name val="Arial"/>
      <family val="2"/>
    </font>
    <font>
      <i/>
      <sz val="10"/>
      <color theme="0" tint="-0.499984740745262"/>
      <name val="Arial"/>
      <family val="2"/>
    </font>
    <font>
      <sz val="10"/>
      <color rgb="FF000000"/>
      <name val="Arial"/>
      <family val="2"/>
    </font>
    <font>
      <sz val="10"/>
      <color rgb="FF0000FF"/>
      <name val="Arial"/>
      <family val="2"/>
    </font>
    <font>
      <u/>
      <sz val="10"/>
      <name val="Arial"/>
      <family val="2"/>
    </font>
    <font>
      <i/>
      <u/>
      <sz val="10"/>
      <color theme="10"/>
      <name val="Arial"/>
      <family val="2"/>
    </font>
    <font>
      <b/>
      <sz val="10"/>
      <color theme="0"/>
      <name val="Arial"/>
      <family val="2"/>
    </font>
    <font>
      <b/>
      <sz val="10"/>
      <color rgb="FF000000"/>
      <name val="Arial"/>
      <family val="2"/>
    </font>
    <font>
      <sz val="11"/>
      <color theme="1"/>
      <name val="Arial"/>
      <family val="2"/>
    </font>
    <font>
      <i/>
      <sz val="11"/>
      <color theme="1"/>
      <name val="Arial"/>
      <family val="2"/>
    </font>
    <font>
      <b/>
      <sz val="11"/>
      <color theme="1"/>
      <name val="Arial"/>
      <family val="2"/>
    </font>
    <font>
      <b/>
      <i/>
      <sz val="11"/>
      <color theme="1"/>
      <name val="Arial"/>
      <family val="2"/>
    </font>
    <font>
      <b/>
      <sz val="14"/>
      <color rgb="FF002060"/>
      <name val="Arial"/>
      <family val="2"/>
    </font>
    <font>
      <b/>
      <sz val="10"/>
      <color rgb="FF002060"/>
      <name val="Arial"/>
      <family val="2"/>
    </font>
    <font>
      <sz val="10"/>
      <color theme="8" tint="0.79998168889431442"/>
      <name val="Arial"/>
      <family val="2"/>
    </font>
    <font>
      <sz val="11"/>
      <name val="Arial"/>
      <family val="2"/>
    </font>
    <font>
      <b/>
      <sz val="11"/>
      <color theme="0"/>
      <name val="Arial"/>
      <family val="2"/>
    </font>
    <font>
      <sz val="10"/>
      <color theme="1"/>
      <name val="Arial"/>
      <family val="2"/>
    </font>
    <font>
      <b/>
      <sz val="10"/>
      <color theme="1"/>
      <name val="Arial"/>
      <family val="2"/>
    </font>
    <font>
      <i/>
      <sz val="10"/>
      <color theme="0" tint="-4.9989318521683403E-2"/>
      <name val="Times New Roman"/>
      <family val="1"/>
    </font>
    <font>
      <b/>
      <u/>
      <sz val="10"/>
      <name val="Times New Roman"/>
      <family val="1"/>
    </font>
  </fonts>
  <fills count="21">
    <fill>
      <patternFill patternType="none"/>
    </fill>
    <fill>
      <patternFill patternType="gray125"/>
    </fill>
    <fill>
      <patternFill patternType="solid">
        <fgColor rgb="FFD3D3D3"/>
        <bgColor indexed="64"/>
      </patternFill>
    </fill>
    <fill>
      <patternFill patternType="solid">
        <fgColor rgb="FFCCCCCC"/>
        <bgColor indexed="64"/>
      </patternFill>
    </fill>
    <fill>
      <patternFill patternType="solid">
        <fgColor rgb="FFE0E0E0"/>
        <bgColor indexed="64"/>
      </patternFill>
    </fill>
    <fill>
      <patternFill patternType="solid">
        <fgColor indexed="31"/>
        <bgColor indexed="64"/>
      </patternFill>
    </fill>
    <fill>
      <patternFill patternType="solid">
        <fgColor rgb="FF00B050"/>
        <bgColor indexed="64"/>
      </patternFill>
    </fill>
    <fill>
      <patternFill patternType="solid">
        <fgColor rgb="FF92D050"/>
        <bgColor indexed="64"/>
      </patternFill>
    </fill>
    <fill>
      <patternFill patternType="solid">
        <fgColor theme="6" tint="0.79998168889431442"/>
        <bgColor indexed="64"/>
      </patternFill>
    </fill>
    <fill>
      <patternFill patternType="solid">
        <fgColor theme="3" tint="0.249977111117893"/>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rgb="FFFFFFCC"/>
        <bgColor indexed="64"/>
      </patternFill>
    </fill>
    <fill>
      <patternFill patternType="solid">
        <fgColor rgb="FF00964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8" tint="0.39997558519241921"/>
        <bgColor indexed="64"/>
      </patternFill>
    </fill>
    <fill>
      <patternFill patternType="solid">
        <fgColor rgb="FF002060"/>
        <bgColor indexed="64"/>
      </patternFill>
    </fill>
    <fill>
      <patternFill patternType="solid">
        <fgColor theme="0" tint="-0.249977111117893"/>
        <bgColor indexed="64"/>
      </patternFill>
    </fill>
    <fill>
      <patternFill patternType="solid">
        <fgColor theme="4" tint="0.79998168889431442"/>
        <bgColor indexed="64"/>
      </patternFill>
    </fill>
  </fills>
  <borders count="24">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8"/>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diagonal/>
    </border>
  </borders>
  <cellStyleXfs count="5">
    <xf numFmtId="0" fontId="0" fillId="0" borderId="0"/>
    <xf numFmtId="0" fontId="9" fillId="0" borderId="0" applyNumberFormat="0" applyFill="0" applyBorder="0" applyAlignment="0" applyProtection="0"/>
    <xf numFmtId="0" fontId="10" fillId="0" borderId="0"/>
    <xf numFmtId="0" fontId="18" fillId="0" borderId="0" applyNumberFormat="0" applyFill="0" applyBorder="0" applyAlignment="0" applyProtection="0"/>
    <xf numFmtId="0" fontId="26" fillId="0" borderId="0" applyNumberFormat="0" applyFill="0" applyBorder="0" applyAlignment="0" applyProtection="0"/>
  </cellStyleXfs>
  <cellXfs count="484">
    <xf numFmtId="0" fontId="0" fillId="0" borderId="0" xfId="0"/>
    <xf numFmtId="0" fontId="1" fillId="0" borderId="0" xfId="0" applyFont="1" applyAlignment="1">
      <alignment horizontal="left"/>
    </xf>
    <xf numFmtId="0" fontId="0" fillId="0" borderId="0" xfId="0" applyAlignment="1">
      <alignment horizontal="left" vertical="top" wrapText="1"/>
    </xf>
    <xf numFmtId="0" fontId="0" fillId="0" borderId="0" xfId="0" applyAlignment="1">
      <alignment horizontal="center"/>
    </xf>
    <xf numFmtId="0" fontId="1" fillId="0" borderId="0" xfId="0" applyFont="1"/>
    <xf numFmtId="0" fontId="0" fillId="0" borderId="0" xfId="0" applyAlignment="1">
      <alignment horizontal="left" vertical="top"/>
    </xf>
    <xf numFmtId="0" fontId="2" fillId="2" borderId="1" xfId="0" applyFont="1" applyFill="1" applyBorder="1" applyAlignment="1">
      <alignment horizontal="left" vertical="top" wrapText="1"/>
    </xf>
    <xf numFmtId="0" fontId="2" fillId="2" borderId="1" xfId="0" applyFont="1" applyFill="1" applyBorder="1" applyAlignment="1">
      <alignment horizontal="right" vertical="top" wrapText="1"/>
    </xf>
    <xf numFmtId="14" fontId="0" fillId="0" borderId="0" xfId="0" applyNumberFormat="1" applyAlignment="1">
      <alignment horizontal="right" vertical="top"/>
    </xf>
    <xf numFmtId="0" fontId="0" fillId="0" borderId="0" xfId="0" applyAlignment="1">
      <alignment horizontal="right" vertical="top"/>
    </xf>
    <xf numFmtId="0" fontId="3" fillId="0" borderId="0" xfId="0" applyFont="1" applyAlignment="1">
      <alignment horizontal="left" vertical="top"/>
    </xf>
    <xf numFmtId="164" fontId="0" fillId="0" borderId="0" xfId="0" applyNumberFormat="1" applyAlignment="1">
      <alignment horizontal="right" vertical="top"/>
    </xf>
    <xf numFmtId="165" fontId="0" fillId="0" borderId="0" xfId="0" applyNumberFormat="1" applyAlignment="1">
      <alignment horizontal="right" vertical="top"/>
    </xf>
    <xf numFmtId="165" fontId="3" fillId="0" borderId="0" xfId="0" applyNumberFormat="1" applyFont="1" applyAlignment="1">
      <alignment horizontal="right" vertical="top"/>
    </xf>
    <xf numFmtId="0" fontId="3" fillId="0" borderId="0" xfId="0" applyFont="1" applyAlignment="1">
      <alignment horizontal="right" vertical="top"/>
    </xf>
    <xf numFmtId="0" fontId="5" fillId="3" borderId="0" xfId="0" applyFont="1" applyFill="1" applyAlignment="1">
      <alignment horizontal="left" vertical="top" wrapText="1"/>
    </xf>
    <xf numFmtId="165" fontId="0" fillId="0" borderId="0" xfId="0" applyNumberFormat="1" applyAlignment="1">
      <alignment horizontal="right" vertical="top" wrapText="1"/>
    </xf>
    <xf numFmtId="14" fontId="0" fillId="0" borderId="0" xfId="0" applyNumberFormat="1" applyAlignment="1">
      <alignment horizontal="right" vertical="top" wrapText="1"/>
    </xf>
    <xf numFmtId="0" fontId="0" fillId="0" borderId="0" xfId="0" applyAlignment="1">
      <alignment horizontal="right" vertical="top" wrapText="1"/>
    </xf>
    <xf numFmtId="166" fontId="0" fillId="0" borderId="0" xfId="0" applyNumberFormat="1" applyAlignment="1">
      <alignment horizontal="right" vertical="top"/>
    </xf>
    <xf numFmtId="0" fontId="6" fillId="0" borderId="0" xfId="0" applyFont="1" applyAlignment="1">
      <alignment horizontal="left" vertical="top" wrapText="1"/>
    </xf>
    <xf numFmtId="165" fontId="3" fillId="0" borderId="0" xfId="0" applyNumberFormat="1" applyFont="1" applyAlignment="1">
      <alignment horizontal="right" vertical="top" wrapText="1"/>
    </xf>
    <xf numFmtId="0" fontId="3" fillId="0" borderId="0" xfId="0" applyFont="1" applyAlignment="1">
      <alignment horizontal="left" vertical="top" wrapText="1"/>
    </xf>
    <xf numFmtId="0" fontId="3" fillId="0" borderId="0" xfId="0" applyFont="1" applyAlignment="1">
      <alignment horizontal="right" vertical="top" wrapText="1"/>
    </xf>
    <xf numFmtId="167" fontId="3" fillId="0" borderId="0" xfId="0" applyNumberFormat="1" applyFont="1" applyAlignment="1">
      <alignment horizontal="right" vertical="top"/>
    </xf>
    <xf numFmtId="168" fontId="3" fillId="0" borderId="0" xfId="0" applyNumberFormat="1" applyFont="1" applyAlignment="1">
      <alignment horizontal="right" vertical="top"/>
    </xf>
    <xf numFmtId="167" fontId="0" fillId="0" borderId="0" xfId="0" applyNumberFormat="1" applyAlignment="1">
      <alignment horizontal="right" vertical="top"/>
    </xf>
    <xf numFmtId="168" fontId="0" fillId="0" borderId="0" xfId="0" applyNumberFormat="1" applyAlignment="1">
      <alignment horizontal="right" vertical="top"/>
    </xf>
    <xf numFmtId="14" fontId="0" fillId="0" borderId="0" xfId="0" applyNumberFormat="1" applyAlignment="1">
      <alignment horizontal="center" vertical="top"/>
    </xf>
    <xf numFmtId="0" fontId="2" fillId="2" borderId="1" xfId="0" applyFont="1" applyFill="1" applyBorder="1" applyAlignment="1">
      <alignment horizontal="center" vertical="top" wrapText="1"/>
    </xf>
    <xf numFmtId="169" fontId="0" fillId="0" borderId="0" xfId="0" applyNumberFormat="1" applyAlignment="1">
      <alignment horizontal="left" vertical="top" wrapText="1"/>
    </xf>
    <xf numFmtId="170" fontId="0" fillId="0" borderId="0" xfId="0" applyNumberFormat="1" applyAlignment="1">
      <alignment horizontal="left" vertical="top" wrapText="1"/>
    </xf>
    <xf numFmtId="171" fontId="0" fillId="0" borderId="0" xfId="0" applyNumberFormat="1" applyAlignment="1">
      <alignment horizontal="left" vertical="top" wrapText="1"/>
    </xf>
    <xf numFmtId="0" fontId="7" fillId="2" borderId="0" xfId="0" applyFont="1" applyFill="1" applyAlignment="1">
      <alignment horizontal="left" vertical="top" wrapText="1"/>
    </xf>
    <xf numFmtId="14" fontId="0" fillId="0" borderId="0" xfId="0" applyNumberFormat="1" applyAlignment="1">
      <alignment horizontal="left" vertical="top" wrapText="1"/>
    </xf>
    <xf numFmtId="14" fontId="0" fillId="0" borderId="0" xfId="0" applyNumberFormat="1" applyAlignment="1">
      <alignment horizontal="left" vertical="top"/>
    </xf>
    <xf numFmtId="0" fontId="7" fillId="4" borderId="0" xfId="0" applyFont="1" applyFill="1" applyAlignment="1">
      <alignment horizontal="left" vertical="top" wrapText="1"/>
    </xf>
    <xf numFmtId="170" fontId="0" fillId="0" borderId="0" xfId="0" applyNumberFormat="1" applyAlignment="1">
      <alignment horizontal="right" vertical="top" wrapText="1"/>
    </xf>
    <xf numFmtId="0" fontId="7" fillId="4" borderId="0" xfId="0" applyFont="1" applyFill="1" applyAlignment="1">
      <alignment horizontal="right" vertical="top" wrapText="1"/>
    </xf>
    <xf numFmtId="171" fontId="0" fillId="0" borderId="0" xfId="0" applyNumberFormat="1" applyAlignment="1">
      <alignment horizontal="right" vertical="top" wrapText="1"/>
    </xf>
    <xf numFmtId="171" fontId="4" fillId="0" borderId="0" xfId="0" applyNumberFormat="1" applyFont="1" applyAlignment="1">
      <alignment horizontal="right" vertical="top" wrapText="1"/>
    </xf>
    <xf numFmtId="170" fontId="0" fillId="0" borderId="0" xfId="0" applyNumberFormat="1" applyAlignment="1">
      <alignment horizontal="right" vertical="top"/>
    </xf>
    <xf numFmtId="171" fontId="0" fillId="0" borderId="0" xfId="0" applyNumberFormat="1" applyAlignment="1">
      <alignment horizontal="right" vertical="top"/>
    </xf>
    <xf numFmtId="169" fontId="0" fillId="0" borderId="0" xfId="0" applyNumberFormat="1" applyAlignment="1">
      <alignment horizontal="right" vertical="top"/>
    </xf>
    <xf numFmtId="0" fontId="0" fillId="0" borderId="0" xfId="0" applyAlignment="1">
      <alignment horizontal="right" wrapText="1"/>
    </xf>
    <xf numFmtId="0" fontId="0" fillId="0" borderId="0" xfId="0" applyAlignment="1">
      <alignment horizontal="left" wrapText="1"/>
    </xf>
    <xf numFmtId="172" fontId="11" fillId="0" borderId="0" xfId="2" applyNumberFormat="1" applyFont="1"/>
    <xf numFmtId="0" fontId="11" fillId="0" borderId="0" xfId="2" applyFont="1"/>
    <xf numFmtId="172" fontId="14" fillId="0" borderId="0" xfId="2" applyNumberFormat="1" applyFont="1"/>
    <xf numFmtId="172" fontId="15" fillId="0" borderId="0" xfId="2" applyNumberFormat="1" applyFont="1"/>
    <xf numFmtId="172" fontId="16" fillId="0" borderId="0" xfId="2" applyNumberFormat="1" applyFont="1"/>
    <xf numFmtId="8" fontId="11" fillId="0" borderId="0" xfId="2" applyNumberFormat="1" applyFont="1"/>
    <xf numFmtId="173" fontId="11" fillId="0" borderId="0" xfId="2" applyNumberFormat="1" applyFont="1"/>
    <xf numFmtId="175" fontId="17" fillId="0" borderId="0" xfId="2" applyNumberFormat="1" applyFont="1" applyAlignment="1">
      <alignment horizontal="left"/>
    </xf>
    <xf numFmtId="14" fontId="11" fillId="0" borderId="0" xfId="2" applyNumberFormat="1" applyFont="1" applyAlignment="1">
      <alignment horizontal="right" vertical="top"/>
    </xf>
    <xf numFmtId="175" fontId="11" fillId="0" borderId="0" xfId="2" applyNumberFormat="1" applyFont="1"/>
    <xf numFmtId="14" fontId="16" fillId="0" borderId="0" xfId="2" applyNumberFormat="1" applyFont="1" applyAlignment="1">
      <alignment horizontal="right" vertical="top"/>
    </xf>
    <xf numFmtId="172" fontId="20" fillId="0" borderId="0" xfId="2" applyNumberFormat="1" applyFont="1"/>
    <xf numFmtId="0" fontId="21" fillId="0" borderId="0" xfId="2" applyFont="1"/>
    <xf numFmtId="172" fontId="11" fillId="0" borderId="0" xfId="2" applyNumberFormat="1" applyFont="1" applyAlignment="1">
      <alignment horizontal="left" indent="1"/>
    </xf>
    <xf numFmtId="172" fontId="22" fillId="0" borderId="0" xfId="2" applyNumberFormat="1" applyFont="1"/>
    <xf numFmtId="172" fontId="16" fillId="0" borderId="0" xfId="2" applyNumberFormat="1" applyFont="1" applyAlignment="1">
      <alignment horizontal="left" indent="1"/>
    </xf>
    <xf numFmtId="179" fontId="16" fillId="0" borderId="0" xfId="2" applyNumberFormat="1" applyFont="1"/>
    <xf numFmtId="172" fontId="11" fillId="0" borderId="0" xfId="2" applyNumberFormat="1" applyFont="1" applyAlignment="1">
      <alignment horizontal="left" indent="2"/>
    </xf>
    <xf numFmtId="172" fontId="25" fillId="0" borderId="0" xfId="2" applyNumberFormat="1" applyFont="1"/>
    <xf numFmtId="172" fontId="11" fillId="0" borderId="4" xfId="2" applyNumberFormat="1" applyFont="1" applyBorder="1"/>
    <xf numFmtId="172" fontId="11" fillId="0" borderId="3" xfId="2" applyNumberFormat="1" applyFont="1" applyBorder="1"/>
    <xf numFmtId="180" fontId="11" fillId="0" borderId="3" xfId="2" applyNumberFormat="1" applyFont="1" applyBorder="1"/>
    <xf numFmtId="172" fontId="11" fillId="0" borderId="5" xfId="2" applyNumberFormat="1" applyFont="1" applyBorder="1"/>
    <xf numFmtId="0" fontId="22" fillId="0" borderId="0" xfId="2" applyFont="1"/>
    <xf numFmtId="172" fontId="11" fillId="0" borderId="0" xfId="2" applyNumberFormat="1" applyFont="1" applyAlignment="1">
      <alignment horizontal="center"/>
    </xf>
    <xf numFmtId="14" fontId="22" fillId="0" borderId="2" xfId="2" applyNumberFormat="1" applyFont="1" applyBorder="1" applyAlignment="1">
      <alignment horizontal="center"/>
    </xf>
    <xf numFmtId="178" fontId="22" fillId="0" borderId="2" xfId="2" applyNumberFormat="1" applyFont="1" applyBorder="1" applyAlignment="1">
      <alignment horizontal="center"/>
    </xf>
    <xf numFmtId="180" fontId="20" fillId="0" borderId="0" xfId="2" applyNumberFormat="1" applyFont="1"/>
    <xf numFmtId="174" fontId="20" fillId="0" borderId="0" xfId="2" applyNumberFormat="1" applyFont="1"/>
    <xf numFmtId="178" fontId="25" fillId="0" borderId="0" xfId="2" applyNumberFormat="1" applyFont="1"/>
    <xf numFmtId="172" fontId="27" fillId="0" borderId="0" xfId="4" applyNumberFormat="1" applyFont="1"/>
    <xf numFmtId="175" fontId="25" fillId="0" borderId="0" xfId="2" applyNumberFormat="1" applyFont="1"/>
    <xf numFmtId="8" fontId="11" fillId="0" borderId="6" xfId="2" applyNumberFormat="1" applyFont="1" applyBorder="1"/>
    <xf numFmtId="8" fontId="11" fillId="0" borderId="7" xfId="2" applyNumberFormat="1" applyFont="1" applyBorder="1"/>
    <xf numFmtId="172" fontId="14" fillId="0" borderId="0" xfId="2" applyNumberFormat="1" applyFont="1" applyAlignment="1">
      <alignment horizontal="right"/>
    </xf>
    <xf numFmtId="8" fontId="11" fillId="0" borderId="9" xfId="2" applyNumberFormat="1" applyFont="1" applyBorder="1"/>
    <xf numFmtId="178" fontId="22" fillId="0" borderId="0" xfId="2" applyNumberFormat="1" applyFont="1"/>
    <xf numFmtId="178" fontId="11" fillId="0" borderId="0" xfId="2" applyNumberFormat="1" applyFont="1"/>
    <xf numFmtId="172" fontId="11" fillId="0" borderId="2" xfId="2" applyNumberFormat="1" applyFont="1" applyBorder="1"/>
    <xf numFmtId="8" fontId="22" fillId="0" borderId="0" xfId="2" applyNumberFormat="1" applyFont="1"/>
    <xf numFmtId="174" fontId="22" fillId="0" borderId="0" xfId="2" applyNumberFormat="1" applyFont="1"/>
    <xf numFmtId="172" fontId="26" fillId="0" borderId="0" xfId="4" applyNumberFormat="1" applyAlignment="1">
      <alignment horizontal="center"/>
    </xf>
    <xf numFmtId="181" fontId="11" fillId="0" borderId="0" xfId="2" applyNumberFormat="1" applyFont="1"/>
    <xf numFmtId="172" fontId="16" fillId="0" borderId="0" xfId="2" applyNumberFormat="1" applyFont="1" applyAlignment="1">
      <alignment horizontal="right"/>
    </xf>
    <xf numFmtId="182" fontId="10" fillId="0" borderId="0" xfId="2" applyNumberFormat="1"/>
    <xf numFmtId="181" fontId="10" fillId="0" borderId="0" xfId="2" applyNumberFormat="1"/>
    <xf numFmtId="183" fontId="16" fillId="0" borderId="0" xfId="2" applyNumberFormat="1" applyFont="1" applyAlignment="1">
      <alignment horizontal="right"/>
    </xf>
    <xf numFmtId="172" fontId="11" fillId="0" borderId="2" xfId="2" applyNumberFormat="1" applyFont="1" applyBorder="1" applyAlignment="1">
      <alignment horizontal="center"/>
    </xf>
    <xf numFmtId="184" fontId="11" fillId="0" borderId="0" xfId="2" applyNumberFormat="1" applyFont="1"/>
    <xf numFmtId="183" fontId="11" fillId="0" borderId="0" xfId="2" applyNumberFormat="1" applyFont="1"/>
    <xf numFmtId="183" fontId="11" fillId="0" borderId="0" xfId="2" applyNumberFormat="1" applyFont="1" applyAlignment="1">
      <alignment horizontal="right"/>
    </xf>
    <xf numFmtId="185" fontId="14" fillId="0" borderId="0" xfId="2" applyNumberFormat="1" applyFont="1"/>
    <xf numFmtId="185" fontId="11" fillId="0" borderId="0" xfId="2" applyNumberFormat="1" applyFont="1" applyAlignment="1">
      <alignment horizontal="left" indent="1"/>
    </xf>
    <xf numFmtId="174" fontId="11" fillId="0" borderId="0" xfId="2" applyNumberFormat="1" applyFont="1"/>
    <xf numFmtId="179" fontId="11" fillId="0" borderId="0" xfId="2" applyNumberFormat="1" applyFont="1"/>
    <xf numFmtId="185" fontId="11" fillId="0" borderId="0" xfId="2" applyNumberFormat="1" applyFont="1" applyAlignment="1">
      <alignment horizontal="left" indent="2"/>
    </xf>
    <xf numFmtId="177" fontId="15" fillId="0" borderId="0" xfId="2" applyNumberFormat="1" applyFont="1"/>
    <xf numFmtId="0" fontId="8" fillId="3" borderId="0" xfId="0" applyFont="1" applyFill="1" applyAlignment="1">
      <alignment horizontal="left" vertical="top"/>
    </xf>
    <xf numFmtId="166" fontId="0" fillId="0" borderId="0" xfId="0" applyNumberFormat="1" applyAlignment="1">
      <alignment horizontal="right" vertical="top" wrapText="1"/>
    </xf>
    <xf numFmtId="172" fontId="12" fillId="6" borderId="0" xfId="2" applyNumberFormat="1" applyFont="1" applyFill="1"/>
    <xf numFmtId="172" fontId="13" fillId="6" borderId="0" xfId="2" applyNumberFormat="1" applyFont="1" applyFill="1"/>
    <xf numFmtId="0" fontId="14" fillId="0" borderId="0" xfId="2" applyFont="1"/>
    <xf numFmtId="172" fontId="14" fillId="8" borderId="3" xfId="2" applyNumberFormat="1" applyFont="1" applyFill="1" applyBorder="1"/>
    <xf numFmtId="176" fontId="14" fillId="8" borderId="3" xfId="2" applyNumberFormat="1" applyFont="1" applyFill="1" applyBorder="1"/>
    <xf numFmtId="177" fontId="14" fillId="7" borderId="3" xfId="2" applyNumberFormat="1" applyFont="1" applyFill="1" applyBorder="1"/>
    <xf numFmtId="0" fontId="14" fillId="0" borderId="0" xfId="2" applyFont="1" applyAlignment="1">
      <alignment horizontal="center" vertical="center" wrapText="1"/>
    </xf>
    <xf numFmtId="0" fontId="14" fillId="0" borderId="0" xfId="2" applyFont="1" applyAlignment="1">
      <alignment vertical="center" wrapText="1"/>
    </xf>
    <xf numFmtId="9" fontId="28" fillId="0" borderId="0" xfId="2" applyNumberFormat="1" applyFont="1" applyAlignment="1">
      <alignment vertical="center" wrapText="1"/>
    </xf>
    <xf numFmtId="0" fontId="11" fillId="0" borderId="0" xfId="2" applyFont="1" applyAlignment="1">
      <alignment vertical="center" wrapText="1"/>
    </xf>
    <xf numFmtId="0" fontId="29" fillId="0" borderId="0" xfId="2" applyFont="1" applyAlignment="1">
      <alignment vertical="center"/>
    </xf>
    <xf numFmtId="0" fontId="11" fillId="0" borderId="0" xfId="2" applyFont="1" applyAlignment="1">
      <alignment horizontal="left" vertical="center" indent="1"/>
    </xf>
    <xf numFmtId="0" fontId="14" fillId="0" borderId="0" xfId="2" applyFont="1" applyAlignment="1">
      <alignment horizontal="left" vertical="center" indent="1"/>
    </xf>
    <xf numFmtId="0" fontId="11" fillId="0" borderId="0" xfId="2" applyFont="1" applyAlignment="1">
      <alignment horizontal="left" vertical="center" indent="2"/>
    </xf>
    <xf numFmtId="0" fontId="30" fillId="9" borderId="0" xfId="2" applyFont="1" applyFill="1"/>
    <xf numFmtId="0" fontId="27" fillId="0" borderId="0" xfId="4" applyFont="1"/>
    <xf numFmtId="0" fontId="14" fillId="0" borderId="0" xfId="2" quotePrefix="1" applyFont="1" applyAlignment="1">
      <alignment horizontal="centerContinuous"/>
    </xf>
    <xf numFmtId="0" fontId="14" fillId="0" borderId="0" xfId="2" applyFont="1" applyAlignment="1">
      <alignment horizontal="centerContinuous"/>
    </xf>
    <xf numFmtId="0" fontId="14" fillId="0" borderId="2" xfId="2" applyFont="1" applyBorder="1" applyAlignment="1">
      <alignment horizontal="center" vertical="center" wrapText="1"/>
    </xf>
    <xf numFmtId="0" fontId="31" fillId="0" borderId="2" xfId="2" applyFont="1" applyBorder="1" applyAlignment="1">
      <alignment horizontal="center" vertical="center" wrapText="1"/>
    </xf>
    <xf numFmtId="0" fontId="11" fillId="0" borderId="2" xfId="2" applyFont="1" applyBorder="1" applyAlignment="1">
      <alignment vertical="center" wrapText="1"/>
    </xf>
    <xf numFmtId="180" fontId="25" fillId="0" borderId="2" xfId="2" applyNumberFormat="1" applyFont="1" applyBorder="1" applyAlignment="1">
      <alignment vertical="center" wrapText="1"/>
    </xf>
    <xf numFmtId="186" fontId="22" fillId="0" borderId="2" xfId="2" applyNumberFormat="1" applyFont="1" applyBorder="1" applyAlignment="1">
      <alignment vertical="center" wrapText="1"/>
    </xf>
    <xf numFmtId="0" fontId="11" fillId="0" borderId="2" xfId="2" applyFont="1" applyBorder="1"/>
    <xf numFmtId="0" fontId="22" fillId="0" borderId="2" xfId="2" applyFont="1" applyBorder="1"/>
    <xf numFmtId="186" fontId="11" fillId="0" borderId="0" xfId="2" applyNumberFormat="1" applyFont="1"/>
    <xf numFmtId="187" fontId="25" fillId="0" borderId="2" xfId="2" applyNumberFormat="1" applyFont="1" applyBorder="1"/>
    <xf numFmtId="187" fontId="11" fillId="0" borderId="0" xfId="2" applyNumberFormat="1" applyFont="1"/>
    <xf numFmtId="0" fontId="15" fillId="0" borderId="0" xfId="2" applyFont="1"/>
    <xf numFmtId="0" fontId="14" fillId="10" borderId="4" xfId="2" applyFont="1" applyFill="1" applyBorder="1"/>
    <xf numFmtId="0" fontId="14" fillId="10" borderId="3" xfId="2" applyFont="1" applyFill="1" applyBorder="1"/>
    <xf numFmtId="0" fontId="14" fillId="10" borderId="5" xfId="2" applyFont="1" applyFill="1" applyBorder="1"/>
    <xf numFmtId="9" fontId="15" fillId="0" borderId="0" xfId="2" applyNumberFormat="1" applyFont="1"/>
    <xf numFmtId="164" fontId="0" fillId="0" borderId="0" xfId="0" applyNumberFormat="1"/>
    <xf numFmtId="4" fontId="0" fillId="0" borderId="0" xfId="0" applyNumberFormat="1" applyAlignment="1">
      <alignment horizontal="right" vertical="top" wrapText="1"/>
    </xf>
    <xf numFmtId="188" fontId="0" fillId="0" borderId="0" xfId="0" applyNumberFormat="1" applyAlignment="1">
      <alignment horizontal="right" vertical="top" wrapText="1"/>
    </xf>
    <xf numFmtId="14" fontId="32" fillId="0" borderId="0" xfId="2" applyNumberFormat="1" applyFont="1" applyAlignment="1">
      <alignment horizontal="right" vertical="top"/>
    </xf>
    <xf numFmtId="172" fontId="11" fillId="7" borderId="3" xfId="2" applyNumberFormat="1" applyFont="1" applyFill="1" applyBorder="1"/>
    <xf numFmtId="174" fontId="22" fillId="7" borderId="7" xfId="2" applyNumberFormat="1" applyFont="1" applyFill="1" applyBorder="1"/>
    <xf numFmtId="174" fontId="25" fillId="7" borderId="7" xfId="2" applyNumberFormat="1" applyFont="1" applyFill="1" applyBorder="1"/>
    <xf numFmtId="178" fontId="22" fillId="7" borderId="8" xfId="2" applyNumberFormat="1" applyFont="1" applyFill="1" applyBorder="1"/>
    <xf numFmtId="178" fontId="25" fillId="7" borderId="8" xfId="2" applyNumberFormat="1" applyFont="1" applyFill="1" applyBorder="1"/>
    <xf numFmtId="178" fontId="22" fillId="7" borderId="9" xfId="2" applyNumberFormat="1" applyFont="1" applyFill="1" applyBorder="1"/>
    <xf numFmtId="178" fontId="22" fillId="7" borderId="7" xfId="2" applyNumberFormat="1" applyFont="1" applyFill="1" applyBorder="1"/>
    <xf numFmtId="178" fontId="25" fillId="7" borderId="7" xfId="2" applyNumberFormat="1" applyFont="1" applyFill="1" applyBorder="1"/>
    <xf numFmtId="172" fontId="33" fillId="7" borderId="6" xfId="2" applyNumberFormat="1" applyFont="1" applyFill="1" applyBorder="1"/>
    <xf numFmtId="174" fontId="34" fillId="0" borderId="0" xfId="0" applyNumberFormat="1" applyFont="1"/>
    <xf numFmtId="174" fontId="34" fillId="0" borderId="2" xfId="0" applyNumberFormat="1" applyFont="1" applyBorder="1" applyAlignment="1">
      <alignment horizontal="right" vertical="top"/>
    </xf>
    <xf numFmtId="174" fontId="34" fillId="0" borderId="6" xfId="0" applyNumberFormat="1" applyFont="1" applyBorder="1"/>
    <xf numFmtId="174" fontId="34" fillId="0" borderId="12" xfId="0" applyNumberFormat="1" applyFont="1" applyBorder="1"/>
    <xf numFmtId="174" fontId="34" fillId="0" borderId="9" xfId="0" applyNumberFormat="1" applyFont="1" applyBorder="1"/>
    <xf numFmtId="174" fontId="34" fillId="0" borderId="13" xfId="0" applyNumberFormat="1" applyFont="1" applyBorder="1"/>
    <xf numFmtId="174" fontId="34" fillId="0" borderId="14" xfId="0" applyNumberFormat="1" applyFont="1" applyBorder="1"/>
    <xf numFmtId="174" fontId="34" fillId="0" borderId="15" xfId="0" applyNumberFormat="1" applyFont="1" applyBorder="1"/>
    <xf numFmtId="174" fontId="34" fillId="8" borderId="2" xfId="0" applyNumberFormat="1" applyFont="1" applyFill="1" applyBorder="1" applyAlignment="1">
      <alignment horizontal="left" vertical="top"/>
    </xf>
    <xf numFmtId="174" fontId="36" fillId="6" borderId="2" xfId="0" applyNumberFormat="1" applyFont="1" applyFill="1" applyBorder="1" applyAlignment="1">
      <alignment horizontal="left" wrapText="1"/>
    </xf>
    <xf numFmtId="174" fontId="36" fillId="6" borderId="2" xfId="0" applyNumberFormat="1" applyFont="1" applyFill="1" applyBorder="1" applyAlignment="1">
      <alignment horizontal="right" wrapText="1"/>
    </xf>
    <xf numFmtId="174" fontId="35" fillId="12" borderId="2" xfId="0" applyNumberFormat="1" applyFont="1" applyFill="1" applyBorder="1" applyAlignment="1">
      <alignment horizontal="right" vertical="top"/>
    </xf>
    <xf numFmtId="174" fontId="35" fillId="11" borderId="2" xfId="0" applyNumberFormat="1" applyFont="1" applyFill="1" applyBorder="1" applyAlignment="1">
      <alignment horizontal="left" vertical="top"/>
    </xf>
    <xf numFmtId="172" fontId="12" fillId="13" borderId="0" xfId="2" applyNumberFormat="1" applyFont="1" applyFill="1"/>
    <xf numFmtId="174" fontId="36" fillId="13" borderId="4" xfId="0" applyNumberFormat="1" applyFont="1" applyFill="1" applyBorder="1"/>
    <xf numFmtId="174" fontId="36" fillId="13" borderId="5" xfId="0" applyNumberFormat="1" applyFont="1" applyFill="1" applyBorder="1"/>
    <xf numFmtId="174" fontId="35" fillId="14" borderId="2" xfId="0" applyNumberFormat="1" applyFont="1" applyFill="1" applyBorder="1" applyAlignment="1">
      <alignment horizontal="right" vertical="top"/>
    </xf>
    <xf numFmtId="174" fontId="35" fillId="15" borderId="2" xfId="0" applyNumberFormat="1" applyFont="1" applyFill="1" applyBorder="1" applyAlignment="1">
      <alignment horizontal="left" vertical="top"/>
    </xf>
    <xf numFmtId="8" fontId="22" fillId="0" borderId="2" xfId="2" applyNumberFormat="1" applyFont="1" applyBorder="1" applyAlignment="1">
      <alignment horizontal="center"/>
    </xf>
    <xf numFmtId="183" fontId="11" fillId="0" borderId="0" xfId="2" applyNumberFormat="1" applyFont="1" applyAlignment="1">
      <alignment horizontal="centerContinuous"/>
    </xf>
    <xf numFmtId="183" fontId="11" fillId="0" borderId="6" xfId="2" applyNumberFormat="1" applyFont="1" applyBorder="1"/>
    <xf numFmtId="183" fontId="11" fillId="0" borderId="7" xfId="2" applyNumberFormat="1" applyFont="1" applyBorder="1"/>
    <xf numFmtId="182" fontId="11" fillId="0" borderId="9" xfId="2" applyNumberFormat="1" applyFont="1" applyBorder="1"/>
    <xf numFmtId="183" fontId="11" fillId="0" borderId="9" xfId="2" applyNumberFormat="1" applyFont="1" applyBorder="1"/>
    <xf numFmtId="189" fontId="11" fillId="0" borderId="2" xfId="2" applyNumberFormat="1" applyFont="1" applyBorder="1" applyAlignment="1">
      <alignment horizontal="center"/>
    </xf>
    <xf numFmtId="190" fontId="11" fillId="0" borderId="2" xfId="2" applyNumberFormat="1" applyFont="1" applyBorder="1" applyAlignment="1">
      <alignment horizontal="center"/>
    </xf>
    <xf numFmtId="182" fontId="11" fillId="0" borderId="0" xfId="2" applyNumberFormat="1" applyFont="1"/>
    <xf numFmtId="0" fontId="34" fillId="0" borderId="0" xfId="0" applyFont="1"/>
    <xf numFmtId="0" fontId="36" fillId="6" borderId="2" xfId="0" applyFont="1" applyFill="1" applyBorder="1" applyAlignment="1">
      <alignment horizontal="center"/>
    </xf>
    <xf numFmtId="0" fontId="34" fillId="0" borderId="2" xfId="0" applyFont="1" applyBorder="1" applyAlignment="1">
      <alignment horizontal="center"/>
    </xf>
    <xf numFmtId="9" fontId="34" fillId="0" borderId="0" xfId="0" applyNumberFormat="1" applyFont="1"/>
    <xf numFmtId="10" fontId="34" fillId="0" borderId="2" xfId="0" applyNumberFormat="1" applyFont="1" applyBorder="1" applyAlignment="1">
      <alignment horizontal="center"/>
    </xf>
    <xf numFmtId="175" fontId="34" fillId="0" borderId="2" xfId="0" applyNumberFormat="1" applyFont="1" applyBorder="1" applyAlignment="1">
      <alignment horizontal="center"/>
    </xf>
    <xf numFmtId="191" fontId="34" fillId="0" borderId="2" xfId="0" applyNumberFormat="1" applyFont="1" applyBorder="1" applyAlignment="1">
      <alignment horizontal="center"/>
    </xf>
    <xf numFmtId="191" fontId="37" fillId="0" borderId="0" xfId="0" applyNumberFormat="1" applyFont="1" applyAlignment="1">
      <alignment horizontal="center"/>
    </xf>
    <xf numFmtId="175" fontId="20" fillId="0" borderId="2" xfId="2" applyNumberFormat="1" applyFont="1" applyBorder="1" applyAlignment="1">
      <alignment horizontal="center"/>
    </xf>
    <xf numFmtId="0" fontId="16" fillId="0" borderId="0" xfId="2" applyFont="1"/>
    <xf numFmtId="185" fontId="16" fillId="0" borderId="0" xfId="2" applyNumberFormat="1" applyFont="1" applyAlignment="1">
      <alignment horizontal="left" indent="2"/>
    </xf>
    <xf numFmtId="0" fontId="38" fillId="0" borderId="0" xfId="1" applyFont="1"/>
    <xf numFmtId="0" fontId="14" fillId="10" borderId="2" xfId="2" applyFont="1" applyFill="1" applyBorder="1" applyAlignment="1">
      <alignment horizontal="center" vertical="center" wrapText="1"/>
    </xf>
    <xf numFmtId="0" fontId="14" fillId="0" borderId="2" xfId="2" applyFont="1" applyBorder="1" applyAlignment="1">
      <alignment vertical="center" wrapText="1"/>
    </xf>
    <xf numFmtId="173" fontId="15" fillId="0" borderId="0" xfId="2" applyNumberFormat="1" applyFont="1"/>
    <xf numFmtId="172" fontId="30" fillId="13" borderId="2" xfId="2" applyNumberFormat="1" applyFont="1" applyFill="1" applyBorder="1" applyAlignment="1">
      <alignment horizontal="center"/>
    </xf>
    <xf numFmtId="172" fontId="25" fillId="12" borderId="2" xfId="2" applyNumberFormat="1" applyFont="1" applyFill="1" applyBorder="1" applyAlignment="1">
      <alignment horizontal="center"/>
    </xf>
    <xf numFmtId="172" fontId="34" fillId="0" borderId="0" xfId="0" applyNumberFormat="1" applyFont="1"/>
    <xf numFmtId="172" fontId="39" fillId="0" borderId="0" xfId="0" applyNumberFormat="1" applyFont="1" applyAlignment="1">
      <alignment horizontal="right"/>
    </xf>
    <xf numFmtId="172" fontId="35" fillId="0" borderId="0" xfId="0" applyNumberFormat="1" applyFont="1"/>
    <xf numFmtId="173" fontId="31" fillId="0" borderId="0" xfId="2" applyNumberFormat="1" applyFont="1"/>
    <xf numFmtId="172" fontId="40" fillId="0" borderId="0" xfId="0" applyNumberFormat="1" applyFont="1" applyAlignment="1">
      <alignment horizontal="right"/>
    </xf>
    <xf numFmtId="175" fontId="15" fillId="0" borderId="0" xfId="2" applyNumberFormat="1" applyFont="1" applyAlignment="1">
      <alignment horizontal="center"/>
    </xf>
    <xf numFmtId="172" fontId="15" fillId="0" borderId="0" xfId="2" applyNumberFormat="1" applyFont="1" applyAlignment="1">
      <alignment horizontal="center"/>
    </xf>
    <xf numFmtId="172" fontId="11" fillId="8" borderId="0" xfId="2" applyNumberFormat="1" applyFont="1" applyFill="1" applyAlignment="1">
      <alignment horizontal="centerContinuous"/>
    </xf>
    <xf numFmtId="180" fontId="25" fillId="8" borderId="2" xfId="2" applyNumberFormat="1" applyFont="1" applyFill="1" applyBorder="1" applyAlignment="1">
      <alignment horizontal="center"/>
    </xf>
    <xf numFmtId="8" fontId="14" fillId="0" borderId="0" xfId="2" applyNumberFormat="1" applyFont="1"/>
    <xf numFmtId="175" fontId="41" fillId="0" borderId="0" xfId="2" applyNumberFormat="1" applyFont="1" applyAlignment="1">
      <alignment horizontal="left"/>
    </xf>
    <xf numFmtId="172" fontId="42" fillId="0" borderId="0" xfId="2" applyNumberFormat="1" applyFont="1" applyAlignment="1">
      <alignment horizontal="right"/>
    </xf>
    <xf numFmtId="172" fontId="43" fillId="0" borderId="0" xfId="2" applyNumberFormat="1" applyFont="1"/>
    <xf numFmtId="172" fontId="44" fillId="0" borderId="0" xfId="4" applyNumberFormat="1" applyFont="1"/>
    <xf numFmtId="172" fontId="10" fillId="0" borderId="0" xfId="2" applyNumberFormat="1"/>
    <xf numFmtId="0" fontId="10" fillId="0" borderId="0" xfId="2"/>
    <xf numFmtId="172" fontId="45" fillId="16" borderId="0" xfId="2" applyNumberFormat="1" applyFont="1" applyFill="1"/>
    <xf numFmtId="172" fontId="46" fillId="16" borderId="0" xfId="2" applyNumberFormat="1" applyFont="1" applyFill="1"/>
    <xf numFmtId="172" fontId="47" fillId="0" borderId="0" xfId="2" applyNumberFormat="1" applyFont="1"/>
    <xf numFmtId="172" fontId="48" fillId="0" borderId="0" xfId="2" applyNumberFormat="1" applyFont="1"/>
    <xf numFmtId="172" fontId="49" fillId="0" borderId="0" xfId="2" applyNumberFormat="1" applyFont="1"/>
    <xf numFmtId="8" fontId="10" fillId="0" borderId="0" xfId="2" applyNumberFormat="1"/>
    <xf numFmtId="172" fontId="49" fillId="0" borderId="0" xfId="2" applyNumberFormat="1" applyFont="1" applyAlignment="1">
      <alignment horizontal="right"/>
    </xf>
    <xf numFmtId="14" fontId="10" fillId="0" borderId="0" xfId="2" applyNumberFormat="1" applyAlignment="1">
      <alignment horizontal="right" vertical="top"/>
    </xf>
    <xf numFmtId="175" fontId="10" fillId="0" borderId="0" xfId="2" applyNumberFormat="1"/>
    <xf numFmtId="8" fontId="47" fillId="0" borderId="0" xfId="2" applyNumberFormat="1" applyFont="1"/>
    <xf numFmtId="172" fontId="50" fillId="0" borderId="0" xfId="2" applyNumberFormat="1" applyFont="1" applyAlignment="1">
      <alignment horizontal="right"/>
    </xf>
    <xf numFmtId="14" fontId="49" fillId="0" borderId="0" xfId="2" applyNumberFormat="1" applyFont="1" applyAlignment="1">
      <alignment horizontal="right" vertical="top"/>
    </xf>
    <xf numFmtId="0" fontId="52" fillId="0" borderId="0" xfId="2" applyFont="1"/>
    <xf numFmtId="172" fontId="10" fillId="0" borderId="0" xfId="2" applyNumberFormat="1" applyAlignment="1">
      <alignment horizontal="left" indent="1"/>
    </xf>
    <xf numFmtId="172" fontId="53" fillId="0" borderId="0" xfId="2" applyNumberFormat="1" applyFont="1"/>
    <xf numFmtId="172" fontId="49" fillId="0" borderId="0" xfId="2" applyNumberFormat="1" applyFont="1" applyAlignment="1">
      <alignment horizontal="left" indent="1"/>
    </xf>
    <xf numFmtId="179" fontId="49" fillId="0" borderId="0" xfId="2" applyNumberFormat="1" applyFont="1"/>
    <xf numFmtId="172" fontId="10" fillId="0" borderId="0" xfId="2" applyNumberFormat="1" applyAlignment="1">
      <alignment horizontal="left" indent="2"/>
    </xf>
    <xf numFmtId="172" fontId="10" fillId="0" borderId="4" xfId="2" applyNumberFormat="1" applyBorder="1"/>
    <xf numFmtId="172" fontId="10" fillId="0" borderId="3" xfId="2" applyNumberFormat="1" applyBorder="1"/>
    <xf numFmtId="180" fontId="10" fillId="0" borderId="3" xfId="2" applyNumberFormat="1" applyBorder="1"/>
    <xf numFmtId="172" fontId="10" fillId="0" borderId="5" xfId="2" applyNumberFormat="1" applyBorder="1"/>
    <xf numFmtId="0" fontId="53" fillId="0" borderId="0" xfId="2" applyFont="1"/>
    <xf numFmtId="172" fontId="10" fillId="0" borderId="0" xfId="2" applyNumberFormat="1" applyAlignment="1">
      <alignment horizontal="center"/>
    </xf>
    <xf numFmtId="14" fontId="53" fillId="0" borderId="2" xfId="2" applyNumberFormat="1" applyFont="1" applyBorder="1" applyAlignment="1">
      <alignment horizontal="center"/>
    </xf>
    <xf numFmtId="178" fontId="53" fillId="0" borderId="2" xfId="2" applyNumberFormat="1" applyFont="1" applyBorder="1" applyAlignment="1">
      <alignment horizontal="center"/>
    </xf>
    <xf numFmtId="174" fontId="51" fillId="0" borderId="0" xfId="2" applyNumberFormat="1" applyFont="1"/>
    <xf numFmtId="178" fontId="54" fillId="0" borderId="0" xfId="2" applyNumberFormat="1" applyFont="1"/>
    <xf numFmtId="8" fontId="10" fillId="0" borderId="6" xfId="2" applyNumberFormat="1" applyBorder="1"/>
    <xf numFmtId="8" fontId="10" fillId="0" borderId="7" xfId="2" applyNumberFormat="1" applyBorder="1"/>
    <xf numFmtId="172" fontId="47" fillId="0" borderId="0" xfId="2" applyNumberFormat="1" applyFont="1" applyAlignment="1">
      <alignment horizontal="right"/>
    </xf>
    <xf numFmtId="8" fontId="10" fillId="0" borderId="9" xfId="2" applyNumberFormat="1" applyBorder="1"/>
    <xf numFmtId="178" fontId="10" fillId="0" borderId="0" xfId="2" applyNumberFormat="1"/>
    <xf numFmtId="172" fontId="56" fillId="0" borderId="0" xfId="4" applyNumberFormat="1" applyFont="1"/>
    <xf numFmtId="172" fontId="10" fillId="8" borderId="0" xfId="2" applyNumberFormat="1" applyFill="1" applyAlignment="1">
      <alignment horizontal="centerContinuous"/>
    </xf>
    <xf numFmtId="189" fontId="10" fillId="0" borderId="2" xfId="2" applyNumberFormat="1" applyBorder="1" applyAlignment="1">
      <alignment horizontal="center"/>
    </xf>
    <xf numFmtId="190" fontId="10" fillId="0" borderId="2" xfId="2" applyNumberFormat="1" applyBorder="1" applyAlignment="1">
      <alignment horizontal="center"/>
    </xf>
    <xf numFmtId="183" fontId="10" fillId="0" borderId="0" xfId="2" applyNumberFormat="1"/>
    <xf numFmtId="183" fontId="10" fillId="0" borderId="0" xfId="2" applyNumberFormat="1" applyAlignment="1">
      <alignment horizontal="centerContinuous"/>
    </xf>
    <xf numFmtId="183" fontId="10" fillId="0" borderId="6" xfId="2" applyNumberFormat="1" applyBorder="1"/>
    <xf numFmtId="183" fontId="10" fillId="0" borderId="7" xfId="2" applyNumberFormat="1" applyBorder="1"/>
    <xf numFmtId="182" fontId="10" fillId="0" borderId="9" xfId="2" applyNumberFormat="1" applyBorder="1"/>
    <xf numFmtId="183" fontId="10" fillId="0" borderId="9" xfId="2" applyNumberFormat="1" applyBorder="1"/>
    <xf numFmtId="185" fontId="47" fillId="0" borderId="0" xfId="2" applyNumberFormat="1" applyFont="1"/>
    <xf numFmtId="185" fontId="10" fillId="0" borderId="0" xfId="2" applyNumberFormat="1" applyAlignment="1">
      <alignment horizontal="left" indent="1"/>
    </xf>
    <xf numFmtId="0" fontId="49" fillId="0" borderId="0" xfId="2" applyFont="1"/>
    <xf numFmtId="185" fontId="49" fillId="0" borderId="0" xfId="2" applyNumberFormat="1" applyFont="1" applyAlignment="1">
      <alignment horizontal="left" indent="2"/>
    </xf>
    <xf numFmtId="174" fontId="10" fillId="0" borderId="0" xfId="2" applyNumberFormat="1"/>
    <xf numFmtId="179" fontId="10" fillId="0" borderId="0" xfId="2" applyNumberFormat="1"/>
    <xf numFmtId="185" fontId="10" fillId="0" borderId="0" xfId="2" applyNumberFormat="1" applyAlignment="1">
      <alignment horizontal="left" indent="2"/>
    </xf>
    <xf numFmtId="172" fontId="57" fillId="18" borderId="2" xfId="2" applyNumberFormat="1" applyFont="1" applyFill="1" applyBorder="1" applyAlignment="1">
      <alignment horizontal="center"/>
    </xf>
    <xf numFmtId="172" fontId="54" fillId="12" borderId="2" xfId="2" applyNumberFormat="1" applyFont="1" applyFill="1" applyBorder="1" applyAlignment="1">
      <alignment horizontal="center"/>
    </xf>
    <xf numFmtId="173" fontId="10" fillId="0" borderId="0" xfId="2" applyNumberFormat="1"/>
    <xf numFmtId="173" fontId="58" fillId="0" borderId="0" xfId="2" applyNumberFormat="1" applyFont="1"/>
    <xf numFmtId="172" fontId="59" fillId="0" borderId="0" xfId="0" applyNumberFormat="1" applyFont="1"/>
    <xf numFmtId="172" fontId="60" fillId="0" borderId="0" xfId="0" applyNumberFormat="1" applyFont="1" applyAlignment="1">
      <alignment horizontal="right"/>
    </xf>
    <xf numFmtId="172" fontId="61" fillId="0" borderId="0" xfId="0" applyNumberFormat="1" applyFont="1"/>
    <xf numFmtId="177" fontId="48" fillId="0" borderId="0" xfId="2" applyNumberFormat="1" applyFont="1"/>
    <xf numFmtId="0" fontId="47" fillId="0" borderId="0" xfId="2" applyFont="1"/>
    <xf numFmtId="172" fontId="47" fillId="0" borderId="16" xfId="2" applyNumberFormat="1" applyFont="1" applyBorder="1"/>
    <xf numFmtId="172" fontId="63" fillId="0" borderId="0" xfId="2" applyNumberFormat="1" applyFont="1"/>
    <xf numFmtId="172" fontId="10" fillId="0" borderId="9" xfId="2" applyNumberFormat="1" applyBorder="1"/>
    <xf numFmtId="172" fontId="51" fillId="0" borderId="9" xfId="2" applyNumberFormat="1" applyFont="1" applyBorder="1"/>
    <xf numFmtId="172" fontId="53" fillId="0" borderId="9" xfId="2" applyNumberFormat="1" applyFont="1" applyBorder="1"/>
    <xf numFmtId="172" fontId="47" fillId="0" borderId="9" xfId="2" applyNumberFormat="1" applyFont="1" applyBorder="1"/>
    <xf numFmtId="172" fontId="47" fillId="0" borderId="7" xfId="2" applyNumberFormat="1" applyFont="1" applyBorder="1"/>
    <xf numFmtId="172" fontId="47" fillId="0" borderId="6" xfId="2" applyNumberFormat="1" applyFont="1" applyBorder="1"/>
    <xf numFmtId="172" fontId="10" fillId="0" borderId="7" xfId="2" applyNumberFormat="1" applyBorder="1"/>
    <xf numFmtId="172" fontId="47" fillId="0" borderId="17" xfId="2" applyNumberFormat="1" applyFont="1" applyBorder="1" applyAlignment="1">
      <alignment horizontal="left" indent="1"/>
    </xf>
    <xf numFmtId="172" fontId="47" fillId="0" borderId="17" xfId="2" applyNumberFormat="1" applyFont="1" applyBorder="1"/>
    <xf numFmtId="172" fontId="47" fillId="0" borderId="18" xfId="2" applyNumberFormat="1" applyFont="1" applyBorder="1"/>
    <xf numFmtId="172" fontId="10" fillId="0" borderId="0" xfId="2" applyNumberFormat="1" applyAlignment="1">
      <alignment horizontal="left"/>
    </xf>
    <xf numFmtId="179" fontId="10" fillId="0" borderId="9" xfId="2" applyNumberFormat="1" applyBorder="1"/>
    <xf numFmtId="175" fontId="10" fillId="0" borderId="9" xfId="2" applyNumberFormat="1" applyBorder="1"/>
    <xf numFmtId="172" fontId="10" fillId="0" borderId="0" xfId="2" applyNumberFormat="1" applyAlignment="1">
      <alignment horizontal="right"/>
    </xf>
    <xf numFmtId="172" fontId="10" fillId="14" borderId="0" xfId="2" applyNumberFormat="1" applyFill="1" applyAlignment="1">
      <alignment horizontal="left"/>
    </xf>
    <xf numFmtId="172" fontId="10" fillId="14" borderId="0" xfId="2" applyNumberFormat="1" applyFill="1"/>
    <xf numFmtId="172" fontId="10" fillId="14" borderId="9" xfId="2" applyNumberFormat="1" applyFill="1" applyBorder="1"/>
    <xf numFmtId="178" fontId="10" fillId="14" borderId="0" xfId="2" applyNumberFormat="1" applyFill="1"/>
    <xf numFmtId="178" fontId="10" fillId="14" borderId="9" xfId="2" applyNumberFormat="1" applyFill="1" applyBorder="1"/>
    <xf numFmtId="179" fontId="10" fillId="14" borderId="9" xfId="2" applyNumberFormat="1" applyFill="1" applyBorder="1"/>
    <xf numFmtId="175" fontId="10" fillId="14" borderId="9" xfId="2" applyNumberFormat="1" applyFill="1" applyBorder="1"/>
    <xf numFmtId="175" fontId="10" fillId="14" borderId="0" xfId="2" applyNumberFormat="1" applyFill="1"/>
    <xf numFmtId="179" fontId="10" fillId="14" borderId="0" xfId="2" applyNumberFormat="1" applyFill="1"/>
    <xf numFmtId="172" fontId="10" fillId="14" borderId="0" xfId="2" applyNumberFormat="1" applyFill="1" applyAlignment="1">
      <alignment horizontal="right"/>
    </xf>
    <xf numFmtId="172" fontId="47" fillId="0" borderId="7" xfId="2" applyNumberFormat="1" applyFont="1" applyBorder="1" applyAlignment="1">
      <alignment horizontal="left"/>
    </xf>
    <xf numFmtId="172" fontId="47" fillId="0" borderId="17" xfId="2" applyNumberFormat="1" applyFont="1" applyBorder="1" applyAlignment="1">
      <alignment horizontal="left"/>
    </xf>
    <xf numFmtId="192" fontId="47" fillId="0" borderId="14" xfId="2" applyNumberFormat="1" applyFont="1" applyBorder="1"/>
    <xf numFmtId="192" fontId="47" fillId="0" borderId="0" xfId="2" applyNumberFormat="1" applyFont="1"/>
    <xf numFmtId="192" fontId="47" fillId="0" borderId="9" xfId="2" applyNumberFormat="1" applyFont="1" applyBorder="1"/>
    <xf numFmtId="192" fontId="47" fillId="0" borderId="16" xfId="2" applyNumberFormat="1" applyFont="1" applyBorder="1"/>
    <xf numFmtId="172" fontId="47" fillId="0" borderId="0" xfId="2" applyNumberFormat="1" applyFont="1" applyAlignment="1">
      <alignment horizontal="left"/>
    </xf>
    <xf numFmtId="172" fontId="58" fillId="0" borderId="0" xfId="2" applyNumberFormat="1" applyFont="1"/>
    <xf numFmtId="172" fontId="57" fillId="18" borderId="19" xfId="2" applyNumberFormat="1" applyFont="1" applyFill="1" applyBorder="1"/>
    <xf numFmtId="172" fontId="57" fillId="18" borderId="20" xfId="2" applyNumberFormat="1" applyFont="1" applyFill="1" applyBorder="1"/>
    <xf numFmtId="172" fontId="57" fillId="18" borderId="21" xfId="2" applyNumberFormat="1" applyFont="1" applyFill="1" applyBorder="1"/>
    <xf numFmtId="172" fontId="57" fillId="18" borderId="22" xfId="2" applyNumberFormat="1" applyFont="1" applyFill="1" applyBorder="1"/>
    <xf numFmtId="172" fontId="57" fillId="18" borderId="19" xfId="2" applyNumberFormat="1" applyFont="1" applyFill="1" applyBorder="1" applyAlignment="1">
      <alignment horizontal="left"/>
    </xf>
    <xf numFmtId="172" fontId="47" fillId="0" borderId="0" xfId="2" applyNumberFormat="1" applyFont="1" applyAlignment="1">
      <alignment horizontal="center"/>
    </xf>
    <xf numFmtId="192" fontId="47" fillId="10" borderId="16" xfId="2" applyNumberFormat="1" applyFont="1" applyFill="1" applyBorder="1"/>
    <xf numFmtId="172" fontId="10" fillId="10" borderId="0" xfId="2" applyNumberFormat="1" applyFill="1"/>
    <xf numFmtId="172" fontId="47" fillId="10" borderId="17" xfId="2" applyNumberFormat="1" applyFont="1" applyFill="1" applyBorder="1"/>
    <xf numFmtId="172" fontId="10" fillId="10" borderId="7" xfId="2" applyNumberFormat="1" applyFill="1" applyBorder="1"/>
    <xf numFmtId="172" fontId="47" fillId="10" borderId="7" xfId="2" applyNumberFormat="1" applyFont="1" applyFill="1" applyBorder="1"/>
    <xf numFmtId="192" fontId="47" fillId="10" borderId="0" xfId="2" applyNumberFormat="1" applyFont="1" applyFill="1"/>
    <xf numFmtId="172" fontId="47" fillId="10" borderId="0" xfId="2" applyNumberFormat="1" applyFont="1" applyFill="1"/>
    <xf numFmtId="172" fontId="58" fillId="10" borderId="0" xfId="2" applyNumberFormat="1" applyFont="1" applyFill="1"/>
    <xf numFmtId="172" fontId="58" fillId="10" borderId="7" xfId="2" applyNumberFormat="1" applyFont="1" applyFill="1" applyBorder="1"/>
    <xf numFmtId="172" fontId="53" fillId="10" borderId="0" xfId="2" applyNumberFormat="1" applyFont="1" applyFill="1"/>
    <xf numFmtId="172" fontId="15" fillId="0" borderId="0" xfId="2" applyNumberFormat="1" applyFont="1" applyAlignment="1">
      <alignment horizontal="right"/>
    </xf>
    <xf numFmtId="172" fontId="58" fillId="0" borderId="0" xfId="2" applyNumberFormat="1" applyFont="1" applyAlignment="1">
      <alignment horizontal="right"/>
    </xf>
    <xf numFmtId="172" fontId="58" fillId="0" borderId="7" xfId="2" applyNumberFormat="1" applyFont="1" applyBorder="1" applyAlignment="1">
      <alignment horizontal="right"/>
    </xf>
    <xf numFmtId="0" fontId="53" fillId="0" borderId="0" xfId="2" applyFont="1" applyAlignment="1">
      <alignment horizontal="right"/>
    </xf>
    <xf numFmtId="172" fontId="53" fillId="0" borderId="0" xfId="2" applyNumberFormat="1" applyFont="1" applyAlignment="1">
      <alignment horizontal="right"/>
    </xf>
    <xf numFmtId="175" fontId="47" fillId="0" borderId="17" xfId="2" applyNumberFormat="1" applyFont="1" applyBorder="1"/>
    <xf numFmtId="175" fontId="47" fillId="0" borderId="0" xfId="2" applyNumberFormat="1" applyFont="1"/>
    <xf numFmtId="178" fontId="47" fillId="0" borderId="0" xfId="2" applyNumberFormat="1" applyFont="1"/>
    <xf numFmtId="172" fontId="64" fillId="0" borderId="7" xfId="2" applyNumberFormat="1" applyFont="1" applyBorder="1"/>
    <xf numFmtId="8" fontId="57" fillId="18" borderId="22" xfId="2" applyNumberFormat="1" applyFont="1" applyFill="1" applyBorder="1"/>
    <xf numFmtId="178" fontId="53" fillId="10" borderId="8" xfId="2" applyNumberFormat="1" applyFont="1" applyFill="1" applyBorder="1"/>
    <xf numFmtId="178" fontId="54" fillId="10" borderId="8" xfId="2" applyNumberFormat="1" applyFont="1" applyFill="1" applyBorder="1"/>
    <xf numFmtId="178" fontId="53" fillId="10" borderId="9" xfId="2" applyNumberFormat="1" applyFont="1" applyFill="1" applyBorder="1"/>
    <xf numFmtId="174" fontId="53" fillId="10" borderId="7" xfId="2" applyNumberFormat="1" applyFont="1" applyFill="1" applyBorder="1"/>
    <xf numFmtId="174" fontId="54" fillId="10" borderId="7" xfId="2" applyNumberFormat="1" applyFont="1" applyFill="1" applyBorder="1"/>
    <xf numFmtId="178" fontId="53" fillId="10" borderId="7" xfId="2" applyNumberFormat="1" applyFont="1" applyFill="1" applyBorder="1"/>
    <xf numFmtId="178" fontId="54" fillId="10" borderId="7" xfId="2" applyNumberFormat="1" applyFont="1" applyFill="1" applyBorder="1"/>
    <xf numFmtId="172" fontId="65" fillId="10" borderId="6" xfId="2" applyNumberFormat="1" applyFont="1" applyFill="1" applyBorder="1"/>
    <xf numFmtId="192" fontId="47" fillId="10" borderId="14" xfId="2" applyNumberFormat="1" applyFont="1" applyFill="1" applyBorder="1"/>
    <xf numFmtId="172" fontId="60" fillId="0" borderId="9" xfId="0" applyNumberFormat="1" applyFont="1" applyBorder="1" applyAlignment="1">
      <alignment horizontal="right"/>
    </xf>
    <xf numFmtId="172" fontId="59" fillId="0" borderId="9" xfId="0" applyNumberFormat="1" applyFont="1" applyBorder="1"/>
    <xf numFmtId="177" fontId="48" fillId="0" borderId="9" xfId="2" applyNumberFormat="1" applyFont="1" applyBorder="1"/>
    <xf numFmtId="172" fontId="49" fillId="0" borderId="9" xfId="2" applyNumberFormat="1" applyFont="1" applyBorder="1" applyAlignment="1">
      <alignment horizontal="right"/>
    </xf>
    <xf numFmtId="174" fontId="10" fillId="0" borderId="9" xfId="2" applyNumberFormat="1" applyBorder="1"/>
    <xf numFmtId="192" fontId="47" fillId="10" borderId="4" xfId="2" applyNumberFormat="1" applyFont="1" applyFill="1" applyBorder="1"/>
    <xf numFmtId="184" fontId="10" fillId="0" borderId="9" xfId="2" applyNumberFormat="1" applyBorder="1"/>
    <xf numFmtId="183" fontId="10" fillId="0" borderId="9" xfId="2" applyNumberFormat="1" applyBorder="1" applyAlignment="1">
      <alignment horizontal="centerContinuous"/>
    </xf>
    <xf numFmtId="173" fontId="10" fillId="0" borderId="9" xfId="2" applyNumberFormat="1" applyBorder="1"/>
    <xf numFmtId="173" fontId="58" fillId="0" borderId="9" xfId="2" applyNumberFormat="1" applyFont="1" applyBorder="1"/>
    <xf numFmtId="181" fontId="10" fillId="0" borderId="9" xfId="2" applyNumberFormat="1" applyBorder="1"/>
    <xf numFmtId="8" fontId="53" fillId="0" borderId="4" xfId="2" applyNumberFormat="1" applyFont="1" applyBorder="1" applyAlignment="1">
      <alignment horizontal="center"/>
    </xf>
    <xf numFmtId="8" fontId="53" fillId="0" borderId="9" xfId="2" applyNumberFormat="1" applyFont="1" applyBorder="1"/>
    <xf numFmtId="174" fontId="51" fillId="0" borderId="9" xfId="2" applyNumberFormat="1" applyFont="1" applyBorder="1"/>
    <xf numFmtId="0" fontId="53" fillId="0" borderId="9" xfId="2" applyFont="1" applyBorder="1"/>
    <xf numFmtId="174" fontId="53" fillId="0" borderId="9" xfId="2" applyNumberFormat="1" applyFont="1" applyBorder="1"/>
    <xf numFmtId="172" fontId="58" fillId="0" borderId="9" xfId="2" applyNumberFormat="1" applyFont="1" applyBorder="1" applyAlignment="1">
      <alignment horizontal="right"/>
    </xf>
    <xf numFmtId="172" fontId="58" fillId="0" borderId="6" xfId="2" applyNumberFormat="1" applyFont="1" applyBorder="1" applyAlignment="1">
      <alignment horizontal="right"/>
    </xf>
    <xf numFmtId="0" fontId="53" fillId="0" borderId="9" xfId="2" applyFont="1" applyBorder="1" applyAlignment="1">
      <alignment horizontal="right"/>
    </xf>
    <xf numFmtId="172" fontId="53" fillId="0" borderId="9" xfId="2" applyNumberFormat="1" applyFont="1" applyBorder="1" applyAlignment="1">
      <alignment horizontal="right"/>
    </xf>
    <xf numFmtId="172" fontId="51" fillId="10" borderId="0" xfId="2" applyNumberFormat="1" applyFont="1" applyFill="1"/>
    <xf numFmtId="178" fontId="53" fillId="10" borderId="0" xfId="2" applyNumberFormat="1" applyFont="1" applyFill="1"/>
    <xf numFmtId="8" fontId="53" fillId="10" borderId="0" xfId="2" applyNumberFormat="1" applyFont="1" applyFill="1"/>
    <xf numFmtId="174" fontId="53" fillId="10" borderId="0" xfId="2" applyNumberFormat="1" applyFont="1" applyFill="1"/>
    <xf numFmtId="8" fontId="10" fillId="10" borderId="0" xfId="2" applyNumberFormat="1" applyFill="1"/>
    <xf numFmtId="172" fontId="10" fillId="10" borderId="9" xfId="2" applyNumberFormat="1" applyFill="1" applyBorder="1"/>
    <xf numFmtId="178" fontId="10" fillId="10" borderId="9" xfId="2" applyNumberFormat="1" applyFill="1" applyBorder="1"/>
    <xf numFmtId="178" fontId="10" fillId="10" borderId="0" xfId="2" applyNumberFormat="1" applyFill="1"/>
    <xf numFmtId="181" fontId="10" fillId="10" borderId="9" xfId="2" applyNumberFormat="1" applyFill="1" applyBorder="1"/>
    <xf numFmtId="181" fontId="10" fillId="10" borderId="0" xfId="2" applyNumberFormat="1" applyFill="1"/>
    <xf numFmtId="186" fontId="10" fillId="10" borderId="9" xfId="2" applyNumberFormat="1" applyFill="1" applyBorder="1"/>
    <xf numFmtId="172" fontId="49" fillId="10" borderId="9" xfId="2" applyNumberFormat="1" applyFont="1" applyFill="1" applyBorder="1" applyAlignment="1">
      <alignment horizontal="right"/>
    </xf>
    <xf numFmtId="172" fontId="49" fillId="10" borderId="0" xfId="2" applyNumberFormat="1" applyFont="1" applyFill="1" applyAlignment="1">
      <alignment horizontal="right"/>
    </xf>
    <xf numFmtId="183" fontId="49" fillId="10" borderId="9" xfId="2" applyNumberFormat="1" applyFont="1" applyFill="1" applyBorder="1" applyAlignment="1">
      <alignment horizontal="right"/>
    </xf>
    <xf numFmtId="183" fontId="49" fillId="10" borderId="0" xfId="2" applyNumberFormat="1" applyFont="1" applyFill="1" applyAlignment="1">
      <alignment horizontal="right"/>
    </xf>
    <xf numFmtId="14" fontId="10" fillId="10" borderId="9" xfId="2" applyNumberFormat="1" applyFill="1" applyBorder="1" applyAlignment="1">
      <alignment horizontal="right" vertical="top"/>
    </xf>
    <xf numFmtId="14" fontId="10" fillId="10" borderId="0" xfId="2" applyNumberFormat="1" applyFill="1" applyAlignment="1">
      <alignment horizontal="right" vertical="top"/>
    </xf>
    <xf numFmtId="184" fontId="10" fillId="10" borderId="9" xfId="2" applyNumberFormat="1" applyFill="1" applyBorder="1"/>
    <xf numFmtId="184" fontId="10" fillId="10" borderId="0" xfId="2" applyNumberFormat="1" applyFill="1"/>
    <xf numFmtId="8" fontId="10" fillId="10" borderId="9" xfId="2" applyNumberFormat="1" applyFill="1" applyBorder="1"/>
    <xf numFmtId="186" fontId="10" fillId="10" borderId="0" xfId="2" applyNumberFormat="1" applyFill="1"/>
    <xf numFmtId="173" fontId="10" fillId="10" borderId="9" xfId="2" applyNumberFormat="1" applyFill="1" applyBorder="1"/>
    <xf numFmtId="173" fontId="10" fillId="10" borderId="0" xfId="2" applyNumberFormat="1" applyFill="1"/>
    <xf numFmtId="172" fontId="60" fillId="10" borderId="9" xfId="0" applyNumberFormat="1" applyFont="1" applyFill="1" applyBorder="1" applyAlignment="1">
      <alignment horizontal="right"/>
    </xf>
    <xf numFmtId="172" fontId="60" fillId="10" borderId="0" xfId="0" applyNumberFormat="1" applyFont="1" applyFill="1" applyAlignment="1">
      <alignment horizontal="right"/>
    </xf>
    <xf numFmtId="172" fontId="62" fillId="10" borderId="9" xfId="0" applyNumberFormat="1" applyFont="1" applyFill="1" applyBorder="1" applyAlignment="1">
      <alignment horizontal="right"/>
    </xf>
    <xf numFmtId="172" fontId="62" fillId="10" borderId="0" xfId="0" applyNumberFormat="1" applyFont="1" applyFill="1" applyAlignment="1">
      <alignment horizontal="right"/>
    </xf>
    <xf numFmtId="172" fontId="10" fillId="10" borderId="6" xfId="2" applyNumberFormat="1" applyFill="1" applyBorder="1"/>
    <xf numFmtId="172" fontId="47" fillId="10" borderId="6" xfId="2" applyNumberFormat="1" applyFont="1" applyFill="1" applyBorder="1"/>
    <xf numFmtId="172" fontId="57" fillId="18" borderId="23" xfId="2" applyNumberFormat="1" applyFont="1" applyFill="1" applyBorder="1"/>
    <xf numFmtId="183" fontId="10" fillId="10" borderId="0" xfId="2" applyNumberFormat="1" applyFill="1" applyAlignment="1">
      <alignment horizontal="right"/>
    </xf>
    <xf numFmtId="172" fontId="10" fillId="10" borderId="0" xfId="2" applyNumberFormat="1" applyFill="1" applyAlignment="1">
      <alignment horizontal="right"/>
    </xf>
    <xf numFmtId="8" fontId="10" fillId="10" borderId="0" xfId="2" applyNumberFormat="1" applyFill="1" applyAlignment="1">
      <alignment horizontal="right"/>
    </xf>
    <xf numFmtId="183" fontId="10" fillId="10" borderId="9" xfId="2" applyNumberFormat="1" applyFill="1" applyBorder="1" applyAlignment="1">
      <alignment horizontal="right"/>
    </xf>
    <xf numFmtId="8" fontId="10" fillId="10" borderId="9" xfId="2" applyNumberFormat="1" applyFill="1" applyBorder="1" applyAlignment="1">
      <alignment horizontal="right"/>
    </xf>
    <xf numFmtId="175" fontId="10" fillId="0" borderId="0" xfId="2" applyNumberFormat="1" applyAlignment="1">
      <alignment horizontal="left"/>
    </xf>
    <xf numFmtId="175" fontId="10" fillId="0" borderId="2" xfId="2" applyNumberFormat="1" applyBorder="1" applyAlignment="1">
      <alignment horizontal="center"/>
    </xf>
    <xf numFmtId="180" fontId="10" fillId="8" borderId="2" xfId="2" applyNumberFormat="1" applyFill="1" applyBorder="1" applyAlignment="1">
      <alignment horizontal="center"/>
    </xf>
    <xf numFmtId="178" fontId="10" fillId="0" borderId="2" xfId="2" applyNumberFormat="1" applyBorder="1" applyAlignment="1">
      <alignment horizontal="center"/>
    </xf>
    <xf numFmtId="191" fontId="66" fillId="0" borderId="0" xfId="0" applyNumberFormat="1" applyFont="1" applyAlignment="1">
      <alignment horizontal="center"/>
    </xf>
    <xf numFmtId="172" fontId="55" fillId="0" borderId="0" xfId="4" applyNumberFormat="1" applyFont="1" applyAlignment="1">
      <alignment horizontal="center"/>
    </xf>
    <xf numFmtId="174" fontId="59" fillId="0" borderId="6" xfId="0" applyNumberFormat="1" applyFont="1" applyBorder="1"/>
    <xf numFmtId="174" fontId="59" fillId="0" borderId="12" xfId="0" applyNumberFormat="1" applyFont="1" applyBorder="1"/>
    <xf numFmtId="174" fontId="59" fillId="0" borderId="9" xfId="0" applyNumberFormat="1" applyFont="1" applyBorder="1"/>
    <xf numFmtId="174" fontId="59" fillId="0" borderId="13" xfId="0" applyNumberFormat="1" applyFont="1" applyBorder="1"/>
    <xf numFmtId="174" fontId="59" fillId="0" borderId="14" xfId="0" applyNumberFormat="1" applyFont="1" applyBorder="1"/>
    <xf numFmtId="174" fontId="59" fillId="0" borderId="15" xfId="0" applyNumberFormat="1" applyFont="1" applyBorder="1"/>
    <xf numFmtId="174" fontId="59" fillId="0" borderId="0" xfId="0" applyNumberFormat="1" applyFont="1"/>
    <xf numFmtId="0" fontId="10" fillId="0" borderId="7" xfId="2" applyBorder="1"/>
    <xf numFmtId="0" fontId="10" fillId="0" borderId="16" xfId="2" applyBorder="1"/>
    <xf numFmtId="174" fontId="67" fillId="18" borderId="4" xfId="0" applyNumberFormat="1" applyFont="1" applyFill="1" applyBorder="1"/>
    <xf numFmtId="0" fontId="10" fillId="18" borderId="3" xfId="2" applyFill="1" applyBorder="1"/>
    <xf numFmtId="174" fontId="67" fillId="18" borderId="5" xfId="0" applyNumberFormat="1" applyFont="1" applyFill="1" applyBorder="1"/>
    <xf numFmtId="174" fontId="67" fillId="18" borderId="6" xfId="0" applyNumberFormat="1" applyFont="1" applyFill="1" applyBorder="1" applyAlignment="1">
      <alignment horizontal="left" wrapText="1"/>
    </xf>
    <xf numFmtId="174" fontId="67" fillId="18" borderId="7" xfId="0" applyNumberFormat="1" applyFont="1" applyFill="1" applyBorder="1" applyAlignment="1">
      <alignment horizontal="left" wrapText="1"/>
    </xf>
    <xf numFmtId="174" fontId="67" fillId="18" borderId="7" xfId="0" applyNumberFormat="1" applyFont="1" applyFill="1" applyBorder="1" applyAlignment="1">
      <alignment horizontal="right" wrapText="1"/>
    </xf>
    <xf numFmtId="174" fontId="67" fillId="18" borderId="12" xfId="0" applyNumberFormat="1" applyFont="1" applyFill="1" applyBorder="1" applyAlignment="1">
      <alignment horizontal="right" wrapText="1"/>
    </xf>
    <xf numFmtId="174" fontId="67" fillId="18" borderId="14" xfId="0" applyNumberFormat="1" applyFont="1" applyFill="1" applyBorder="1" applyAlignment="1">
      <alignment horizontal="left" wrapText="1"/>
    </xf>
    <xf numFmtId="174" fontId="67" fillId="18" borderId="16" xfId="0" applyNumberFormat="1" applyFont="1" applyFill="1" applyBorder="1" applyAlignment="1">
      <alignment horizontal="left" wrapText="1"/>
    </xf>
    <xf numFmtId="174" fontId="67" fillId="18" borderId="16" xfId="0" applyNumberFormat="1" applyFont="1" applyFill="1" applyBorder="1" applyAlignment="1">
      <alignment horizontal="right" wrapText="1"/>
    </xf>
    <xf numFmtId="174" fontId="67" fillId="18" borderId="15" xfId="0" applyNumberFormat="1" applyFont="1" applyFill="1" applyBorder="1" applyAlignment="1">
      <alignment horizontal="right" wrapText="1"/>
    </xf>
    <xf numFmtId="174" fontId="59" fillId="20" borderId="9" xfId="0" applyNumberFormat="1" applyFont="1" applyFill="1" applyBorder="1" applyAlignment="1">
      <alignment horizontal="left" vertical="top"/>
    </xf>
    <xf numFmtId="174" fontId="59" fillId="0" borderId="13" xfId="0" applyNumberFormat="1" applyFont="1" applyBorder="1" applyAlignment="1">
      <alignment horizontal="right" vertical="top"/>
    </xf>
    <xf numFmtId="174" fontId="61" fillId="19" borderId="4" xfId="0" applyNumberFormat="1" applyFont="1" applyFill="1" applyBorder="1" applyAlignment="1">
      <alignment horizontal="left" vertical="top"/>
    </xf>
    <xf numFmtId="174" fontId="61" fillId="19" borderId="3" xfId="0" applyNumberFormat="1" applyFont="1" applyFill="1" applyBorder="1" applyAlignment="1">
      <alignment horizontal="left" vertical="top"/>
    </xf>
    <xf numFmtId="174" fontId="61" fillId="15" borderId="3" xfId="0" applyNumberFormat="1" applyFont="1" applyFill="1" applyBorder="1" applyAlignment="1">
      <alignment horizontal="right" vertical="top"/>
    </xf>
    <xf numFmtId="174" fontId="61" fillId="15" borderId="5" xfId="0" applyNumberFormat="1" applyFont="1" applyFill="1" applyBorder="1" applyAlignment="1">
      <alignment horizontal="right" vertical="top"/>
    </xf>
    <xf numFmtId="174" fontId="61" fillId="17" borderId="9" xfId="0" applyNumberFormat="1" applyFont="1" applyFill="1" applyBorder="1" applyAlignment="1">
      <alignment horizontal="left" vertical="top"/>
    </xf>
    <xf numFmtId="174" fontId="61" fillId="10" borderId="13" xfId="0" applyNumberFormat="1" applyFont="1" applyFill="1" applyBorder="1" applyAlignment="1">
      <alignment horizontal="right" vertical="top"/>
    </xf>
    <xf numFmtId="174" fontId="61" fillId="17" borderId="14" xfId="0" applyNumberFormat="1" applyFont="1" applyFill="1" applyBorder="1" applyAlignment="1">
      <alignment horizontal="left" vertical="top"/>
    </xf>
    <xf numFmtId="174" fontId="61" fillId="17" borderId="16" xfId="0" applyNumberFormat="1" applyFont="1" applyFill="1" applyBorder="1" applyAlignment="1">
      <alignment horizontal="left" vertical="top"/>
    </xf>
    <xf numFmtId="174" fontId="61" fillId="10" borderId="16" xfId="0" applyNumberFormat="1" applyFont="1" applyFill="1" applyBorder="1" applyAlignment="1">
      <alignment horizontal="right" vertical="top"/>
    </xf>
    <xf numFmtId="174" fontId="61" fillId="10" borderId="15" xfId="0" applyNumberFormat="1" applyFont="1" applyFill="1" applyBorder="1" applyAlignment="1">
      <alignment horizontal="right" vertical="top"/>
    </xf>
    <xf numFmtId="172" fontId="10" fillId="12" borderId="2" xfId="2" applyNumberFormat="1" applyFill="1" applyBorder="1" applyAlignment="1">
      <alignment horizontal="center"/>
    </xf>
    <xf numFmtId="172" fontId="68" fillId="0" borderId="0" xfId="2" applyNumberFormat="1" applyFont="1"/>
    <xf numFmtId="8" fontId="68" fillId="0" borderId="0" xfId="2" applyNumberFormat="1" applyFont="1"/>
    <xf numFmtId="175" fontId="68" fillId="0" borderId="0" xfId="2" applyNumberFormat="1" applyFont="1" applyAlignment="1">
      <alignment horizontal="left"/>
    </xf>
    <xf numFmtId="172" fontId="69" fillId="0" borderId="0" xfId="2" applyNumberFormat="1" applyFont="1"/>
    <xf numFmtId="8" fontId="69" fillId="0" borderId="0" xfId="2" applyNumberFormat="1" applyFont="1"/>
    <xf numFmtId="175" fontId="69" fillId="0" borderId="0" xfId="2" applyNumberFormat="1" applyFont="1" applyAlignment="1">
      <alignment horizontal="left"/>
    </xf>
    <xf numFmtId="0" fontId="69" fillId="0" borderId="0" xfId="2" applyFont="1"/>
    <xf numFmtId="174" fontId="67" fillId="18" borderId="6" xfId="0" applyNumberFormat="1" applyFont="1" applyFill="1" applyBorder="1" applyAlignment="1">
      <alignment horizontal="right" wrapText="1"/>
    </xf>
    <xf numFmtId="174" fontId="67" fillId="18" borderId="14" xfId="0" applyNumberFormat="1" applyFont="1" applyFill="1" applyBorder="1" applyAlignment="1">
      <alignment horizontal="right" wrapText="1"/>
    </xf>
    <xf numFmtId="174" fontId="59" fillId="0" borderId="9" xfId="0" applyNumberFormat="1" applyFont="1" applyBorder="1" applyAlignment="1">
      <alignment horizontal="right" vertical="top"/>
    </xf>
    <xf numFmtId="174" fontId="61" fillId="15" borderId="4" xfId="0" applyNumberFormat="1" applyFont="1" applyFill="1" applyBorder="1" applyAlignment="1">
      <alignment horizontal="right" vertical="top"/>
    </xf>
    <xf numFmtId="174" fontId="61" fillId="10" borderId="9" xfId="0" applyNumberFormat="1" applyFont="1" applyFill="1" applyBorder="1" applyAlignment="1">
      <alignment horizontal="right" vertical="top"/>
    </xf>
    <xf numFmtId="174" fontId="61" fillId="10" borderId="14" xfId="0" applyNumberFormat="1" applyFont="1" applyFill="1" applyBorder="1" applyAlignment="1">
      <alignment horizontal="right" vertical="top"/>
    </xf>
    <xf numFmtId="174" fontId="59" fillId="20" borderId="0" xfId="0" applyNumberFormat="1" applyFont="1" applyFill="1" applyAlignment="1">
      <alignment horizontal="left" vertical="top"/>
    </xf>
    <xf numFmtId="174" fontId="59" fillId="0" borderId="0" xfId="0" applyNumberFormat="1" applyFont="1" applyAlignment="1">
      <alignment horizontal="right" vertical="top"/>
    </xf>
    <xf numFmtId="174" fontId="61" fillId="17" borderId="0" xfId="0" applyNumberFormat="1" applyFont="1" applyFill="1" applyAlignment="1">
      <alignment horizontal="left" vertical="top"/>
    </xf>
    <xf numFmtId="174" fontId="61" fillId="10" borderId="0" xfId="0" applyNumberFormat="1" applyFont="1" applyFill="1" applyAlignment="1">
      <alignment horizontal="right" vertical="top"/>
    </xf>
    <xf numFmtId="174" fontId="67" fillId="18" borderId="3" xfId="0" applyNumberFormat="1" applyFont="1" applyFill="1" applyBorder="1"/>
    <xf numFmtId="8" fontId="10" fillId="0" borderId="0" xfId="2" applyNumberFormat="1" applyAlignment="1">
      <alignment horizontal="right"/>
    </xf>
    <xf numFmtId="175" fontId="10" fillId="0" borderId="13" xfId="2" applyNumberFormat="1" applyBorder="1" applyAlignment="1">
      <alignment horizontal="center"/>
    </xf>
    <xf numFmtId="172" fontId="68" fillId="0" borderId="9" xfId="2" applyNumberFormat="1" applyFont="1" applyBorder="1"/>
    <xf numFmtId="8" fontId="68" fillId="0" borderId="0" xfId="2" applyNumberFormat="1" applyFont="1" applyAlignment="1">
      <alignment horizontal="right"/>
    </xf>
    <xf numFmtId="175" fontId="68" fillId="0" borderId="13" xfId="2" applyNumberFormat="1" applyFont="1" applyBorder="1" applyAlignment="1">
      <alignment horizontal="center"/>
    </xf>
    <xf numFmtId="172" fontId="68" fillId="0" borderId="14" xfId="2" applyNumberFormat="1" applyFont="1" applyBorder="1"/>
    <xf numFmtId="172" fontId="68" fillId="0" borderId="16" xfId="2" applyNumberFormat="1" applyFont="1" applyBorder="1"/>
    <xf numFmtId="172" fontId="69" fillId="0" borderId="16" xfId="2" applyNumberFormat="1" applyFont="1" applyBorder="1"/>
    <xf numFmtId="8" fontId="69" fillId="0" borderId="16" xfId="2" applyNumberFormat="1" applyFont="1" applyBorder="1" applyAlignment="1">
      <alignment horizontal="right"/>
    </xf>
    <xf numFmtId="175" fontId="69" fillId="0" borderId="15" xfId="2" applyNumberFormat="1" applyFont="1" applyBorder="1" applyAlignment="1">
      <alignment horizontal="center"/>
    </xf>
    <xf numFmtId="180" fontId="10" fillId="0" borderId="0" xfId="2" applyNumberFormat="1"/>
    <xf numFmtId="172" fontId="10" fillId="0" borderId="0" xfId="4" applyNumberFormat="1" applyFont="1"/>
    <xf numFmtId="172" fontId="11" fillId="14" borderId="0" xfId="2" applyNumberFormat="1" applyFont="1" applyFill="1"/>
    <xf numFmtId="172" fontId="16" fillId="14" borderId="0" xfId="2" applyNumberFormat="1" applyFont="1" applyFill="1" applyAlignment="1">
      <alignment horizontal="left" indent="1"/>
    </xf>
    <xf numFmtId="172" fontId="16" fillId="14" borderId="0" xfId="2" applyNumberFormat="1" applyFont="1" applyFill="1"/>
    <xf numFmtId="178" fontId="16" fillId="14" borderId="0" xfId="2" applyNumberFormat="1" applyFont="1" applyFill="1"/>
    <xf numFmtId="175" fontId="16" fillId="14" borderId="0" xfId="2" applyNumberFormat="1" applyFont="1" applyFill="1"/>
    <xf numFmtId="179" fontId="16" fillId="14" borderId="0" xfId="2" applyNumberFormat="1" applyFont="1" applyFill="1"/>
    <xf numFmtId="178" fontId="23" fillId="0" borderId="0" xfId="2" applyNumberFormat="1" applyFont="1"/>
    <xf numFmtId="178" fontId="24" fillId="0" borderId="0" xfId="2" applyNumberFormat="1" applyFont="1"/>
    <xf numFmtId="172" fontId="70" fillId="14" borderId="0" xfId="2" applyNumberFormat="1" applyFont="1" applyFill="1"/>
    <xf numFmtId="178" fontId="70" fillId="14" borderId="0" xfId="2" applyNumberFormat="1" applyFont="1" applyFill="1"/>
    <xf numFmtId="179" fontId="70" fillId="14" borderId="0" xfId="2" applyNumberFormat="1" applyFont="1" applyFill="1"/>
    <xf numFmtId="175" fontId="70" fillId="14" borderId="0" xfId="2" applyNumberFormat="1" applyFont="1" applyFill="1"/>
    <xf numFmtId="172" fontId="70" fillId="14" borderId="0" xfId="2" applyNumberFormat="1" applyFont="1" applyFill="1" applyAlignment="1">
      <alignment horizontal="right"/>
    </xf>
    <xf numFmtId="177" fontId="71" fillId="14" borderId="0" xfId="2" applyNumberFormat="1" applyFont="1" applyFill="1"/>
    <xf numFmtId="172" fontId="71" fillId="14" borderId="0" xfId="2" applyNumberFormat="1" applyFont="1" applyFill="1"/>
    <xf numFmtId="0" fontId="10" fillId="0" borderId="10" xfId="2" applyBorder="1" applyAlignment="1">
      <alignment horizontal="center" vertical="center"/>
    </xf>
    <xf numFmtId="14" fontId="10" fillId="0" borderId="8" xfId="2" applyNumberFormat="1" applyBorder="1" applyAlignment="1">
      <alignment horizontal="center" vertical="center"/>
    </xf>
    <xf numFmtId="0" fontId="19" fillId="5" borderId="11" xfId="3" applyFont="1" applyFill="1" applyBorder="1" applyAlignment="1">
      <alignment horizontal="center" vertical="center" wrapText="1"/>
    </xf>
    <xf numFmtId="0" fontId="0" fillId="0" borderId="0" xfId="0" applyAlignment="1">
      <alignment horizontal="center"/>
    </xf>
    <xf numFmtId="0" fontId="0" fillId="0" borderId="0" xfId="0" applyAlignment="1">
      <alignment horizontal="left" vertical="top" wrapText="1"/>
    </xf>
    <xf numFmtId="0" fontId="1" fillId="0" borderId="0" xfId="0" applyFont="1" applyAlignment="1">
      <alignment horizontal="left"/>
    </xf>
  </cellXfs>
  <cellStyles count="5">
    <cellStyle name="Followed Hyperlink 2" xfId="3" xr:uid="{C9464D6C-2B08-4444-91FE-F0364D68CC1B}"/>
    <cellStyle name="Hyperlink" xfId="1" builtinId="8"/>
    <cellStyle name="Hyperlink 2" xfId="4" xr:uid="{6920B5F9-72C5-41D4-B149-F5329E0639B3}"/>
    <cellStyle name="Normal" xfId="0" builtinId="0"/>
    <cellStyle name="Normal 2" xfId="2" xr:uid="{51E6547B-1CFC-4938-8829-5DEA0978D957}"/>
  </cellStyles>
  <dxfs count="0"/>
  <tableStyles count="0" defaultTableStyle="TableStyleMedium9" defaultPivotStyle="PivotStyleLight16"/>
  <colors>
    <mruColors>
      <color rgb="FFFFFFCC"/>
      <color rgb="FF00964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06/relationships/richStyles" Target="richData/rich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40" Type="http://schemas.microsoft.com/office/2017/06/relationships/rdRichValueStructure" Target="richData/rdrichvaluestructure.xml"/><Relationship Id="rId45"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06/relationships/rdSupportingPropertyBag" Target="richData/rdsupportingpropertybag.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43" Type="http://schemas.microsoft.com/office/2017/06/relationships/rdSupportingPropertyBagStructure" Target="richData/rdsupportingpropertybagstructure.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microsoft.com/office/2022/10/relationships/richValueRel" Target="richData/richValueRel.xml"/><Relationship Id="rId46" Type="http://schemas.openxmlformats.org/officeDocument/2006/relationships/calcChain" Target="calcChain.xml"/><Relationship Id="rId20" Type="http://schemas.openxmlformats.org/officeDocument/2006/relationships/worksheet" Target="worksheets/sheet20.xml"/><Relationship Id="rId41" Type="http://schemas.microsoft.com/office/2017/06/relationships/rdArray" Target="richData/rdarray.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b="1"/>
              <a:t>Football Field Valuation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stacked"/>
        <c:varyColors val="0"/>
        <c:ser>
          <c:idx val="0"/>
          <c:order val="0"/>
          <c:spPr>
            <a:no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Statement and DCF Model'!$C$449:$C$452</c:f>
              <c:strCache>
                <c:ptCount val="4"/>
                <c:pt idx="0">
                  <c:v> DCF: TGR </c:v>
                </c:pt>
                <c:pt idx="1">
                  <c:v> DCF: EBITDAx </c:v>
                </c:pt>
                <c:pt idx="2">
                  <c:v> Equity Research (13 Analysts) </c:v>
                </c:pt>
                <c:pt idx="3">
                  <c:v> 52 Week High / Low </c:v>
                </c:pt>
              </c:strCache>
            </c:strRef>
          </c:cat>
          <c:val>
            <c:numRef>
              <c:f>'3 Statement and DCF Model'!$D$449:$D$452</c:f>
              <c:numCache>
                <c:formatCode>"$"#,##0.00_);[Red]\("$"#,##0.00\)</c:formatCode>
                <c:ptCount val="4"/>
                <c:pt idx="0">
                  <c:v>124.42327536818527</c:v>
                </c:pt>
                <c:pt idx="1">
                  <c:v>111.22269034253254</c:v>
                </c:pt>
                <c:pt idx="2">
                  <c:v>87</c:v>
                </c:pt>
                <c:pt idx="3">
                  <c:v>86.11</c:v>
                </c:pt>
              </c:numCache>
            </c:numRef>
          </c:val>
          <c:extLst>
            <c:ext xmlns:c16="http://schemas.microsoft.com/office/drawing/2014/chart" uri="{C3380CC4-5D6E-409C-BE32-E72D297353CC}">
              <c16:uniqueId val="{00000000-0B64-4AF6-B291-91CB1873C50F}"/>
            </c:ext>
          </c:extLst>
        </c:ser>
        <c:ser>
          <c:idx val="1"/>
          <c:order val="1"/>
          <c:spPr>
            <a:solidFill>
              <a:schemeClr val="bg1">
                <a:lumMod val="85000"/>
              </a:schemeClr>
            </a:solidFill>
            <a:ln>
              <a:solidFill>
                <a:schemeClr val="tx1"/>
              </a:solidFill>
            </a:ln>
            <a:effectLst/>
          </c:spPr>
          <c:invertIfNegative val="0"/>
          <c:dPt>
            <c:idx val="0"/>
            <c:invertIfNegative val="0"/>
            <c:bubble3D val="0"/>
            <c:spPr>
              <a:solidFill>
                <a:srgbClr val="00B050"/>
              </a:solidFill>
              <a:ln>
                <a:solidFill>
                  <a:schemeClr val="tx1"/>
                </a:solidFill>
              </a:ln>
              <a:effectLst/>
            </c:spPr>
            <c:extLst>
              <c:ext xmlns:c16="http://schemas.microsoft.com/office/drawing/2014/chart" uri="{C3380CC4-5D6E-409C-BE32-E72D297353CC}">
                <c16:uniqueId val="{00000002-0B64-4AF6-B291-91CB1873C50F}"/>
              </c:ext>
            </c:extLst>
          </c:dPt>
          <c:dPt>
            <c:idx val="1"/>
            <c:invertIfNegative val="0"/>
            <c:bubble3D val="0"/>
            <c:spPr>
              <a:solidFill>
                <a:srgbClr val="00B050"/>
              </a:solidFill>
              <a:ln>
                <a:solidFill>
                  <a:schemeClr val="tx1"/>
                </a:solidFill>
              </a:ln>
              <a:effectLst/>
            </c:spPr>
            <c:extLst>
              <c:ext xmlns:c16="http://schemas.microsoft.com/office/drawing/2014/chart" uri="{C3380CC4-5D6E-409C-BE32-E72D297353CC}">
                <c16:uniqueId val="{00000004-0B64-4AF6-B291-91CB1873C50F}"/>
              </c:ext>
            </c:extLst>
          </c:dPt>
          <c:cat>
            <c:strRef>
              <c:f>'3 Statement and DCF Model'!$C$449:$C$452</c:f>
              <c:strCache>
                <c:ptCount val="4"/>
                <c:pt idx="0">
                  <c:v> DCF: TGR </c:v>
                </c:pt>
                <c:pt idx="1">
                  <c:v> DCF: EBITDAx </c:v>
                </c:pt>
                <c:pt idx="2">
                  <c:v> Equity Research (13 Analysts) </c:v>
                </c:pt>
                <c:pt idx="3">
                  <c:v> 52 Week High / Low </c:v>
                </c:pt>
              </c:strCache>
            </c:strRef>
          </c:cat>
          <c:val>
            <c:numRef>
              <c:f>'3 Statement and DCF Model'!$E$449:$E$452</c:f>
              <c:numCache>
                <c:formatCode>"$"#,##0.00_);[Red]\("$"#,##0.00\)</c:formatCode>
                <c:ptCount val="4"/>
                <c:pt idx="0">
                  <c:v>56.552387548694981</c:v>
                </c:pt>
                <c:pt idx="1">
                  <c:v>78.75070621343265</c:v>
                </c:pt>
                <c:pt idx="2">
                  <c:v>63</c:v>
                </c:pt>
                <c:pt idx="3">
                  <c:v>65.02</c:v>
                </c:pt>
              </c:numCache>
            </c:numRef>
          </c:val>
          <c:extLst>
            <c:ext xmlns:c16="http://schemas.microsoft.com/office/drawing/2014/chart" uri="{C3380CC4-5D6E-409C-BE32-E72D297353CC}">
              <c16:uniqueId val="{00000005-0B64-4AF6-B291-91CB1873C50F}"/>
            </c:ext>
          </c:extLst>
        </c:ser>
        <c:ser>
          <c:idx val="2"/>
          <c:order val="2"/>
          <c:spPr>
            <a:no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Statement and DCF Model'!$C$449:$C$452</c:f>
              <c:strCache>
                <c:ptCount val="4"/>
                <c:pt idx="0">
                  <c:v> DCF: TGR </c:v>
                </c:pt>
                <c:pt idx="1">
                  <c:v> DCF: EBITDAx </c:v>
                </c:pt>
                <c:pt idx="2">
                  <c:v> Equity Research (13 Analysts) </c:v>
                </c:pt>
                <c:pt idx="3">
                  <c:v> 52 Week High / Low </c:v>
                </c:pt>
              </c:strCache>
            </c:strRef>
          </c:cat>
          <c:val>
            <c:numRef>
              <c:f>'3 Statement and DCF Model'!$F$449:$F$452</c:f>
              <c:numCache>
                <c:formatCode>"$"#,##0.00_);[Red]\("$"#,##0.00\)</c:formatCode>
                <c:ptCount val="4"/>
                <c:pt idx="0">
                  <c:v>180.97566291688025</c:v>
                </c:pt>
                <c:pt idx="1">
                  <c:v>189.97339655596519</c:v>
                </c:pt>
                <c:pt idx="2">
                  <c:v>150</c:v>
                </c:pt>
                <c:pt idx="3">
                  <c:v>151.13</c:v>
                </c:pt>
              </c:numCache>
            </c:numRef>
          </c:val>
          <c:extLst>
            <c:ext xmlns:c16="http://schemas.microsoft.com/office/drawing/2014/chart" uri="{C3380CC4-5D6E-409C-BE32-E72D297353CC}">
              <c16:uniqueId val="{00000006-0B64-4AF6-B291-91CB1873C50F}"/>
            </c:ext>
          </c:extLst>
        </c:ser>
        <c:dLbls>
          <c:showLegendKey val="0"/>
          <c:showVal val="0"/>
          <c:showCatName val="0"/>
          <c:showSerName val="0"/>
          <c:showPercent val="0"/>
          <c:showBubbleSize val="0"/>
        </c:dLbls>
        <c:gapWidth val="150"/>
        <c:overlap val="100"/>
        <c:axId val="1970485055"/>
        <c:axId val="1970483135"/>
      </c:barChart>
      <c:lineChart>
        <c:grouping val="standard"/>
        <c:varyColors val="0"/>
        <c:ser>
          <c:idx val="3"/>
          <c:order val="3"/>
          <c:tx>
            <c:strRef>
              <c:f>'3 Statement and DCF Model'!$G$448</c:f>
              <c:strCache>
                <c:ptCount val="1"/>
                <c:pt idx="0">
                  <c:v> Current Share Price (7/26/2025) </c:v>
                </c:pt>
              </c:strCache>
            </c:strRef>
          </c:tx>
          <c:spPr>
            <a:ln w="19050" cap="rnd">
              <a:solidFill>
                <a:schemeClr val="accent4"/>
              </a:solidFill>
              <a:prstDash val="dash"/>
              <a:round/>
            </a:ln>
            <a:effectLst/>
          </c:spPr>
          <c:marker>
            <c:symbol val="none"/>
          </c:marker>
          <c:dLbls>
            <c:dLbl>
              <c:idx val="3"/>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64-4AF6-B291-91CB1873C50F}"/>
                </c:ext>
              </c:extLst>
            </c:dLbl>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Times New Roman" panose="02020603050405020304" pitchFamily="18" charset="0"/>
                    <a:ea typeface="+mn-ea"/>
                    <a:cs typeface="Times New Roman" panose="02020603050405020304" pitchFamily="18" charset="0"/>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Statement and DCF Model'!$C$449:$C$452</c:f>
              <c:strCache>
                <c:ptCount val="4"/>
                <c:pt idx="0">
                  <c:v> DCF: TGR </c:v>
                </c:pt>
                <c:pt idx="1">
                  <c:v> DCF: EBITDAx </c:v>
                </c:pt>
                <c:pt idx="2">
                  <c:v> Equity Research (13 Analysts) </c:v>
                </c:pt>
                <c:pt idx="3">
                  <c:v> 52 Week High / Low </c:v>
                </c:pt>
              </c:strCache>
            </c:strRef>
          </c:cat>
          <c:val>
            <c:numRef>
              <c:f>'3 Statement and DCF Model'!$G$449:$G$452</c:f>
              <c:numCache>
                <c:formatCode>"$"#,##0.00_);[Red]\("$"#,##0.00\)</c:formatCode>
                <c:ptCount val="4"/>
                <c:pt idx="0">
                  <c:v>107.66</c:v>
                </c:pt>
                <c:pt idx="1">
                  <c:v>107.66</c:v>
                </c:pt>
                <c:pt idx="2">
                  <c:v>107.66</c:v>
                </c:pt>
                <c:pt idx="3">
                  <c:v>107.66</c:v>
                </c:pt>
              </c:numCache>
            </c:numRef>
          </c:val>
          <c:smooth val="0"/>
          <c:extLst>
            <c:ext xmlns:c16="http://schemas.microsoft.com/office/drawing/2014/chart" uri="{C3380CC4-5D6E-409C-BE32-E72D297353CC}">
              <c16:uniqueId val="{00000008-0B64-4AF6-B291-91CB1873C50F}"/>
            </c:ext>
          </c:extLst>
        </c:ser>
        <c:ser>
          <c:idx val="4"/>
          <c:order val="4"/>
          <c:tx>
            <c:strRef>
              <c:f>'3 Statement and DCF Model'!$H$448</c:f>
              <c:strCache>
                <c:ptCount val="1"/>
                <c:pt idx="0">
                  <c:v> Mean Analyst Rating </c:v>
                </c:pt>
              </c:strCache>
            </c:strRef>
          </c:tx>
          <c:spPr>
            <a:ln w="19050" cap="rnd">
              <a:solidFill>
                <a:schemeClr val="accent5"/>
              </a:solidFill>
              <a:prstDash val="dash"/>
              <a:round/>
            </a:ln>
            <a:effectLst/>
          </c:spPr>
          <c:marker>
            <c:symbol val="none"/>
          </c:marker>
          <c:dLbls>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B64-4AF6-B291-91CB1873C50F}"/>
                </c:ext>
              </c:extLst>
            </c:dLbl>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Times New Roman" panose="02020603050405020304" pitchFamily="18" charset="0"/>
                    <a:ea typeface="+mn-ea"/>
                    <a:cs typeface="Times New Roman" panose="02020603050405020304" pitchFamily="18" charset="0"/>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Statement and DCF Model'!$C$449:$C$452</c:f>
              <c:strCache>
                <c:ptCount val="4"/>
                <c:pt idx="0">
                  <c:v> DCF: TGR </c:v>
                </c:pt>
                <c:pt idx="1">
                  <c:v> DCF: EBITDAx </c:v>
                </c:pt>
                <c:pt idx="2">
                  <c:v> Equity Research (13 Analysts) </c:v>
                </c:pt>
                <c:pt idx="3">
                  <c:v> 52 Week High / Low </c:v>
                </c:pt>
              </c:strCache>
            </c:strRef>
          </c:cat>
          <c:val>
            <c:numRef>
              <c:f>'3 Statement and DCF Model'!$H$449:$H$452</c:f>
              <c:numCache>
                <c:formatCode>"$"#,##0.00_);[Red]\("$"#,##0.00\)</c:formatCode>
                <c:ptCount val="4"/>
                <c:pt idx="0">
                  <c:v>123.74</c:v>
                </c:pt>
                <c:pt idx="1">
                  <c:v>123.74</c:v>
                </c:pt>
                <c:pt idx="2">
                  <c:v>123.74</c:v>
                </c:pt>
                <c:pt idx="3">
                  <c:v>123.74</c:v>
                </c:pt>
              </c:numCache>
            </c:numRef>
          </c:val>
          <c:smooth val="0"/>
          <c:extLst>
            <c:ext xmlns:c16="http://schemas.microsoft.com/office/drawing/2014/chart" uri="{C3380CC4-5D6E-409C-BE32-E72D297353CC}">
              <c16:uniqueId val="{0000000A-0B64-4AF6-B291-91CB1873C50F}"/>
            </c:ext>
          </c:extLst>
        </c:ser>
        <c:dLbls>
          <c:showLegendKey val="0"/>
          <c:showVal val="0"/>
          <c:showCatName val="0"/>
          <c:showSerName val="0"/>
          <c:showPercent val="0"/>
          <c:showBubbleSize val="0"/>
        </c:dLbls>
        <c:marker val="1"/>
        <c:smooth val="0"/>
        <c:axId val="1970485055"/>
        <c:axId val="1970483135"/>
      </c:lineChart>
      <c:catAx>
        <c:axId val="1970485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970483135"/>
        <c:crosses val="autoZero"/>
        <c:auto val="1"/>
        <c:lblAlgn val="ctr"/>
        <c:lblOffset val="100"/>
        <c:noMultiLvlLbl val="0"/>
      </c:catAx>
      <c:valAx>
        <c:axId val="1970483135"/>
        <c:scaling>
          <c:orientation val="minMax"/>
          <c:max val="300"/>
        </c:scaling>
        <c:delete val="0"/>
        <c:axPos val="l"/>
        <c:numFmt formatCode="&quot;$&quot;#,##0.00_);[Red]\(&quot;$&quot;#,##0.00\)" sourceLinked="1"/>
        <c:majorTickMark val="in"/>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970485055"/>
        <c:crosses val="autoZero"/>
        <c:crossBetween val="between"/>
      </c:valAx>
      <c:spPr>
        <a:noFill/>
        <a:ln>
          <a:noFill/>
        </a:ln>
        <a:effectLst/>
      </c:spPr>
    </c:plotArea>
    <c:legend>
      <c:legendPos val="t"/>
      <c:legendEntry>
        <c:idx val="0"/>
        <c:delete val="1"/>
      </c:legendEntry>
      <c:legendEntry>
        <c:idx val="1"/>
        <c:delete val="1"/>
      </c:legendEntry>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b="1"/>
              <a:t>Cash Flow Forecast</a:t>
            </a:r>
          </a:p>
        </c:rich>
      </c:tx>
      <c:overlay val="0"/>
      <c:spPr>
        <a:noFill/>
        <a:ln>
          <a:noFill/>
        </a:ln>
        <a:effectLst/>
      </c:spPr>
      <c:txPr>
        <a:bodyPr rot="0" spcFirstLastPara="1" vertOverflow="ellipsis" vert="horz" wrap="square" anchor="ctr" anchorCtr="1"/>
        <a:lstStyle/>
        <a:p>
          <a:pPr algn="ctr" rtl="0">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stacked"/>
        <c:varyColors val="0"/>
        <c:ser>
          <c:idx val="0"/>
          <c:order val="0"/>
          <c:tx>
            <c:strRef>
              <c:f>'3 Statement and DCF Model'!$K$428</c:f>
              <c:strCache>
                <c:ptCount val="1"/>
                <c:pt idx="0">
                  <c:v> Cash From Operating Activities </c:v>
                </c:pt>
              </c:strCache>
            </c:strRef>
          </c:tx>
          <c:spPr>
            <a:solidFill>
              <a:srgbClr val="009644"/>
            </a:solidFill>
            <a:ln>
              <a:noFill/>
            </a:ln>
            <a:effectLst/>
          </c:spPr>
          <c:invertIfNegative val="0"/>
          <c:cat>
            <c:numRef>
              <c:f>'3 Statement and DCF Model'!$L$427:$U$427</c:f>
              <c:numCache>
                <c:formatCode>0\E_)</c:formatCode>
                <c:ptCount val="10"/>
                <c:pt idx="0">
                  <c:v>2025</c:v>
                </c:pt>
                <c:pt idx="1">
                  <c:v>2026</c:v>
                </c:pt>
                <c:pt idx="2">
                  <c:v>2027</c:v>
                </c:pt>
                <c:pt idx="3">
                  <c:v>2028</c:v>
                </c:pt>
                <c:pt idx="4">
                  <c:v>2029</c:v>
                </c:pt>
                <c:pt idx="5">
                  <c:v>2030</c:v>
                </c:pt>
                <c:pt idx="6">
                  <c:v>2031</c:v>
                </c:pt>
                <c:pt idx="7">
                  <c:v>2032</c:v>
                </c:pt>
                <c:pt idx="8">
                  <c:v>2033</c:v>
                </c:pt>
                <c:pt idx="9">
                  <c:v>2034</c:v>
                </c:pt>
              </c:numCache>
            </c:numRef>
          </c:cat>
          <c:val>
            <c:numRef>
              <c:f>'3 Statement and DCF Model'!$L$428:$U$428</c:f>
              <c:numCache>
                <c:formatCode>_(#,##0_);_(\(#,##0\);_(" - "_);_(@_)</c:formatCode>
                <c:ptCount val="10"/>
                <c:pt idx="0">
                  <c:v>801538.06820262247</c:v>
                </c:pt>
                <c:pt idx="1">
                  <c:v>806195.11375642463</c:v>
                </c:pt>
                <c:pt idx="2">
                  <c:v>840744.32322307583</c:v>
                </c:pt>
                <c:pt idx="3">
                  <c:v>871545.79305463587</c:v>
                </c:pt>
                <c:pt idx="4">
                  <c:v>901921.05934692093</c:v>
                </c:pt>
                <c:pt idx="5">
                  <c:v>931245.71196354018</c:v>
                </c:pt>
                <c:pt idx="6">
                  <c:v>959355.63864483905</c:v>
                </c:pt>
                <c:pt idx="7">
                  <c:v>986089.47375370306</c:v>
                </c:pt>
                <c:pt idx="8">
                  <c:v>1011290.0720626072</c:v>
                </c:pt>
                <c:pt idx="9">
                  <c:v>1034805.9808017996</c:v>
                </c:pt>
              </c:numCache>
            </c:numRef>
          </c:val>
          <c:extLst>
            <c:ext xmlns:c16="http://schemas.microsoft.com/office/drawing/2014/chart" uri="{C3380CC4-5D6E-409C-BE32-E72D297353CC}">
              <c16:uniqueId val="{00000000-1B1F-4212-BCA6-1AF3B7C2ED86}"/>
            </c:ext>
          </c:extLst>
        </c:ser>
        <c:ser>
          <c:idx val="1"/>
          <c:order val="1"/>
          <c:tx>
            <c:strRef>
              <c:f>'3 Statement and DCF Model'!$K$429</c:f>
              <c:strCache>
                <c:ptCount val="1"/>
                <c:pt idx="0">
                  <c:v> Cash From Investing Activities </c:v>
                </c:pt>
              </c:strCache>
            </c:strRef>
          </c:tx>
          <c:spPr>
            <a:solidFill>
              <a:schemeClr val="bg1">
                <a:lumMod val="75000"/>
              </a:schemeClr>
            </a:solidFill>
            <a:ln>
              <a:noFill/>
            </a:ln>
            <a:effectLst/>
          </c:spPr>
          <c:invertIfNegative val="0"/>
          <c:cat>
            <c:numRef>
              <c:f>'3 Statement and DCF Model'!$L$427:$U$427</c:f>
              <c:numCache>
                <c:formatCode>0\E_)</c:formatCode>
                <c:ptCount val="10"/>
                <c:pt idx="0">
                  <c:v>2025</c:v>
                </c:pt>
                <c:pt idx="1">
                  <c:v>2026</c:v>
                </c:pt>
                <c:pt idx="2">
                  <c:v>2027</c:v>
                </c:pt>
                <c:pt idx="3">
                  <c:v>2028</c:v>
                </c:pt>
                <c:pt idx="4">
                  <c:v>2029</c:v>
                </c:pt>
                <c:pt idx="5">
                  <c:v>2030</c:v>
                </c:pt>
                <c:pt idx="6">
                  <c:v>2031</c:v>
                </c:pt>
                <c:pt idx="7">
                  <c:v>2032</c:v>
                </c:pt>
                <c:pt idx="8">
                  <c:v>2033</c:v>
                </c:pt>
                <c:pt idx="9">
                  <c:v>2034</c:v>
                </c:pt>
              </c:numCache>
            </c:numRef>
          </c:cat>
          <c:val>
            <c:numRef>
              <c:f>'3 Statement and DCF Model'!$L$429:$U$429</c:f>
              <c:numCache>
                <c:formatCode>_(#,##0_);_(\(#,##0\);_(" - "_);_(@_)</c:formatCode>
                <c:ptCount val="10"/>
                <c:pt idx="0">
                  <c:v>-79430.210000000006</c:v>
                </c:pt>
                <c:pt idx="1">
                  <c:v>-86513.71</c:v>
                </c:pt>
                <c:pt idx="2">
                  <c:v>-101150.53579119322</c:v>
                </c:pt>
                <c:pt idx="3">
                  <c:v>-103603.80365028426</c:v>
                </c:pt>
                <c:pt idx="4">
                  <c:v>-105909.36455762117</c:v>
                </c:pt>
                <c:pt idx="5">
                  <c:v>-108054.41383954132</c:v>
                </c:pt>
                <c:pt idx="6">
                  <c:v>-110026.79933229322</c:v>
                </c:pt>
                <c:pt idx="7">
                  <c:v>-111815.13442508185</c:v>
                </c:pt>
                <c:pt idx="8">
                  <c:v>-113408.90618928858</c:v>
                </c:pt>
                <c:pt idx="9">
                  <c:v>-114798.57717713733</c:v>
                </c:pt>
              </c:numCache>
            </c:numRef>
          </c:val>
          <c:extLst>
            <c:ext xmlns:c16="http://schemas.microsoft.com/office/drawing/2014/chart" uri="{C3380CC4-5D6E-409C-BE32-E72D297353CC}">
              <c16:uniqueId val="{00000001-1B1F-4212-BCA6-1AF3B7C2ED86}"/>
            </c:ext>
          </c:extLst>
        </c:ser>
        <c:ser>
          <c:idx val="2"/>
          <c:order val="2"/>
          <c:tx>
            <c:strRef>
              <c:f>'3 Statement and DCF Model'!$K$430</c:f>
              <c:strCache>
                <c:ptCount val="1"/>
                <c:pt idx="0">
                  <c:v> Cash From Financing Activities </c:v>
                </c:pt>
              </c:strCache>
            </c:strRef>
          </c:tx>
          <c:spPr>
            <a:solidFill>
              <a:srgbClr val="92D050"/>
            </a:solidFill>
            <a:ln>
              <a:noFill/>
            </a:ln>
            <a:effectLst/>
          </c:spPr>
          <c:invertIfNegative val="0"/>
          <c:cat>
            <c:numRef>
              <c:f>'3 Statement and DCF Model'!$L$427:$U$427</c:f>
              <c:numCache>
                <c:formatCode>0\E_)</c:formatCode>
                <c:ptCount val="10"/>
                <c:pt idx="0">
                  <c:v>2025</c:v>
                </c:pt>
                <c:pt idx="1">
                  <c:v>2026</c:v>
                </c:pt>
                <c:pt idx="2">
                  <c:v>2027</c:v>
                </c:pt>
                <c:pt idx="3">
                  <c:v>2028</c:v>
                </c:pt>
                <c:pt idx="4">
                  <c:v>2029</c:v>
                </c:pt>
                <c:pt idx="5">
                  <c:v>2030</c:v>
                </c:pt>
                <c:pt idx="6">
                  <c:v>2031</c:v>
                </c:pt>
                <c:pt idx="7">
                  <c:v>2032</c:v>
                </c:pt>
                <c:pt idx="8">
                  <c:v>2033</c:v>
                </c:pt>
                <c:pt idx="9">
                  <c:v>2034</c:v>
                </c:pt>
              </c:numCache>
            </c:numRef>
          </c:cat>
          <c:val>
            <c:numRef>
              <c:f>'3 Statement and DCF Model'!$L$430:$U$430</c:f>
              <c:numCache>
                <c:formatCode>_(#,##0_);_(\(#,##0\);_(" - "_);_(@_)</c:formatCode>
                <c:ptCount val="10"/>
                <c:pt idx="0">
                  <c:v>-687212.29892986699</c:v>
                </c:pt>
                <c:pt idx="1">
                  <c:v>-706628.54224416032</c:v>
                </c:pt>
                <c:pt idx="2">
                  <c:v>-725180.10786497279</c:v>
                </c:pt>
                <c:pt idx="3">
                  <c:v>-742768.35924457852</c:v>
                </c:pt>
                <c:pt idx="4">
                  <c:v>-759297.65287999017</c:v>
                </c:pt>
                <c:pt idx="5">
                  <c:v>-774676.18802536651</c:v>
                </c:pt>
                <c:pt idx="6">
                  <c:v>-788816.84198431158</c:v>
                </c:pt>
                <c:pt idx="7">
                  <c:v>-801637.98055113363</c:v>
                </c:pt>
                <c:pt idx="8">
                  <c:v>-813064.2332233435</c:v>
                </c:pt>
                <c:pt idx="9">
                  <c:v>-823027.22302841302</c:v>
                </c:pt>
              </c:numCache>
            </c:numRef>
          </c:val>
          <c:extLst>
            <c:ext xmlns:c16="http://schemas.microsoft.com/office/drawing/2014/chart" uri="{C3380CC4-5D6E-409C-BE32-E72D297353CC}">
              <c16:uniqueId val="{00000002-1B1F-4212-BCA6-1AF3B7C2ED86}"/>
            </c:ext>
          </c:extLst>
        </c:ser>
        <c:dLbls>
          <c:showLegendKey val="0"/>
          <c:showVal val="0"/>
          <c:showCatName val="0"/>
          <c:showSerName val="0"/>
          <c:showPercent val="0"/>
          <c:showBubbleSize val="0"/>
        </c:dLbls>
        <c:gapWidth val="219"/>
        <c:overlap val="100"/>
        <c:axId val="1102410384"/>
        <c:axId val="1102405584"/>
      </c:barChart>
      <c:lineChart>
        <c:grouping val="standard"/>
        <c:varyColors val="0"/>
        <c:ser>
          <c:idx val="3"/>
          <c:order val="3"/>
          <c:tx>
            <c:strRef>
              <c:f>'3 Statement and DCF Model'!$K$431</c:f>
              <c:strCache>
                <c:ptCount val="1"/>
                <c:pt idx="0">
                  <c:v> Net Change In Cash </c:v>
                </c:pt>
              </c:strCache>
            </c:strRef>
          </c:tx>
          <c:spPr>
            <a:ln w="22225" cap="rnd">
              <a:solidFill>
                <a:srgbClr val="FF0000"/>
              </a:solidFill>
              <a:prstDash val="dash"/>
              <a:round/>
            </a:ln>
            <a:effectLst/>
          </c:spPr>
          <c:marker>
            <c:symbol val="none"/>
          </c:marker>
          <c:cat>
            <c:numRef>
              <c:f>'3 Statement and DCF Model'!$L$427:$U$427</c:f>
              <c:numCache>
                <c:formatCode>0\E_)</c:formatCode>
                <c:ptCount val="10"/>
                <c:pt idx="0">
                  <c:v>2025</c:v>
                </c:pt>
                <c:pt idx="1">
                  <c:v>2026</c:v>
                </c:pt>
                <c:pt idx="2">
                  <c:v>2027</c:v>
                </c:pt>
                <c:pt idx="3">
                  <c:v>2028</c:v>
                </c:pt>
                <c:pt idx="4">
                  <c:v>2029</c:v>
                </c:pt>
                <c:pt idx="5">
                  <c:v>2030</c:v>
                </c:pt>
                <c:pt idx="6">
                  <c:v>2031</c:v>
                </c:pt>
                <c:pt idx="7">
                  <c:v>2032</c:v>
                </c:pt>
                <c:pt idx="8">
                  <c:v>2033</c:v>
                </c:pt>
                <c:pt idx="9">
                  <c:v>2034</c:v>
                </c:pt>
              </c:numCache>
            </c:numRef>
          </c:cat>
          <c:val>
            <c:numRef>
              <c:f>'3 Statement and DCF Model'!$L$431:$U$431</c:f>
              <c:numCache>
                <c:formatCode>_(#,##0_);_(\(#,##0\);_(" - "_);_(@_)</c:formatCode>
                <c:ptCount val="10"/>
                <c:pt idx="0">
                  <c:v>34895.559272755519</c:v>
                </c:pt>
                <c:pt idx="1">
                  <c:v>13052.861512264353</c:v>
                </c:pt>
                <c:pt idx="2">
                  <c:v>14413.679566909792</c:v>
                </c:pt>
                <c:pt idx="3">
                  <c:v>25173.630159773049</c:v>
                </c:pt>
                <c:pt idx="4">
                  <c:v>36714.04190930957</c:v>
                </c:pt>
                <c:pt idx="5">
                  <c:v>48515.110098632285</c:v>
                </c:pt>
                <c:pt idx="6">
                  <c:v>60511.997328234254</c:v>
                </c:pt>
                <c:pt idx="7">
                  <c:v>72636.358777487534</c:v>
                </c:pt>
                <c:pt idx="8">
                  <c:v>84816.93264997506</c:v>
                </c:pt>
                <c:pt idx="9">
                  <c:v>96980.180596249178</c:v>
                </c:pt>
              </c:numCache>
            </c:numRef>
          </c:val>
          <c:smooth val="0"/>
          <c:extLst>
            <c:ext xmlns:c16="http://schemas.microsoft.com/office/drawing/2014/chart" uri="{C3380CC4-5D6E-409C-BE32-E72D297353CC}">
              <c16:uniqueId val="{00000003-1B1F-4212-BCA6-1AF3B7C2ED86}"/>
            </c:ext>
          </c:extLst>
        </c:ser>
        <c:dLbls>
          <c:showLegendKey val="0"/>
          <c:showVal val="0"/>
          <c:showCatName val="0"/>
          <c:showSerName val="0"/>
          <c:showPercent val="0"/>
          <c:showBubbleSize val="0"/>
        </c:dLbls>
        <c:marker val="1"/>
        <c:smooth val="0"/>
        <c:axId val="1102410384"/>
        <c:axId val="1102405584"/>
      </c:lineChart>
      <c:catAx>
        <c:axId val="1102410384"/>
        <c:scaling>
          <c:orientation val="minMax"/>
        </c:scaling>
        <c:delete val="0"/>
        <c:axPos val="b"/>
        <c:numFmt formatCode="0\E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102405584"/>
        <c:crosses val="autoZero"/>
        <c:auto val="1"/>
        <c:lblAlgn val="ctr"/>
        <c:lblOffset val="100"/>
        <c:noMultiLvlLbl val="0"/>
      </c:catAx>
      <c:valAx>
        <c:axId val="1102405584"/>
        <c:scaling>
          <c:orientation val="minMax"/>
        </c:scaling>
        <c:delete val="0"/>
        <c:axPos val="l"/>
        <c:majorGridlines>
          <c:spPr>
            <a:ln w="9525" cap="flat" cmpd="sng" algn="ctr">
              <a:solidFill>
                <a:schemeClr val="tx1">
                  <a:lumMod val="15000"/>
                  <a:lumOff val="85000"/>
                </a:schemeClr>
              </a:solidFill>
              <a:round/>
            </a:ln>
            <a:effectLst/>
          </c:spPr>
        </c:majorGridlines>
        <c:numFmt formatCode="_(#,##0_);_(\(#,##0\);_(&quot; - &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1024103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b="1"/>
              <a:t>Implied Share Prices over Time</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lineChart>
        <c:grouping val="standard"/>
        <c:varyColors val="0"/>
        <c:ser>
          <c:idx val="0"/>
          <c:order val="0"/>
          <c:tx>
            <c:strRef>
              <c:f>'3 Statement and DCF Model'!$K$433</c:f>
              <c:strCache>
                <c:ptCount val="1"/>
                <c:pt idx="0">
                  <c:v> Share Price from DCF </c:v>
                </c:pt>
              </c:strCache>
            </c:strRef>
          </c:tx>
          <c:spPr>
            <a:ln w="28575" cap="rnd">
              <a:solidFill>
                <a:schemeClr val="accent1"/>
              </a:solidFill>
              <a:round/>
            </a:ln>
            <a:effectLst/>
          </c:spPr>
          <c:marker>
            <c:symbol val="none"/>
          </c:marker>
          <c:cat>
            <c:numRef>
              <c:f>'3 Statement and DCF Model'!$L$432:$U$432</c:f>
              <c:numCache>
                <c:formatCode>0\E_)</c:formatCode>
                <c:ptCount val="10"/>
                <c:pt idx="0">
                  <c:v>2025</c:v>
                </c:pt>
                <c:pt idx="1">
                  <c:v>2026</c:v>
                </c:pt>
                <c:pt idx="2">
                  <c:v>2027</c:v>
                </c:pt>
                <c:pt idx="3">
                  <c:v>2028</c:v>
                </c:pt>
                <c:pt idx="4">
                  <c:v>2029</c:v>
                </c:pt>
                <c:pt idx="5">
                  <c:v>2030</c:v>
                </c:pt>
                <c:pt idx="6">
                  <c:v>2031</c:v>
                </c:pt>
                <c:pt idx="7">
                  <c:v>2032</c:v>
                </c:pt>
                <c:pt idx="8">
                  <c:v>2033</c:v>
                </c:pt>
                <c:pt idx="9">
                  <c:v>2034</c:v>
                </c:pt>
              </c:numCache>
            </c:numRef>
          </c:cat>
          <c:val>
            <c:numRef>
              <c:f>'3 Statement and DCF Model'!$L$433:$U$433</c:f>
              <c:numCache>
                <c:formatCode>"$"#,##0.00_);[Red]\("$"#,##0.00\)</c:formatCode>
                <c:ptCount val="10"/>
                <c:pt idx="0">
                  <c:v>107.66</c:v>
                </c:pt>
                <c:pt idx="1">
                  <c:v>157.15766572128527</c:v>
                </c:pt>
                <c:pt idx="2">
                  <c:v>154.20940998388377</c:v>
                </c:pt>
                <c:pt idx="3">
                  <c:v>150.1871277217509</c:v>
                </c:pt>
                <c:pt idx="4">
                  <c:v>144.61756414175593</c:v>
                </c:pt>
                <c:pt idx="5">
                  <c:v>137.2783656172823</c:v>
                </c:pt>
                <c:pt idx="6">
                  <c:v>127.91431645196354</c:v>
                </c:pt>
                <c:pt idx="7">
                  <c:v>116.23881448129374</c:v>
                </c:pt>
                <c:pt idx="8">
                  <c:v>101.93003896144498</c:v>
                </c:pt>
                <c:pt idx="9">
                  <c:v>84.62662926306983</c:v>
                </c:pt>
              </c:numCache>
            </c:numRef>
          </c:val>
          <c:smooth val="0"/>
          <c:extLst>
            <c:ext xmlns:c16="http://schemas.microsoft.com/office/drawing/2014/chart" uri="{C3380CC4-5D6E-409C-BE32-E72D297353CC}">
              <c16:uniqueId val="{00000000-4399-4291-B982-F3ABA61078C9}"/>
            </c:ext>
          </c:extLst>
        </c:ser>
        <c:ser>
          <c:idx val="1"/>
          <c:order val="1"/>
          <c:tx>
            <c:strRef>
              <c:f>'3 Statement and DCF Model'!$K$434</c:f>
              <c:strCache>
                <c:ptCount val="1"/>
                <c:pt idx="0">
                  <c:v> Share Price from Implied P/E </c:v>
                </c:pt>
              </c:strCache>
            </c:strRef>
          </c:tx>
          <c:spPr>
            <a:ln w="19050" cap="rnd">
              <a:solidFill>
                <a:schemeClr val="accent2"/>
              </a:solidFill>
              <a:round/>
            </a:ln>
            <a:effectLst/>
          </c:spPr>
          <c:marker>
            <c:symbol val="none"/>
          </c:marker>
          <c:cat>
            <c:numRef>
              <c:f>'3 Statement and DCF Model'!$L$432:$U$432</c:f>
              <c:numCache>
                <c:formatCode>0\E_)</c:formatCode>
                <c:ptCount val="10"/>
                <c:pt idx="0">
                  <c:v>2025</c:v>
                </c:pt>
                <c:pt idx="1">
                  <c:v>2026</c:v>
                </c:pt>
                <c:pt idx="2">
                  <c:v>2027</c:v>
                </c:pt>
                <c:pt idx="3">
                  <c:v>2028</c:v>
                </c:pt>
                <c:pt idx="4">
                  <c:v>2029</c:v>
                </c:pt>
                <c:pt idx="5">
                  <c:v>2030</c:v>
                </c:pt>
                <c:pt idx="6">
                  <c:v>2031</c:v>
                </c:pt>
                <c:pt idx="7">
                  <c:v>2032</c:v>
                </c:pt>
                <c:pt idx="8">
                  <c:v>2033</c:v>
                </c:pt>
                <c:pt idx="9">
                  <c:v>2034</c:v>
                </c:pt>
              </c:numCache>
            </c:numRef>
          </c:cat>
          <c:val>
            <c:numRef>
              <c:f>'3 Statement and DCF Model'!$L$434:$U$434</c:f>
              <c:numCache>
                <c:formatCode>"$"#,##0.00_);[Red]\("$"#,##0.00\)</c:formatCode>
                <c:ptCount val="10"/>
                <c:pt idx="0">
                  <c:v>244.28399826263393</c:v>
                </c:pt>
                <c:pt idx="1">
                  <c:v>211.61876064818603</c:v>
                </c:pt>
                <c:pt idx="2">
                  <c:v>228.92504001919269</c:v>
                </c:pt>
                <c:pt idx="3">
                  <c:v>244.63486677751877</c:v>
                </c:pt>
                <c:pt idx="4">
                  <c:v>260.81185813833093</c:v>
                </c:pt>
                <c:pt idx="5">
                  <c:v>277.41141290618981</c:v>
                </c:pt>
                <c:pt idx="6">
                  <c:v>294.38309810836154</c:v>
                </c:pt>
                <c:pt idx="7">
                  <c:v>311.67072196236813</c:v>
                </c:pt>
                <c:pt idx="8">
                  <c:v>329.21247459696764</c:v>
                </c:pt>
                <c:pt idx="9">
                  <c:v>346.94113880751144</c:v>
                </c:pt>
              </c:numCache>
            </c:numRef>
          </c:val>
          <c:smooth val="0"/>
          <c:extLst>
            <c:ext xmlns:c16="http://schemas.microsoft.com/office/drawing/2014/chart" uri="{C3380CC4-5D6E-409C-BE32-E72D297353CC}">
              <c16:uniqueId val="{00000001-4399-4291-B982-F3ABA61078C9}"/>
            </c:ext>
          </c:extLst>
        </c:ser>
        <c:ser>
          <c:idx val="2"/>
          <c:order val="2"/>
          <c:tx>
            <c:strRef>
              <c:f>'3 Statement and DCF Model'!$K$435</c:f>
              <c:strCache>
                <c:ptCount val="1"/>
                <c:pt idx="0">
                  <c:v> Share Price from Implied P/B </c:v>
                </c:pt>
              </c:strCache>
            </c:strRef>
          </c:tx>
          <c:spPr>
            <a:ln w="19050" cap="rnd">
              <a:solidFill>
                <a:schemeClr val="accent3"/>
              </a:solidFill>
              <a:round/>
            </a:ln>
            <a:effectLst/>
          </c:spPr>
          <c:marker>
            <c:symbol val="none"/>
          </c:marker>
          <c:cat>
            <c:numRef>
              <c:f>'3 Statement and DCF Model'!$L$432:$U$432</c:f>
              <c:numCache>
                <c:formatCode>0\E_)</c:formatCode>
                <c:ptCount val="10"/>
                <c:pt idx="0">
                  <c:v>2025</c:v>
                </c:pt>
                <c:pt idx="1">
                  <c:v>2026</c:v>
                </c:pt>
                <c:pt idx="2">
                  <c:v>2027</c:v>
                </c:pt>
                <c:pt idx="3">
                  <c:v>2028</c:v>
                </c:pt>
                <c:pt idx="4">
                  <c:v>2029</c:v>
                </c:pt>
                <c:pt idx="5">
                  <c:v>2030</c:v>
                </c:pt>
                <c:pt idx="6">
                  <c:v>2031</c:v>
                </c:pt>
                <c:pt idx="7">
                  <c:v>2032</c:v>
                </c:pt>
                <c:pt idx="8">
                  <c:v>2033</c:v>
                </c:pt>
                <c:pt idx="9">
                  <c:v>2034</c:v>
                </c:pt>
              </c:numCache>
            </c:numRef>
          </c:cat>
          <c:val>
            <c:numRef>
              <c:f>'3 Statement and DCF Model'!$L$435:$U$435</c:f>
              <c:numCache>
                <c:formatCode>"$"#,##0.00_);[Red]\("$"#,##0.00\)</c:formatCode>
                <c:ptCount val="10"/>
                <c:pt idx="0">
                  <c:v>139.97656055990052</c:v>
                </c:pt>
                <c:pt idx="1">
                  <c:v>160.68752269375446</c:v>
                </c:pt>
                <c:pt idx="2">
                  <c:v>176.34571864398157</c:v>
                </c:pt>
                <c:pt idx="3">
                  <c:v>193.87646336288097</c:v>
                </c:pt>
                <c:pt idx="4">
                  <c:v>213.41446263146332</c:v>
                </c:pt>
                <c:pt idx="5">
                  <c:v>235.09562720349945</c:v>
                </c:pt>
                <c:pt idx="6">
                  <c:v>259.05627686273544</c:v>
                </c:pt>
                <c:pt idx="7">
                  <c:v>285.43229877469366</c:v>
                </c:pt>
                <c:pt idx="8">
                  <c:v>314.35826749794114</c:v>
                </c:pt>
                <c:pt idx="9">
                  <c:v>345.96653496314934</c:v>
                </c:pt>
              </c:numCache>
            </c:numRef>
          </c:val>
          <c:smooth val="0"/>
          <c:extLst>
            <c:ext xmlns:c16="http://schemas.microsoft.com/office/drawing/2014/chart" uri="{C3380CC4-5D6E-409C-BE32-E72D297353CC}">
              <c16:uniqueId val="{00000002-4399-4291-B982-F3ABA61078C9}"/>
            </c:ext>
          </c:extLst>
        </c:ser>
        <c:ser>
          <c:idx val="3"/>
          <c:order val="3"/>
          <c:tx>
            <c:strRef>
              <c:f>'3 Statement and DCF Model'!$K$436</c:f>
              <c:strCache>
                <c:ptCount val="1"/>
                <c:pt idx="0">
                  <c:v> Share Price from Implied EV/EBITDA </c:v>
                </c:pt>
              </c:strCache>
            </c:strRef>
          </c:tx>
          <c:spPr>
            <a:ln w="19050" cap="rnd">
              <a:solidFill>
                <a:schemeClr val="accent4"/>
              </a:solidFill>
              <a:round/>
            </a:ln>
            <a:effectLst/>
          </c:spPr>
          <c:marker>
            <c:symbol val="none"/>
          </c:marker>
          <c:cat>
            <c:numRef>
              <c:f>'3 Statement and DCF Model'!$L$432:$U$432</c:f>
              <c:numCache>
                <c:formatCode>0\E_)</c:formatCode>
                <c:ptCount val="10"/>
                <c:pt idx="0">
                  <c:v>2025</c:v>
                </c:pt>
                <c:pt idx="1">
                  <c:v>2026</c:v>
                </c:pt>
                <c:pt idx="2">
                  <c:v>2027</c:v>
                </c:pt>
                <c:pt idx="3">
                  <c:v>2028</c:v>
                </c:pt>
                <c:pt idx="4">
                  <c:v>2029</c:v>
                </c:pt>
                <c:pt idx="5">
                  <c:v>2030</c:v>
                </c:pt>
                <c:pt idx="6">
                  <c:v>2031</c:v>
                </c:pt>
                <c:pt idx="7">
                  <c:v>2032</c:v>
                </c:pt>
                <c:pt idx="8">
                  <c:v>2033</c:v>
                </c:pt>
                <c:pt idx="9">
                  <c:v>2034</c:v>
                </c:pt>
              </c:numCache>
            </c:numRef>
          </c:cat>
          <c:val>
            <c:numRef>
              <c:f>'3 Statement and DCF Model'!$L$436:$U$436</c:f>
              <c:numCache>
                <c:formatCode>"$"#,##0.00_);[Red]\("$"#,##0.00\)</c:formatCode>
                <c:ptCount val="10"/>
                <c:pt idx="0">
                  <c:v>119.95774021407823</c:v>
                </c:pt>
                <c:pt idx="1">
                  <c:v>126.20948086219684</c:v>
                </c:pt>
                <c:pt idx="2">
                  <c:v>136.36959254610377</c:v>
                </c:pt>
                <c:pt idx="3">
                  <c:v>146.2395722450724</c:v>
                </c:pt>
                <c:pt idx="4">
                  <c:v>156.60963217911728</c:v>
                </c:pt>
                <c:pt idx="5">
                  <c:v>167.48405354871787</c:v>
                </c:pt>
                <c:pt idx="6">
                  <c:v>178.85514776426137</c:v>
                </c:pt>
                <c:pt idx="7">
                  <c:v>190.71172759601043</c:v>
                </c:pt>
                <c:pt idx="8">
                  <c:v>203.03900227288793</c:v>
                </c:pt>
                <c:pt idx="9">
                  <c:v>215.81850653798239</c:v>
                </c:pt>
              </c:numCache>
            </c:numRef>
          </c:val>
          <c:smooth val="0"/>
          <c:extLst>
            <c:ext xmlns:c16="http://schemas.microsoft.com/office/drawing/2014/chart" uri="{C3380CC4-5D6E-409C-BE32-E72D297353CC}">
              <c16:uniqueId val="{00000003-4399-4291-B982-F3ABA61078C9}"/>
            </c:ext>
          </c:extLst>
        </c:ser>
        <c:dLbls>
          <c:showLegendKey val="0"/>
          <c:showVal val="0"/>
          <c:showCatName val="0"/>
          <c:showSerName val="0"/>
          <c:showPercent val="0"/>
          <c:showBubbleSize val="0"/>
        </c:dLbls>
        <c:smooth val="0"/>
        <c:axId val="1100619472"/>
        <c:axId val="1100620912"/>
      </c:lineChart>
      <c:catAx>
        <c:axId val="1100619472"/>
        <c:scaling>
          <c:orientation val="minMax"/>
        </c:scaling>
        <c:delete val="0"/>
        <c:axPos val="b"/>
        <c:numFmt formatCode="0\E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100620912"/>
        <c:crosses val="autoZero"/>
        <c:auto val="1"/>
        <c:lblAlgn val="ctr"/>
        <c:lblOffset val="100"/>
        <c:noMultiLvlLbl val="0"/>
      </c:catAx>
      <c:valAx>
        <c:axId val="11006209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100619472"/>
        <c:crosses val="autoZero"/>
        <c:crossBetween val="between"/>
      </c:valAx>
      <c:spPr>
        <a:noFill/>
        <a:ln>
          <a:noFill/>
        </a:ln>
        <a:effectLst/>
      </c:spPr>
    </c:plotArea>
    <c:legend>
      <c:legendPos val="t"/>
      <c:overlay val="0"/>
      <c:spPr>
        <a:noFill/>
        <a:ln w="19050">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ysClr val="windowText" lastClr="000000"/>
                </a:solidFill>
                <a:latin typeface="Times New Roman" panose="02020603050405020304" pitchFamily="18" charset="0"/>
                <a:ea typeface="+mn-ea"/>
                <a:cs typeface="Times New Roman" panose="02020603050405020304" pitchFamily="18" charset="0"/>
              </a:defRPr>
            </a:pPr>
            <a:r>
              <a:rPr lang="en-US" b="1"/>
              <a:t> Crocs, Inc.</a:t>
            </a:r>
            <a:r>
              <a:rPr lang="en-US"/>
              <a:t> - Share Price over Time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lineChart>
        <c:grouping val="standard"/>
        <c:varyColors val="0"/>
        <c:ser>
          <c:idx val="0"/>
          <c:order val="0"/>
          <c:tx>
            <c:strRef>
              <c:f>'Stock Data'!$J$2</c:f>
              <c:strCache>
                <c:ptCount val="1"/>
                <c:pt idx="0">
                  <c:v> Crocs, Inc. - Financial Model - Share Price over Time </c:v>
                </c:pt>
              </c:strCache>
            </c:strRef>
          </c:tx>
          <c:spPr>
            <a:ln w="22225" cap="rnd" cmpd="sng" algn="ctr">
              <a:solidFill>
                <a:schemeClr val="accent1"/>
              </a:solidFill>
              <a:round/>
            </a:ln>
            <a:effectLst/>
          </c:spPr>
          <c:marker>
            <c:symbol val="none"/>
          </c:marker>
          <c:cat>
            <c:numRef>
              <c:f>'Stock Data'!$J$5:$J$2513</c:f>
              <c:numCache>
                <c:formatCode>m/d/yyyy</c:formatCode>
                <c:ptCount val="2509"/>
                <c:pt idx="0">
                  <c:v>45862</c:v>
                </c:pt>
                <c:pt idx="1">
                  <c:v>45861</c:v>
                </c:pt>
                <c:pt idx="2">
                  <c:v>45860</c:v>
                </c:pt>
                <c:pt idx="3">
                  <c:v>45859</c:v>
                </c:pt>
                <c:pt idx="4">
                  <c:v>45856</c:v>
                </c:pt>
                <c:pt idx="5">
                  <c:v>45855</c:v>
                </c:pt>
                <c:pt idx="6">
                  <c:v>45854</c:v>
                </c:pt>
                <c:pt idx="7">
                  <c:v>45853</c:v>
                </c:pt>
                <c:pt idx="8">
                  <c:v>45852</c:v>
                </c:pt>
                <c:pt idx="9">
                  <c:v>45849</c:v>
                </c:pt>
                <c:pt idx="10">
                  <c:v>45848</c:v>
                </c:pt>
                <c:pt idx="11">
                  <c:v>45847</c:v>
                </c:pt>
                <c:pt idx="12">
                  <c:v>45846</c:v>
                </c:pt>
                <c:pt idx="13">
                  <c:v>45845</c:v>
                </c:pt>
                <c:pt idx="14">
                  <c:v>45841</c:v>
                </c:pt>
                <c:pt idx="15">
                  <c:v>45840</c:v>
                </c:pt>
                <c:pt idx="16">
                  <c:v>45839</c:v>
                </c:pt>
                <c:pt idx="17">
                  <c:v>45838</c:v>
                </c:pt>
                <c:pt idx="18">
                  <c:v>45835</c:v>
                </c:pt>
                <c:pt idx="19">
                  <c:v>45834</c:v>
                </c:pt>
                <c:pt idx="20">
                  <c:v>45833</c:v>
                </c:pt>
                <c:pt idx="21">
                  <c:v>45832</c:v>
                </c:pt>
                <c:pt idx="22">
                  <c:v>45831</c:v>
                </c:pt>
                <c:pt idx="23">
                  <c:v>45828</c:v>
                </c:pt>
                <c:pt idx="24">
                  <c:v>45826</c:v>
                </c:pt>
                <c:pt idx="25">
                  <c:v>45825</c:v>
                </c:pt>
                <c:pt idx="26">
                  <c:v>45824</c:v>
                </c:pt>
                <c:pt idx="27">
                  <c:v>45821</c:v>
                </c:pt>
                <c:pt idx="28">
                  <c:v>45820</c:v>
                </c:pt>
                <c:pt idx="29">
                  <c:v>45819</c:v>
                </c:pt>
                <c:pt idx="30">
                  <c:v>45818</c:v>
                </c:pt>
                <c:pt idx="31">
                  <c:v>45817</c:v>
                </c:pt>
                <c:pt idx="32">
                  <c:v>45814</c:v>
                </c:pt>
                <c:pt idx="33">
                  <c:v>45813</c:v>
                </c:pt>
                <c:pt idx="34">
                  <c:v>45812</c:v>
                </c:pt>
                <c:pt idx="35">
                  <c:v>45811</c:v>
                </c:pt>
                <c:pt idx="36">
                  <c:v>45810</c:v>
                </c:pt>
                <c:pt idx="37">
                  <c:v>45807</c:v>
                </c:pt>
                <c:pt idx="38">
                  <c:v>45806</c:v>
                </c:pt>
                <c:pt idx="39">
                  <c:v>45805</c:v>
                </c:pt>
                <c:pt idx="40">
                  <c:v>45804</c:v>
                </c:pt>
                <c:pt idx="41">
                  <c:v>45800</c:v>
                </c:pt>
                <c:pt idx="42">
                  <c:v>45799</c:v>
                </c:pt>
                <c:pt idx="43">
                  <c:v>45798</c:v>
                </c:pt>
                <c:pt idx="44">
                  <c:v>45797</c:v>
                </c:pt>
                <c:pt idx="45">
                  <c:v>45796</c:v>
                </c:pt>
                <c:pt idx="46">
                  <c:v>45793</c:v>
                </c:pt>
                <c:pt idx="47">
                  <c:v>45792</c:v>
                </c:pt>
                <c:pt idx="48">
                  <c:v>45791</c:v>
                </c:pt>
                <c:pt idx="49">
                  <c:v>45790</c:v>
                </c:pt>
                <c:pt idx="50">
                  <c:v>45789</c:v>
                </c:pt>
                <c:pt idx="51">
                  <c:v>45786</c:v>
                </c:pt>
                <c:pt idx="52">
                  <c:v>45785</c:v>
                </c:pt>
                <c:pt idx="53">
                  <c:v>45784</c:v>
                </c:pt>
                <c:pt idx="54">
                  <c:v>45783</c:v>
                </c:pt>
                <c:pt idx="55">
                  <c:v>45782</c:v>
                </c:pt>
                <c:pt idx="56">
                  <c:v>45779</c:v>
                </c:pt>
                <c:pt idx="57">
                  <c:v>45778</c:v>
                </c:pt>
                <c:pt idx="58">
                  <c:v>45777</c:v>
                </c:pt>
                <c:pt idx="59">
                  <c:v>45776</c:v>
                </c:pt>
                <c:pt idx="60">
                  <c:v>45775</c:v>
                </c:pt>
                <c:pt idx="61">
                  <c:v>45772</c:v>
                </c:pt>
                <c:pt idx="62">
                  <c:v>45771</c:v>
                </c:pt>
                <c:pt idx="63">
                  <c:v>45770</c:v>
                </c:pt>
                <c:pt idx="64">
                  <c:v>45769</c:v>
                </c:pt>
                <c:pt idx="65">
                  <c:v>45768</c:v>
                </c:pt>
                <c:pt idx="66">
                  <c:v>45764</c:v>
                </c:pt>
                <c:pt idx="67">
                  <c:v>45763</c:v>
                </c:pt>
                <c:pt idx="68">
                  <c:v>45762</c:v>
                </c:pt>
                <c:pt idx="69">
                  <c:v>45761</c:v>
                </c:pt>
                <c:pt idx="70">
                  <c:v>45758</c:v>
                </c:pt>
                <c:pt idx="71">
                  <c:v>45757</c:v>
                </c:pt>
                <c:pt idx="72">
                  <c:v>45756</c:v>
                </c:pt>
                <c:pt idx="73">
                  <c:v>45755</c:v>
                </c:pt>
                <c:pt idx="74">
                  <c:v>45754</c:v>
                </c:pt>
                <c:pt idx="75">
                  <c:v>45751</c:v>
                </c:pt>
                <c:pt idx="76">
                  <c:v>45750</c:v>
                </c:pt>
                <c:pt idx="77">
                  <c:v>45749</c:v>
                </c:pt>
                <c:pt idx="78">
                  <c:v>45748</c:v>
                </c:pt>
                <c:pt idx="79">
                  <c:v>45747</c:v>
                </c:pt>
                <c:pt idx="80">
                  <c:v>45744</c:v>
                </c:pt>
                <c:pt idx="81">
                  <c:v>45743</c:v>
                </c:pt>
                <c:pt idx="82">
                  <c:v>45742</c:v>
                </c:pt>
                <c:pt idx="83">
                  <c:v>45741</c:v>
                </c:pt>
                <c:pt idx="84">
                  <c:v>45740</c:v>
                </c:pt>
                <c:pt idx="85">
                  <c:v>45737</c:v>
                </c:pt>
                <c:pt idx="86">
                  <c:v>45736</c:v>
                </c:pt>
                <c:pt idx="87">
                  <c:v>45735</c:v>
                </c:pt>
                <c:pt idx="88">
                  <c:v>45734</c:v>
                </c:pt>
                <c:pt idx="89">
                  <c:v>45733</c:v>
                </c:pt>
                <c:pt idx="90">
                  <c:v>45730</c:v>
                </c:pt>
                <c:pt idx="91">
                  <c:v>45729</c:v>
                </c:pt>
                <c:pt idx="92">
                  <c:v>45728</c:v>
                </c:pt>
                <c:pt idx="93">
                  <c:v>45727</c:v>
                </c:pt>
                <c:pt idx="94">
                  <c:v>45726</c:v>
                </c:pt>
                <c:pt idx="95">
                  <c:v>45723</c:v>
                </c:pt>
                <c:pt idx="96">
                  <c:v>45722</c:v>
                </c:pt>
                <c:pt idx="97">
                  <c:v>45721</c:v>
                </c:pt>
                <c:pt idx="98">
                  <c:v>45720</c:v>
                </c:pt>
                <c:pt idx="99">
                  <c:v>45719</c:v>
                </c:pt>
                <c:pt idx="100">
                  <c:v>45716</c:v>
                </c:pt>
                <c:pt idx="101">
                  <c:v>45715</c:v>
                </c:pt>
                <c:pt idx="102">
                  <c:v>45714</c:v>
                </c:pt>
                <c:pt idx="103">
                  <c:v>45713</c:v>
                </c:pt>
                <c:pt idx="104">
                  <c:v>45712</c:v>
                </c:pt>
                <c:pt idx="105">
                  <c:v>45709</c:v>
                </c:pt>
                <c:pt idx="106">
                  <c:v>45708</c:v>
                </c:pt>
                <c:pt idx="107">
                  <c:v>45707</c:v>
                </c:pt>
                <c:pt idx="108">
                  <c:v>45706</c:v>
                </c:pt>
                <c:pt idx="109">
                  <c:v>45702</c:v>
                </c:pt>
                <c:pt idx="110">
                  <c:v>45701</c:v>
                </c:pt>
                <c:pt idx="111">
                  <c:v>45700</c:v>
                </c:pt>
                <c:pt idx="112">
                  <c:v>45699</c:v>
                </c:pt>
                <c:pt idx="113">
                  <c:v>45698</c:v>
                </c:pt>
                <c:pt idx="114">
                  <c:v>45695</c:v>
                </c:pt>
                <c:pt idx="115">
                  <c:v>45694</c:v>
                </c:pt>
                <c:pt idx="116">
                  <c:v>45693</c:v>
                </c:pt>
                <c:pt idx="117">
                  <c:v>45692</c:v>
                </c:pt>
                <c:pt idx="118">
                  <c:v>45691</c:v>
                </c:pt>
                <c:pt idx="119">
                  <c:v>45688</c:v>
                </c:pt>
                <c:pt idx="120">
                  <c:v>45687</c:v>
                </c:pt>
                <c:pt idx="121">
                  <c:v>45686</c:v>
                </c:pt>
                <c:pt idx="122">
                  <c:v>45685</c:v>
                </c:pt>
                <c:pt idx="123">
                  <c:v>45684</c:v>
                </c:pt>
                <c:pt idx="124">
                  <c:v>45681</c:v>
                </c:pt>
                <c:pt idx="125">
                  <c:v>45680</c:v>
                </c:pt>
                <c:pt idx="126">
                  <c:v>45679</c:v>
                </c:pt>
                <c:pt idx="127">
                  <c:v>45678</c:v>
                </c:pt>
                <c:pt idx="128">
                  <c:v>45674</c:v>
                </c:pt>
                <c:pt idx="129">
                  <c:v>45673</c:v>
                </c:pt>
                <c:pt idx="130">
                  <c:v>45672</c:v>
                </c:pt>
                <c:pt idx="131">
                  <c:v>45671</c:v>
                </c:pt>
                <c:pt idx="132">
                  <c:v>45670</c:v>
                </c:pt>
                <c:pt idx="133">
                  <c:v>45667</c:v>
                </c:pt>
                <c:pt idx="134">
                  <c:v>45665</c:v>
                </c:pt>
                <c:pt idx="135">
                  <c:v>45664</c:v>
                </c:pt>
                <c:pt idx="136">
                  <c:v>45663</c:v>
                </c:pt>
                <c:pt idx="137">
                  <c:v>45660</c:v>
                </c:pt>
                <c:pt idx="138">
                  <c:v>45659</c:v>
                </c:pt>
                <c:pt idx="139">
                  <c:v>45657</c:v>
                </c:pt>
                <c:pt idx="140">
                  <c:v>45656</c:v>
                </c:pt>
                <c:pt idx="141">
                  <c:v>45653</c:v>
                </c:pt>
                <c:pt idx="142">
                  <c:v>45652</c:v>
                </c:pt>
                <c:pt idx="143">
                  <c:v>45650</c:v>
                </c:pt>
                <c:pt idx="144">
                  <c:v>45649</c:v>
                </c:pt>
                <c:pt idx="145">
                  <c:v>45646</c:v>
                </c:pt>
                <c:pt idx="146">
                  <c:v>45645</c:v>
                </c:pt>
                <c:pt idx="147">
                  <c:v>45644</c:v>
                </c:pt>
                <c:pt idx="148">
                  <c:v>45643</c:v>
                </c:pt>
                <c:pt idx="149">
                  <c:v>45642</c:v>
                </c:pt>
                <c:pt idx="150">
                  <c:v>45639</c:v>
                </c:pt>
                <c:pt idx="151">
                  <c:v>45638</c:v>
                </c:pt>
                <c:pt idx="152">
                  <c:v>45637</c:v>
                </c:pt>
                <c:pt idx="153">
                  <c:v>45636</c:v>
                </c:pt>
                <c:pt idx="154">
                  <c:v>45635</c:v>
                </c:pt>
                <c:pt idx="155">
                  <c:v>45632</c:v>
                </c:pt>
                <c:pt idx="156">
                  <c:v>45631</c:v>
                </c:pt>
                <c:pt idx="157">
                  <c:v>45630</c:v>
                </c:pt>
                <c:pt idx="158">
                  <c:v>45629</c:v>
                </c:pt>
                <c:pt idx="159">
                  <c:v>45628</c:v>
                </c:pt>
                <c:pt idx="160">
                  <c:v>45625</c:v>
                </c:pt>
                <c:pt idx="161">
                  <c:v>45623</c:v>
                </c:pt>
                <c:pt idx="162">
                  <c:v>45622</c:v>
                </c:pt>
                <c:pt idx="163">
                  <c:v>45621</c:v>
                </c:pt>
                <c:pt idx="164">
                  <c:v>45618</c:v>
                </c:pt>
                <c:pt idx="165">
                  <c:v>45617</c:v>
                </c:pt>
                <c:pt idx="166">
                  <c:v>45616</c:v>
                </c:pt>
                <c:pt idx="167">
                  <c:v>45615</c:v>
                </c:pt>
                <c:pt idx="168">
                  <c:v>45614</c:v>
                </c:pt>
                <c:pt idx="169">
                  <c:v>45611</c:v>
                </c:pt>
                <c:pt idx="170">
                  <c:v>45610</c:v>
                </c:pt>
                <c:pt idx="171">
                  <c:v>45609</c:v>
                </c:pt>
                <c:pt idx="172">
                  <c:v>45608</c:v>
                </c:pt>
                <c:pt idx="173">
                  <c:v>45607</c:v>
                </c:pt>
                <c:pt idx="174">
                  <c:v>45604</c:v>
                </c:pt>
                <c:pt idx="175">
                  <c:v>45603</c:v>
                </c:pt>
                <c:pt idx="176">
                  <c:v>45602</c:v>
                </c:pt>
                <c:pt idx="177">
                  <c:v>45601</c:v>
                </c:pt>
                <c:pt idx="178">
                  <c:v>45600</c:v>
                </c:pt>
                <c:pt idx="179">
                  <c:v>45597</c:v>
                </c:pt>
                <c:pt idx="180">
                  <c:v>45596</c:v>
                </c:pt>
                <c:pt idx="181">
                  <c:v>45595</c:v>
                </c:pt>
                <c:pt idx="182">
                  <c:v>45594</c:v>
                </c:pt>
                <c:pt idx="183">
                  <c:v>45593</c:v>
                </c:pt>
                <c:pt idx="184">
                  <c:v>45590</c:v>
                </c:pt>
                <c:pt idx="185">
                  <c:v>45589</c:v>
                </c:pt>
                <c:pt idx="186">
                  <c:v>45588</c:v>
                </c:pt>
                <c:pt idx="187">
                  <c:v>45587</c:v>
                </c:pt>
                <c:pt idx="188">
                  <c:v>45586</c:v>
                </c:pt>
                <c:pt idx="189">
                  <c:v>45583</c:v>
                </c:pt>
                <c:pt idx="190">
                  <c:v>45582</c:v>
                </c:pt>
                <c:pt idx="191">
                  <c:v>45581</c:v>
                </c:pt>
                <c:pt idx="192">
                  <c:v>45580</c:v>
                </c:pt>
                <c:pt idx="193">
                  <c:v>45579</c:v>
                </c:pt>
                <c:pt idx="194">
                  <c:v>45576</c:v>
                </c:pt>
                <c:pt idx="195">
                  <c:v>45575</c:v>
                </c:pt>
                <c:pt idx="196">
                  <c:v>45574</c:v>
                </c:pt>
                <c:pt idx="197">
                  <c:v>45573</c:v>
                </c:pt>
                <c:pt idx="198">
                  <c:v>45572</c:v>
                </c:pt>
                <c:pt idx="199">
                  <c:v>45569</c:v>
                </c:pt>
                <c:pt idx="200">
                  <c:v>45568</c:v>
                </c:pt>
                <c:pt idx="201">
                  <c:v>45567</c:v>
                </c:pt>
                <c:pt idx="202">
                  <c:v>45566</c:v>
                </c:pt>
                <c:pt idx="203">
                  <c:v>45565</c:v>
                </c:pt>
                <c:pt idx="204">
                  <c:v>45562</c:v>
                </c:pt>
                <c:pt idx="205">
                  <c:v>45561</c:v>
                </c:pt>
                <c:pt idx="206">
                  <c:v>45560</c:v>
                </c:pt>
                <c:pt idx="207">
                  <c:v>45559</c:v>
                </c:pt>
                <c:pt idx="208">
                  <c:v>45558</c:v>
                </c:pt>
                <c:pt idx="209">
                  <c:v>45555</c:v>
                </c:pt>
                <c:pt idx="210">
                  <c:v>45554</c:v>
                </c:pt>
                <c:pt idx="211">
                  <c:v>45553</c:v>
                </c:pt>
                <c:pt idx="212">
                  <c:v>45552</c:v>
                </c:pt>
                <c:pt idx="213">
                  <c:v>45551</c:v>
                </c:pt>
                <c:pt idx="214">
                  <c:v>45548</c:v>
                </c:pt>
                <c:pt idx="215">
                  <c:v>45547</c:v>
                </c:pt>
                <c:pt idx="216">
                  <c:v>45546</c:v>
                </c:pt>
                <c:pt idx="217">
                  <c:v>45545</c:v>
                </c:pt>
                <c:pt idx="218">
                  <c:v>45544</c:v>
                </c:pt>
                <c:pt idx="219">
                  <c:v>45541</c:v>
                </c:pt>
                <c:pt idx="220">
                  <c:v>45540</c:v>
                </c:pt>
                <c:pt idx="221">
                  <c:v>45539</c:v>
                </c:pt>
                <c:pt idx="222">
                  <c:v>45538</c:v>
                </c:pt>
                <c:pt idx="223">
                  <c:v>45534</c:v>
                </c:pt>
                <c:pt idx="224">
                  <c:v>45533</c:v>
                </c:pt>
                <c:pt idx="225">
                  <c:v>45532</c:v>
                </c:pt>
                <c:pt idx="226">
                  <c:v>45531</c:v>
                </c:pt>
                <c:pt idx="227">
                  <c:v>45530</c:v>
                </c:pt>
                <c:pt idx="228">
                  <c:v>45527</c:v>
                </c:pt>
                <c:pt idx="229">
                  <c:v>45526</c:v>
                </c:pt>
                <c:pt idx="230">
                  <c:v>45525</c:v>
                </c:pt>
                <c:pt idx="231">
                  <c:v>45524</c:v>
                </c:pt>
                <c:pt idx="232">
                  <c:v>45523</c:v>
                </c:pt>
                <c:pt idx="233">
                  <c:v>45520</c:v>
                </c:pt>
                <c:pt idx="234">
                  <c:v>45519</c:v>
                </c:pt>
                <c:pt idx="235">
                  <c:v>45518</c:v>
                </c:pt>
                <c:pt idx="236">
                  <c:v>45517</c:v>
                </c:pt>
                <c:pt idx="237">
                  <c:v>45516</c:v>
                </c:pt>
                <c:pt idx="238">
                  <c:v>45513</c:v>
                </c:pt>
                <c:pt idx="239">
                  <c:v>45512</c:v>
                </c:pt>
                <c:pt idx="240">
                  <c:v>45511</c:v>
                </c:pt>
                <c:pt idx="241">
                  <c:v>45510</c:v>
                </c:pt>
                <c:pt idx="242">
                  <c:v>45509</c:v>
                </c:pt>
                <c:pt idx="243">
                  <c:v>45506</c:v>
                </c:pt>
                <c:pt idx="244">
                  <c:v>45505</c:v>
                </c:pt>
                <c:pt idx="245">
                  <c:v>45504</c:v>
                </c:pt>
                <c:pt idx="246">
                  <c:v>45503</c:v>
                </c:pt>
                <c:pt idx="247">
                  <c:v>45502</c:v>
                </c:pt>
                <c:pt idx="248">
                  <c:v>45499</c:v>
                </c:pt>
                <c:pt idx="249">
                  <c:v>45498</c:v>
                </c:pt>
                <c:pt idx="250">
                  <c:v>45497</c:v>
                </c:pt>
                <c:pt idx="251">
                  <c:v>45496</c:v>
                </c:pt>
                <c:pt idx="252">
                  <c:v>45495</c:v>
                </c:pt>
                <c:pt idx="253">
                  <c:v>45492</c:v>
                </c:pt>
                <c:pt idx="254">
                  <c:v>45491</c:v>
                </c:pt>
                <c:pt idx="255">
                  <c:v>45490</c:v>
                </c:pt>
                <c:pt idx="256">
                  <c:v>45489</c:v>
                </c:pt>
                <c:pt idx="257">
                  <c:v>45488</c:v>
                </c:pt>
                <c:pt idx="258">
                  <c:v>45485</c:v>
                </c:pt>
                <c:pt idx="259">
                  <c:v>45484</c:v>
                </c:pt>
                <c:pt idx="260">
                  <c:v>45483</c:v>
                </c:pt>
                <c:pt idx="261">
                  <c:v>45482</c:v>
                </c:pt>
                <c:pt idx="262">
                  <c:v>45481</c:v>
                </c:pt>
                <c:pt idx="263">
                  <c:v>45478</c:v>
                </c:pt>
                <c:pt idx="264">
                  <c:v>45476</c:v>
                </c:pt>
                <c:pt idx="265">
                  <c:v>45475</c:v>
                </c:pt>
                <c:pt idx="266">
                  <c:v>45474</c:v>
                </c:pt>
                <c:pt idx="267">
                  <c:v>45471</c:v>
                </c:pt>
                <c:pt idx="268">
                  <c:v>45470</c:v>
                </c:pt>
                <c:pt idx="269">
                  <c:v>45469</c:v>
                </c:pt>
                <c:pt idx="270">
                  <c:v>45468</c:v>
                </c:pt>
                <c:pt idx="271">
                  <c:v>45467</c:v>
                </c:pt>
                <c:pt idx="272">
                  <c:v>45464</c:v>
                </c:pt>
                <c:pt idx="273">
                  <c:v>45463</c:v>
                </c:pt>
                <c:pt idx="274">
                  <c:v>45461</c:v>
                </c:pt>
                <c:pt idx="275">
                  <c:v>45460</c:v>
                </c:pt>
                <c:pt idx="276">
                  <c:v>45457</c:v>
                </c:pt>
                <c:pt idx="277">
                  <c:v>45456</c:v>
                </c:pt>
                <c:pt idx="278">
                  <c:v>45455</c:v>
                </c:pt>
                <c:pt idx="279">
                  <c:v>45454</c:v>
                </c:pt>
                <c:pt idx="280">
                  <c:v>45453</c:v>
                </c:pt>
                <c:pt idx="281">
                  <c:v>45450</c:v>
                </c:pt>
                <c:pt idx="282">
                  <c:v>45449</c:v>
                </c:pt>
                <c:pt idx="283">
                  <c:v>45448</c:v>
                </c:pt>
                <c:pt idx="284">
                  <c:v>45447</c:v>
                </c:pt>
                <c:pt idx="285">
                  <c:v>45446</c:v>
                </c:pt>
                <c:pt idx="286">
                  <c:v>45443</c:v>
                </c:pt>
                <c:pt idx="287">
                  <c:v>45442</c:v>
                </c:pt>
                <c:pt idx="288">
                  <c:v>45441</c:v>
                </c:pt>
                <c:pt idx="289">
                  <c:v>45440</c:v>
                </c:pt>
                <c:pt idx="290">
                  <c:v>45436</c:v>
                </c:pt>
                <c:pt idx="291">
                  <c:v>45435</c:v>
                </c:pt>
                <c:pt idx="292">
                  <c:v>45434</c:v>
                </c:pt>
                <c:pt idx="293">
                  <c:v>45433</c:v>
                </c:pt>
                <c:pt idx="294">
                  <c:v>45432</c:v>
                </c:pt>
                <c:pt idx="295">
                  <c:v>45429</c:v>
                </c:pt>
                <c:pt idx="296">
                  <c:v>45428</c:v>
                </c:pt>
                <c:pt idx="297">
                  <c:v>45427</c:v>
                </c:pt>
                <c:pt idx="298">
                  <c:v>45426</c:v>
                </c:pt>
                <c:pt idx="299">
                  <c:v>45425</c:v>
                </c:pt>
                <c:pt idx="300">
                  <c:v>45422</c:v>
                </c:pt>
                <c:pt idx="301">
                  <c:v>45421</c:v>
                </c:pt>
                <c:pt idx="302">
                  <c:v>45420</c:v>
                </c:pt>
                <c:pt idx="303">
                  <c:v>45419</c:v>
                </c:pt>
                <c:pt idx="304">
                  <c:v>45418</c:v>
                </c:pt>
                <c:pt idx="305">
                  <c:v>45415</c:v>
                </c:pt>
                <c:pt idx="306">
                  <c:v>45414</c:v>
                </c:pt>
                <c:pt idx="307">
                  <c:v>45413</c:v>
                </c:pt>
                <c:pt idx="308">
                  <c:v>45412</c:v>
                </c:pt>
                <c:pt idx="309">
                  <c:v>45411</c:v>
                </c:pt>
                <c:pt idx="310">
                  <c:v>45408</c:v>
                </c:pt>
                <c:pt idx="311">
                  <c:v>45407</c:v>
                </c:pt>
                <c:pt idx="312">
                  <c:v>45406</c:v>
                </c:pt>
                <c:pt idx="313">
                  <c:v>45405</c:v>
                </c:pt>
                <c:pt idx="314">
                  <c:v>45404</c:v>
                </c:pt>
                <c:pt idx="315">
                  <c:v>45401</c:v>
                </c:pt>
                <c:pt idx="316">
                  <c:v>45400</c:v>
                </c:pt>
                <c:pt idx="317">
                  <c:v>45399</c:v>
                </c:pt>
                <c:pt idx="318">
                  <c:v>45398</c:v>
                </c:pt>
                <c:pt idx="319">
                  <c:v>45397</c:v>
                </c:pt>
                <c:pt idx="320">
                  <c:v>45394</c:v>
                </c:pt>
                <c:pt idx="321">
                  <c:v>45393</c:v>
                </c:pt>
                <c:pt idx="322">
                  <c:v>45392</c:v>
                </c:pt>
                <c:pt idx="323">
                  <c:v>45391</c:v>
                </c:pt>
                <c:pt idx="324">
                  <c:v>45390</c:v>
                </c:pt>
                <c:pt idx="325">
                  <c:v>45387</c:v>
                </c:pt>
                <c:pt idx="326">
                  <c:v>45386</c:v>
                </c:pt>
                <c:pt idx="327">
                  <c:v>45385</c:v>
                </c:pt>
                <c:pt idx="328">
                  <c:v>45384</c:v>
                </c:pt>
                <c:pt idx="329">
                  <c:v>45383</c:v>
                </c:pt>
                <c:pt idx="330">
                  <c:v>45379</c:v>
                </c:pt>
                <c:pt idx="331">
                  <c:v>45378</c:v>
                </c:pt>
                <c:pt idx="332">
                  <c:v>45377</c:v>
                </c:pt>
                <c:pt idx="333">
                  <c:v>45376</c:v>
                </c:pt>
                <c:pt idx="334">
                  <c:v>45373</c:v>
                </c:pt>
                <c:pt idx="335">
                  <c:v>45372</c:v>
                </c:pt>
                <c:pt idx="336">
                  <c:v>45371</c:v>
                </c:pt>
                <c:pt idx="337">
                  <c:v>45370</c:v>
                </c:pt>
                <c:pt idx="338">
                  <c:v>45369</c:v>
                </c:pt>
                <c:pt idx="339">
                  <c:v>45366</c:v>
                </c:pt>
                <c:pt idx="340">
                  <c:v>45365</c:v>
                </c:pt>
                <c:pt idx="341">
                  <c:v>45364</c:v>
                </c:pt>
                <c:pt idx="342">
                  <c:v>45363</c:v>
                </c:pt>
                <c:pt idx="343">
                  <c:v>45362</c:v>
                </c:pt>
                <c:pt idx="344">
                  <c:v>45359</c:v>
                </c:pt>
                <c:pt idx="345">
                  <c:v>45358</c:v>
                </c:pt>
                <c:pt idx="346">
                  <c:v>45357</c:v>
                </c:pt>
                <c:pt idx="347">
                  <c:v>45356</c:v>
                </c:pt>
                <c:pt idx="348">
                  <c:v>45355</c:v>
                </c:pt>
                <c:pt idx="349">
                  <c:v>45352</c:v>
                </c:pt>
                <c:pt idx="350">
                  <c:v>45351</c:v>
                </c:pt>
                <c:pt idx="351">
                  <c:v>45350</c:v>
                </c:pt>
                <c:pt idx="352">
                  <c:v>45349</c:v>
                </c:pt>
                <c:pt idx="353">
                  <c:v>45348</c:v>
                </c:pt>
                <c:pt idx="354">
                  <c:v>45345</c:v>
                </c:pt>
                <c:pt idx="355">
                  <c:v>45344</c:v>
                </c:pt>
                <c:pt idx="356">
                  <c:v>45343</c:v>
                </c:pt>
                <c:pt idx="357">
                  <c:v>45342</c:v>
                </c:pt>
                <c:pt idx="358">
                  <c:v>45338</c:v>
                </c:pt>
                <c:pt idx="359">
                  <c:v>45337</c:v>
                </c:pt>
                <c:pt idx="360">
                  <c:v>45336</c:v>
                </c:pt>
                <c:pt idx="361">
                  <c:v>45335</c:v>
                </c:pt>
                <c:pt idx="362">
                  <c:v>45334</c:v>
                </c:pt>
                <c:pt idx="363">
                  <c:v>45331</c:v>
                </c:pt>
                <c:pt idx="364">
                  <c:v>45330</c:v>
                </c:pt>
                <c:pt idx="365">
                  <c:v>45329</c:v>
                </c:pt>
                <c:pt idx="366">
                  <c:v>45328</c:v>
                </c:pt>
                <c:pt idx="367">
                  <c:v>45327</c:v>
                </c:pt>
                <c:pt idx="368">
                  <c:v>45324</c:v>
                </c:pt>
                <c:pt idx="369">
                  <c:v>45323</c:v>
                </c:pt>
                <c:pt idx="370">
                  <c:v>45322</c:v>
                </c:pt>
                <c:pt idx="371">
                  <c:v>45321</c:v>
                </c:pt>
                <c:pt idx="372">
                  <c:v>45320</c:v>
                </c:pt>
                <c:pt idx="373">
                  <c:v>45317</c:v>
                </c:pt>
                <c:pt idx="374">
                  <c:v>45316</c:v>
                </c:pt>
                <c:pt idx="375">
                  <c:v>45315</c:v>
                </c:pt>
                <c:pt idx="376">
                  <c:v>45314</c:v>
                </c:pt>
                <c:pt idx="377">
                  <c:v>45313</c:v>
                </c:pt>
                <c:pt idx="378">
                  <c:v>45310</c:v>
                </c:pt>
                <c:pt idx="379">
                  <c:v>45309</c:v>
                </c:pt>
                <c:pt idx="380">
                  <c:v>45308</c:v>
                </c:pt>
                <c:pt idx="381">
                  <c:v>45307</c:v>
                </c:pt>
                <c:pt idx="382">
                  <c:v>45303</c:v>
                </c:pt>
                <c:pt idx="383">
                  <c:v>45302</c:v>
                </c:pt>
                <c:pt idx="384">
                  <c:v>45301</c:v>
                </c:pt>
                <c:pt idx="385">
                  <c:v>45300</c:v>
                </c:pt>
                <c:pt idx="386">
                  <c:v>45299</c:v>
                </c:pt>
                <c:pt idx="387">
                  <c:v>45296</c:v>
                </c:pt>
                <c:pt idx="388">
                  <c:v>45295</c:v>
                </c:pt>
                <c:pt idx="389">
                  <c:v>45294</c:v>
                </c:pt>
                <c:pt idx="390">
                  <c:v>45293</c:v>
                </c:pt>
                <c:pt idx="391">
                  <c:v>45289</c:v>
                </c:pt>
                <c:pt idx="392">
                  <c:v>45288</c:v>
                </c:pt>
                <c:pt idx="393">
                  <c:v>45287</c:v>
                </c:pt>
                <c:pt idx="394">
                  <c:v>45286</c:v>
                </c:pt>
                <c:pt idx="395">
                  <c:v>45282</c:v>
                </c:pt>
                <c:pt idx="396">
                  <c:v>45281</c:v>
                </c:pt>
                <c:pt idx="397">
                  <c:v>45280</c:v>
                </c:pt>
                <c:pt idx="398">
                  <c:v>45279</c:v>
                </c:pt>
                <c:pt idx="399">
                  <c:v>45278</c:v>
                </c:pt>
                <c:pt idx="400">
                  <c:v>45275</c:v>
                </c:pt>
                <c:pt idx="401">
                  <c:v>45274</c:v>
                </c:pt>
                <c:pt idx="402">
                  <c:v>45273</c:v>
                </c:pt>
                <c:pt idx="403">
                  <c:v>45272</c:v>
                </c:pt>
                <c:pt idx="404">
                  <c:v>45271</c:v>
                </c:pt>
                <c:pt idx="405">
                  <c:v>45268</c:v>
                </c:pt>
                <c:pt idx="406">
                  <c:v>45267</c:v>
                </c:pt>
                <c:pt idx="407">
                  <c:v>45266</c:v>
                </c:pt>
                <c:pt idx="408">
                  <c:v>45265</c:v>
                </c:pt>
                <c:pt idx="409">
                  <c:v>45264</c:v>
                </c:pt>
                <c:pt idx="410">
                  <c:v>45261</c:v>
                </c:pt>
                <c:pt idx="411">
                  <c:v>45260</c:v>
                </c:pt>
                <c:pt idx="412">
                  <c:v>45259</c:v>
                </c:pt>
                <c:pt idx="413">
                  <c:v>45258</c:v>
                </c:pt>
                <c:pt idx="414">
                  <c:v>45257</c:v>
                </c:pt>
                <c:pt idx="415">
                  <c:v>45254</c:v>
                </c:pt>
                <c:pt idx="416">
                  <c:v>45252</c:v>
                </c:pt>
                <c:pt idx="417">
                  <c:v>45251</c:v>
                </c:pt>
                <c:pt idx="418">
                  <c:v>45250</c:v>
                </c:pt>
                <c:pt idx="419">
                  <c:v>45247</c:v>
                </c:pt>
                <c:pt idx="420">
                  <c:v>45246</c:v>
                </c:pt>
                <c:pt idx="421">
                  <c:v>45245</c:v>
                </c:pt>
                <c:pt idx="422">
                  <c:v>45244</c:v>
                </c:pt>
                <c:pt idx="423">
                  <c:v>45243</c:v>
                </c:pt>
                <c:pt idx="424">
                  <c:v>45240</c:v>
                </c:pt>
                <c:pt idx="425">
                  <c:v>45239</c:v>
                </c:pt>
                <c:pt idx="426">
                  <c:v>45238</c:v>
                </c:pt>
                <c:pt idx="427">
                  <c:v>45237</c:v>
                </c:pt>
                <c:pt idx="428">
                  <c:v>45236</c:v>
                </c:pt>
                <c:pt idx="429">
                  <c:v>45233</c:v>
                </c:pt>
                <c:pt idx="430">
                  <c:v>45232</c:v>
                </c:pt>
                <c:pt idx="431">
                  <c:v>45231</c:v>
                </c:pt>
                <c:pt idx="432">
                  <c:v>45230</c:v>
                </c:pt>
                <c:pt idx="433">
                  <c:v>45229</c:v>
                </c:pt>
                <c:pt idx="434">
                  <c:v>45226</c:v>
                </c:pt>
                <c:pt idx="435">
                  <c:v>45225</c:v>
                </c:pt>
                <c:pt idx="436">
                  <c:v>45224</c:v>
                </c:pt>
                <c:pt idx="437">
                  <c:v>45223</c:v>
                </c:pt>
                <c:pt idx="438">
                  <c:v>45222</c:v>
                </c:pt>
                <c:pt idx="439">
                  <c:v>45219</c:v>
                </c:pt>
                <c:pt idx="440">
                  <c:v>45218</c:v>
                </c:pt>
                <c:pt idx="441">
                  <c:v>45217</c:v>
                </c:pt>
                <c:pt idx="442">
                  <c:v>45216</c:v>
                </c:pt>
                <c:pt idx="443">
                  <c:v>45215</c:v>
                </c:pt>
                <c:pt idx="444">
                  <c:v>45212</c:v>
                </c:pt>
                <c:pt idx="445">
                  <c:v>45211</c:v>
                </c:pt>
                <c:pt idx="446">
                  <c:v>45210</c:v>
                </c:pt>
                <c:pt idx="447">
                  <c:v>45209</c:v>
                </c:pt>
                <c:pt idx="448">
                  <c:v>45208</c:v>
                </c:pt>
                <c:pt idx="449">
                  <c:v>45205</c:v>
                </c:pt>
                <c:pt idx="450">
                  <c:v>45204</c:v>
                </c:pt>
                <c:pt idx="451">
                  <c:v>45203</c:v>
                </c:pt>
                <c:pt idx="452">
                  <c:v>45202</c:v>
                </c:pt>
                <c:pt idx="453">
                  <c:v>45201</c:v>
                </c:pt>
                <c:pt idx="454">
                  <c:v>45198</c:v>
                </c:pt>
                <c:pt idx="455">
                  <c:v>45197</c:v>
                </c:pt>
                <c:pt idx="456">
                  <c:v>45196</c:v>
                </c:pt>
                <c:pt idx="457">
                  <c:v>45195</c:v>
                </c:pt>
                <c:pt idx="458">
                  <c:v>45194</c:v>
                </c:pt>
                <c:pt idx="459">
                  <c:v>45191</c:v>
                </c:pt>
                <c:pt idx="460">
                  <c:v>45190</c:v>
                </c:pt>
                <c:pt idx="461">
                  <c:v>45189</c:v>
                </c:pt>
                <c:pt idx="462">
                  <c:v>45188</c:v>
                </c:pt>
                <c:pt idx="463">
                  <c:v>45187</c:v>
                </c:pt>
                <c:pt idx="464">
                  <c:v>45184</c:v>
                </c:pt>
                <c:pt idx="465">
                  <c:v>45183</c:v>
                </c:pt>
                <c:pt idx="466">
                  <c:v>45182</c:v>
                </c:pt>
                <c:pt idx="467">
                  <c:v>45181</c:v>
                </c:pt>
                <c:pt idx="468">
                  <c:v>45180</c:v>
                </c:pt>
                <c:pt idx="469">
                  <c:v>45177</c:v>
                </c:pt>
                <c:pt idx="470">
                  <c:v>45176</c:v>
                </c:pt>
                <c:pt idx="471">
                  <c:v>45175</c:v>
                </c:pt>
                <c:pt idx="472">
                  <c:v>45174</c:v>
                </c:pt>
                <c:pt idx="473">
                  <c:v>45170</c:v>
                </c:pt>
                <c:pt idx="474">
                  <c:v>45169</c:v>
                </c:pt>
                <c:pt idx="475">
                  <c:v>45168</c:v>
                </c:pt>
                <c:pt idx="476">
                  <c:v>45167</c:v>
                </c:pt>
                <c:pt idx="477">
                  <c:v>45166</c:v>
                </c:pt>
                <c:pt idx="478">
                  <c:v>45163</c:v>
                </c:pt>
                <c:pt idx="479">
                  <c:v>45162</c:v>
                </c:pt>
                <c:pt idx="480">
                  <c:v>45161</c:v>
                </c:pt>
                <c:pt idx="481">
                  <c:v>45160</c:v>
                </c:pt>
                <c:pt idx="482">
                  <c:v>45159</c:v>
                </c:pt>
                <c:pt idx="483">
                  <c:v>45156</c:v>
                </c:pt>
                <c:pt idx="484">
                  <c:v>45155</c:v>
                </c:pt>
                <c:pt idx="485">
                  <c:v>45154</c:v>
                </c:pt>
                <c:pt idx="486">
                  <c:v>45153</c:v>
                </c:pt>
                <c:pt idx="487">
                  <c:v>45152</c:v>
                </c:pt>
                <c:pt idx="488">
                  <c:v>45149</c:v>
                </c:pt>
                <c:pt idx="489">
                  <c:v>45148</c:v>
                </c:pt>
                <c:pt idx="490">
                  <c:v>45147</c:v>
                </c:pt>
                <c:pt idx="491">
                  <c:v>45146</c:v>
                </c:pt>
                <c:pt idx="492">
                  <c:v>45145</c:v>
                </c:pt>
                <c:pt idx="493">
                  <c:v>45142</c:v>
                </c:pt>
                <c:pt idx="494">
                  <c:v>45141</c:v>
                </c:pt>
                <c:pt idx="495">
                  <c:v>45140</c:v>
                </c:pt>
                <c:pt idx="496">
                  <c:v>45139</c:v>
                </c:pt>
                <c:pt idx="497">
                  <c:v>45138</c:v>
                </c:pt>
                <c:pt idx="498">
                  <c:v>45135</c:v>
                </c:pt>
                <c:pt idx="499">
                  <c:v>45134</c:v>
                </c:pt>
                <c:pt idx="500">
                  <c:v>45133</c:v>
                </c:pt>
                <c:pt idx="501">
                  <c:v>45132</c:v>
                </c:pt>
                <c:pt idx="502">
                  <c:v>45131</c:v>
                </c:pt>
                <c:pt idx="503">
                  <c:v>45128</c:v>
                </c:pt>
                <c:pt idx="504">
                  <c:v>45127</c:v>
                </c:pt>
                <c:pt idx="505">
                  <c:v>45126</c:v>
                </c:pt>
                <c:pt idx="506">
                  <c:v>45125</c:v>
                </c:pt>
                <c:pt idx="507">
                  <c:v>45124</c:v>
                </c:pt>
                <c:pt idx="508">
                  <c:v>45121</c:v>
                </c:pt>
                <c:pt idx="509">
                  <c:v>45120</c:v>
                </c:pt>
                <c:pt idx="510">
                  <c:v>45119</c:v>
                </c:pt>
                <c:pt idx="511">
                  <c:v>45118</c:v>
                </c:pt>
                <c:pt idx="512">
                  <c:v>45117</c:v>
                </c:pt>
                <c:pt idx="513">
                  <c:v>45114</c:v>
                </c:pt>
                <c:pt idx="514">
                  <c:v>45113</c:v>
                </c:pt>
                <c:pt idx="515">
                  <c:v>45112</c:v>
                </c:pt>
                <c:pt idx="516">
                  <c:v>45110</c:v>
                </c:pt>
                <c:pt idx="517">
                  <c:v>45107</c:v>
                </c:pt>
                <c:pt idx="518">
                  <c:v>45106</c:v>
                </c:pt>
                <c:pt idx="519">
                  <c:v>45105</c:v>
                </c:pt>
                <c:pt idx="520">
                  <c:v>45104</c:v>
                </c:pt>
                <c:pt idx="521">
                  <c:v>45103</c:v>
                </c:pt>
                <c:pt idx="522">
                  <c:v>45100</c:v>
                </c:pt>
                <c:pt idx="523">
                  <c:v>45099</c:v>
                </c:pt>
                <c:pt idx="524">
                  <c:v>45098</c:v>
                </c:pt>
                <c:pt idx="525">
                  <c:v>45097</c:v>
                </c:pt>
                <c:pt idx="526">
                  <c:v>45093</c:v>
                </c:pt>
                <c:pt idx="527">
                  <c:v>45092</c:v>
                </c:pt>
                <c:pt idx="528">
                  <c:v>45091</c:v>
                </c:pt>
                <c:pt idx="529">
                  <c:v>45090</c:v>
                </c:pt>
                <c:pt idx="530">
                  <c:v>45089</c:v>
                </c:pt>
                <c:pt idx="531">
                  <c:v>45086</c:v>
                </c:pt>
                <c:pt idx="532">
                  <c:v>45085</c:v>
                </c:pt>
                <c:pt idx="533">
                  <c:v>45084</c:v>
                </c:pt>
                <c:pt idx="534">
                  <c:v>45083</c:v>
                </c:pt>
                <c:pt idx="535">
                  <c:v>45082</c:v>
                </c:pt>
                <c:pt idx="536">
                  <c:v>45079</c:v>
                </c:pt>
                <c:pt idx="537">
                  <c:v>45078</c:v>
                </c:pt>
                <c:pt idx="538">
                  <c:v>45077</c:v>
                </c:pt>
                <c:pt idx="539">
                  <c:v>45076</c:v>
                </c:pt>
                <c:pt idx="540">
                  <c:v>45072</c:v>
                </c:pt>
                <c:pt idx="541">
                  <c:v>45071</c:v>
                </c:pt>
                <c:pt idx="542">
                  <c:v>45070</c:v>
                </c:pt>
                <c:pt idx="543">
                  <c:v>45069</c:v>
                </c:pt>
                <c:pt idx="544">
                  <c:v>45068</c:v>
                </c:pt>
                <c:pt idx="545">
                  <c:v>45065</c:v>
                </c:pt>
                <c:pt idx="546">
                  <c:v>45064</c:v>
                </c:pt>
                <c:pt idx="547">
                  <c:v>45063</c:v>
                </c:pt>
                <c:pt idx="548">
                  <c:v>45062</c:v>
                </c:pt>
                <c:pt idx="549">
                  <c:v>45061</c:v>
                </c:pt>
                <c:pt idx="550">
                  <c:v>45058</c:v>
                </c:pt>
                <c:pt idx="551">
                  <c:v>45057</c:v>
                </c:pt>
                <c:pt idx="552">
                  <c:v>45056</c:v>
                </c:pt>
                <c:pt idx="553">
                  <c:v>45055</c:v>
                </c:pt>
                <c:pt idx="554">
                  <c:v>45054</c:v>
                </c:pt>
                <c:pt idx="555">
                  <c:v>45051</c:v>
                </c:pt>
                <c:pt idx="556">
                  <c:v>45050</c:v>
                </c:pt>
                <c:pt idx="557">
                  <c:v>45049</c:v>
                </c:pt>
                <c:pt idx="558">
                  <c:v>45048</c:v>
                </c:pt>
                <c:pt idx="559">
                  <c:v>45047</c:v>
                </c:pt>
                <c:pt idx="560">
                  <c:v>45044</c:v>
                </c:pt>
                <c:pt idx="561">
                  <c:v>45043</c:v>
                </c:pt>
                <c:pt idx="562">
                  <c:v>45042</c:v>
                </c:pt>
                <c:pt idx="563">
                  <c:v>45041</c:v>
                </c:pt>
                <c:pt idx="564">
                  <c:v>45040</c:v>
                </c:pt>
                <c:pt idx="565">
                  <c:v>45037</c:v>
                </c:pt>
                <c:pt idx="566">
                  <c:v>45036</c:v>
                </c:pt>
                <c:pt idx="567">
                  <c:v>45035</c:v>
                </c:pt>
                <c:pt idx="568">
                  <c:v>45034</c:v>
                </c:pt>
                <c:pt idx="569">
                  <c:v>45033</c:v>
                </c:pt>
                <c:pt idx="570">
                  <c:v>45030</c:v>
                </c:pt>
                <c:pt idx="571">
                  <c:v>45029</c:v>
                </c:pt>
                <c:pt idx="572">
                  <c:v>45028</c:v>
                </c:pt>
                <c:pt idx="573">
                  <c:v>45027</c:v>
                </c:pt>
                <c:pt idx="574">
                  <c:v>45026</c:v>
                </c:pt>
                <c:pt idx="575">
                  <c:v>45022</c:v>
                </c:pt>
                <c:pt idx="576">
                  <c:v>45021</c:v>
                </c:pt>
                <c:pt idx="577">
                  <c:v>45020</c:v>
                </c:pt>
                <c:pt idx="578">
                  <c:v>45019</c:v>
                </c:pt>
                <c:pt idx="579">
                  <c:v>45016</c:v>
                </c:pt>
                <c:pt idx="580">
                  <c:v>45015</c:v>
                </c:pt>
                <c:pt idx="581">
                  <c:v>45014</c:v>
                </c:pt>
                <c:pt idx="582">
                  <c:v>45013</c:v>
                </c:pt>
                <c:pt idx="583">
                  <c:v>45012</c:v>
                </c:pt>
                <c:pt idx="584">
                  <c:v>45009</c:v>
                </c:pt>
                <c:pt idx="585">
                  <c:v>45008</c:v>
                </c:pt>
                <c:pt idx="586">
                  <c:v>45007</c:v>
                </c:pt>
                <c:pt idx="587">
                  <c:v>45006</c:v>
                </c:pt>
                <c:pt idx="588">
                  <c:v>45005</c:v>
                </c:pt>
                <c:pt idx="589">
                  <c:v>45002</c:v>
                </c:pt>
                <c:pt idx="590">
                  <c:v>45001</c:v>
                </c:pt>
                <c:pt idx="591">
                  <c:v>45000</c:v>
                </c:pt>
                <c:pt idx="592">
                  <c:v>44999</c:v>
                </c:pt>
                <c:pt idx="593">
                  <c:v>44998</c:v>
                </c:pt>
                <c:pt idx="594">
                  <c:v>44995</c:v>
                </c:pt>
                <c:pt idx="595">
                  <c:v>44994</c:v>
                </c:pt>
                <c:pt idx="596">
                  <c:v>44993</c:v>
                </c:pt>
                <c:pt idx="597">
                  <c:v>44992</c:v>
                </c:pt>
                <c:pt idx="598">
                  <c:v>44991</c:v>
                </c:pt>
                <c:pt idx="599">
                  <c:v>44988</c:v>
                </c:pt>
                <c:pt idx="600">
                  <c:v>44987</c:v>
                </c:pt>
                <c:pt idx="601">
                  <c:v>44986</c:v>
                </c:pt>
                <c:pt idx="602">
                  <c:v>44985</c:v>
                </c:pt>
                <c:pt idx="603">
                  <c:v>44984</c:v>
                </c:pt>
                <c:pt idx="604">
                  <c:v>44981</c:v>
                </c:pt>
                <c:pt idx="605">
                  <c:v>44980</c:v>
                </c:pt>
                <c:pt idx="606">
                  <c:v>44979</c:v>
                </c:pt>
                <c:pt idx="607">
                  <c:v>44978</c:v>
                </c:pt>
                <c:pt idx="608">
                  <c:v>44974</c:v>
                </c:pt>
                <c:pt idx="609">
                  <c:v>44973</c:v>
                </c:pt>
                <c:pt idx="610">
                  <c:v>44972</c:v>
                </c:pt>
                <c:pt idx="611">
                  <c:v>44971</c:v>
                </c:pt>
                <c:pt idx="612">
                  <c:v>44970</c:v>
                </c:pt>
                <c:pt idx="613">
                  <c:v>44967</c:v>
                </c:pt>
                <c:pt idx="614">
                  <c:v>44966</c:v>
                </c:pt>
                <c:pt idx="615">
                  <c:v>44965</c:v>
                </c:pt>
                <c:pt idx="616">
                  <c:v>44964</c:v>
                </c:pt>
                <c:pt idx="617">
                  <c:v>44963</c:v>
                </c:pt>
                <c:pt idx="618">
                  <c:v>44960</c:v>
                </c:pt>
                <c:pt idx="619">
                  <c:v>44959</c:v>
                </c:pt>
                <c:pt idx="620">
                  <c:v>44958</c:v>
                </c:pt>
                <c:pt idx="621">
                  <c:v>44957</c:v>
                </c:pt>
                <c:pt idx="622">
                  <c:v>44956</c:v>
                </c:pt>
                <c:pt idx="623">
                  <c:v>44953</c:v>
                </c:pt>
                <c:pt idx="624">
                  <c:v>44952</c:v>
                </c:pt>
                <c:pt idx="625">
                  <c:v>44951</c:v>
                </c:pt>
                <c:pt idx="626">
                  <c:v>44950</c:v>
                </c:pt>
                <c:pt idx="627">
                  <c:v>44949</c:v>
                </c:pt>
                <c:pt idx="628">
                  <c:v>44946</c:v>
                </c:pt>
                <c:pt idx="629">
                  <c:v>44945</c:v>
                </c:pt>
                <c:pt idx="630">
                  <c:v>44944</c:v>
                </c:pt>
                <c:pt idx="631">
                  <c:v>44943</c:v>
                </c:pt>
                <c:pt idx="632">
                  <c:v>44939</c:v>
                </c:pt>
                <c:pt idx="633">
                  <c:v>44938</c:v>
                </c:pt>
                <c:pt idx="634">
                  <c:v>44937</c:v>
                </c:pt>
                <c:pt idx="635">
                  <c:v>44936</c:v>
                </c:pt>
                <c:pt idx="636">
                  <c:v>44935</c:v>
                </c:pt>
                <c:pt idx="637">
                  <c:v>44932</c:v>
                </c:pt>
                <c:pt idx="638">
                  <c:v>44931</c:v>
                </c:pt>
                <c:pt idx="639">
                  <c:v>44930</c:v>
                </c:pt>
                <c:pt idx="640">
                  <c:v>44929</c:v>
                </c:pt>
                <c:pt idx="641">
                  <c:v>44925</c:v>
                </c:pt>
                <c:pt idx="642">
                  <c:v>44924</c:v>
                </c:pt>
                <c:pt idx="643">
                  <c:v>44923</c:v>
                </c:pt>
                <c:pt idx="644">
                  <c:v>44922</c:v>
                </c:pt>
                <c:pt idx="645">
                  <c:v>44918</c:v>
                </c:pt>
                <c:pt idx="646">
                  <c:v>44917</c:v>
                </c:pt>
                <c:pt idx="647">
                  <c:v>44916</c:v>
                </c:pt>
                <c:pt idx="648">
                  <c:v>44915</c:v>
                </c:pt>
                <c:pt idx="649">
                  <c:v>44914</c:v>
                </c:pt>
                <c:pt idx="650">
                  <c:v>44911</c:v>
                </c:pt>
                <c:pt idx="651">
                  <c:v>44910</c:v>
                </c:pt>
                <c:pt idx="652">
                  <c:v>44909</c:v>
                </c:pt>
                <c:pt idx="653">
                  <c:v>44908</c:v>
                </c:pt>
                <c:pt idx="654">
                  <c:v>44907</c:v>
                </c:pt>
                <c:pt idx="655">
                  <c:v>44904</c:v>
                </c:pt>
                <c:pt idx="656">
                  <c:v>44903</c:v>
                </c:pt>
                <c:pt idx="657">
                  <c:v>44902</c:v>
                </c:pt>
                <c:pt idx="658">
                  <c:v>44901</c:v>
                </c:pt>
                <c:pt idx="659">
                  <c:v>44900</c:v>
                </c:pt>
                <c:pt idx="660">
                  <c:v>44897</c:v>
                </c:pt>
                <c:pt idx="661">
                  <c:v>44896</c:v>
                </c:pt>
                <c:pt idx="662">
                  <c:v>44895</c:v>
                </c:pt>
                <c:pt idx="663">
                  <c:v>44894</c:v>
                </c:pt>
                <c:pt idx="664">
                  <c:v>44893</c:v>
                </c:pt>
                <c:pt idx="665">
                  <c:v>44890</c:v>
                </c:pt>
                <c:pt idx="666">
                  <c:v>44888</c:v>
                </c:pt>
                <c:pt idx="667">
                  <c:v>44887</c:v>
                </c:pt>
                <c:pt idx="668">
                  <c:v>44886</c:v>
                </c:pt>
                <c:pt idx="669">
                  <c:v>44883</c:v>
                </c:pt>
                <c:pt idx="670">
                  <c:v>44882</c:v>
                </c:pt>
                <c:pt idx="671">
                  <c:v>44881</c:v>
                </c:pt>
                <c:pt idx="672">
                  <c:v>44880</c:v>
                </c:pt>
                <c:pt idx="673">
                  <c:v>44879</c:v>
                </c:pt>
                <c:pt idx="674">
                  <c:v>44876</c:v>
                </c:pt>
                <c:pt idx="675">
                  <c:v>44875</c:v>
                </c:pt>
                <c:pt idx="676">
                  <c:v>44874</c:v>
                </c:pt>
                <c:pt idx="677">
                  <c:v>44873</c:v>
                </c:pt>
                <c:pt idx="678">
                  <c:v>44872</c:v>
                </c:pt>
                <c:pt idx="679">
                  <c:v>44869</c:v>
                </c:pt>
                <c:pt idx="680">
                  <c:v>44868</c:v>
                </c:pt>
                <c:pt idx="681">
                  <c:v>44867</c:v>
                </c:pt>
                <c:pt idx="682">
                  <c:v>44866</c:v>
                </c:pt>
                <c:pt idx="683">
                  <c:v>44865</c:v>
                </c:pt>
                <c:pt idx="684">
                  <c:v>44862</c:v>
                </c:pt>
                <c:pt idx="685">
                  <c:v>44861</c:v>
                </c:pt>
                <c:pt idx="686">
                  <c:v>44860</c:v>
                </c:pt>
                <c:pt idx="687">
                  <c:v>44859</c:v>
                </c:pt>
                <c:pt idx="688">
                  <c:v>44858</c:v>
                </c:pt>
                <c:pt idx="689">
                  <c:v>44855</c:v>
                </c:pt>
                <c:pt idx="690">
                  <c:v>44854</c:v>
                </c:pt>
                <c:pt idx="691">
                  <c:v>44853</c:v>
                </c:pt>
                <c:pt idx="692">
                  <c:v>44852</c:v>
                </c:pt>
                <c:pt idx="693">
                  <c:v>44851</c:v>
                </c:pt>
                <c:pt idx="694">
                  <c:v>44848</c:v>
                </c:pt>
                <c:pt idx="695">
                  <c:v>44847</c:v>
                </c:pt>
                <c:pt idx="696">
                  <c:v>44846</c:v>
                </c:pt>
                <c:pt idx="697">
                  <c:v>44845</c:v>
                </c:pt>
                <c:pt idx="698">
                  <c:v>44844</c:v>
                </c:pt>
                <c:pt idx="699">
                  <c:v>44841</c:v>
                </c:pt>
                <c:pt idx="700">
                  <c:v>44840</c:v>
                </c:pt>
                <c:pt idx="701">
                  <c:v>44839</c:v>
                </c:pt>
                <c:pt idx="702">
                  <c:v>44838</c:v>
                </c:pt>
                <c:pt idx="703">
                  <c:v>44837</c:v>
                </c:pt>
                <c:pt idx="704">
                  <c:v>44834</c:v>
                </c:pt>
                <c:pt idx="705">
                  <c:v>44833</c:v>
                </c:pt>
                <c:pt idx="706">
                  <c:v>44832</c:v>
                </c:pt>
                <c:pt idx="707">
                  <c:v>44831</c:v>
                </c:pt>
                <c:pt idx="708">
                  <c:v>44830</c:v>
                </c:pt>
                <c:pt idx="709">
                  <c:v>44827</c:v>
                </c:pt>
                <c:pt idx="710">
                  <c:v>44826</c:v>
                </c:pt>
                <c:pt idx="711">
                  <c:v>44825</c:v>
                </c:pt>
                <c:pt idx="712">
                  <c:v>44824</c:v>
                </c:pt>
                <c:pt idx="713">
                  <c:v>44823</c:v>
                </c:pt>
                <c:pt idx="714">
                  <c:v>44820</c:v>
                </c:pt>
                <c:pt idx="715">
                  <c:v>44819</c:v>
                </c:pt>
                <c:pt idx="716">
                  <c:v>44818</c:v>
                </c:pt>
                <c:pt idx="717">
                  <c:v>44817</c:v>
                </c:pt>
                <c:pt idx="718">
                  <c:v>44816</c:v>
                </c:pt>
                <c:pt idx="719">
                  <c:v>44813</c:v>
                </c:pt>
                <c:pt idx="720">
                  <c:v>44812</c:v>
                </c:pt>
                <c:pt idx="721">
                  <c:v>44811</c:v>
                </c:pt>
                <c:pt idx="722">
                  <c:v>44810</c:v>
                </c:pt>
                <c:pt idx="723">
                  <c:v>44806</c:v>
                </c:pt>
                <c:pt idx="724">
                  <c:v>44805</c:v>
                </c:pt>
                <c:pt idx="725">
                  <c:v>44804</c:v>
                </c:pt>
                <c:pt idx="726">
                  <c:v>44803</c:v>
                </c:pt>
                <c:pt idx="727">
                  <c:v>44802</c:v>
                </c:pt>
                <c:pt idx="728">
                  <c:v>44799</c:v>
                </c:pt>
                <c:pt idx="729">
                  <c:v>44798</c:v>
                </c:pt>
                <c:pt idx="730">
                  <c:v>44797</c:v>
                </c:pt>
                <c:pt idx="731">
                  <c:v>44796</c:v>
                </c:pt>
                <c:pt idx="732">
                  <c:v>44795</c:v>
                </c:pt>
                <c:pt idx="733">
                  <c:v>44792</c:v>
                </c:pt>
                <c:pt idx="734">
                  <c:v>44791</c:v>
                </c:pt>
                <c:pt idx="735">
                  <c:v>44790</c:v>
                </c:pt>
                <c:pt idx="736">
                  <c:v>44789</c:v>
                </c:pt>
                <c:pt idx="737">
                  <c:v>44788</c:v>
                </c:pt>
                <c:pt idx="738">
                  <c:v>44785</c:v>
                </c:pt>
                <c:pt idx="739">
                  <c:v>44784</c:v>
                </c:pt>
                <c:pt idx="740">
                  <c:v>44783</c:v>
                </c:pt>
                <c:pt idx="741">
                  <c:v>44782</c:v>
                </c:pt>
                <c:pt idx="742">
                  <c:v>44781</c:v>
                </c:pt>
                <c:pt idx="743">
                  <c:v>44778</c:v>
                </c:pt>
                <c:pt idx="744">
                  <c:v>44777</c:v>
                </c:pt>
                <c:pt idx="745">
                  <c:v>44776</c:v>
                </c:pt>
                <c:pt idx="746">
                  <c:v>44775</c:v>
                </c:pt>
                <c:pt idx="747">
                  <c:v>44774</c:v>
                </c:pt>
                <c:pt idx="748">
                  <c:v>44771</c:v>
                </c:pt>
                <c:pt idx="749">
                  <c:v>44770</c:v>
                </c:pt>
                <c:pt idx="750">
                  <c:v>44769</c:v>
                </c:pt>
                <c:pt idx="751">
                  <c:v>44768</c:v>
                </c:pt>
                <c:pt idx="752">
                  <c:v>44767</c:v>
                </c:pt>
                <c:pt idx="753">
                  <c:v>44764</c:v>
                </c:pt>
                <c:pt idx="754">
                  <c:v>44763</c:v>
                </c:pt>
                <c:pt idx="755">
                  <c:v>44762</c:v>
                </c:pt>
                <c:pt idx="756">
                  <c:v>44761</c:v>
                </c:pt>
                <c:pt idx="757">
                  <c:v>44760</c:v>
                </c:pt>
                <c:pt idx="758">
                  <c:v>44757</c:v>
                </c:pt>
                <c:pt idx="759">
                  <c:v>44756</c:v>
                </c:pt>
                <c:pt idx="760">
                  <c:v>44755</c:v>
                </c:pt>
                <c:pt idx="761">
                  <c:v>44754</c:v>
                </c:pt>
                <c:pt idx="762">
                  <c:v>44753</c:v>
                </c:pt>
                <c:pt idx="763">
                  <c:v>44750</c:v>
                </c:pt>
                <c:pt idx="764">
                  <c:v>44749</c:v>
                </c:pt>
                <c:pt idx="765">
                  <c:v>44748</c:v>
                </c:pt>
                <c:pt idx="766">
                  <c:v>44747</c:v>
                </c:pt>
                <c:pt idx="767">
                  <c:v>44743</c:v>
                </c:pt>
                <c:pt idx="768">
                  <c:v>44742</c:v>
                </c:pt>
                <c:pt idx="769">
                  <c:v>44741</c:v>
                </c:pt>
                <c:pt idx="770">
                  <c:v>44740</c:v>
                </c:pt>
                <c:pt idx="771">
                  <c:v>44739</c:v>
                </c:pt>
                <c:pt idx="772">
                  <c:v>44736</c:v>
                </c:pt>
                <c:pt idx="773">
                  <c:v>44735</c:v>
                </c:pt>
                <c:pt idx="774">
                  <c:v>44734</c:v>
                </c:pt>
                <c:pt idx="775">
                  <c:v>44733</c:v>
                </c:pt>
                <c:pt idx="776">
                  <c:v>44729</c:v>
                </c:pt>
                <c:pt idx="777">
                  <c:v>44728</c:v>
                </c:pt>
                <c:pt idx="778">
                  <c:v>44727</c:v>
                </c:pt>
                <c:pt idx="779">
                  <c:v>44726</c:v>
                </c:pt>
                <c:pt idx="780">
                  <c:v>44725</c:v>
                </c:pt>
                <c:pt idx="781">
                  <c:v>44722</c:v>
                </c:pt>
                <c:pt idx="782">
                  <c:v>44721</c:v>
                </c:pt>
                <c:pt idx="783">
                  <c:v>44720</c:v>
                </c:pt>
                <c:pt idx="784">
                  <c:v>44719</c:v>
                </c:pt>
                <c:pt idx="785">
                  <c:v>44718</c:v>
                </c:pt>
                <c:pt idx="786">
                  <c:v>44715</c:v>
                </c:pt>
                <c:pt idx="787">
                  <c:v>44714</c:v>
                </c:pt>
                <c:pt idx="788">
                  <c:v>44713</c:v>
                </c:pt>
                <c:pt idx="789">
                  <c:v>44712</c:v>
                </c:pt>
                <c:pt idx="790">
                  <c:v>44708</c:v>
                </c:pt>
                <c:pt idx="791">
                  <c:v>44707</c:v>
                </c:pt>
                <c:pt idx="792">
                  <c:v>44706</c:v>
                </c:pt>
                <c:pt idx="793">
                  <c:v>44705</c:v>
                </c:pt>
                <c:pt idx="794">
                  <c:v>44704</c:v>
                </c:pt>
                <c:pt idx="795">
                  <c:v>44701</c:v>
                </c:pt>
                <c:pt idx="796">
                  <c:v>44700</c:v>
                </c:pt>
                <c:pt idx="797">
                  <c:v>44699</c:v>
                </c:pt>
                <c:pt idx="798">
                  <c:v>44698</c:v>
                </c:pt>
                <c:pt idx="799">
                  <c:v>44697</c:v>
                </c:pt>
                <c:pt idx="800">
                  <c:v>44694</c:v>
                </c:pt>
                <c:pt idx="801">
                  <c:v>44693</c:v>
                </c:pt>
                <c:pt idx="802">
                  <c:v>44692</c:v>
                </c:pt>
                <c:pt idx="803">
                  <c:v>44691</c:v>
                </c:pt>
                <c:pt idx="804">
                  <c:v>44690</c:v>
                </c:pt>
                <c:pt idx="805">
                  <c:v>44687</c:v>
                </c:pt>
                <c:pt idx="806">
                  <c:v>44686</c:v>
                </c:pt>
                <c:pt idx="807">
                  <c:v>44685</c:v>
                </c:pt>
                <c:pt idx="808">
                  <c:v>44684</c:v>
                </c:pt>
                <c:pt idx="809">
                  <c:v>44683</c:v>
                </c:pt>
                <c:pt idx="810">
                  <c:v>44680</c:v>
                </c:pt>
                <c:pt idx="811">
                  <c:v>44679</c:v>
                </c:pt>
                <c:pt idx="812">
                  <c:v>44678</c:v>
                </c:pt>
                <c:pt idx="813">
                  <c:v>44677</c:v>
                </c:pt>
                <c:pt idx="814">
                  <c:v>44676</c:v>
                </c:pt>
                <c:pt idx="815">
                  <c:v>44673</c:v>
                </c:pt>
                <c:pt idx="816">
                  <c:v>44672</c:v>
                </c:pt>
                <c:pt idx="817">
                  <c:v>44671</c:v>
                </c:pt>
                <c:pt idx="818">
                  <c:v>44670</c:v>
                </c:pt>
                <c:pt idx="819">
                  <c:v>44669</c:v>
                </c:pt>
                <c:pt idx="820">
                  <c:v>44665</c:v>
                </c:pt>
                <c:pt idx="821">
                  <c:v>44664</c:v>
                </c:pt>
                <c:pt idx="822">
                  <c:v>44663</c:v>
                </c:pt>
                <c:pt idx="823">
                  <c:v>44662</c:v>
                </c:pt>
                <c:pt idx="824">
                  <c:v>44659</c:v>
                </c:pt>
                <c:pt idx="825">
                  <c:v>44658</c:v>
                </c:pt>
                <c:pt idx="826">
                  <c:v>44657</c:v>
                </c:pt>
                <c:pt idx="827">
                  <c:v>44656</c:v>
                </c:pt>
                <c:pt idx="828">
                  <c:v>44655</c:v>
                </c:pt>
                <c:pt idx="829">
                  <c:v>44652</c:v>
                </c:pt>
                <c:pt idx="830">
                  <c:v>44651</c:v>
                </c:pt>
                <c:pt idx="831">
                  <c:v>44650</c:v>
                </c:pt>
                <c:pt idx="832">
                  <c:v>44649</c:v>
                </c:pt>
                <c:pt idx="833">
                  <c:v>44648</c:v>
                </c:pt>
                <c:pt idx="834">
                  <c:v>44645</c:v>
                </c:pt>
                <c:pt idx="835">
                  <c:v>44644</c:v>
                </c:pt>
                <c:pt idx="836">
                  <c:v>44643</c:v>
                </c:pt>
                <c:pt idx="837">
                  <c:v>44642</c:v>
                </c:pt>
                <c:pt idx="838">
                  <c:v>44641</c:v>
                </c:pt>
                <c:pt idx="839">
                  <c:v>44638</c:v>
                </c:pt>
                <c:pt idx="840">
                  <c:v>44637</c:v>
                </c:pt>
                <c:pt idx="841">
                  <c:v>44636</c:v>
                </c:pt>
                <c:pt idx="842">
                  <c:v>44635</c:v>
                </c:pt>
                <c:pt idx="843">
                  <c:v>44634</c:v>
                </c:pt>
                <c:pt idx="844">
                  <c:v>44631</c:v>
                </c:pt>
                <c:pt idx="845">
                  <c:v>44630</c:v>
                </c:pt>
                <c:pt idx="846">
                  <c:v>44629</c:v>
                </c:pt>
                <c:pt idx="847">
                  <c:v>44628</c:v>
                </c:pt>
                <c:pt idx="848">
                  <c:v>44627</c:v>
                </c:pt>
                <c:pt idx="849">
                  <c:v>44624</c:v>
                </c:pt>
                <c:pt idx="850">
                  <c:v>44623</c:v>
                </c:pt>
                <c:pt idx="851">
                  <c:v>44622</c:v>
                </c:pt>
                <c:pt idx="852">
                  <c:v>44621</c:v>
                </c:pt>
                <c:pt idx="853">
                  <c:v>44620</c:v>
                </c:pt>
                <c:pt idx="854">
                  <c:v>44617</c:v>
                </c:pt>
                <c:pt idx="855">
                  <c:v>44616</c:v>
                </c:pt>
                <c:pt idx="856">
                  <c:v>44615</c:v>
                </c:pt>
                <c:pt idx="857">
                  <c:v>44614</c:v>
                </c:pt>
                <c:pt idx="858">
                  <c:v>44610</c:v>
                </c:pt>
                <c:pt idx="859">
                  <c:v>44609</c:v>
                </c:pt>
                <c:pt idx="860">
                  <c:v>44608</c:v>
                </c:pt>
                <c:pt idx="861">
                  <c:v>44607</c:v>
                </c:pt>
                <c:pt idx="862">
                  <c:v>44606</c:v>
                </c:pt>
                <c:pt idx="863">
                  <c:v>44603</c:v>
                </c:pt>
                <c:pt idx="864">
                  <c:v>44602</c:v>
                </c:pt>
                <c:pt idx="865">
                  <c:v>44601</c:v>
                </c:pt>
                <c:pt idx="866">
                  <c:v>44600</c:v>
                </c:pt>
                <c:pt idx="867">
                  <c:v>44599</c:v>
                </c:pt>
                <c:pt idx="868">
                  <c:v>44596</c:v>
                </c:pt>
                <c:pt idx="869">
                  <c:v>44595</c:v>
                </c:pt>
                <c:pt idx="870">
                  <c:v>44594</c:v>
                </c:pt>
                <c:pt idx="871">
                  <c:v>44593</c:v>
                </c:pt>
                <c:pt idx="872">
                  <c:v>44592</c:v>
                </c:pt>
                <c:pt idx="873">
                  <c:v>44589</c:v>
                </c:pt>
                <c:pt idx="874">
                  <c:v>44588</c:v>
                </c:pt>
                <c:pt idx="875">
                  <c:v>44587</c:v>
                </c:pt>
                <c:pt idx="876">
                  <c:v>44586</c:v>
                </c:pt>
                <c:pt idx="877">
                  <c:v>44585</c:v>
                </c:pt>
                <c:pt idx="878">
                  <c:v>44582</c:v>
                </c:pt>
                <c:pt idx="879">
                  <c:v>44581</c:v>
                </c:pt>
                <c:pt idx="880">
                  <c:v>44580</c:v>
                </c:pt>
                <c:pt idx="881">
                  <c:v>44579</c:v>
                </c:pt>
                <c:pt idx="882">
                  <c:v>44575</c:v>
                </c:pt>
                <c:pt idx="883">
                  <c:v>44574</c:v>
                </c:pt>
                <c:pt idx="884">
                  <c:v>44573</c:v>
                </c:pt>
                <c:pt idx="885">
                  <c:v>44572</c:v>
                </c:pt>
                <c:pt idx="886">
                  <c:v>44571</c:v>
                </c:pt>
                <c:pt idx="887">
                  <c:v>44568</c:v>
                </c:pt>
                <c:pt idx="888">
                  <c:v>44567</c:v>
                </c:pt>
                <c:pt idx="889">
                  <c:v>44566</c:v>
                </c:pt>
                <c:pt idx="890">
                  <c:v>44565</c:v>
                </c:pt>
                <c:pt idx="891">
                  <c:v>44564</c:v>
                </c:pt>
                <c:pt idx="892">
                  <c:v>44561</c:v>
                </c:pt>
                <c:pt idx="893">
                  <c:v>44560</c:v>
                </c:pt>
                <c:pt idx="894">
                  <c:v>44559</c:v>
                </c:pt>
                <c:pt idx="895">
                  <c:v>44558</c:v>
                </c:pt>
                <c:pt idx="896">
                  <c:v>44557</c:v>
                </c:pt>
                <c:pt idx="897">
                  <c:v>44553</c:v>
                </c:pt>
                <c:pt idx="898">
                  <c:v>44552</c:v>
                </c:pt>
                <c:pt idx="899">
                  <c:v>44551</c:v>
                </c:pt>
                <c:pt idx="900">
                  <c:v>44550</c:v>
                </c:pt>
                <c:pt idx="901">
                  <c:v>44547</c:v>
                </c:pt>
                <c:pt idx="902">
                  <c:v>44546</c:v>
                </c:pt>
                <c:pt idx="903">
                  <c:v>44545</c:v>
                </c:pt>
                <c:pt idx="904">
                  <c:v>44544</c:v>
                </c:pt>
                <c:pt idx="905">
                  <c:v>44543</c:v>
                </c:pt>
                <c:pt idx="906">
                  <c:v>44540</c:v>
                </c:pt>
                <c:pt idx="907">
                  <c:v>44539</c:v>
                </c:pt>
                <c:pt idx="908">
                  <c:v>44538</c:v>
                </c:pt>
                <c:pt idx="909">
                  <c:v>44537</c:v>
                </c:pt>
                <c:pt idx="910">
                  <c:v>44536</c:v>
                </c:pt>
                <c:pt idx="911">
                  <c:v>44533</c:v>
                </c:pt>
                <c:pt idx="912">
                  <c:v>44532</c:v>
                </c:pt>
                <c:pt idx="913">
                  <c:v>44531</c:v>
                </c:pt>
                <c:pt idx="914">
                  <c:v>44530</c:v>
                </c:pt>
                <c:pt idx="915">
                  <c:v>44529</c:v>
                </c:pt>
                <c:pt idx="916">
                  <c:v>44526</c:v>
                </c:pt>
                <c:pt idx="917">
                  <c:v>44524</c:v>
                </c:pt>
                <c:pt idx="918">
                  <c:v>44523</c:v>
                </c:pt>
                <c:pt idx="919">
                  <c:v>44522</c:v>
                </c:pt>
                <c:pt idx="920">
                  <c:v>44519</c:v>
                </c:pt>
                <c:pt idx="921">
                  <c:v>44518</c:v>
                </c:pt>
                <c:pt idx="922">
                  <c:v>44517</c:v>
                </c:pt>
                <c:pt idx="923">
                  <c:v>44516</c:v>
                </c:pt>
                <c:pt idx="924">
                  <c:v>44515</c:v>
                </c:pt>
                <c:pt idx="925">
                  <c:v>44512</c:v>
                </c:pt>
                <c:pt idx="926">
                  <c:v>44511</c:v>
                </c:pt>
                <c:pt idx="927">
                  <c:v>44510</c:v>
                </c:pt>
                <c:pt idx="928">
                  <c:v>44509</c:v>
                </c:pt>
                <c:pt idx="929">
                  <c:v>44508</c:v>
                </c:pt>
                <c:pt idx="930">
                  <c:v>44505</c:v>
                </c:pt>
                <c:pt idx="931">
                  <c:v>44504</c:v>
                </c:pt>
                <c:pt idx="932">
                  <c:v>44503</c:v>
                </c:pt>
                <c:pt idx="933">
                  <c:v>44502</c:v>
                </c:pt>
                <c:pt idx="934">
                  <c:v>44501</c:v>
                </c:pt>
                <c:pt idx="935">
                  <c:v>44498</c:v>
                </c:pt>
                <c:pt idx="936">
                  <c:v>44497</c:v>
                </c:pt>
                <c:pt idx="937">
                  <c:v>44496</c:v>
                </c:pt>
                <c:pt idx="938">
                  <c:v>44495</c:v>
                </c:pt>
                <c:pt idx="939">
                  <c:v>44494</c:v>
                </c:pt>
                <c:pt idx="940">
                  <c:v>44491</c:v>
                </c:pt>
                <c:pt idx="941">
                  <c:v>44490</c:v>
                </c:pt>
                <c:pt idx="942">
                  <c:v>44489</c:v>
                </c:pt>
                <c:pt idx="943">
                  <c:v>44488</c:v>
                </c:pt>
                <c:pt idx="944">
                  <c:v>44487</c:v>
                </c:pt>
                <c:pt idx="945">
                  <c:v>44484</c:v>
                </c:pt>
                <c:pt idx="946">
                  <c:v>44483</c:v>
                </c:pt>
                <c:pt idx="947">
                  <c:v>44482</c:v>
                </c:pt>
                <c:pt idx="948">
                  <c:v>44481</c:v>
                </c:pt>
                <c:pt idx="949">
                  <c:v>44480</c:v>
                </c:pt>
                <c:pt idx="950">
                  <c:v>44477</c:v>
                </c:pt>
                <c:pt idx="951">
                  <c:v>44476</c:v>
                </c:pt>
                <c:pt idx="952">
                  <c:v>44475</c:v>
                </c:pt>
                <c:pt idx="953">
                  <c:v>44474</c:v>
                </c:pt>
                <c:pt idx="954">
                  <c:v>44473</c:v>
                </c:pt>
                <c:pt idx="955">
                  <c:v>44470</c:v>
                </c:pt>
                <c:pt idx="956">
                  <c:v>44469</c:v>
                </c:pt>
                <c:pt idx="957">
                  <c:v>44468</c:v>
                </c:pt>
                <c:pt idx="958">
                  <c:v>44467</c:v>
                </c:pt>
                <c:pt idx="959">
                  <c:v>44466</c:v>
                </c:pt>
                <c:pt idx="960">
                  <c:v>44463</c:v>
                </c:pt>
                <c:pt idx="961">
                  <c:v>44462</c:v>
                </c:pt>
                <c:pt idx="962">
                  <c:v>44461</c:v>
                </c:pt>
                <c:pt idx="963">
                  <c:v>44460</c:v>
                </c:pt>
                <c:pt idx="964">
                  <c:v>44459</c:v>
                </c:pt>
                <c:pt idx="965">
                  <c:v>44456</c:v>
                </c:pt>
                <c:pt idx="966">
                  <c:v>44455</c:v>
                </c:pt>
                <c:pt idx="967">
                  <c:v>44454</c:v>
                </c:pt>
                <c:pt idx="968">
                  <c:v>44453</c:v>
                </c:pt>
                <c:pt idx="969">
                  <c:v>44452</c:v>
                </c:pt>
                <c:pt idx="970">
                  <c:v>44449</c:v>
                </c:pt>
                <c:pt idx="971">
                  <c:v>44448</c:v>
                </c:pt>
                <c:pt idx="972">
                  <c:v>44447</c:v>
                </c:pt>
                <c:pt idx="973">
                  <c:v>44446</c:v>
                </c:pt>
                <c:pt idx="974">
                  <c:v>44442</c:v>
                </c:pt>
                <c:pt idx="975">
                  <c:v>44441</c:v>
                </c:pt>
                <c:pt idx="976">
                  <c:v>44440</c:v>
                </c:pt>
                <c:pt idx="977">
                  <c:v>44439</c:v>
                </c:pt>
                <c:pt idx="978">
                  <c:v>44438</c:v>
                </c:pt>
                <c:pt idx="979">
                  <c:v>44435</c:v>
                </c:pt>
                <c:pt idx="980">
                  <c:v>44434</c:v>
                </c:pt>
                <c:pt idx="981">
                  <c:v>44433</c:v>
                </c:pt>
                <c:pt idx="982">
                  <c:v>44432</c:v>
                </c:pt>
                <c:pt idx="983">
                  <c:v>44431</c:v>
                </c:pt>
                <c:pt idx="984">
                  <c:v>44428</c:v>
                </c:pt>
                <c:pt idx="985">
                  <c:v>44427</c:v>
                </c:pt>
                <c:pt idx="986">
                  <c:v>44426</c:v>
                </c:pt>
                <c:pt idx="987">
                  <c:v>44425</c:v>
                </c:pt>
                <c:pt idx="988">
                  <c:v>44424</c:v>
                </c:pt>
                <c:pt idx="989">
                  <c:v>44421</c:v>
                </c:pt>
                <c:pt idx="990">
                  <c:v>44420</c:v>
                </c:pt>
                <c:pt idx="991">
                  <c:v>44419</c:v>
                </c:pt>
                <c:pt idx="992">
                  <c:v>44418</c:v>
                </c:pt>
                <c:pt idx="993">
                  <c:v>44417</c:v>
                </c:pt>
                <c:pt idx="994">
                  <c:v>44414</c:v>
                </c:pt>
                <c:pt idx="995">
                  <c:v>44413</c:v>
                </c:pt>
                <c:pt idx="996">
                  <c:v>44412</c:v>
                </c:pt>
                <c:pt idx="997">
                  <c:v>44411</c:v>
                </c:pt>
                <c:pt idx="998">
                  <c:v>44410</c:v>
                </c:pt>
                <c:pt idx="999">
                  <c:v>44407</c:v>
                </c:pt>
                <c:pt idx="1000">
                  <c:v>44406</c:v>
                </c:pt>
                <c:pt idx="1001">
                  <c:v>44405</c:v>
                </c:pt>
                <c:pt idx="1002">
                  <c:v>44404</c:v>
                </c:pt>
                <c:pt idx="1003">
                  <c:v>44403</c:v>
                </c:pt>
                <c:pt idx="1004">
                  <c:v>44400</c:v>
                </c:pt>
                <c:pt idx="1005">
                  <c:v>44399</c:v>
                </c:pt>
                <c:pt idx="1006">
                  <c:v>44398</c:v>
                </c:pt>
                <c:pt idx="1007">
                  <c:v>44397</c:v>
                </c:pt>
                <c:pt idx="1008">
                  <c:v>44396</c:v>
                </c:pt>
                <c:pt idx="1009">
                  <c:v>44393</c:v>
                </c:pt>
                <c:pt idx="1010">
                  <c:v>44392</c:v>
                </c:pt>
                <c:pt idx="1011">
                  <c:v>44391</c:v>
                </c:pt>
                <c:pt idx="1012">
                  <c:v>44390</c:v>
                </c:pt>
                <c:pt idx="1013">
                  <c:v>44389</c:v>
                </c:pt>
                <c:pt idx="1014">
                  <c:v>44386</c:v>
                </c:pt>
                <c:pt idx="1015">
                  <c:v>44385</c:v>
                </c:pt>
                <c:pt idx="1016">
                  <c:v>44384</c:v>
                </c:pt>
                <c:pt idx="1017">
                  <c:v>44383</c:v>
                </c:pt>
                <c:pt idx="1018">
                  <c:v>44379</c:v>
                </c:pt>
                <c:pt idx="1019">
                  <c:v>44378</c:v>
                </c:pt>
                <c:pt idx="1020">
                  <c:v>44377</c:v>
                </c:pt>
                <c:pt idx="1021">
                  <c:v>44376</c:v>
                </c:pt>
                <c:pt idx="1022">
                  <c:v>44375</c:v>
                </c:pt>
                <c:pt idx="1023">
                  <c:v>44372</c:v>
                </c:pt>
                <c:pt idx="1024">
                  <c:v>44371</c:v>
                </c:pt>
                <c:pt idx="1025">
                  <c:v>44370</c:v>
                </c:pt>
                <c:pt idx="1026">
                  <c:v>44369</c:v>
                </c:pt>
                <c:pt idx="1027">
                  <c:v>44368</c:v>
                </c:pt>
                <c:pt idx="1028">
                  <c:v>44365</c:v>
                </c:pt>
                <c:pt idx="1029">
                  <c:v>44364</c:v>
                </c:pt>
                <c:pt idx="1030">
                  <c:v>44363</c:v>
                </c:pt>
                <c:pt idx="1031">
                  <c:v>44362</c:v>
                </c:pt>
                <c:pt idx="1032">
                  <c:v>44361</c:v>
                </c:pt>
                <c:pt idx="1033">
                  <c:v>44358</c:v>
                </c:pt>
                <c:pt idx="1034">
                  <c:v>44357</c:v>
                </c:pt>
                <c:pt idx="1035">
                  <c:v>44356</c:v>
                </c:pt>
                <c:pt idx="1036">
                  <c:v>44355</c:v>
                </c:pt>
                <c:pt idx="1037">
                  <c:v>44354</c:v>
                </c:pt>
                <c:pt idx="1038">
                  <c:v>44351</c:v>
                </c:pt>
                <c:pt idx="1039">
                  <c:v>44350</c:v>
                </c:pt>
                <c:pt idx="1040">
                  <c:v>44349</c:v>
                </c:pt>
                <c:pt idx="1041">
                  <c:v>44348</c:v>
                </c:pt>
                <c:pt idx="1042">
                  <c:v>44344</c:v>
                </c:pt>
                <c:pt idx="1043">
                  <c:v>44343</c:v>
                </c:pt>
                <c:pt idx="1044">
                  <c:v>44342</c:v>
                </c:pt>
                <c:pt idx="1045">
                  <c:v>44341</c:v>
                </c:pt>
                <c:pt idx="1046">
                  <c:v>44340</c:v>
                </c:pt>
                <c:pt idx="1047">
                  <c:v>44337</c:v>
                </c:pt>
                <c:pt idx="1048">
                  <c:v>44336</c:v>
                </c:pt>
                <c:pt idx="1049">
                  <c:v>44335</c:v>
                </c:pt>
                <c:pt idx="1050">
                  <c:v>44334</c:v>
                </c:pt>
                <c:pt idx="1051">
                  <c:v>44333</c:v>
                </c:pt>
                <c:pt idx="1052">
                  <c:v>44330</c:v>
                </c:pt>
                <c:pt idx="1053">
                  <c:v>44329</c:v>
                </c:pt>
                <c:pt idx="1054">
                  <c:v>44328</c:v>
                </c:pt>
                <c:pt idx="1055">
                  <c:v>44327</c:v>
                </c:pt>
                <c:pt idx="1056">
                  <c:v>44326</c:v>
                </c:pt>
                <c:pt idx="1057">
                  <c:v>44323</c:v>
                </c:pt>
                <c:pt idx="1058">
                  <c:v>44322</c:v>
                </c:pt>
                <c:pt idx="1059">
                  <c:v>44321</c:v>
                </c:pt>
                <c:pt idx="1060">
                  <c:v>44320</c:v>
                </c:pt>
                <c:pt idx="1061">
                  <c:v>44319</c:v>
                </c:pt>
                <c:pt idx="1062">
                  <c:v>44316</c:v>
                </c:pt>
                <c:pt idx="1063">
                  <c:v>44315</c:v>
                </c:pt>
                <c:pt idx="1064">
                  <c:v>44314</c:v>
                </c:pt>
                <c:pt idx="1065">
                  <c:v>44313</c:v>
                </c:pt>
                <c:pt idx="1066">
                  <c:v>44312</c:v>
                </c:pt>
                <c:pt idx="1067">
                  <c:v>44309</c:v>
                </c:pt>
                <c:pt idx="1068">
                  <c:v>44308</c:v>
                </c:pt>
                <c:pt idx="1069">
                  <c:v>44307</c:v>
                </c:pt>
                <c:pt idx="1070">
                  <c:v>44306</c:v>
                </c:pt>
                <c:pt idx="1071">
                  <c:v>44305</c:v>
                </c:pt>
                <c:pt idx="1072">
                  <c:v>44302</c:v>
                </c:pt>
                <c:pt idx="1073">
                  <c:v>44301</c:v>
                </c:pt>
                <c:pt idx="1074">
                  <c:v>44300</c:v>
                </c:pt>
                <c:pt idx="1075">
                  <c:v>44299</c:v>
                </c:pt>
                <c:pt idx="1076">
                  <c:v>44298</c:v>
                </c:pt>
                <c:pt idx="1077">
                  <c:v>44295</c:v>
                </c:pt>
                <c:pt idx="1078">
                  <c:v>44294</c:v>
                </c:pt>
                <c:pt idx="1079">
                  <c:v>44293</c:v>
                </c:pt>
                <c:pt idx="1080">
                  <c:v>44292</c:v>
                </c:pt>
                <c:pt idx="1081">
                  <c:v>44291</c:v>
                </c:pt>
                <c:pt idx="1082">
                  <c:v>44287</c:v>
                </c:pt>
                <c:pt idx="1083">
                  <c:v>44286</c:v>
                </c:pt>
                <c:pt idx="1084">
                  <c:v>44285</c:v>
                </c:pt>
                <c:pt idx="1085">
                  <c:v>44284</c:v>
                </c:pt>
                <c:pt idx="1086">
                  <c:v>44281</c:v>
                </c:pt>
                <c:pt idx="1087">
                  <c:v>44280</c:v>
                </c:pt>
                <c:pt idx="1088">
                  <c:v>44279</c:v>
                </c:pt>
                <c:pt idx="1089">
                  <c:v>44278</c:v>
                </c:pt>
                <c:pt idx="1090">
                  <c:v>44277</c:v>
                </c:pt>
                <c:pt idx="1091">
                  <c:v>44274</c:v>
                </c:pt>
                <c:pt idx="1092">
                  <c:v>44273</c:v>
                </c:pt>
                <c:pt idx="1093">
                  <c:v>44272</c:v>
                </c:pt>
                <c:pt idx="1094">
                  <c:v>44271</c:v>
                </c:pt>
                <c:pt idx="1095">
                  <c:v>44270</c:v>
                </c:pt>
                <c:pt idx="1096">
                  <c:v>44267</c:v>
                </c:pt>
                <c:pt idx="1097">
                  <c:v>44266</c:v>
                </c:pt>
                <c:pt idx="1098">
                  <c:v>44265</c:v>
                </c:pt>
                <c:pt idx="1099">
                  <c:v>44264</c:v>
                </c:pt>
                <c:pt idx="1100">
                  <c:v>44263</c:v>
                </c:pt>
                <c:pt idx="1101">
                  <c:v>44260</c:v>
                </c:pt>
                <c:pt idx="1102">
                  <c:v>44259</c:v>
                </c:pt>
                <c:pt idx="1103">
                  <c:v>44258</c:v>
                </c:pt>
                <c:pt idx="1104">
                  <c:v>44257</c:v>
                </c:pt>
                <c:pt idx="1105">
                  <c:v>44256</c:v>
                </c:pt>
                <c:pt idx="1106">
                  <c:v>44253</c:v>
                </c:pt>
                <c:pt idx="1107">
                  <c:v>44252</c:v>
                </c:pt>
                <c:pt idx="1108">
                  <c:v>44251</c:v>
                </c:pt>
                <c:pt idx="1109">
                  <c:v>44250</c:v>
                </c:pt>
                <c:pt idx="1110">
                  <c:v>44249</c:v>
                </c:pt>
                <c:pt idx="1111">
                  <c:v>44246</c:v>
                </c:pt>
                <c:pt idx="1112">
                  <c:v>44245</c:v>
                </c:pt>
                <c:pt idx="1113">
                  <c:v>44244</c:v>
                </c:pt>
                <c:pt idx="1114">
                  <c:v>44243</c:v>
                </c:pt>
                <c:pt idx="1115">
                  <c:v>44239</c:v>
                </c:pt>
                <c:pt idx="1116">
                  <c:v>44238</c:v>
                </c:pt>
                <c:pt idx="1117">
                  <c:v>44237</c:v>
                </c:pt>
                <c:pt idx="1118">
                  <c:v>44236</c:v>
                </c:pt>
                <c:pt idx="1119">
                  <c:v>44235</c:v>
                </c:pt>
                <c:pt idx="1120">
                  <c:v>44232</c:v>
                </c:pt>
                <c:pt idx="1121">
                  <c:v>44231</c:v>
                </c:pt>
                <c:pt idx="1122">
                  <c:v>44230</c:v>
                </c:pt>
                <c:pt idx="1123">
                  <c:v>44229</c:v>
                </c:pt>
                <c:pt idx="1124">
                  <c:v>44228</c:v>
                </c:pt>
                <c:pt idx="1125">
                  <c:v>44225</c:v>
                </c:pt>
                <c:pt idx="1126">
                  <c:v>44224</c:v>
                </c:pt>
                <c:pt idx="1127">
                  <c:v>44223</c:v>
                </c:pt>
                <c:pt idx="1128">
                  <c:v>44222</c:v>
                </c:pt>
                <c:pt idx="1129">
                  <c:v>44221</c:v>
                </c:pt>
                <c:pt idx="1130">
                  <c:v>44218</c:v>
                </c:pt>
                <c:pt idx="1131">
                  <c:v>44217</c:v>
                </c:pt>
                <c:pt idx="1132">
                  <c:v>44216</c:v>
                </c:pt>
                <c:pt idx="1133">
                  <c:v>44215</c:v>
                </c:pt>
                <c:pt idx="1134">
                  <c:v>44211</c:v>
                </c:pt>
                <c:pt idx="1135">
                  <c:v>44210</c:v>
                </c:pt>
                <c:pt idx="1136">
                  <c:v>44209</c:v>
                </c:pt>
                <c:pt idx="1137">
                  <c:v>44208</c:v>
                </c:pt>
                <c:pt idx="1138">
                  <c:v>44207</c:v>
                </c:pt>
                <c:pt idx="1139">
                  <c:v>44204</c:v>
                </c:pt>
                <c:pt idx="1140">
                  <c:v>44203</c:v>
                </c:pt>
                <c:pt idx="1141">
                  <c:v>44202</c:v>
                </c:pt>
                <c:pt idx="1142">
                  <c:v>44201</c:v>
                </c:pt>
                <c:pt idx="1143">
                  <c:v>44200</c:v>
                </c:pt>
                <c:pt idx="1144">
                  <c:v>44196</c:v>
                </c:pt>
                <c:pt idx="1145">
                  <c:v>44195</c:v>
                </c:pt>
                <c:pt idx="1146">
                  <c:v>44194</c:v>
                </c:pt>
                <c:pt idx="1147">
                  <c:v>44193</c:v>
                </c:pt>
                <c:pt idx="1148">
                  <c:v>44189</c:v>
                </c:pt>
                <c:pt idx="1149">
                  <c:v>44188</c:v>
                </c:pt>
                <c:pt idx="1150">
                  <c:v>44187</c:v>
                </c:pt>
                <c:pt idx="1151">
                  <c:v>44186</c:v>
                </c:pt>
                <c:pt idx="1152">
                  <c:v>44183</c:v>
                </c:pt>
                <c:pt idx="1153">
                  <c:v>44182</c:v>
                </c:pt>
                <c:pt idx="1154">
                  <c:v>44181</c:v>
                </c:pt>
                <c:pt idx="1155">
                  <c:v>44180</c:v>
                </c:pt>
                <c:pt idx="1156">
                  <c:v>44179</c:v>
                </c:pt>
                <c:pt idx="1157">
                  <c:v>44176</c:v>
                </c:pt>
                <c:pt idx="1158">
                  <c:v>44175</c:v>
                </c:pt>
                <c:pt idx="1159">
                  <c:v>44174</c:v>
                </c:pt>
                <c:pt idx="1160">
                  <c:v>44173</c:v>
                </c:pt>
                <c:pt idx="1161">
                  <c:v>44172</c:v>
                </c:pt>
                <c:pt idx="1162">
                  <c:v>44169</c:v>
                </c:pt>
                <c:pt idx="1163">
                  <c:v>44168</c:v>
                </c:pt>
                <c:pt idx="1164">
                  <c:v>44167</c:v>
                </c:pt>
                <c:pt idx="1165">
                  <c:v>44166</c:v>
                </c:pt>
                <c:pt idx="1166">
                  <c:v>44165</c:v>
                </c:pt>
                <c:pt idx="1167">
                  <c:v>44162</c:v>
                </c:pt>
                <c:pt idx="1168">
                  <c:v>44160</c:v>
                </c:pt>
                <c:pt idx="1169">
                  <c:v>44159</c:v>
                </c:pt>
                <c:pt idx="1170">
                  <c:v>44158</c:v>
                </c:pt>
                <c:pt idx="1171">
                  <c:v>44155</c:v>
                </c:pt>
                <c:pt idx="1172">
                  <c:v>44154</c:v>
                </c:pt>
                <c:pt idx="1173">
                  <c:v>44153</c:v>
                </c:pt>
                <c:pt idx="1174">
                  <c:v>44152</c:v>
                </c:pt>
                <c:pt idx="1175">
                  <c:v>44151</c:v>
                </c:pt>
                <c:pt idx="1176">
                  <c:v>44148</c:v>
                </c:pt>
                <c:pt idx="1177">
                  <c:v>44147</c:v>
                </c:pt>
                <c:pt idx="1178">
                  <c:v>44146</c:v>
                </c:pt>
                <c:pt idx="1179">
                  <c:v>44145</c:v>
                </c:pt>
                <c:pt idx="1180">
                  <c:v>44144</c:v>
                </c:pt>
                <c:pt idx="1181">
                  <c:v>44141</c:v>
                </c:pt>
                <c:pt idx="1182">
                  <c:v>44140</c:v>
                </c:pt>
                <c:pt idx="1183">
                  <c:v>44139</c:v>
                </c:pt>
                <c:pt idx="1184">
                  <c:v>44138</c:v>
                </c:pt>
                <c:pt idx="1185">
                  <c:v>44137</c:v>
                </c:pt>
                <c:pt idx="1186">
                  <c:v>44134</c:v>
                </c:pt>
                <c:pt idx="1187">
                  <c:v>44133</c:v>
                </c:pt>
                <c:pt idx="1188">
                  <c:v>44132</c:v>
                </c:pt>
                <c:pt idx="1189">
                  <c:v>44131</c:v>
                </c:pt>
                <c:pt idx="1190">
                  <c:v>44130</c:v>
                </c:pt>
                <c:pt idx="1191">
                  <c:v>44127</c:v>
                </c:pt>
                <c:pt idx="1192">
                  <c:v>44126</c:v>
                </c:pt>
                <c:pt idx="1193">
                  <c:v>44125</c:v>
                </c:pt>
                <c:pt idx="1194">
                  <c:v>44124</c:v>
                </c:pt>
                <c:pt idx="1195">
                  <c:v>44123</c:v>
                </c:pt>
                <c:pt idx="1196">
                  <c:v>44120</c:v>
                </c:pt>
                <c:pt idx="1197">
                  <c:v>44119</c:v>
                </c:pt>
                <c:pt idx="1198">
                  <c:v>44118</c:v>
                </c:pt>
                <c:pt idx="1199">
                  <c:v>44117</c:v>
                </c:pt>
                <c:pt idx="1200">
                  <c:v>44116</c:v>
                </c:pt>
                <c:pt idx="1201">
                  <c:v>44113</c:v>
                </c:pt>
                <c:pt idx="1202">
                  <c:v>44112</c:v>
                </c:pt>
                <c:pt idx="1203">
                  <c:v>44111</c:v>
                </c:pt>
                <c:pt idx="1204">
                  <c:v>44110</c:v>
                </c:pt>
                <c:pt idx="1205">
                  <c:v>44109</c:v>
                </c:pt>
                <c:pt idx="1206">
                  <c:v>44106</c:v>
                </c:pt>
                <c:pt idx="1207">
                  <c:v>44105</c:v>
                </c:pt>
                <c:pt idx="1208">
                  <c:v>44104</c:v>
                </c:pt>
                <c:pt idx="1209">
                  <c:v>44103</c:v>
                </c:pt>
                <c:pt idx="1210">
                  <c:v>44102</c:v>
                </c:pt>
                <c:pt idx="1211">
                  <c:v>44099</c:v>
                </c:pt>
                <c:pt idx="1212">
                  <c:v>44098</c:v>
                </c:pt>
                <c:pt idx="1213">
                  <c:v>44097</c:v>
                </c:pt>
                <c:pt idx="1214">
                  <c:v>44096</c:v>
                </c:pt>
                <c:pt idx="1215">
                  <c:v>44095</c:v>
                </c:pt>
                <c:pt idx="1216">
                  <c:v>44092</c:v>
                </c:pt>
                <c:pt idx="1217">
                  <c:v>44091</c:v>
                </c:pt>
                <c:pt idx="1218">
                  <c:v>44090</c:v>
                </c:pt>
                <c:pt idx="1219">
                  <c:v>44089</c:v>
                </c:pt>
                <c:pt idx="1220">
                  <c:v>44088</c:v>
                </c:pt>
                <c:pt idx="1221">
                  <c:v>44085</c:v>
                </c:pt>
                <c:pt idx="1222">
                  <c:v>44084</c:v>
                </c:pt>
                <c:pt idx="1223">
                  <c:v>44083</c:v>
                </c:pt>
                <c:pt idx="1224">
                  <c:v>44082</c:v>
                </c:pt>
                <c:pt idx="1225">
                  <c:v>44078</c:v>
                </c:pt>
                <c:pt idx="1226">
                  <c:v>44077</c:v>
                </c:pt>
                <c:pt idx="1227">
                  <c:v>44076</c:v>
                </c:pt>
                <c:pt idx="1228">
                  <c:v>44075</c:v>
                </c:pt>
                <c:pt idx="1229">
                  <c:v>44074</c:v>
                </c:pt>
                <c:pt idx="1230">
                  <c:v>44071</c:v>
                </c:pt>
                <c:pt idx="1231">
                  <c:v>44070</c:v>
                </c:pt>
                <c:pt idx="1232">
                  <c:v>44069</c:v>
                </c:pt>
                <c:pt idx="1233">
                  <c:v>44068</c:v>
                </c:pt>
                <c:pt idx="1234">
                  <c:v>44067</c:v>
                </c:pt>
                <c:pt idx="1235">
                  <c:v>44064</c:v>
                </c:pt>
                <c:pt idx="1236">
                  <c:v>44063</c:v>
                </c:pt>
                <c:pt idx="1237">
                  <c:v>44062</c:v>
                </c:pt>
                <c:pt idx="1238">
                  <c:v>44061</c:v>
                </c:pt>
                <c:pt idx="1239">
                  <c:v>44060</c:v>
                </c:pt>
                <c:pt idx="1240">
                  <c:v>44057</c:v>
                </c:pt>
                <c:pt idx="1241">
                  <c:v>44056</c:v>
                </c:pt>
                <c:pt idx="1242">
                  <c:v>44055</c:v>
                </c:pt>
                <c:pt idx="1243">
                  <c:v>44054</c:v>
                </c:pt>
                <c:pt idx="1244">
                  <c:v>44053</c:v>
                </c:pt>
                <c:pt idx="1245">
                  <c:v>44050</c:v>
                </c:pt>
                <c:pt idx="1246">
                  <c:v>44049</c:v>
                </c:pt>
                <c:pt idx="1247">
                  <c:v>44048</c:v>
                </c:pt>
                <c:pt idx="1248">
                  <c:v>44047</c:v>
                </c:pt>
                <c:pt idx="1249">
                  <c:v>44046</c:v>
                </c:pt>
                <c:pt idx="1250">
                  <c:v>44043</c:v>
                </c:pt>
                <c:pt idx="1251">
                  <c:v>44042</c:v>
                </c:pt>
                <c:pt idx="1252">
                  <c:v>44041</c:v>
                </c:pt>
                <c:pt idx="1253">
                  <c:v>44040</c:v>
                </c:pt>
                <c:pt idx="1254">
                  <c:v>44039</c:v>
                </c:pt>
                <c:pt idx="1255">
                  <c:v>44036</c:v>
                </c:pt>
                <c:pt idx="1256">
                  <c:v>44035</c:v>
                </c:pt>
                <c:pt idx="1257">
                  <c:v>44034</c:v>
                </c:pt>
                <c:pt idx="1258">
                  <c:v>44033</c:v>
                </c:pt>
                <c:pt idx="1259">
                  <c:v>44032</c:v>
                </c:pt>
                <c:pt idx="1260">
                  <c:v>44029</c:v>
                </c:pt>
                <c:pt idx="1261">
                  <c:v>44028</c:v>
                </c:pt>
                <c:pt idx="1262">
                  <c:v>44027</c:v>
                </c:pt>
                <c:pt idx="1263">
                  <c:v>44026</c:v>
                </c:pt>
                <c:pt idx="1264">
                  <c:v>44025</c:v>
                </c:pt>
                <c:pt idx="1265">
                  <c:v>44022</c:v>
                </c:pt>
                <c:pt idx="1266">
                  <c:v>44021</c:v>
                </c:pt>
                <c:pt idx="1267">
                  <c:v>44020</c:v>
                </c:pt>
                <c:pt idx="1268">
                  <c:v>44019</c:v>
                </c:pt>
                <c:pt idx="1269">
                  <c:v>44018</c:v>
                </c:pt>
                <c:pt idx="1270">
                  <c:v>44014</c:v>
                </c:pt>
                <c:pt idx="1271">
                  <c:v>44013</c:v>
                </c:pt>
                <c:pt idx="1272">
                  <c:v>44012</c:v>
                </c:pt>
                <c:pt idx="1273">
                  <c:v>44011</c:v>
                </c:pt>
                <c:pt idx="1274">
                  <c:v>44008</c:v>
                </c:pt>
                <c:pt idx="1275">
                  <c:v>44007</c:v>
                </c:pt>
                <c:pt idx="1276">
                  <c:v>44006</c:v>
                </c:pt>
                <c:pt idx="1277">
                  <c:v>44005</c:v>
                </c:pt>
                <c:pt idx="1278">
                  <c:v>44004</c:v>
                </c:pt>
                <c:pt idx="1279">
                  <c:v>44001</c:v>
                </c:pt>
                <c:pt idx="1280">
                  <c:v>44000</c:v>
                </c:pt>
                <c:pt idx="1281">
                  <c:v>43999</c:v>
                </c:pt>
                <c:pt idx="1282">
                  <c:v>43998</c:v>
                </c:pt>
                <c:pt idx="1283">
                  <c:v>43997</c:v>
                </c:pt>
                <c:pt idx="1284">
                  <c:v>43994</c:v>
                </c:pt>
                <c:pt idx="1285">
                  <c:v>43993</c:v>
                </c:pt>
                <c:pt idx="1286">
                  <c:v>43992</c:v>
                </c:pt>
                <c:pt idx="1287">
                  <c:v>43991</c:v>
                </c:pt>
                <c:pt idx="1288">
                  <c:v>43990</c:v>
                </c:pt>
                <c:pt idx="1289">
                  <c:v>43987</c:v>
                </c:pt>
                <c:pt idx="1290">
                  <c:v>43986</c:v>
                </c:pt>
                <c:pt idx="1291">
                  <c:v>43985</c:v>
                </c:pt>
                <c:pt idx="1292">
                  <c:v>43984</c:v>
                </c:pt>
                <c:pt idx="1293">
                  <c:v>43983</c:v>
                </c:pt>
                <c:pt idx="1294">
                  <c:v>43980</c:v>
                </c:pt>
                <c:pt idx="1295">
                  <c:v>43979</c:v>
                </c:pt>
                <c:pt idx="1296">
                  <c:v>43978</c:v>
                </c:pt>
                <c:pt idx="1297">
                  <c:v>43977</c:v>
                </c:pt>
                <c:pt idx="1298">
                  <c:v>43973</c:v>
                </c:pt>
                <c:pt idx="1299">
                  <c:v>43972</c:v>
                </c:pt>
                <c:pt idx="1300">
                  <c:v>43971</c:v>
                </c:pt>
                <c:pt idx="1301">
                  <c:v>43970</c:v>
                </c:pt>
                <c:pt idx="1302">
                  <c:v>43969</c:v>
                </c:pt>
                <c:pt idx="1303">
                  <c:v>43966</c:v>
                </c:pt>
                <c:pt idx="1304">
                  <c:v>43965</c:v>
                </c:pt>
                <c:pt idx="1305">
                  <c:v>43964</c:v>
                </c:pt>
                <c:pt idx="1306">
                  <c:v>43963</c:v>
                </c:pt>
                <c:pt idx="1307">
                  <c:v>43962</c:v>
                </c:pt>
                <c:pt idx="1308">
                  <c:v>43959</c:v>
                </c:pt>
                <c:pt idx="1309">
                  <c:v>43958</c:v>
                </c:pt>
                <c:pt idx="1310">
                  <c:v>43957</c:v>
                </c:pt>
                <c:pt idx="1311">
                  <c:v>43956</c:v>
                </c:pt>
                <c:pt idx="1312">
                  <c:v>43955</c:v>
                </c:pt>
                <c:pt idx="1313">
                  <c:v>43952</c:v>
                </c:pt>
                <c:pt idx="1314">
                  <c:v>43951</c:v>
                </c:pt>
                <c:pt idx="1315">
                  <c:v>43950</c:v>
                </c:pt>
                <c:pt idx="1316">
                  <c:v>43949</c:v>
                </c:pt>
                <c:pt idx="1317">
                  <c:v>43948</c:v>
                </c:pt>
                <c:pt idx="1318">
                  <c:v>43945</c:v>
                </c:pt>
                <c:pt idx="1319">
                  <c:v>43944</c:v>
                </c:pt>
                <c:pt idx="1320">
                  <c:v>43943</c:v>
                </c:pt>
                <c:pt idx="1321">
                  <c:v>43942</c:v>
                </c:pt>
                <c:pt idx="1322">
                  <c:v>43941</c:v>
                </c:pt>
                <c:pt idx="1323">
                  <c:v>43938</c:v>
                </c:pt>
                <c:pt idx="1324">
                  <c:v>43937</c:v>
                </c:pt>
                <c:pt idx="1325">
                  <c:v>43936</c:v>
                </c:pt>
                <c:pt idx="1326">
                  <c:v>43935</c:v>
                </c:pt>
                <c:pt idx="1327">
                  <c:v>43934</c:v>
                </c:pt>
                <c:pt idx="1328">
                  <c:v>43930</c:v>
                </c:pt>
                <c:pt idx="1329">
                  <c:v>43929</c:v>
                </c:pt>
                <c:pt idx="1330">
                  <c:v>43928</c:v>
                </c:pt>
                <c:pt idx="1331">
                  <c:v>43927</c:v>
                </c:pt>
                <c:pt idx="1332">
                  <c:v>43924</c:v>
                </c:pt>
                <c:pt idx="1333">
                  <c:v>43923</c:v>
                </c:pt>
                <c:pt idx="1334">
                  <c:v>43922</c:v>
                </c:pt>
                <c:pt idx="1335">
                  <c:v>43921</c:v>
                </c:pt>
                <c:pt idx="1336">
                  <c:v>43920</c:v>
                </c:pt>
                <c:pt idx="1337">
                  <c:v>43917</c:v>
                </c:pt>
                <c:pt idx="1338">
                  <c:v>43916</c:v>
                </c:pt>
                <c:pt idx="1339">
                  <c:v>43915</c:v>
                </c:pt>
                <c:pt idx="1340">
                  <c:v>43914</c:v>
                </c:pt>
                <c:pt idx="1341">
                  <c:v>43913</c:v>
                </c:pt>
                <c:pt idx="1342">
                  <c:v>43910</c:v>
                </c:pt>
                <c:pt idx="1343">
                  <c:v>43909</c:v>
                </c:pt>
                <c:pt idx="1344">
                  <c:v>43908</c:v>
                </c:pt>
                <c:pt idx="1345">
                  <c:v>43907</c:v>
                </c:pt>
                <c:pt idx="1346">
                  <c:v>43906</c:v>
                </c:pt>
                <c:pt idx="1347">
                  <c:v>43903</c:v>
                </c:pt>
                <c:pt idx="1348">
                  <c:v>43902</c:v>
                </c:pt>
                <c:pt idx="1349">
                  <c:v>43901</c:v>
                </c:pt>
                <c:pt idx="1350">
                  <c:v>43900</c:v>
                </c:pt>
                <c:pt idx="1351">
                  <c:v>43899</c:v>
                </c:pt>
                <c:pt idx="1352">
                  <c:v>43896</c:v>
                </c:pt>
                <c:pt idx="1353">
                  <c:v>43895</c:v>
                </c:pt>
                <c:pt idx="1354">
                  <c:v>43894</c:v>
                </c:pt>
                <c:pt idx="1355">
                  <c:v>43893</c:v>
                </c:pt>
                <c:pt idx="1356">
                  <c:v>43892</c:v>
                </c:pt>
                <c:pt idx="1357">
                  <c:v>43889</c:v>
                </c:pt>
                <c:pt idx="1358">
                  <c:v>43888</c:v>
                </c:pt>
                <c:pt idx="1359">
                  <c:v>43887</c:v>
                </c:pt>
                <c:pt idx="1360">
                  <c:v>43886</c:v>
                </c:pt>
                <c:pt idx="1361">
                  <c:v>43885</c:v>
                </c:pt>
                <c:pt idx="1362">
                  <c:v>43882</c:v>
                </c:pt>
                <c:pt idx="1363">
                  <c:v>43881</c:v>
                </c:pt>
                <c:pt idx="1364">
                  <c:v>43880</c:v>
                </c:pt>
                <c:pt idx="1365">
                  <c:v>43879</c:v>
                </c:pt>
                <c:pt idx="1366">
                  <c:v>43875</c:v>
                </c:pt>
                <c:pt idx="1367">
                  <c:v>43874</c:v>
                </c:pt>
                <c:pt idx="1368">
                  <c:v>43873</c:v>
                </c:pt>
                <c:pt idx="1369">
                  <c:v>43872</c:v>
                </c:pt>
                <c:pt idx="1370">
                  <c:v>43871</c:v>
                </c:pt>
                <c:pt idx="1371">
                  <c:v>43868</c:v>
                </c:pt>
                <c:pt idx="1372">
                  <c:v>43867</c:v>
                </c:pt>
                <c:pt idx="1373">
                  <c:v>43866</c:v>
                </c:pt>
                <c:pt idx="1374">
                  <c:v>43865</c:v>
                </c:pt>
                <c:pt idx="1375">
                  <c:v>43864</c:v>
                </c:pt>
                <c:pt idx="1376">
                  <c:v>43861</c:v>
                </c:pt>
                <c:pt idx="1377">
                  <c:v>43860</c:v>
                </c:pt>
                <c:pt idx="1378">
                  <c:v>43859</c:v>
                </c:pt>
                <c:pt idx="1379">
                  <c:v>43858</c:v>
                </c:pt>
                <c:pt idx="1380">
                  <c:v>43857</c:v>
                </c:pt>
                <c:pt idx="1381">
                  <c:v>43854</c:v>
                </c:pt>
                <c:pt idx="1382">
                  <c:v>43853</c:v>
                </c:pt>
                <c:pt idx="1383">
                  <c:v>43852</c:v>
                </c:pt>
                <c:pt idx="1384">
                  <c:v>43851</c:v>
                </c:pt>
                <c:pt idx="1385">
                  <c:v>43847</c:v>
                </c:pt>
                <c:pt idx="1386">
                  <c:v>43846</c:v>
                </c:pt>
                <c:pt idx="1387">
                  <c:v>43845</c:v>
                </c:pt>
                <c:pt idx="1388">
                  <c:v>43844</c:v>
                </c:pt>
                <c:pt idx="1389">
                  <c:v>43843</c:v>
                </c:pt>
                <c:pt idx="1390">
                  <c:v>43840</c:v>
                </c:pt>
                <c:pt idx="1391">
                  <c:v>43839</c:v>
                </c:pt>
                <c:pt idx="1392">
                  <c:v>43838</c:v>
                </c:pt>
                <c:pt idx="1393">
                  <c:v>43837</c:v>
                </c:pt>
                <c:pt idx="1394">
                  <c:v>43836</c:v>
                </c:pt>
                <c:pt idx="1395">
                  <c:v>43833</c:v>
                </c:pt>
                <c:pt idx="1396">
                  <c:v>43832</c:v>
                </c:pt>
                <c:pt idx="1397">
                  <c:v>43830</c:v>
                </c:pt>
                <c:pt idx="1398">
                  <c:v>43829</c:v>
                </c:pt>
                <c:pt idx="1399">
                  <c:v>43826</c:v>
                </c:pt>
                <c:pt idx="1400">
                  <c:v>43825</c:v>
                </c:pt>
                <c:pt idx="1401">
                  <c:v>43823</c:v>
                </c:pt>
                <c:pt idx="1402">
                  <c:v>43822</c:v>
                </c:pt>
                <c:pt idx="1403">
                  <c:v>43819</c:v>
                </c:pt>
                <c:pt idx="1404">
                  <c:v>43818</c:v>
                </c:pt>
                <c:pt idx="1405">
                  <c:v>43817</c:v>
                </c:pt>
                <c:pt idx="1406">
                  <c:v>43816</c:v>
                </c:pt>
                <c:pt idx="1407">
                  <c:v>43815</c:v>
                </c:pt>
                <c:pt idx="1408">
                  <c:v>43812</c:v>
                </c:pt>
                <c:pt idx="1409">
                  <c:v>43811</c:v>
                </c:pt>
                <c:pt idx="1410">
                  <c:v>43810</c:v>
                </c:pt>
                <c:pt idx="1411">
                  <c:v>43809</c:v>
                </c:pt>
                <c:pt idx="1412">
                  <c:v>43808</c:v>
                </c:pt>
                <c:pt idx="1413">
                  <c:v>43805</c:v>
                </c:pt>
                <c:pt idx="1414">
                  <c:v>43804</c:v>
                </c:pt>
                <c:pt idx="1415">
                  <c:v>43803</c:v>
                </c:pt>
                <c:pt idx="1416">
                  <c:v>43802</c:v>
                </c:pt>
                <c:pt idx="1417">
                  <c:v>43801</c:v>
                </c:pt>
                <c:pt idx="1418">
                  <c:v>43798</c:v>
                </c:pt>
                <c:pt idx="1419">
                  <c:v>43796</c:v>
                </c:pt>
                <c:pt idx="1420">
                  <c:v>43795</c:v>
                </c:pt>
                <c:pt idx="1421">
                  <c:v>43794</c:v>
                </c:pt>
                <c:pt idx="1422">
                  <c:v>43791</c:v>
                </c:pt>
                <c:pt idx="1423">
                  <c:v>43790</c:v>
                </c:pt>
                <c:pt idx="1424">
                  <c:v>43789</c:v>
                </c:pt>
                <c:pt idx="1425">
                  <c:v>43788</c:v>
                </c:pt>
                <c:pt idx="1426">
                  <c:v>43787</c:v>
                </c:pt>
                <c:pt idx="1427">
                  <c:v>43784</c:v>
                </c:pt>
                <c:pt idx="1428">
                  <c:v>43783</c:v>
                </c:pt>
                <c:pt idx="1429">
                  <c:v>43782</c:v>
                </c:pt>
                <c:pt idx="1430">
                  <c:v>43781</c:v>
                </c:pt>
                <c:pt idx="1431">
                  <c:v>43780</c:v>
                </c:pt>
                <c:pt idx="1432">
                  <c:v>43777</c:v>
                </c:pt>
                <c:pt idx="1433">
                  <c:v>43776</c:v>
                </c:pt>
                <c:pt idx="1434">
                  <c:v>43775</c:v>
                </c:pt>
                <c:pt idx="1435">
                  <c:v>43774</c:v>
                </c:pt>
                <c:pt idx="1436">
                  <c:v>43773</c:v>
                </c:pt>
                <c:pt idx="1437">
                  <c:v>43770</c:v>
                </c:pt>
                <c:pt idx="1438">
                  <c:v>43769</c:v>
                </c:pt>
                <c:pt idx="1439">
                  <c:v>43768</c:v>
                </c:pt>
                <c:pt idx="1440">
                  <c:v>43767</c:v>
                </c:pt>
                <c:pt idx="1441">
                  <c:v>43766</c:v>
                </c:pt>
                <c:pt idx="1442">
                  <c:v>43763</c:v>
                </c:pt>
                <c:pt idx="1443">
                  <c:v>43762</c:v>
                </c:pt>
                <c:pt idx="1444">
                  <c:v>43761</c:v>
                </c:pt>
                <c:pt idx="1445">
                  <c:v>43760</c:v>
                </c:pt>
                <c:pt idx="1446">
                  <c:v>43759</c:v>
                </c:pt>
                <c:pt idx="1447">
                  <c:v>43756</c:v>
                </c:pt>
                <c:pt idx="1448">
                  <c:v>43755</c:v>
                </c:pt>
                <c:pt idx="1449">
                  <c:v>43754</c:v>
                </c:pt>
                <c:pt idx="1450">
                  <c:v>43753</c:v>
                </c:pt>
                <c:pt idx="1451">
                  <c:v>43752</c:v>
                </c:pt>
                <c:pt idx="1452">
                  <c:v>43749</c:v>
                </c:pt>
                <c:pt idx="1453">
                  <c:v>43748</c:v>
                </c:pt>
                <c:pt idx="1454">
                  <c:v>43747</c:v>
                </c:pt>
                <c:pt idx="1455">
                  <c:v>43746</c:v>
                </c:pt>
                <c:pt idx="1456">
                  <c:v>43745</c:v>
                </c:pt>
                <c:pt idx="1457">
                  <c:v>43742</c:v>
                </c:pt>
                <c:pt idx="1458">
                  <c:v>43741</c:v>
                </c:pt>
                <c:pt idx="1459">
                  <c:v>43740</c:v>
                </c:pt>
                <c:pt idx="1460">
                  <c:v>43739</c:v>
                </c:pt>
                <c:pt idx="1461">
                  <c:v>43738</c:v>
                </c:pt>
                <c:pt idx="1462">
                  <c:v>43735</c:v>
                </c:pt>
                <c:pt idx="1463">
                  <c:v>43734</c:v>
                </c:pt>
                <c:pt idx="1464">
                  <c:v>43733</c:v>
                </c:pt>
                <c:pt idx="1465">
                  <c:v>43732</c:v>
                </c:pt>
                <c:pt idx="1466">
                  <c:v>43731</c:v>
                </c:pt>
                <c:pt idx="1467">
                  <c:v>43728</c:v>
                </c:pt>
                <c:pt idx="1468">
                  <c:v>43727</c:v>
                </c:pt>
                <c:pt idx="1469">
                  <c:v>43726</c:v>
                </c:pt>
                <c:pt idx="1470">
                  <c:v>43725</c:v>
                </c:pt>
                <c:pt idx="1471">
                  <c:v>43724</c:v>
                </c:pt>
                <c:pt idx="1472">
                  <c:v>43721</c:v>
                </c:pt>
                <c:pt idx="1473">
                  <c:v>43720</c:v>
                </c:pt>
                <c:pt idx="1474">
                  <c:v>43719</c:v>
                </c:pt>
                <c:pt idx="1475">
                  <c:v>43718</c:v>
                </c:pt>
                <c:pt idx="1476">
                  <c:v>43717</c:v>
                </c:pt>
                <c:pt idx="1477">
                  <c:v>43714</c:v>
                </c:pt>
                <c:pt idx="1478">
                  <c:v>43713</c:v>
                </c:pt>
                <c:pt idx="1479">
                  <c:v>43712</c:v>
                </c:pt>
                <c:pt idx="1480">
                  <c:v>43711</c:v>
                </c:pt>
                <c:pt idx="1481">
                  <c:v>43707</c:v>
                </c:pt>
                <c:pt idx="1482">
                  <c:v>43706</c:v>
                </c:pt>
                <c:pt idx="1483">
                  <c:v>43705</c:v>
                </c:pt>
                <c:pt idx="1484">
                  <c:v>43704</c:v>
                </c:pt>
                <c:pt idx="1485">
                  <c:v>43703</c:v>
                </c:pt>
                <c:pt idx="1486">
                  <c:v>43700</c:v>
                </c:pt>
                <c:pt idx="1487">
                  <c:v>43699</c:v>
                </c:pt>
                <c:pt idx="1488">
                  <c:v>43698</c:v>
                </c:pt>
                <c:pt idx="1489">
                  <c:v>43697</c:v>
                </c:pt>
                <c:pt idx="1490">
                  <c:v>43696</c:v>
                </c:pt>
                <c:pt idx="1491">
                  <c:v>43693</c:v>
                </c:pt>
                <c:pt idx="1492">
                  <c:v>43692</c:v>
                </c:pt>
                <c:pt idx="1493">
                  <c:v>43691</c:v>
                </c:pt>
                <c:pt idx="1494">
                  <c:v>43690</c:v>
                </c:pt>
                <c:pt idx="1495">
                  <c:v>43689</c:v>
                </c:pt>
                <c:pt idx="1496">
                  <c:v>43686</c:v>
                </c:pt>
                <c:pt idx="1497">
                  <c:v>43685</c:v>
                </c:pt>
                <c:pt idx="1498">
                  <c:v>43684</c:v>
                </c:pt>
                <c:pt idx="1499">
                  <c:v>43683</c:v>
                </c:pt>
                <c:pt idx="1500">
                  <c:v>43682</c:v>
                </c:pt>
                <c:pt idx="1501">
                  <c:v>43679</c:v>
                </c:pt>
                <c:pt idx="1502">
                  <c:v>43678</c:v>
                </c:pt>
                <c:pt idx="1503">
                  <c:v>43677</c:v>
                </c:pt>
                <c:pt idx="1504">
                  <c:v>43676</c:v>
                </c:pt>
                <c:pt idx="1505">
                  <c:v>43675</c:v>
                </c:pt>
                <c:pt idx="1506">
                  <c:v>43672</c:v>
                </c:pt>
                <c:pt idx="1507">
                  <c:v>43671</c:v>
                </c:pt>
                <c:pt idx="1508">
                  <c:v>43670</c:v>
                </c:pt>
                <c:pt idx="1509">
                  <c:v>43669</c:v>
                </c:pt>
                <c:pt idx="1510">
                  <c:v>43668</c:v>
                </c:pt>
                <c:pt idx="1511">
                  <c:v>43665</c:v>
                </c:pt>
                <c:pt idx="1512">
                  <c:v>43664</c:v>
                </c:pt>
                <c:pt idx="1513">
                  <c:v>43663</c:v>
                </c:pt>
                <c:pt idx="1514">
                  <c:v>43662</c:v>
                </c:pt>
                <c:pt idx="1515">
                  <c:v>43661</c:v>
                </c:pt>
                <c:pt idx="1516">
                  <c:v>43658</c:v>
                </c:pt>
                <c:pt idx="1517">
                  <c:v>43657</c:v>
                </c:pt>
                <c:pt idx="1518">
                  <c:v>43656</c:v>
                </c:pt>
                <c:pt idx="1519">
                  <c:v>43655</c:v>
                </c:pt>
                <c:pt idx="1520">
                  <c:v>43654</c:v>
                </c:pt>
                <c:pt idx="1521">
                  <c:v>43651</c:v>
                </c:pt>
                <c:pt idx="1522">
                  <c:v>43649</c:v>
                </c:pt>
                <c:pt idx="1523">
                  <c:v>43648</c:v>
                </c:pt>
                <c:pt idx="1524">
                  <c:v>43647</c:v>
                </c:pt>
                <c:pt idx="1525">
                  <c:v>43644</c:v>
                </c:pt>
                <c:pt idx="1526">
                  <c:v>43643</c:v>
                </c:pt>
                <c:pt idx="1527">
                  <c:v>43642</c:v>
                </c:pt>
                <c:pt idx="1528">
                  <c:v>43641</c:v>
                </c:pt>
                <c:pt idx="1529">
                  <c:v>43640</c:v>
                </c:pt>
                <c:pt idx="1530">
                  <c:v>43637</c:v>
                </c:pt>
                <c:pt idx="1531">
                  <c:v>43636</c:v>
                </c:pt>
                <c:pt idx="1532">
                  <c:v>43635</c:v>
                </c:pt>
                <c:pt idx="1533">
                  <c:v>43634</c:v>
                </c:pt>
                <c:pt idx="1534">
                  <c:v>43633</c:v>
                </c:pt>
                <c:pt idx="1535">
                  <c:v>43630</c:v>
                </c:pt>
                <c:pt idx="1536">
                  <c:v>43629</c:v>
                </c:pt>
                <c:pt idx="1537">
                  <c:v>43628</c:v>
                </c:pt>
                <c:pt idx="1538">
                  <c:v>43627</c:v>
                </c:pt>
                <c:pt idx="1539">
                  <c:v>43626</c:v>
                </c:pt>
                <c:pt idx="1540">
                  <c:v>43623</c:v>
                </c:pt>
                <c:pt idx="1541">
                  <c:v>43622</c:v>
                </c:pt>
                <c:pt idx="1542">
                  <c:v>43621</c:v>
                </c:pt>
                <c:pt idx="1543">
                  <c:v>43620</c:v>
                </c:pt>
                <c:pt idx="1544">
                  <c:v>43619</c:v>
                </c:pt>
                <c:pt idx="1545">
                  <c:v>43616</c:v>
                </c:pt>
                <c:pt idx="1546">
                  <c:v>43615</c:v>
                </c:pt>
                <c:pt idx="1547">
                  <c:v>43614</c:v>
                </c:pt>
                <c:pt idx="1548">
                  <c:v>43613</c:v>
                </c:pt>
                <c:pt idx="1549">
                  <c:v>43609</c:v>
                </c:pt>
                <c:pt idx="1550">
                  <c:v>43608</c:v>
                </c:pt>
                <c:pt idx="1551">
                  <c:v>43607</c:v>
                </c:pt>
                <c:pt idx="1552">
                  <c:v>43606</c:v>
                </c:pt>
                <c:pt idx="1553">
                  <c:v>43605</c:v>
                </c:pt>
                <c:pt idx="1554">
                  <c:v>43602</c:v>
                </c:pt>
                <c:pt idx="1555">
                  <c:v>43601</c:v>
                </c:pt>
                <c:pt idx="1556">
                  <c:v>43600</c:v>
                </c:pt>
                <c:pt idx="1557">
                  <c:v>43599</c:v>
                </c:pt>
                <c:pt idx="1558">
                  <c:v>43598</c:v>
                </c:pt>
                <c:pt idx="1559">
                  <c:v>43595</c:v>
                </c:pt>
                <c:pt idx="1560">
                  <c:v>43594</c:v>
                </c:pt>
                <c:pt idx="1561">
                  <c:v>43593</c:v>
                </c:pt>
                <c:pt idx="1562">
                  <c:v>43592</c:v>
                </c:pt>
                <c:pt idx="1563">
                  <c:v>43591</c:v>
                </c:pt>
                <c:pt idx="1564">
                  <c:v>43588</c:v>
                </c:pt>
                <c:pt idx="1565">
                  <c:v>43587</c:v>
                </c:pt>
                <c:pt idx="1566">
                  <c:v>43586</c:v>
                </c:pt>
                <c:pt idx="1567">
                  <c:v>43585</c:v>
                </c:pt>
                <c:pt idx="1568">
                  <c:v>43584</c:v>
                </c:pt>
                <c:pt idx="1569">
                  <c:v>43581</c:v>
                </c:pt>
                <c:pt idx="1570">
                  <c:v>43580</c:v>
                </c:pt>
                <c:pt idx="1571">
                  <c:v>43579</c:v>
                </c:pt>
                <c:pt idx="1572">
                  <c:v>43578</c:v>
                </c:pt>
                <c:pt idx="1573">
                  <c:v>43577</c:v>
                </c:pt>
                <c:pt idx="1574">
                  <c:v>43573</c:v>
                </c:pt>
                <c:pt idx="1575">
                  <c:v>43572</c:v>
                </c:pt>
                <c:pt idx="1576">
                  <c:v>43571</c:v>
                </c:pt>
                <c:pt idx="1577">
                  <c:v>43570</c:v>
                </c:pt>
                <c:pt idx="1578">
                  <c:v>43567</c:v>
                </c:pt>
                <c:pt idx="1579">
                  <c:v>43566</c:v>
                </c:pt>
                <c:pt idx="1580">
                  <c:v>43565</c:v>
                </c:pt>
                <c:pt idx="1581">
                  <c:v>43564</c:v>
                </c:pt>
                <c:pt idx="1582">
                  <c:v>43563</c:v>
                </c:pt>
                <c:pt idx="1583">
                  <c:v>43560</c:v>
                </c:pt>
                <c:pt idx="1584">
                  <c:v>43559</c:v>
                </c:pt>
                <c:pt idx="1585">
                  <c:v>43558</c:v>
                </c:pt>
                <c:pt idx="1586">
                  <c:v>43557</c:v>
                </c:pt>
                <c:pt idx="1587">
                  <c:v>43556</c:v>
                </c:pt>
                <c:pt idx="1588">
                  <c:v>43553</c:v>
                </c:pt>
                <c:pt idx="1589">
                  <c:v>43552</c:v>
                </c:pt>
                <c:pt idx="1590">
                  <c:v>43551</c:v>
                </c:pt>
                <c:pt idx="1591">
                  <c:v>43550</c:v>
                </c:pt>
                <c:pt idx="1592">
                  <c:v>43549</c:v>
                </c:pt>
                <c:pt idx="1593">
                  <c:v>43546</c:v>
                </c:pt>
                <c:pt idx="1594">
                  <c:v>43545</c:v>
                </c:pt>
                <c:pt idx="1595">
                  <c:v>43544</c:v>
                </c:pt>
                <c:pt idx="1596">
                  <c:v>43543</c:v>
                </c:pt>
                <c:pt idx="1597">
                  <c:v>43542</c:v>
                </c:pt>
                <c:pt idx="1598">
                  <c:v>43539</c:v>
                </c:pt>
                <c:pt idx="1599">
                  <c:v>43538</c:v>
                </c:pt>
                <c:pt idx="1600">
                  <c:v>43537</c:v>
                </c:pt>
                <c:pt idx="1601">
                  <c:v>43536</c:v>
                </c:pt>
                <c:pt idx="1602">
                  <c:v>43535</c:v>
                </c:pt>
                <c:pt idx="1603">
                  <c:v>43532</c:v>
                </c:pt>
                <c:pt idx="1604">
                  <c:v>43531</c:v>
                </c:pt>
                <c:pt idx="1605">
                  <c:v>43530</c:v>
                </c:pt>
                <c:pt idx="1606">
                  <c:v>43529</c:v>
                </c:pt>
                <c:pt idx="1607">
                  <c:v>43528</c:v>
                </c:pt>
                <c:pt idx="1608">
                  <c:v>43525</c:v>
                </c:pt>
                <c:pt idx="1609">
                  <c:v>43524</c:v>
                </c:pt>
                <c:pt idx="1610">
                  <c:v>43523</c:v>
                </c:pt>
                <c:pt idx="1611">
                  <c:v>43522</c:v>
                </c:pt>
                <c:pt idx="1612">
                  <c:v>43521</c:v>
                </c:pt>
                <c:pt idx="1613">
                  <c:v>43518</c:v>
                </c:pt>
                <c:pt idx="1614">
                  <c:v>43517</c:v>
                </c:pt>
                <c:pt idx="1615">
                  <c:v>43516</c:v>
                </c:pt>
                <c:pt idx="1616">
                  <c:v>43515</c:v>
                </c:pt>
                <c:pt idx="1617">
                  <c:v>43511</c:v>
                </c:pt>
                <c:pt idx="1618">
                  <c:v>43510</c:v>
                </c:pt>
                <c:pt idx="1619">
                  <c:v>43509</c:v>
                </c:pt>
                <c:pt idx="1620">
                  <c:v>43508</c:v>
                </c:pt>
                <c:pt idx="1621">
                  <c:v>43507</c:v>
                </c:pt>
                <c:pt idx="1622">
                  <c:v>43504</c:v>
                </c:pt>
                <c:pt idx="1623">
                  <c:v>43503</c:v>
                </c:pt>
                <c:pt idx="1624">
                  <c:v>43502</c:v>
                </c:pt>
                <c:pt idx="1625">
                  <c:v>43501</c:v>
                </c:pt>
                <c:pt idx="1626">
                  <c:v>43500</c:v>
                </c:pt>
                <c:pt idx="1627">
                  <c:v>43497</c:v>
                </c:pt>
                <c:pt idx="1628">
                  <c:v>43496</c:v>
                </c:pt>
                <c:pt idx="1629">
                  <c:v>43495</c:v>
                </c:pt>
                <c:pt idx="1630">
                  <c:v>43494</c:v>
                </c:pt>
                <c:pt idx="1631">
                  <c:v>43493</c:v>
                </c:pt>
                <c:pt idx="1632">
                  <c:v>43490</c:v>
                </c:pt>
                <c:pt idx="1633">
                  <c:v>43489</c:v>
                </c:pt>
                <c:pt idx="1634">
                  <c:v>43488</c:v>
                </c:pt>
                <c:pt idx="1635">
                  <c:v>43487</c:v>
                </c:pt>
                <c:pt idx="1636">
                  <c:v>43483</c:v>
                </c:pt>
                <c:pt idx="1637">
                  <c:v>43482</c:v>
                </c:pt>
                <c:pt idx="1638">
                  <c:v>43481</c:v>
                </c:pt>
                <c:pt idx="1639">
                  <c:v>43480</c:v>
                </c:pt>
                <c:pt idx="1640">
                  <c:v>43479</c:v>
                </c:pt>
                <c:pt idx="1641">
                  <c:v>43476</c:v>
                </c:pt>
                <c:pt idx="1642">
                  <c:v>43475</c:v>
                </c:pt>
                <c:pt idx="1643">
                  <c:v>43474</c:v>
                </c:pt>
                <c:pt idx="1644">
                  <c:v>43473</c:v>
                </c:pt>
                <c:pt idx="1645">
                  <c:v>43472</c:v>
                </c:pt>
                <c:pt idx="1646">
                  <c:v>43469</c:v>
                </c:pt>
                <c:pt idx="1647">
                  <c:v>43468</c:v>
                </c:pt>
                <c:pt idx="1648">
                  <c:v>43467</c:v>
                </c:pt>
                <c:pt idx="1649">
                  <c:v>43465</c:v>
                </c:pt>
                <c:pt idx="1650">
                  <c:v>43462</c:v>
                </c:pt>
                <c:pt idx="1651">
                  <c:v>43461</c:v>
                </c:pt>
                <c:pt idx="1652">
                  <c:v>43460</c:v>
                </c:pt>
                <c:pt idx="1653">
                  <c:v>43458</c:v>
                </c:pt>
                <c:pt idx="1654">
                  <c:v>43455</c:v>
                </c:pt>
                <c:pt idx="1655">
                  <c:v>43454</c:v>
                </c:pt>
                <c:pt idx="1656">
                  <c:v>43453</c:v>
                </c:pt>
                <c:pt idx="1657">
                  <c:v>43452</c:v>
                </c:pt>
                <c:pt idx="1658">
                  <c:v>43451</c:v>
                </c:pt>
                <c:pt idx="1659">
                  <c:v>43448</c:v>
                </c:pt>
                <c:pt idx="1660">
                  <c:v>43447</c:v>
                </c:pt>
                <c:pt idx="1661">
                  <c:v>43446</c:v>
                </c:pt>
                <c:pt idx="1662">
                  <c:v>43445</c:v>
                </c:pt>
                <c:pt idx="1663">
                  <c:v>43444</c:v>
                </c:pt>
                <c:pt idx="1664">
                  <c:v>43441</c:v>
                </c:pt>
                <c:pt idx="1665">
                  <c:v>43440</c:v>
                </c:pt>
                <c:pt idx="1666">
                  <c:v>43438</c:v>
                </c:pt>
                <c:pt idx="1667">
                  <c:v>43437</c:v>
                </c:pt>
                <c:pt idx="1668">
                  <c:v>43434</c:v>
                </c:pt>
                <c:pt idx="1669">
                  <c:v>43433</c:v>
                </c:pt>
                <c:pt idx="1670">
                  <c:v>43432</c:v>
                </c:pt>
                <c:pt idx="1671">
                  <c:v>43431</c:v>
                </c:pt>
                <c:pt idx="1672">
                  <c:v>43430</c:v>
                </c:pt>
                <c:pt idx="1673">
                  <c:v>43427</c:v>
                </c:pt>
                <c:pt idx="1674">
                  <c:v>43425</c:v>
                </c:pt>
                <c:pt idx="1675">
                  <c:v>43424</c:v>
                </c:pt>
                <c:pt idx="1676">
                  <c:v>43423</c:v>
                </c:pt>
                <c:pt idx="1677">
                  <c:v>43420</c:v>
                </c:pt>
                <c:pt idx="1678">
                  <c:v>43419</c:v>
                </c:pt>
                <c:pt idx="1679">
                  <c:v>43418</c:v>
                </c:pt>
                <c:pt idx="1680">
                  <c:v>43417</c:v>
                </c:pt>
                <c:pt idx="1681">
                  <c:v>43416</c:v>
                </c:pt>
                <c:pt idx="1682">
                  <c:v>43413</c:v>
                </c:pt>
                <c:pt idx="1683">
                  <c:v>43412</c:v>
                </c:pt>
                <c:pt idx="1684">
                  <c:v>43411</c:v>
                </c:pt>
                <c:pt idx="1685">
                  <c:v>43410</c:v>
                </c:pt>
                <c:pt idx="1686">
                  <c:v>43409</c:v>
                </c:pt>
                <c:pt idx="1687">
                  <c:v>43406</c:v>
                </c:pt>
                <c:pt idx="1688">
                  <c:v>43405</c:v>
                </c:pt>
                <c:pt idx="1689">
                  <c:v>43404</c:v>
                </c:pt>
                <c:pt idx="1690">
                  <c:v>43403</c:v>
                </c:pt>
                <c:pt idx="1691">
                  <c:v>43402</c:v>
                </c:pt>
                <c:pt idx="1692">
                  <c:v>43399</c:v>
                </c:pt>
                <c:pt idx="1693">
                  <c:v>43398</c:v>
                </c:pt>
                <c:pt idx="1694">
                  <c:v>43397</c:v>
                </c:pt>
                <c:pt idx="1695">
                  <c:v>43396</c:v>
                </c:pt>
                <c:pt idx="1696">
                  <c:v>43395</c:v>
                </c:pt>
                <c:pt idx="1697">
                  <c:v>43392</c:v>
                </c:pt>
                <c:pt idx="1698">
                  <c:v>43391</c:v>
                </c:pt>
                <c:pt idx="1699">
                  <c:v>43390</c:v>
                </c:pt>
                <c:pt idx="1700">
                  <c:v>43389</c:v>
                </c:pt>
                <c:pt idx="1701">
                  <c:v>43388</c:v>
                </c:pt>
                <c:pt idx="1702">
                  <c:v>43385</c:v>
                </c:pt>
                <c:pt idx="1703">
                  <c:v>43384</c:v>
                </c:pt>
                <c:pt idx="1704">
                  <c:v>43383</c:v>
                </c:pt>
                <c:pt idx="1705">
                  <c:v>43382</c:v>
                </c:pt>
                <c:pt idx="1706">
                  <c:v>43381</c:v>
                </c:pt>
                <c:pt idx="1707">
                  <c:v>43378</c:v>
                </c:pt>
                <c:pt idx="1708">
                  <c:v>43377</c:v>
                </c:pt>
                <c:pt idx="1709">
                  <c:v>43376</c:v>
                </c:pt>
                <c:pt idx="1710">
                  <c:v>43375</c:v>
                </c:pt>
                <c:pt idx="1711">
                  <c:v>43374</c:v>
                </c:pt>
                <c:pt idx="1712">
                  <c:v>43371</c:v>
                </c:pt>
                <c:pt idx="1713">
                  <c:v>43370</c:v>
                </c:pt>
                <c:pt idx="1714">
                  <c:v>43369</c:v>
                </c:pt>
                <c:pt idx="1715">
                  <c:v>43368</c:v>
                </c:pt>
                <c:pt idx="1716">
                  <c:v>43367</c:v>
                </c:pt>
                <c:pt idx="1717">
                  <c:v>43364</c:v>
                </c:pt>
                <c:pt idx="1718">
                  <c:v>43363</c:v>
                </c:pt>
                <c:pt idx="1719">
                  <c:v>43362</c:v>
                </c:pt>
                <c:pt idx="1720">
                  <c:v>43361</c:v>
                </c:pt>
                <c:pt idx="1721">
                  <c:v>43360</c:v>
                </c:pt>
                <c:pt idx="1722">
                  <c:v>43357</c:v>
                </c:pt>
                <c:pt idx="1723">
                  <c:v>43356</c:v>
                </c:pt>
                <c:pt idx="1724">
                  <c:v>43355</c:v>
                </c:pt>
                <c:pt idx="1725">
                  <c:v>43354</c:v>
                </c:pt>
                <c:pt idx="1726">
                  <c:v>43353</c:v>
                </c:pt>
                <c:pt idx="1727">
                  <c:v>43350</c:v>
                </c:pt>
                <c:pt idx="1728">
                  <c:v>43349</c:v>
                </c:pt>
                <c:pt idx="1729">
                  <c:v>43348</c:v>
                </c:pt>
                <c:pt idx="1730">
                  <c:v>43347</c:v>
                </c:pt>
                <c:pt idx="1731">
                  <c:v>43343</c:v>
                </c:pt>
                <c:pt idx="1732">
                  <c:v>43342</c:v>
                </c:pt>
                <c:pt idx="1733">
                  <c:v>43341</c:v>
                </c:pt>
                <c:pt idx="1734">
                  <c:v>43340</c:v>
                </c:pt>
                <c:pt idx="1735">
                  <c:v>43339</c:v>
                </c:pt>
                <c:pt idx="1736">
                  <c:v>43336</c:v>
                </c:pt>
                <c:pt idx="1737">
                  <c:v>43335</c:v>
                </c:pt>
                <c:pt idx="1738">
                  <c:v>43334</c:v>
                </c:pt>
                <c:pt idx="1739">
                  <c:v>43333</c:v>
                </c:pt>
                <c:pt idx="1740">
                  <c:v>43332</c:v>
                </c:pt>
                <c:pt idx="1741">
                  <c:v>43329</c:v>
                </c:pt>
                <c:pt idx="1742">
                  <c:v>43328</c:v>
                </c:pt>
                <c:pt idx="1743">
                  <c:v>43327</c:v>
                </c:pt>
                <c:pt idx="1744">
                  <c:v>43326</c:v>
                </c:pt>
                <c:pt idx="1745">
                  <c:v>43325</c:v>
                </c:pt>
                <c:pt idx="1746">
                  <c:v>43322</c:v>
                </c:pt>
                <c:pt idx="1747">
                  <c:v>43321</c:v>
                </c:pt>
                <c:pt idx="1748">
                  <c:v>43320</c:v>
                </c:pt>
                <c:pt idx="1749">
                  <c:v>43319</c:v>
                </c:pt>
                <c:pt idx="1750">
                  <c:v>43318</c:v>
                </c:pt>
                <c:pt idx="1751">
                  <c:v>43315</c:v>
                </c:pt>
                <c:pt idx="1752">
                  <c:v>43314</c:v>
                </c:pt>
                <c:pt idx="1753">
                  <c:v>43313</c:v>
                </c:pt>
                <c:pt idx="1754">
                  <c:v>43312</c:v>
                </c:pt>
                <c:pt idx="1755">
                  <c:v>43311</c:v>
                </c:pt>
                <c:pt idx="1756">
                  <c:v>43308</c:v>
                </c:pt>
                <c:pt idx="1757">
                  <c:v>43307</c:v>
                </c:pt>
                <c:pt idx="1758">
                  <c:v>43306</c:v>
                </c:pt>
                <c:pt idx="1759">
                  <c:v>43305</c:v>
                </c:pt>
                <c:pt idx="1760">
                  <c:v>43304</c:v>
                </c:pt>
                <c:pt idx="1761">
                  <c:v>43301</c:v>
                </c:pt>
                <c:pt idx="1762">
                  <c:v>43300</c:v>
                </c:pt>
                <c:pt idx="1763">
                  <c:v>43299</c:v>
                </c:pt>
                <c:pt idx="1764">
                  <c:v>43298</c:v>
                </c:pt>
                <c:pt idx="1765">
                  <c:v>43297</c:v>
                </c:pt>
                <c:pt idx="1766">
                  <c:v>43294</c:v>
                </c:pt>
                <c:pt idx="1767">
                  <c:v>43293</c:v>
                </c:pt>
                <c:pt idx="1768">
                  <c:v>43292</c:v>
                </c:pt>
                <c:pt idx="1769">
                  <c:v>43291</c:v>
                </c:pt>
                <c:pt idx="1770">
                  <c:v>43290</c:v>
                </c:pt>
                <c:pt idx="1771">
                  <c:v>43287</c:v>
                </c:pt>
                <c:pt idx="1772">
                  <c:v>43286</c:v>
                </c:pt>
                <c:pt idx="1773">
                  <c:v>43284</c:v>
                </c:pt>
                <c:pt idx="1774">
                  <c:v>43283</c:v>
                </c:pt>
                <c:pt idx="1775">
                  <c:v>43280</c:v>
                </c:pt>
                <c:pt idx="1776">
                  <c:v>43279</c:v>
                </c:pt>
                <c:pt idx="1777">
                  <c:v>43278</c:v>
                </c:pt>
                <c:pt idx="1778">
                  <c:v>43277</c:v>
                </c:pt>
                <c:pt idx="1779">
                  <c:v>43276</c:v>
                </c:pt>
                <c:pt idx="1780">
                  <c:v>43273</c:v>
                </c:pt>
                <c:pt idx="1781">
                  <c:v>43272</c:v>
                </c:pt>
                <c:pt idx="1782">
                  <c:v>43271</c:v>
                </c:pt>
                <c:pt idx="1783">
                  <c:v>43270</c:v>
                </c:pt>
                <c:pt idx="1784">
                  <c:v>43269</c:v>
                </c:pt>
                <c:pt idx="1785">
                  <c:v>43266</c:v>
                </c:pt>
                <c:pt idx="1786">
                  <c:v>43265</c:v>
                </c:pt>
                <c:pt idx="1787">
                  <c:v>43264</c:v>
                </c:pt>
                <c:pt idx="1788">
                  <c:v>43263</c:v>
                </c:pt>
                <c:pt idx="1789">
                  <c:v>43262</c:v>
                </c:pt>
                <c:pt idx="1790">
                  <c:v>43259</c:v>
                </c:pt>
                <c:pt idx="1791">
                  <c:v>43258</c:v>
                </c:pt>
                <c:pt idx="1792">
                  <c:v>43257</c:v>
                </c:pt>
                <c:pt idx="1793">
                  <c:v>43256</c:v>
                </c:pt>
                <c:pt idx="1794">
                  <c:v>43255</c:v>
                </c:pt>
                <c:pt idx="1795">
                  <c:v>43252</c:v>
                </c:pt>
                <c:pt idx="1796">
                  <c:v>43251</c:v>
                </c:pt>
                <c:pt idx="1797">
                  <c:v>43250</c:v>
                </c:pt>
                <c:pt idx="1798">
                  <c:v>43249</c:v>
                </c:pt>
                <c:pt idx="1799">
                  <c:v>43245</c:v>
                </c:pt>
                <c:pt idx="1800">
                  <c:v>43244</c:v>
                </c:pt>
                <c:pt idx="1801">
                  <c:v>43243</c:v>
                </c:pt>
                <c:pt idx="1802">
                  <c:v>43242</c:v>
                </c:pt>
                <c:pt idx="1803">
                  <c:v>43241</c:v>
                </c:pt>
                <c:pt idx="1804">
                  <c:v>43238</c:v>
                </c:pt>
                <c:pt idx="1805">
                  <c:v>43237</c:v>
                </c:pt>
                <c:pt idx="1806">
                  <c:v>43236</c:v>
                </c:pt>
                <c:pt idx="1807">
                  <c:v>43235</c:v>
                </c:pt>
                <c:pt idx="1808">
                  <c:v>43234</c:v>
                </c:pt>
                <c:pt idx="1809">
                  <c:v>43231</c:v>
                </c:pt>
                <c:pt idx="1810">
                  <c:v>43230</c:v>
                </c:pt>
                <c:pt idx="1811">
                  <c:v>43229</c:v>
                </c:pt>
                <c:pt idx="1812">
                  <c:v>43228</c:v>
                </c:pt>
                <c:pt idx="1813">
                  <c:v>43227</c:v>
                </c:pt>
                <c:pt idx="1814">
                  <c:v>43224</c:v>
                </c:pt>
                <c:pt idx="1815">
                  <c:v>43223</c:v>
                </c:pt>
                <c:pt idx="1816">
                  <c:v>43222</c:v>
                </c:pt>
                <c:pt idx="1817">
                  <c:v>43221</c:v>
                </c:pt>
                <c:pt idx="1818">
                  <c:v>43220</c:v>
                </c:pt>
                <c:pt idx="1819">
                  <c:v>43217</c:v>
                </c:pt>
                <c:pt idx="1820">
                  <c:v>43216</c:v>
                </c:pt>
                <c:pt idx="1821">
                  <c:v>43215</c:v>
                </c:pt>
                <c:pt idx="1822">
                  <c:v>43214</c:v>
                </c:pt>
                <c:pt idx="1823">
                  <c:v>43213</c:v>
                </c:pt>
                <c:pt idx="1824">
                  <c:v>43210</c:v>
                </c:pt>
                <c:pt idx="1825">
                  <c:v>43209</c:v>
                </c:pt>
                <c:pt idx="1826">
                  <c:v>43208</c:v>
                </c:pt>
                <c:pt idx="1827">
                  <c:v>43207</c:v>
                </c:pt>
                <c:pt idx="1828">
                  <c:v>43206</c:v>
                </c:pt>
                <c:pt idx="1829">
                  <c:v>43203</c:v>
                </c:pt>
                <c:pt idx="1830">
                  <c:v>43202</c:v>
                </c:pt>
                <c:pt idx="1831">
                  <c:v>43201</c:v>
                </c:pt>
                <c:pt idx="1832">
                  <c:v>43200</c:v>
                </c:pt>
                <c:pt idx="1833">
                  <c:v>43199</c:v>
                </c:pt>
                <c:pt idx="1834">
                  <c:v>43196</c:v>
                </c:pt>
                <c:pt idx="1835">
                  <c:v>43195</c:v>
                </c:pt>
                <c:pt idx="1836">
                  <c:v>43194</c:v>
                </c:pt>
                <c:pt idx="1837">
                  <c:v>43193</c:v>
                </c:pt>
                <c:pt idx="1838">
                  <c:v>43192</c:v>
                </c:pt>
                <c:pt idx="1839">
                  <c:v>43188</c:v>
                </c:pt>
                <c:pt idx="1840">
                  <c:v>43187</c:v>
                </c:pt>
                <c:pt idx="1841">
                  <c:v>43186</c:v>
                </c:pt>
                <c:pt idx="1842">
                  <c:v>43185</c:v>
                </c:pt>
                <c:pt idx="1843">
                  <c:v>43182</c:v>
                </c:pt>
                <c:pt idx="1844">
                  <c:v>43181</c:v>
                </c:pt>
                <c:pt idx="1845">
                  <c:v>43180</c:v>
                </c:pt>
                <c:pt idx="1846">
                  <c:v>43179</c:v>
                </c:pt>
                <c:pt idx="1847">
                  <c:v>43178</c:v>
                </c:pt>
                <c:pt idx="1848">
                  <c:v>43175</c:v>
                </c:pt>
                <c:pt idx="1849">
                  <c:v>43174</c:v>
                </c:pt>
                <c:pt idx="1850">
                  <c:v>43173</c:v>
                </c:pt>
                <c:pt idx="1851">
                  <c:v>43172</c:v>
                </c:pt>
                <c:pt idx="1852">
                  <c:v>43171</c:v>
                </c:pt>
                <c:pt idx="1853">
                  <c:v>43168</c:v>
                </c:pt>
                <c:pt idx="1854">
                  <c:v>43167</c:v>
                </c:pt>
                <c:pt idx="1855">
                  <c:v>43166</c:v>
                </c:pt>
                <c:pt idx="1856">
                  <c:v>43165</c:v>
                </c:pt>
                <c:pt idx="1857">
                  <c:v>43164</c:v>
                </c:pt>
                <c:pt idx="1858">
                  <c:v>43161</c:v>
                </c:pt>
                <c:pt idx="1859">
                  <c:v>43160</c:v>
                </c:pt>
                <c:pt idx="1860">
                  <c:v>43159</c:v>
                </c:pt>
                <c:pt idx="1861">
                  <c:v>43158</c:v>
                </c:pt>
                <c:pt idx="1862">
                  <c:v>43157</c:v>
                </c:pt>
                <c:pt idx="1863">
                  <c:v>43154</c:v>
                </c:pt>
                <c:pt idx="1864">
                  <c:v>43153</c:v>
                </c:pt>
                <c:pt idx="1865">
                  <c:v>43152</c:v>
                </c:pt>
                <c:pt idx="1866">
                  <c:v>43151</c:v>
                </c:pt>
                <c:pt idx="1867">
                  <c:v>43147</c:v>
                </c:pt>
                <c:pt idx="1868">
                  <c:v>43146</c:v>
                </c:pt>
                <c:pt idx="1869">
                  <c:v>43145</c:v>
                </c:pt>
                <c:pt idx="1870">
                  <c:v>43144</c:v>
                </c:pt>
                <c:pt idx="1871">
                  <c:v>43143</c:v>
                </c:pt>
                <c:pt idx="1872">
                  <c:v>43140</c:v>
                </c:pt>
                <c:pt idx="1873">
                  <c:v>43139</c:v>
                </c:pt>
                <c:pt idx="1874">
                  <c:v>43138</c:v>
                </c:pt>
                <c:pt idx="1875">
                  <c:v>43137</c:v>
                </c:pt>
                <c:pt idx="1876">
                  <c:v>43136</c:v>
                </c:pt>
                <c:pt idx="1877">
                  <c:v>43133</c:v>
                </c:pt>
                <c:pt idx="1878">
                  <c:v>43132</c:v>
                </c:pt>
                <c:pt idx="1879">
                  <c:v>43131</c:v>
                </c:pt>
                <c:pt idx="1880">
                  <c:v>43130</c:v>
                </c:pt>
                <c:pt idx="1881">
                  <c:v>43129</c:v>
                </c:pt>
                <c:pt idx="1882">
                  <c:v>43126</c:v>
                </c:pt>
                <c:pt idx="1883">
                  <c:v>43125</c:v>
                </c:pt>
                <c:pt idx="1884">
                  <c:v>43124</c:v>
                </c:pt>
                <c:pt idx="1885">
                  <c:v>43123</c:v>
                </c:pt>
                <c:pt idx="1886">
                  <c:v>43122</c:v>
                </c:pt>
                <c:pt idx="1887">
                  <c:v>43119</c:v>
                </c:pt>
                <c:pt idx="1888">
                  <c:v>43118</c:v>
                </c:pt>
                <c:pt idx="1889">
                  <c:v>43117</c:v>
                </c:pt>
                <c:pt idx="1890">
                  <c:v>43116</c:v>
                </c:pt>
                <c:pt idx="1891">
                  <c:v>43112</c:v>
                </c:pt>
                <c:pt idx="1892">
                  <c:v>43111</c:v>
                </c:pt>
                <c:pt idx="1893">
                  <c:v>43110</c:v>
                </c:pt>
                <c:pt idx="1894">
                  <c:v>43109</c:v>
                </c:pt>
                <c:pt idx="1895">
                  <c:v>43108</c:v>
                </c:pt>
                <c:pt idx="1896">
                  <c:v>43105</c:v>
                </c:pt>
                <c:pt idx="1897">
                  <c:v>43104</c:v>
                </c:pt>
                <c:pt idx="1898">
                  <c:v>43103</c:v>
                </c:pt>
                <c:pt idx="1899">
                  <c:v>43102</c:v>
                </c:pt>
                <c:pt idx="1900">
                  <c:v>43098</c:v>
                </c:pt>
                <c:pt idx="1901">
                  <c:v>43097</c:v>
                </c:pt>
                <c:pt idx="1902">
                  <c:v>43096</c:v>
                </c:pt>
                <c:pt idx="1903">
                  <c:v>43095</c:v>
                </c:pt>
                <c:pt idx="1904">
                  <c:v>43091</c:v>
                </c:pt>
                <c:pt idx="1905">
                  <c:v>43090</c:v>
                </c:pt>
                <c:pt idx="1906">
                  <c:v>43089</c:v>
                </c:pt>
                <c:pt idx="1907">
                  <c:v>43088</c:v>
                </c:pt>
                <c:pt idx="1908">
                  <c:v>43087</c:v>
                </c:pt>
                <c:pt idx="1909">
                  <c:v>43084</c:v>
                </c:pt>
                <c:pt idx="1910">
                  <c:v>43083</c:v>
                </c:pt>
                <c:pt idx="1911">
                  <c:v>43082</c:v>
                </c:pt>
                <c:pt idx="1912">
                  <c:v>43081</c:v>
                </c:pt>
                <c:pt idx="1913">
                  <c:v>43080</c:v>
                </c:pt>
                <c:pt idx="1914">
                  <c:v>43077</c:v>
                </c:pt>
                <c:pt idx="1915">
                  <c:v>43076</c:v>
                </c:pt>
                <c:pt idx="1916">
                  <c:v>43075</c:v>
                </c:pt>
                <c:pt idx="1917">
                  <c:v>43074</c:v>
                </c:pt>
                <c:pt idx="1918">
                  <c:v>43073</c:v>
                </c:pt>
                <c:pt idx="1919">
                  <c:v>43070</c:v>
                </c:pt>
                <c:pt idx="1920">
                  <c:v>43069</c:v>
                </c:pt>
                <c:pt idx="1921">
                  <c:v>43068</c:v>
                </c:pt>
                <c:pt idx="1922">
                  <c:v>43067</c:v>
                </c:pt>
                <c:pt idx="1923">
                  <c:v>43066</c:v>
                </c:pt>
                <c:pt idx="1924">
                  <c:v>43063</c:v>
                </c:pt>
                <c:pt idx="1925">
                  <c:v>43061</c:v>
                </c:pt>
                <c:pt idx="1926">
                  <c:v>43060</c:v>
                </c:pt>
                <c:pt idx="1927">
                  <c:v>43059</c:v>
                </c:pt>
                <c:pt idx="1928">
                  <c:v>43056</c:v>
                </c:pt>
                <c:pt idx="1929">
                  <c:v>43055</c:v>
                </c:pt>
                <c:pt idx="1930">
                  <c:v>43054</c:v>
                </c:pt>
                <c:pt idx="1931">
                  <c:v>43053</c:v>
                </c:pt>
                <c:pt idx="1932">
                  <c:v>43052</c:v>
                </c:pt>
                <c:pt idx="1933">
                  <c:v>43049</c:v>
                </c:pt>
                <c:pt idx="1934">
                  <c:v>43048</c:v>
                </c:pt>
                <c:pt idx="1935">
                  <c:v>43047</c:v>
                </c:pt>
                <c:pt idx="1936">
                  <c:v>43046</c:v>
                </c:pt>
                <c:pt idx="1937">
                  <c:v>43045</c:v>
                </c:pt>
                <c:pt idx="1938">
                  <c:v>43042</c:v>
                </c:pt>
                <c:pt idx="1939">
                  <c:v>43041</c:v>
                </c:pt>
                <c:pt idx="1940">
                  <c:v>43040</c:v>
                </c:pt>
                <c:pt idx="1941">
                  <c:v>43039</c:v>
                </c:pt>
                <c:pt idx="1942">
                  <c:v>43038</c:v>
                </c:pt>
                <c:pt idx="1943">
                  <c:v>43035</c:v>
                </c:pt>
                <c:pt idx="1944">
                  <c:v>43034</c:v>
                </c:pt>
                <c:pt idx="1945">
                  <c:v>43033</c:v>
                </c:pt>
                <c:pt idx="1946">
                  <c:v>43032</c:v>
                </c:pt>
                <c:pt idx="1947">
                  <c:v>43031</c:v>
                </c:pt>
                <c:pt idx="1948">
                  <c:v>43028</c:v>
                </c:pt>
                <c:pt idx="1949">
                  <c:v>43027</c:v>
                </c:pt>
                <c:pt idx="1950">
                  <c:v>43026</c:v>
                </c:pt>
                <c:pt idx="1951">
                  <c:v>43025</c:v>
                </c:pt>
                <c:pt idx="1952">
                  <c:v>43024</c:v>
                </c:pt>
                <c:pt idx="1953">
                  <c:v>43021</c:v>
                </c:pt>
                <c:pt idx="1954">
                  <c:v>43020</c:v>
                </c:pt>
                <c:pt idx="1955">
                  <c:v>43019</c:v>
                </c:pt>
                <c:pt idx="1956">
                  <c:v>43018</c:v>
                </c:pt>
                <c:pt idx="1957">
                  <c:v>43017</c:v>
                </c:pt>
                <c:pt idx="1958">
                  <c:v>43014</c:v>
                </c:pt>
                <c:pt idx="1959">
                  <c:v>43013</c:v>
                </c:pt>
                <c:pt idx="1960">
                  <c:v>43012</c:v>
                </c:pt>
                <c:pt idx="1961">
                  <c:v>43011</c:v>
                </c:pt>
                <c:pt idx="1962">
                  <c:v>43010</c:v>
                </c:pt>
                <c:pt idx="1963">
                  <c:v>43007</c:v>
                </c:pt>
                <c:pt idx="1964">
                  <c:v>43006</c:v>
                </c:pt>
                <c:pt idx="1965">
                  <c:v>43005</c:v>
                </c:pt>
                <c:pt idx="1966">
                  <c:v>43004</c:v>
                </c:pt>
                <c:pt idx="1967">
                  <c:v>43003</c:v>
                </c:pt>
                <c:pt idx="1968">
                  <c:v>43000</c:v>
                </c:pt>
                <c:pt idx="1969">
                  <c:v>42999</c:v>
                </c:pt>
                <c:pt idx="1970">
                  <c:v>42998</c:v>
                </c:pt>
                <c:pt idx="1971">
                  <c:v>42997</c:v>
                </c:pt>
                <c:pt idx="1972">
                  <c:v>42996</c:v>
                </c:pt>
                <c:pt idx="1973">
                  <c:v>42993</c:v>
                </c:pt>
                <c:pt idx="1974">
                  <c:v>42992</c:v>
                </c:pt>
                <c:pt idx="1975">
                  <c:v>42991</c:v>
                </c:pt>
                <c:pt idx="1976">
                  <c:v>42990</c:v>
                </c:pt>
                <c:pt idx="1977">
                  <c:v>42989</c:v>
                </c:pt>
                <c:pt idx="1978">
                  <c:v>42986</c:v>
                </c:pt>
                <c:pt idx="1979">
                  <c:v>42985</c:v>
                </c:pt>
                <c:pt idx="1980">
                  <c:v>42984</c:v>
                </c:pt>
                <c:pt idx="1981">
                  <c:v>42983</c:v>
                </c:pt>
                <c:pt idx="1982">
                  <c:v>42979</c:v>
                </c:pt>
                <c:pt idx="1983">
                  <c:v>42978</c:v>
                </c:pt>
                <c:pt idx="1984">
                  <c:v>42977</c:v>
                </c:pt>
                <c:pt idx="1985">
                  <c:v>42976</c:v>
                </c:pt>
                <c:pt idx="1986">
                  <c:v>42975</c:v>
                </c:pt>
                <c:pt idx="1987">
                  <c:v>42972</c:v>
                </c:pt>
                <c:pt idx="1988">
                  <c:v>42971</c:v>
                </c:pt>
                <c:pt idx="1989">
                  <c:v>42970</c:v>
                </c:pt>
                <c:pt idx="1990">
                  <c:v>42969</c:v>
                </c:pt>
                <c:pt idx="1991">
                  <c:v>42968</c:v>
                </c:pt>
                <c:pt idx="1992">
                  <c:v>42965</c:v>
                </c:pt>
                <c:pt idx="1993">
                  <c:v>42964</c:v>
                </c:pt>
                <c:pt idx="1994">
                  <c:v>42963</c:v>
                </c:pt>
                <c:pt idx="1995">
                  <c:v>42962</c:v>
                </c:pt>
                <c:pt idx="1996">
                  <c:v>42961</c:v>
                </c:pt>
                <c:pt idx="1997">
                  <c:v>42958</c:v>
                </c:pt>
                <c:pt idx="1998">
                  <c:v>42957</c:v>
                </c:pt>
                <c:pt idx="1999">
                  <c:v>42956</c:v>
                </c:pt>
                <c:pt idx="2000">
                  <c:v>42955</c:v>
                </c:pt>
                <c:pt idx="2001">
                  <c:v>42954</c:v>
                </c:pt>
                <c:pt idx="2002">
                  <c:v>42951</c:v>
                </c:pt>
                <c:pt idx="2003">
                  <c:v>42950</c:v>
                </c:pt>
                <c:pt idx="2004">
                  <c:v>42949</c:v>
                </c:pt>
                <c:pt idx="2005">
                  <c:v>42948</c:v>
                </c:pt>
                <c:pt idx="2006">
                  <c:v>42947</c:v>
                </c:pt>
                <c:pt idx="2007">
                  <c:v>42944</c:v>
                </c:pt>
                <c:pt idx="2008">
                  <c:v>42943</c:v>
                </c:pt>
                <c:pt idx="2009">
                  <c:v>42942</c:v>
                </c:pt>
                <c:pt idx="2010">
                  <c:v>42941</c:v>
                </c:pt>
                <c:pt idx="2011">
                  <c:v>42940</c:v>
                </c:pt>
                <c:pt idx="2012">
                  <c:v>42937</c:v>
                </c:pt>
                <c:pt idx="2013">
                  <c:v>42936</c:v>
                </c:pt>
                <c:pt idx="2014">
                  <c:v>42935</c:v>
                </c:pt>
                <c:pt idx="2015">
                  <c:v>42934</c:v>
                </c:pt>
                <c:pt idx="2016">
                  <c:v>42933</c:v>
                </c:pt>
                <c:pt idx="2017">
                  <c:v>42930</c:v>
                </c:pt>
                <c:pt idx="2018">
                  <c:v>42929</c:v>
                </c:pt>
                <c:pt idx="2019">
                  <c:v>42928</c:v>
                </c:pt>
                <c:pt idx="2020">
                  <c:v>42927</c:v>
                </c:pt>
                <c:pt idx="2021">
                  <c:v>42926</c:v>
                </c:pt>
                <c:pt idx="2022">
                  <c:v>42923</c:v>
                </c:pt>
                <c:pt idx="2023">
                  <c:v>42922</c:v>
                </c:pt>
                <c:pt idx="2024">
                  <c:v>42921</c:v>
                </c:pt>
                <c:pt idx="2025">
                  <c:v>42919</c:v>
                </c:pt>
                <c:pt idx="2026">
                  <c:v>42916</c:v>
                </c:pt>
                <c:pt idx="2027">
                  <c:v>42915</c:v>
                </c:pt>
                <c:pt idx="2028">
                  <c:v>42914</c:v>
                </c:pt>
                <c:pt idx="2029">
                  <c:v>42913</c:v>
                </c:pt>
                <c:pt idx="2030">
                  <c:v>42912</c:v>
                </c:pt>
                <c:pt idx="2031">
                  <c:v>42909</c:v>
                </c:pt>
                <c:pt idx="2032">
                  <c:v>42908</c:v>
                </c:pt>
                <c:pt idx="2033">
                  <c:v>42907</c:v>
                </c:pt>
                <c:pt idx="2034">
                  <c:v>42906</c:v>
                </c:pt>
                <c:pt idx="2035">
                  <c:v>42905</c:v>
                </c:pt>
                <c:pt idx="2036">
                  <c:v>42902</c:v>
                </c:pt>
                <c:pt idx="2037">
                  <c:v>42901</c:v>
                </c:pt>
                <c:pt idx="2038">
                  <c:v>42900</c:v>
                </c:pt>
                <c:pt idx="2039">
                  <c:v>42899</c:v>
                </c:pt>
                <c:pt idx="2040">
                  <c:v>42898</c:v>
                </c:pt>
                <c:pt idx="2041">
                  <c:v>42895</c:v>
                </c:pt>
                <c:pt idx="2042">
                  <c:v>42894</c:v>
                </c:pt>
                <c:pt idx="2043">
                  <c:v>42893</c:v>
                </c:pt>
                <c:pt idx="2044">
                  <c:v>42892</c:v>
                </c:pt>
                <c:pt idx="2045">
                  <c:v>42891</c:v>
                </c:pt>
                <c:pt idx="2046">
                  <c:v>42888</c:v>
                </c:pt>
                <c:pt idx="2047">
                  <c:v>42887</c:v>
                </c:pt>
                <c:pt idx="2048">
                  <c:v>42886</c:v>
                </c:pt>
                <c:pt idx="2049">
                  <c:v>42885</c:v>
                </c:pt>
                <c:pt idx="2050">
                  <c:v>42881</c:v>
                </c:pt>
                <c:pt idx="2051">
                  <c:v>42880</c:v>
                </c:pt>
                <c:pt idx="2052">
                  <c:v>42879</c:v>
                </c:pt>
                <c:pt idx="2053">
                  <c:v>42878</c:v>
                </c:pt>
                <c:pt idx="2054">
                  <c:v>42877</c:v>
                </c:pt>
                <c:pt idx="2055">
                  <c:v>42874</c:v>
                </c:pt>
                <c:pt idx="2056">
                  <c:v>42873</c:v>
                </c:pt>
                <c:pt idx="2057">
                  <c:v>42871</c:v>
                </c:pt>
                <c:pt idx="2058">
                  <c:v>42870</c:v>
                </c:pt>
                <c:pt idx="2059">
                  <c:v>42867</c:v>
                </c:pt>
                <c:pt idx="2060">
                  <c:v>42866</c:v>
                </c:pt>
                <c:pt idx="2061">
                  <c:v>42865</c:v>
                </c:pt>
                <c:pt idx="2062">
                  <c:v>42864</c:v>
                </c:pt>
                <c:pt idx="2063">
                  <c:v>42863</c:v>
                </c:pt>
                <c:pt idx="2064">
                  <c:v>42860</c:v>
                </c:pt>
                <c:pt idx="2065">
                  <c:v>42859</c:v>
                </c:pt>
                <c:pt idx="2066">
                  <c:v>42858</c:v>
                </c:pt>
                <c:pt idx="2067">
                  <c:v>42857</c:v>
                </c:pt>
                <c:pt idx="2068">
                  <c:v>42856</c:v>
                </c:pt>
                <c:pt idx="2069">
                  <c:v>42853</c:v>
                </c:pt>
                <c:pt idx="2070">
                  <c:v>42852</c:v>
                </c:pt>
                <c:pt idx="2071">
                  <c:v>42851</c:v>
                </c:pt>
                <c:pt idx="2072">
                  <c:v>42850</c:v>
                </c:pt>
                <c:pt idx="2073">
                  <c:v>42849</c:v>
                </c:pt>
                <c:pt idx="2074">
                  <c:v>42846</c:v>
                </c:pt>
                <c:pt idx="2075">
                  <c:v>42845</c:v>
                </c:pt>
                <c:pt idx="2076">
                  <c:v>42844</c:v>
                </c:pt>
                <c:pt idx="2077">
                  <c:v>42843</c:v>
                </c:pt>
                <c:pt idx="2078">
                  <c:v>42842</c:v>
                </c:pt>
                <c:pt idx="2079">
                  <c:v>42838</c:v>
                </c:pt>
                <c:pt idx="2080">
                  <c:v>42837</c:v>
                </c:pt>
                <c:pt idx="2081">
                  <c:v>42836</c:v>
                </c:pt>
                <c:pt idx="2082">
                  <c:v>42835</c:v>
                </c:pt>
                <c:pt idx="2083">
                  <c:v>42832</c:v>
                </c:pt>
                <c:pt idx="2084">
                  <c:v>42831</c:v>
                </c:pt>
                <c:pt idx="2085">
                  <c:v>42830</c:v>
                </c:pt>
                <c:pt idx="2086">
                  <c:v>42829</c:v>
                </c:pt>
                <c:pt idx="2087">
                  <c:v>42828</c:v>
                </c:pt>
                <c:pt idx="2088">
                  <c:v>42825</c:v>
                </c:pt>
                <c:pt idx="2089">
                  <c:v>42824</c:v>
                </c:pt>
                <c:pt idx="2090">
                  <c:v>42823</c:v>
                </c:pt>
                <c:pt idx="2091">
                  <c:v>42822</c:v>
                </c:pt>
                <c:pt idx="2092">
                  <c:v>42821</c:v>
                </c:pt>
                <c:pt idx="2093">
                  <c:v>42818</c:v>
                </c:pt>
                <c:pt idx="2094">
                  <c:v>42817</c:v>
                </c:pt>
                <c:pt idx="2095">
                  <c:v>42816</c:v>
                </c:pt>
                <c:pt idx="2096">
                  <c:v>42815</c:v>
                </c:pt>
                <c:pt idx="2097">
                  <c:v>42814</c:v>
                </c:pt>
                <c:pt idx="2098">
                  <c:v>42811</c:v>
                </c:pt>
                <c:pt idx="2099">
                  <c:v>42810</c:v>
                </c:pt>
                <c:pt idx="2100">
                  <c:v>42809</c:v>
                </c:pt>
                <c:pt idx="2101">
                  <c:v>42808</c:v>
                </c:pt>
                <c:pt idx="2102">
                  <c:v>42807</c:v>
                </c:pt>
                <c:pt idx="2103">
                  <c:v>42804</c:v>
                </c:pt>
                <c:pt idx="2104">
                  <c:v>42803</c:v>
                </c:pt>
                <c:pt idx="2105">
                  <c:v>42802</c:v>
                </c:pt>
                <c:pt idx="2106">
                  <c:v>42801</c:v>
                </c:pt>
                <c:pt idx="2107">
                  <c:v>42800</c:v>
                </c:pt>
                <c:pt idx="2108">
                  <c:v>42797</c:v>
                </c:pt>
                <c:pt idx="2109">
                  <c:v>42796</c:v>
                </c:pt>
                <c:pt idx="2110">
                  <c:v>42795</c:v>
                </c:pt>
                <c:pt idx="2111">
                  <c:v>42794</c:v>
                </c:pt>
                <c:pt idx="2112">
                  <c:v>42793</c:v>
                </c:pt>
                <c:pt idx="2113">
                  <c:v>42790</c:v>
                </c:pt>
                <c:pt idx="2114">
                  <c:v>42789</c:v>
                </c:pt>
                <c:pt idx="2115">
                  <c:v>42788</c:v>
                </c:pt>
                <c:pt idx="2116">
                  <c:v>42787</c:v>
                </c:pt>
                <c:pt idx="2117">
                  <c:v>42783</c:v>
                </c:pt>
                <c:pt idx="2118">
                  <c:v>42782</c:v>
                </c:pt>
                <c:pt idx="2119">
                  <c:v>42781</c:v>
                </c:pt>
                <c:pt idx="2120">
                  <c:v>42780</c:v>
                </c:pt>
                <c:pt idx="2121">
                  <c:v>42779</c:v>
                </c:pt>
                <c:pt idx="2122">
                  <c:v>42776</c:v>
                </c:pt>
                <c:pt idx="2123">
                  <c:v>42775</c:v>
                </c:pt>
                <c:pt idx="2124">
                  <c:v>42774</c:v>
                </c:pt>
                <c:pt idx="2125">
                  <c:v>42773</c:v>
                </c:pt>
                <c:pt idx="2126">
                  <c:v>42772</c:v>
                </c:pt>
                <c:pt idx="2127">
                  <c:v>42769</c:v>
                </c:pt>
                <c:pt idx="2128">
                  <c:v>42768</c:v>
                </c:pt>
                <c:pt idx="2129">
                  <c:v>42767</c:v>
                </c:pt>
                <c:pt idx="2130">
                  <c:v>42766</c:v>
                </c:pt>
                <c:pt idx="2131">
                  <c:v>42765</c:v>
                </c:pt>
                <c:pt idx="2132">
                  <c:v>42762</c:v>
                </c:pt>
                <c:pt idx="2133">
                  <c:v>42761</c:v>
                </c:pt>
                <c:pt idx="2134">
                  <c:v>42760</c:v>
                </c:pt>
                <c:pt idx="2135">
                  <c:v>42759</c:v>
                </c:pt>
                <c:pt idx="2136">
                  <c:v>42758</c:v>
                </c:pt>
                <c:pt idx="2137">
                  <c:v>42755</c:v>
                </c:pt>
                <c:pt idx="2138">
                  <c:v>42754</c:v>
                </c:pt>
                <c:pt idx="2139">
                  <c:v>42753</c:v>
                </c:pt>
                <c:pt idx="2140">
                  <c:v>42752</c:v>
                </c:pt>
                <c:pt idx="2141">
                  <c:v>42748</c:v>
                </c:pt>
                <c:pt idx="2142">
                  <c:v>42747</c:v>
                </c:pt>
                <c:pt idx="2143">
                  <c:v>42746</c:v>
                </c:pt>
                <c:pt idx="2144">
                  <c:v>42745</c:v>
                </c:pt>
                <c:pt idx="2145">
                  <c:v>42744</c:v>
                </c:pt>
                <c:pt idx="2146">
                  <c:v>42741</c:v>
                </c:pt>
                <c:pt idx="2147">
                  <c:v>42740</c:v>
                </c:pt>
                <c:pt idx="2148">
                  <c:v>42739</c:v>
                </c:pt>
                <c:pt idx="2149">
                  <c:v>42738</c:v>
                </c:pt>
                <c:pt idx="2150">
                  <c:v>42734</c:v>
                </c:pt>
                <c:pt idx="2151">
                  <c:v>42733</c:v>
                </c:pt>
                <c:pt idx="2152">
                  <c:v>42732</c:v>
                </c:pt>
                <c:pt idx="2153">
                  <c:v>42731</c:v>
                </c:pt>
                <c:pt idx="2154">
                  <c:v>42727</c:v>
                </c:pt>
                <c:pt idx="2155">
                  <c:v>42726</c:v>
                </c:pt>
                <c:pt idx="2156">
                  <c:v>42725</c:v>
                </c:pt>
                <c:pt idx="2157">
                  <c:v>42724</c:v>
                </c:pt>
                <c:pt idx="2158">
                  <c:v>42723</c:v>
                </c:pt>
                <c:pt idx="2159">
                  <c:v>42720</c:v>
                </c:pt>
                <c:pt idx="2160">
                  <c:v>42719</c:v>
                </c:pt>
                <c:pt idx="2161">
                  <c:v>42718</c:v>
                </c:pt>
                <c:pt idx="2162">
                  <c:v>42717</c:v>
                </c:pt>
                <c:pt idx="2163">
                  <c:v>42716</c:v>
                </c:pt>
                <c:pt idx="2164">
                  <c:v>42713</c:v>
                </c:pt>
                <c:pt idx="2165">
                  <c:v>42712</c:v>
                </c:pt>
                <c:pt idx="2166">
                  <c:v>42711</c:v>
                </c:pt>
                <c:pt idx="2167">
                  <c:v>42710</c:v>
                </c:pt>
                <c:pt idx="2168">
                  <c:v>42709</c:v>
                </c:pt>
                <c:pt idx="2169">
                  <c:v>42706</c:v>
                </c:pt>
                <c:pt idx="2170">
                  <c:v>42705</c:v>
                </c:pt>
                <c:pt idx="2171">
                  <c:v>42704</c:v>
                </c:pt>
                <c:pt idx="2172">
                  <c:v>42703</c:v>
                </c:pt>
                <c:pt idx="2173">
                  <c:v>42702</c:v>
                </c:pt>
                <c:pt idx="2174">
                  <c:v>42699</c:v>
                </c:pt>
                <c:pt idx="2175">
                  <c:v>42697</c:v>
                </c:pt>
                <c:pt idx="2176">
                  <c:v>42696</c:v>
                </c:pt>
                <c:pt idx="2177">
                  <c:v>42695</c:v>
                </c:pt>
                <c:pt idx="2178">
                  <c:v>42692</c:v>
                </c:pt>
                <c:pt idx="2179">
                  <c:v>42691</c:v>
                </c:pt>
                <c:pt idx="2180">
                  <c:v>42690</c:v>
                </c:pt>
                <c:pt idx="2181">
                  <c:v>42689</c:v>
                </c:pt>
                <c:pt idx="2182">
                  <c:v>42688</c:v>
                </c:pt>
                <c:pt idx="2183">
                  <c:v>42685</c:v>
                </c:pt>
                <c:pt idx="2184">
                  <c:v>42684</c:v>
                </c:pt>
                <c:pt idx="2185">
                  <c:v>42683</c:v>
                </c:pt>
                <c:pt idx="2186">
                  <c:v>42682</c:v>
                </c:pt>
                <c:pt idx="2187">
                  <c:v>42681</c:v>
                </c:pt>
                <c:pt idx="2188">
                  <c:v>42678</c:v>
                </c:pt>
                <c:pt idx="2189">
                  <c:v>42677</c:v>
                </c:pt>
                <c:pt idx="2190">
                  <c:v>42676</c:v>
                </c:pt>
                <c:pt idx="2191">
                  <c:v>42675</c:v>
                </c:pt>
                <c:pt idx="2192">
                  <c:v>42674</c:v>
                </c:pt>
                <c:pt idx="2193">
                  <c:v>42671</c:v>
                </c:pt>
                <c:pt idx="2194">
                  <c:v>42670</c:v>
                </c:pt>
                <c:pt idx="2195">
                  <c:v>42669</c:v>
                </c:pt>
                <c:pt idx="2196">
                  <c:v>42668</c:v>
                </c:pt>
                <c:pt idx="2197">
                  <c:v>42667</c:v>
                </c:pt>
                <c:pt idx="2198">
                  <c:v>42664</c:v>
                </c:pt>
                <c:pt idx="2199">
                  <c:v>42663</c:v>
                </c:pt>
                <c:pt idx="2200">
                  <c:v>42662</c:v>
                </c:pt>
                <c:pt idx="2201">
                  <c:v>42661</c:v>
                </c:pt>
                <c:pt idx="2202">
                  <c:v>42660</c:v>
                </c:pt>
                <c:pt idx="2203">
                  <c:v>42657</c:v>
                </c:pt>
                <c:pt idx="2204">
                  <c:v>42656</c:v>
                </c:pt>
                <c:pt idx="2205">
                  <c:v>42655</c:v>
                </c:pt>
                <c:pt idx="2206">
                  <c:v>42654</c:v>
                </c:pt>
                <c:pt idx="2207">
                  <c:v>42653</c:v>
                </c:pt>
                <c:pt idx="2208">
                  <c:v>42650</c:v>
                </c:pt>
                <c:pt idx="2209">
                  <c:v>42649</c:v>
                </c:pt>
                <c:pt idx="2210">
                  <c:v>42648</c:v>
                </c:pt>
                <c:pt idx="2211">
                  <c:v>42647</c:v>
                </c:pt>
                <c:pt idx="2212">
                  <c:v>42646</c:v>
                </c:pt>
                <c:pt idx="2213">
                  <c:v>42643</c:v>
                </c:pt>
                <c:pt idx="2214">
                  <c:v>42642</c:v>
                </c:pt>
                <c:pt idx="2215">
                  <c:v>42641</c:v>
                </c:pt>
                <c:pt idx="2216">
                  <c:v>42640</c:v>
                </c:pt>
                <c:pt idx="2217">
                  <c:v>42639</c:v>
                </c:pt>
                <c:pt idx="2218">
                  <c:v>42636</c:v>
                </c:pt>
                <c:pt idx="2219">
                  <c:v>42635</c:v>
                </c:pt>
                <c:pt idx="2220">
                  <c:v>42634</c:v>
                </c:pt>
                <c:pt idx="2221">
                  <c:v>42633</c:v>
                </c:pt>
                <c:pt idx="2222">
                  <c:v>42632</c:v>
                </c:pt>
                <c:pt idx="2223">
                  <c:v>42629</c:v>
                </c:pt>
                <c:pt idx="2224">
                  <c:v>42628</c:v>
                </c:pt>
                <c:pt idx="2225">
                  <c:v>42627</c:v>
                </c:pt>
                <c:pt idx="2226">
                  <c:v>42626</c:v>
                </c:pt>
                <c:pt idx="2227">
                  <c:v>42625</c:v>
                </c:pt>
                <c:pt idx="2228">
                  <c:v>42622</c:v>
                </c:pt>
                <c:pt idx="2229">
                  <c:v>42621</c:v>
                </c:pt>
                <c:pt idx="2230">
                  <c:v>42620</c:v>
                </c:pt>
                <c:pt idx="2231">
                  <c:v>42619</c:v>
                </c:pt>
                <c:pt idx="2232">
                  <c:v>42615</c:v>
                </c:pt>
                <c:pt idx="2233">
                  <c:v>42614</c:v>
                </c:pt>
                <c:pt idx="2234">
                  <c:v>42613</c:v>
                </c:pt>
                <c:pt idx="2235">
                  <c:v>42612</c:v>
                </c:pt>
                <c:pt idx="2236">
                  <c:v>42611</c:v>
                </c:pt>
                <c:pt idx="2237">
                  <c:v>42608</c:v>
                </c:pt>
                <c:pt idx="2238">
                  <c:v>42607</c:v>
                </c:pt>
                <c:pt idx="2239">
                  <c:v>42606</c:v>
                </c:pt>
                <c:pt idx="2240">
                  <c:v>42605</c:v>
                </c:pt>
                <c:pt idx="2241">
                  <c:v>42604</c:v>
                </c:pt>
                <c:pt idx="2242">
                  <c:v>42601</c:v>
                </c:pt>
                <c:pt idx="2243">
                  <c:v>42600</c:v>
                </c:pt>
                <c:pt idx="2244">
                  <c:v>42599</c:v>
                </c:pt>
                <c:pt idx="2245">
                  <c:v>42598</c:v>
                </c:pt>
                <c:pt idx="2246">
                  <c:v>42597</c:v>
                </c:pt>
                <c:pt idx="2247">
                  <c:v>42594</c:v>
                </c:pt>
                <c:pt idx="2248">
                  <c:v>42593</c:v>
                </c:pt>
                <c:pt idx="2249">
                  <c:v>42592</c:v>
                </c:pt>
                <c:pt idx="2250">
                  <c:v>42591</c:v>
                </c:pt>
                <c:pt idx="2251">
                  <c:v>42590</c:v>
                </c:pt>
                <c:pt idx="2252">
                  <c:v>42587</c:v>
                </c:pt>
                <c:pt idx="2253">
                  <c:v>42586</c:v>
                </c:pt>
                <c:pt idx="2254">
                  <c:v>42585</c:v>
                </c:pt>
                <c:pt idx="2255">
                  <c:v>42584</c:v>
                </c:pt>
                <c:pt idx="2256">
                  <c:v>42583</c:v>
                </c:pt>
                <c:pt idx="2257">
                  <c:v>42580</c:v>
                </c:pt>
                <c:pt idx="2258">
                  <c:v>42579</c:v>
                </c:pt>
                <c:pt idx="2259">
                  <c:v>42578</c:v>
                </c:pt>
                <c:pt idx="2260">
                  <c:v>42577</c:v>
                </c:pt>
                <c:pt idx="2261">
                  <c:v>42576</c:v>
                </c:pt>
                <c:pt idx="2262">
                  <c:v>42573</c:v>
                </c:pt>
                <c:pt idx="2263">
                  <c:v>42572</c:v>
                </c:pt>
                <c:pt idx="2264">
                  <c:v>42571</c:v>
                </c:pt>
                <c:pt idx="2265">
                  <c:v>42570</c:v>
                </c:pt>
                <c:pt idx="2266">
                  <c:v>42569</c:v>
                </c:pt>
                <c:pt idx="2267">
                  <c:v>42566</c:v>
                </c:pt>
                <c:pt idx="2268">
                  <c:v>42565</c:v>
                </c:pt>
                <c:pt idx="2269">
                  <c:v>42564</c:v>
                </c:pt>
                <c:pt idx="2270">
                  <c:v>42563</c:v>
                </c:pt>
                <c:pt idx="2271">
                  <c:v>42562</c:v>
                </c:pt>
                <c:pt idx="2272">
                  <c:v>42559</c:v>
                </c:pt>
                <c:pt idx="2273">
                  <c:v>42558</c:v>
                </c:pt>
                <c:pt idx="2274">
                  <c:v>42557</c:v>
                </c:pt>
                <c:pt idx="2275">
                  <c:v>42556</c:v>
                </c:pt>
                <c:pt idx="2276">
                  <c:v>42552</c:v>
                </c:pt>
                <c:pt idx="2277">
                  <c:v>42551</c:v>
                </c:pt>
                <c:pt idx="2278">
                  <c:v>42550</c:v>
                </c:pt>
                <c:pt idx="2279">
                  <c:v>42549</c:v>
                </c:pt>
                <c:pt idx="2280">
                  <c:v>42548</c:v>
                </c:pt>
                <c:pt idx="2281">
                  <c:v>42545</c:v>
                </c:pt>
                <c:pt idx="2282">
                  <c:v>42544</c:v>
                </c:pt>
                <c:pt idx="2283">
                  <c:v>42543</c:v>
                </c:pt>
                <c:pt idx="2284">
                  <c:v>42542</c:v>
                </c:pt>
                <c:pt idx="2285">
                  <c:v>42541</c:v>
                </c:pt>
                <c:pt idx="2286">
                  <c:v>42538</c:v>
                </c:pt>
                <c:pt idx="2287">
                  <c:v>42537</c:v>
                </c:pt>
                <c:pt idx="2288">
                  <c:v>42536</c:v>
                </c:pt>
                <c:pt idx="2289">
                  <c:v>42535</c:v>
                </c:pt>
                <c:pt idx="2290">
                  <c:v>42534</c:v>
                </c:pt>
                <c:pt idx="2291">
                  <c:v>42531</c:v>
                </c:pt>
                <c:pt idx="2292">
                  <c:v>42530</c:v>
                </c:pt>
                <c:pt idx="2293">
                  <c:v>42529</c:v>
                </c:pt>
                <c:pt idx="2294">
                  <c:v>42528</c:v>
                </c:pt>
                <c:pt idx="2295">
                  <c:v>42527</c:v>
                </c:pt>
                <c:pt idx="2296">
                  <c:v>42524</c:v>
                </c:pt>
                <c:pt idx="2297">
                  <c:v>42523</c:v>
                </c:pt>
                <c:pt idx="2298">
                  <c:v>42522</c:v>
                </c:pt>
                <c:pt idx="2299">
                  <c:v>42521</c:v>
                </c:pt>
                <c:pt idx="2300">
                  <c:v>42517</c:v>
                </c:pt>
                <c:pt idx="2301">
                  <c:v>42516</c:v>
                </c:pt>
                <c:pt idx="2302">
                  <c:v>42515</c:v>
                </c:pt>
                <c:pt idx="2303">
                  <c:v>42514</c:v>
                </c:pt>
                <c:pt idx="2304">
                  <c:v>42513</c:v>
                </c:pt>
                <c:pt idx="2305">
                  <c:v>42510</c:v>
                </c:pt>
                <c:pt idx="2306">
                  <c:v>42509</c:v>
                </c:pt>
                <c:pt idx="2307">
                  <c:v>42508</c:v>
                </c:pt>
                <c:pt idx="2308">
                  <c:v>42507</c:v>
                </c:pt>
                <c:pt idx="2309">
                  <c:v>42506</c:v>
                </c:pt>
                <c:pt idx="2310">
                  <c:v>42503</c:v>
                </c:pt>
                <c:pt idx="2311">
                  <c:v>42502</c:v>
                </c:pt>
                <c:pt idx="2312">
                  <c:v>42501</c:v>
                </c:pt>
                <c:pt idx="2313">
                  <c:v>42500</c:v>
                </c:pt>
                <c:pt idx="2314">
                  <c:v>42499</c:v>
                </c:pt>
                <c:pt idx="2315">
                  <c:v>42496</c:v>
                </c:pt>
                <c:pt idx="2316">
                  <c:v>42495</c:v>
                </c:pt>
                <c:pt idx="2317">
                  <c:v>42494</c:v>
                </c:pt>
                <c:pt idx="2318">
                  <c:v>42493</c:v>
                </c:pt>
                <c:pt idx="2319">
                  <c:v>42492</c:v>
                </c:pt>
                <c:pt idx="2320">
                  <c:v>42489</c:v>
                </c:pt>
                <c:pt idx="2321">
                  <c:v>42488</c:v>
                </c:pt>
                <c:pt idx="2322">
                  <c:v>42487</c:v>
                </c:pt>
                <c:pt idx="2323">
                  <c:v>42486</c:v>
                </c:pt>
                <c:pt idx="2324">
                  <c:v>42485</c:v>
                </c:pt>
                <c:pt idx="2325">
                  <c:v>42482</c:v>
                </c:pt>
                <c:pt idx="2326">
                  <c:v>42481</c:v>
                </c:pt>
                <c:pt idx="2327">
                  <c:v>42480</c:v>
                </c:pt>
                <c:pt idx="2328">
                  <c:v>42479</c:v>
                </c:pt>
                <c:pt idx="2329">
                  <c:v>42478</c:v>
                </c:pt>
                <c:pt idx="2330">
                  <c:v>42475</c:v>
                </c:pt>
                <c:pt idx="2331">
                  <c:v>42474</c:v>
                </c:pt>
                <c:pt idx="2332">
                  <c:v>42473</c:v>
                </c:pt>
                <c:pt idx="2333">
                  <c:v>42472</c:v>
                </c:pt>
                <c:pt idx="2334">
                  <c:v>42471</c:v>
                </c:pt>
                <c:pt idx="2335">
                  <c:v>42468</c:v>
                </c:pt>
                <c:pt idx="2336">
                  <c:v>42467</c:v>
                </c:pt>
                <c:pt idx="2337">
                  <c:v>42466</c:v>
                </c:pt>
                <c:pt idx="2338">
                  <c:v>42465</c:v>
                </c:pt>
                <c:pt idx="2339">
                  <c:v>42464</c:v>
                </c:pt>
                <c:pt idx="2340">
                  <c:v>42461</c:v>
                </c:pt>
                <c:pt idx="2341">
                  <c:v>42460</c:v>
                </c:pt>
                <c:pt idx="2342">
                  <c:v>42459</c:v>
                </c:pt>
                <c:pt idx="2343">
                  <c:v>42458</c:v>
                </c:pt>
                <c:pt idx="2344">
                  <c:v>42457</c:v>
                </c:pt>
                <c:pt idx="2345">
                  <c:v>42453</c:v>
                </c:pt>
                <c:pt idx="2346">
                  <c:v>42452</c:v>
                </c:pt>
                <c:pt idx="2347">
                  <c:v>42451</c:v>
                </c:pt>
                <c:pt idx="2348">
                  <c:v>42450</c:v>
                </c:pt>
                <c:pt idx="2349">
                  <c:v>42447</c:v>
                </c:pt>
                <c:pt idx="2350">
                  <c:v>42446</c:v>
                </c:pt>
                <c:pt idx="2351">
                  <c:v>42445</c:v>
                </c:pt>
                <c:pt idx="2352">
                  <c:v>42444</c:v>
                </c:pt>
                <c:pt idx="2353">
                  <c:v>42443</c:v>
                </c:pt>
                <c:pt idx="2354">
                  <c:v>42440</c:v>
                </c:pt>
                <c:pt idx="2355">
                  <c:v>42439</c:v>
                </c:pt>
                <c:pt idx="2356">
                  <c:v>42438</c:v>
                </c:pt>
                <c:pt idx="2357">
                  <c:v>42437</c:v>
                </c:pt>
                <c:pt idx="2358">
                  <c:v>42436</c:v>
                </c:pt>
                <c:pt idx="2359">
                  <c:v>42433</c:v>
                </c:pt>
                <c:pt idx="2360">
                  <c:v>42432</c:v>
                </c:pt>
                <c:pt idx="2361">
                  <c:v>42431</c:v>
                </c:pt>
                <c:pt idx="2362">
                  <c:v>42430</c:v>
                </c:pt>
                <c:pt idx="2363">
                  <c:v>42429</c:v>
                </c:pt>
                <c:pt idx="2364">
                  <c:v>42426</c:v>
                </c:pt>
                <c:pt idx="2365">
                  <c:v>42425</c:v>
                </c:pt>
                <c:pt idx="2366">
                  <c:v>42424</c:v>
                </c:pt>
                <c:pt idx="2367">
                  <c:v>42423</c:v>
                </c:pt>
                <c:pt idx="2368">
                  <c:v>42422</c:v>
                </c:pt>
                <c:pt idx="2369">
                  <c:v>42419</c:v>
                </c:pt>
                <c:pt idx="2370">
                  <c:v>42418</c:v>
                </c:pt>
                <c:pt idx="2371">
                  <c:v>42417</c:v>
                </c:pt>
                <c:pt idx="2372">
                  <c:v>42416</c:v>
                </c:pt>
                <c:pt idx="2373">
                  <c:v>42412</c:v>
                </c:pt>
                <c:pt idx="2374">
                  <c:v>42411</c:v>
                </c:pt>
                <c:pt idx="2375">
                  <c:v>42410</c:v>
                </c:pt>
                <c:pt idx="2376">
                  <c:v>42409</c:v>
                </c:pt>
                <c:pt idx="2377">
                  <c:v>42408</c:v>
                </c:pt>
                <c:pt idx="2378">
                  <c:v>42405</c:v>
                </c:pt>
                <c:pt idx="2379">
                  <c:v>42404</c:v>
                </c:pt>
                <c:pt idx="2380">
                  <c:v>42403</c:v>
                </c:pt>
                <c:pt idx="2381">
                  <c:v>42402</c:v>
                </c:pt>
                <c:pt idx="2382">
                  <c:v>42401</c:v>
                </c:pt>
                <c:pt idx="2383">
                  <c:v>42398</c:v>
                </c:pt>
                <c:pt idx="2384">
                  <c:v>42397</c:v>
                </c:pt>
                <c:pt idx="2385">
                  <c:v>42396</c:v>
                </c:pt>
                <c:pt idx="2386">
                  <c:v>42395</c:v>
                </c:pt>
                <c:pt idx="2387">
                  <c:v>42394</c:v>
                </c:pt>
                <c:pt idx="2388">
                  <c:v>42391</c:v>
                </c:pt>
                <c:pt idx="2389">
                  <c:v>42390</c:v>
                </c:pt>
                <c:pt idx="2390">
                  <c:v>42389</c:v>
                </c:pt>
                <c:pt idx="2391">
                  <c:v>42388</c:v>
                </c:pt>
                <c:pt idx="2392">
                  <c:v>42384</c:v>
                </c:pt>
                <c:pt idx="2393">
                  <c:v>42383</c:v>
                </c:pt>
                <c:pt idx="2394">
                  <c:v>42382</c:v>
                </c:pt>
                <c:pt idx="2395">
                  <c:v>42381</c:v>
                </c:pt>
                <c:pt idx="2396">
                  <c:v>42380</c:v>
                </c:pt>
                <c:pt idx="2397">
                  <c:v>42377</c:v>
                </c:pt>
                <c:pt idx="2398">
                  <c:v>42376</c:v>
                </c:pt>
                <c:pt idx="2399">
                  <c:v>42375</c:v>
                </c:pt>
                <c:pt idx="2400">
                  <c:v>42374</c:v>
                </c:pt>
                <c:pt idx="2401">
                  <c:v>42373</c:v>
                </c:pt>
                <c:pt idx="2402">
                  <c:v>42369</c:v>
                </c:pt>
                <c:pt idx="2403">
                  <c:v>42368</c:v>
                </c:pt>
                <c:pt idx="2404">
                  <c:v>42367</c:v>
                </c:pt>
                <c:pt idx="2405">
                  <c:v>42366</c:v>
                </c:pt>
                <c:pt idx="2406">
                  <c:v>42362</c:v>
                </c:pt>
                <c:pt idx="2407">
                  <c:v>42361</c:v>
                </c:pt>
                <c:pt idx="2408">
                  <c:v>42360</c:v>
                </c:pt>
                <c:pt idx="2409">
                  <c:v>42359</c:v>
                </c:pt>
                <c:pt idx="2410">
                  <c:v>42356</c:v>
                </c:pt>
                <c:pt idx="2411">
                  <c:v>42355</c:v>
                </c:pt>
                <c:pt idx="2412">
                  <c:v>42354</c:v>
                </c:pt>
                <c:pt idx="2413">
                  <c:v>42353</c:v>
                </c:pt>
                <c:pt idx="2414">
                  <c:v>42352</c:v>
                </c:pt>
                <c:pt idx="2415">
                  <c:v>42349</c:v>
                </c:pt>
                <c:pt idx="2416">
                  <c:v>42348</c:v>
                </c:pt>
                <c:pt idx="2417">
                  <c:v>42347</c:v>
                </c:pt>
                <c:pt idx="2418">
                  <c:v>42346</c:v>
                </c:pt>
                <c:pt idx="2419">
                  <c:v>42345</c:v>
                </c:pt>
                <c:pt idx="2420">
                  <c:v>42342</c:v>
                </c:pt>
                <c:pt idx="2421">
                  <c:v>42341</c:v>
                </c:pt>
                <c:pt idx="2422">
                  <c:v>42340</c:v>
                </c:pt>
                <c:pt idx="2423">
                  <c:v>42339</c:v>
                </c:pt>
                <c:pt idx="2424">
                  <c:v>42338</c:v>
                </c:pt>
                <c:pt idx="2425">
                  <c:v>42335</c:v>
                </c:pt>
                <c:pt idx="2426">
                  <c:v>42333</c:v>
                </c:pt>
                <c:pt idx="2427">
                  <c:v>42332</c:v>
                </c:pt>
                <c:pt idx="2428">
                  <c:v>42331</c:v>
                </c:pt>
                <c:pt idx="2429">
                  <c:v>42328</c:v>
                </c:pt>
                <c:pt idx="2430">
                  <c:v>42327</c:v>
                </c:pt>
                <c:pt idx="2431">
                  <c:v>42326</c:v>
                </c:pt>
                <c:pt idx="2432">
                  <c:v>42325</c:v>
                </c:pt>
                <c:pt idx="2433">
                  <c:v>42324</c:v>
                </c:pt>
                <c:pt idx="2434">
                  <c:v>42321</c:v>
                </c:pt>
                <c:pt idx="2435">
                  <c:v>42320</c:v>
                </c:pt>
                <c:pt idx="2436">
                  <c:v>42319</c:v>
                </c:pt>
                <c:pt idx="2437">
                  <c:v>42318</c:v>
                </c:pt>
                <c:pt idx="2438">
                  <c:v>42317</c:v>
                </c:pt>
                <c:pt idx="2439">
                  <c:v>42314</c:v>
                </c:pt>
                <c:pt idx="2440">
                  <c:v>42313</c:v>
                </c:pt>
                <c:pt idx="2441">
                  <c:v>42312</c:v>
                </c:pt>
                <c:pt idx="2442">
                  <c:v>42311</c:v>
                </c:pt>
                <c:pt idx="2443">
                  <c:v>42310</c:v>
                </c:pt>
                <c:pt idx="2444">
                  <c:v>42307</c:v>
                </c:pt>
                <c:pt idx="2445">
                  <c:v>42306</c:v>
                </c:pt>
                <c:pt idx="2446">
                  <c:v>42305</c:v>
                </c:pt>
                <c:pt idx="2447">
                  <c:v>42304</c:v>
                </c:pt>
                <c:pt idx="2448">
                  <c:v>42303</c:v>
                </c:pt>
                <c:pt idx="2449">
                  <c:v>42300</c:v>
                </c:pt>
                <c:pt idx="2450">
                  <c:v>42299</c:v>
                </c:pt>
                <c:pt idx="2451">
                  <c:v>42298</c:v>
                </c:pt>
                <c:pt idx="2452">
                  <c:v>42297</c:v>
                </c:pt>
                <c:pt idx="2453">
                  <c:v>42296</c:v>
                </c:pt>
                <c:pt idx="2454">
                  <c:v>42293</c:v>
                </c:pt>
                <c:pt idx="2455">
                  <c:v>42292</c:v>
                </c:pt>
                <c:pt idx="2456">
                  <c:v>42291</c:v>
                </c:pt>
                <c:pt idx="2457">
                  <c:v>42290</c:v>
                </c:pt>
                <c:pt idx="2458">
                  <c:v>42289</c:v>
                </c:pt>
                <c:pt idx="2459">
                  <c:v>42286</c:v>
                </c:pt>
                <c:pt idx="2460">
                  <c:v>42285</c:v>
                </c:pt>
                <c:pt idx="2461">
                  <c:v>42284</c:v>
                </c:pt>
                <c:pt idx="2462">
                  <c:v>42283</c:v>
                </c:pt>
                <c:pt idx="2463">
                  <c:v>42282</c:v>
                </c:pt>
                <c:pt idx="2464">
                  <c:v>42279</c:v>
                </c:pt>
                <c:pt idx="2465">
                  <c:v>42278</c:v>
                </c:pt>
                <c:pt idx="2466">
                  <c:v>42277</c:v>
                </c:pt>
                <c:pt idx="2467">
                  <c:v>42276</c:v>
                </c:pt>
                <c:pt idx="2468">
                  <c:v>42275</c:v>
                </c:pt>
                <c:pt idx="2469">
                  <c:v>42272</c:v>
                </c:pt>
                <c:pt idx="2470">
                  <c:v>42271</c:v>
                </c:pt>
                <c:pt idx="2471">
                  <c:v>42270</c:v>
                </c:pt>
                <c:pt idx="2472">
                  <c:v>42269</c:v>
                </c:pt>
                <c:pt idx="2473">
                  <c:v>42268</c:v>
                </c:pt>
                <c:pt idx="2474">
                  <c:v>42265</c:v>
                </c:pt>
                <c:pt idx="2475">
                  <c:v>42264</c:v>
                </c:pt>
                <c:pt idx="2476">
                  <c:v>42263</c:v>
                </c:pt>
                <c:pt idx="2477">
                  <c:v>42262</c:v>
                </c:pt>
                <c:pt idx="2478">
                  <c:v>42261</c:v>
                </c:pt>
                <c:pt idx="2479">
                  <c:v>42258</c:v>
                </c:pt>
                <c:pt idx="2480">
                  <c:v>42257</c:v>
                </c:pt>
                <c:pt idx="2481">
                  <c:v>42256</c:v>
                </c:pt>
                <c:pt idx="2482">
                  <c:v>42255</c:v>
                </c:pt>
                <c:pt idx="2483">
                  <c:v>42251</c:v>
                </c:pt>
                <c:pt idx="2484">
                  <c:v>42250</c:v>
                </c:pt>
                <c:pt idx="2485">
                  <c:v>42249</c:v>
                </c:pt>
                <c:pt idx="2486">
                  <c:v>42248</c:v>
                </c:pt>
                <c:pt idx="2487">
                  <c:v>42247</c:v>
                </c:pt>
                <c:pt idx="2488">
                  <c:v>42244</c:v>
                </c:pt>
                <c:pt idx="2489">
                  <c:v>42243</c:v>
                </c:pt>
                <c:pt idx="2490">
                  <c:v>42242</c:v>
                </c:pt>
                <c:pt idx="2491">
                  <c:v>42241</c:v>
                </c:pt>
                <c:pt idx="2492">
                  <c:v>42240</c:v>
                </c:pt>
                <c:pt idx="2493">
                  <c:v>42237</c:v>
                </c:pt>
                <c:pt idx="2494">
                  <c:v>42236</c:v>
                </c:pt>
                <c:pt idx="2495">
                  <c:v>42235</c:v>
                </c:pt>
                <c:pt idx="2496">
                  <c:v>42234</c:v>
                </c:pt>
                <c:pt idx="2497">
                  <c:v>42233</c:v>
                </c:pt>
                <c:pt idx="2498">
                  <c:v>42230</c:v>
                </c:pt>
                <c:pt idx="2499">
                  <c:v>42229</c:v>
                </c:pt>
                <c:pt idx="2500">
                  <c:v>42228</c:v>
                </c:pt>
                <c:pt idx="2501">
                  <c:v>42227</c:v>
                </c:pt>
                <c:pt idx="2502">
                  <c:v>42226</c:v>
                </c:pt>
                <c:pt idx="2503">
                  <c:v>42223</c:v>
                </c:pt>
                <c:pt idx="2504">
                  <c:v>42222</c:v>
                </c:pt>
                <c:pt idx="2505">
                  <c:v>42221</c:v>
                </c:pt>
                <c:pt idx="2506">
                  <c:v>42220</c:v>
                </c:pt>
                <c:pt idx="2507">
                  <c:v>42219</c:v>
                </c:pt>
                <c:pt idx="2508">
                  <c:v>42216</c:v>
                </c:pt>
              </c:numCache>
            </c:numRef>
          </c:cat>
          <c:val>
            <c:numRef>
              <c:f>'Stock Data'!$K$5:$K$2513</c:f>
              <c:numCache>
                <c:formatCode>_([$$-409]* #,##0.00_);_([$$-409]* \(#,##0.00\);_([$$-409]* "-"??_);_(@_)</c:formatCode>
                <c:ptCount val="2509"/>
                <c:pt idx="0">
                  <c:v>107.77500000000001</c:v>
                </c:pt>
                <c:pt idx="1">
                  <c:v>108.79</c:v>
                </c:pt>
                <c:pt idx="2">
                  <c:v>106.31</c:v>
                </c:pt>
                <c:pt idx="3">
                  <c:v>103.64</c:v>
                </c:pt>
                <c:pt idx="4">
                  <c:v>105.18</c:v>
                </c:pt>
                <c:pt idx="5">
                  <c:v>106.63</c:v>
                </c:pt>
                <c:pt idx="6">
                  <c:v>103.2</c:v>
                </c:pt>
                <c:pt idx="7">
                  <c:v>99.72</c:v>
                </c:pt>
                <c:pt idx="8">
                  <c:v>102.01</c:v>
                </c:pt>
                <c:pt idx="9">
                  <c:v>103.75</c:v>
                </c:pt>
                <c:pt idx="10">
                  <c:v>105.85</c:v>
                </c:pt>
                <c:pt idx="11">
                  <c:v>104.75</c:v>
                </c:pt>
                <c:pt idx="12">
                  <c:v>106.53</c:v>
                </c:pt>
                <c:pt idx="13">
                  <c:v>106.35</c:v>
                </c:pt>
                <c:pt idx="14">
                  <c:v>107.34</c:v>
                </c:pt>
                <c:pt idx="15">
                  <c:v>106.74</c:v>
                </c:pt>
                <c:pt idx="16">
                  <c:v>107.13</c:v>
                </c:pt>
                <c:pt idx="17">
                  <c:v>101.28</c:v>
                </c:pt>
                <c:pt idx="18">
                  <c:v>103.02</c:v>
                </c:pt>
                <c:pt idx="19">
                  <c:v>100.05</c:v>
                </c:pt>
                <c:pt idx="20">
                  <c:v>98.64</c:v>
                </c:pt>
                <c:pt idx="21">
                  <c:v>99.12</c:v>
                </c:pt>
                <c:pt idx="22">
                  <c:v>97.37</c:v>
                </c:pt>
                <c:pt idx="23">
                  <c:v>98.52</c:v>
                </c:pt>
                <c:pt idx="24">
                  <c:v>100.13</c:v>
                </c:pt>
                <c:pt idx="25">
                  <c:v>101</c:v>
                </c:pt>
                <c:pt idx="26">
                  <c:v>102.24</c:v>
                </c:pt>
                <c:pt idx="27">
                  <c:v>97.49</c:v>
                </c:pt>
                <c:pt idx="28">
                  <c:v>103.66</c:v>
                </c:pt>
                <c:pt idx="29">
                  <c:v>104.29</c:v>
                </c:pt>
                <c:pt idx="30">
                  <c:v>105.15</c:v>
                </c:pt>
                <c:pt idx="31">
                  <c:v>102.24</c:v>
                </c:pt>
                <c:pt idx="32">
                  <c:v>101.46</c:v>
                </c:pt>
                <c:pt idx="33">
                  <c:v>100.17</c:v>
                </c:pt>
                <c:pt idx="34">
                  <c:v>99.01</c:v>
                </c:pt>
                <c:pt idx="35">
                  <c:v>102.17</c:v>
                </c:pt>
                <c:pt idx="36">
                  <c:v>101.42</c:v>
                </c:pt>
                <c:pt idx="37">
                  <c:v>102</c:v>
                </c:pt>
                <c:pt idx="38">
                  <c:v>103.91</c:v>
                </c:pt>
                <c:pt idx="39">
                  <c:v>106.88</c:v>
                </c:pt>
                <c:pt idx="40">
                  <c:v>109.95</c:v>
                </c:pt>
                <c:pt idx="41">
                  <c:v>108.29</c:v>
                </c:pt>
                <c:pt idx="42">
                  <c:v>111.38</c:v>
                </c:pt>
                <c:pt idx="43">
                  <c:v>112.82</c:v>
                </c:pt>
                <c:pt idx="44">
                  <c:v>112.91</c:v>
                </c:pt>
                <c:pt idx="45">
                  <c:v>114.73</c:v>
                </c:pt>
                <c:pt idx="46">
                  <c:v>117.55</c:v>
                </c:pt>
                <c:pt idx="47">
                  <c:v>117.27</c:v>
                </c:pt>
                <c:pt idx="48">
                  <c:v>118.26</c:v>
                </c:pt>
                <c:pt idx="49">
                  <c:v>120.26</c:v>
                </c:pt>
                <c:pt idx="50">
                  <c:v>118.85</c:v>
                </c:pt>
                <c:pt idx="51">
                  <c:v>109.77</c:v>
                </c:pt>
                <c:pt idx="52">
                  <c:v>110.65</c:v>
                </c:pt>
                <c:pt idx="53">
                  <c:v>100.76</c:v>
                </c:pt>
                <c:pt idx="54">
                  <c:v>98.78</c:v>
                </c:pt>
                <c:pt idx="55">
                  <c:v>100.79</c:v>
                </c:pt>
                <c:pt idx="56">
                  <c:v>97.49</c:v>
                </c:pt>
                <c:pt idx="57">
                  <c:v>94.72</c:v>
                </c:pt>
                <c:pt idx="58">
                  <c:v>96.42</c:v>
                </c:pt>
                <c:pt idx="59">
                  <c:v>96.1</c:v>
                </c:pt>
                <c:pt idx="60">
                  <c:v>96.23</c:v>
                </c:pt>
                <c:pt idx="61">
                  <c:v>97.68</c:v>
                </c:pt>
                <c:pt idx="62">
                  <c:v>98.73</c:v>
                </c:pt>
                <c:pt idx="63">
                  <c:v>95.8</c:v>
                </c:pt>
                <c:pt idx="64">
                  <c:v>93.59</c:v>
                </c:pt>
                <c:pt idx="65">
                  <c:v>89.46</c:v>
                </c:pt>
                <c:pt idx="66">
                  <c:v>90.72</c:v>
                </c:pt>
                <c:pt idx="67">
                  <c:v>88.67</c:v>
                </c:pt>
                <c:pt idx="68">
                  <c:v>89.93</c:v>
                </c:pt>
                <c:pt idx="69">
                  <c:v>90.8</c:v>
                </c:pt>
                <c:pt idx="70">
                  <c:v>92.56</c:v>
                </c:pt>
                <c:pt idx="71">
                  <c:v>95.5</c:v>
                </c:pt>
                <c:pt idx="72">
                  <c:v>99.59</c:v>
                </c:pt>
                <c:pt idx="73">
                  <c:v>89.32</c:v>
                </c:pt>
                <c:pt idx="74">
                  <c:v>95.83</c:v>
                </c:pt>
                <c:pt idx="75">
                  <c:v>100.65</c:v>
                </c:pt>
                <c:pt idx="76">
                  <c:v>95.97</c:v>
                </c:pt>
                <c:pt idx="77">
                  <c:v>111.54</c:v>
                </c:pt>
                <c:pt idx="78">
                  <c:v>109.14</c:v>
                </c:pt>
                <c:pt idx="79">
                  <c:v>106.2</c:v>
                </c:pt>
                <c:pt idx="80">
                  <c:v>105.99</c:v>
                </c:pt>
                <c:pt idx="81">
                  <c:v>110.59</c:v>
                </c:pt>
                <c:pt idx="82">
                  <c:v>109.51</c:v>
                </c:pt>
                <c:pt idx="83">
                  <c:v>112.59</c:v>
                </c:pt>
                <c:pt idx="84">
                  <c:v>110.92</c:v>
                </c:pt>
                <c:pt idx="85">
                  <c:v>104.59</c:v>
                </c:pt>
                <c:pt idx="86">
                  <c:v>105.48</c:v>
                </c:pt>
                <c:pt idx="87">
                  <c:v>106.98</c:v>
                </c:pt>
                <c:pt idx="88">
                  <c:v>103.49</c:v>
                </c:pt>
                <c:pt idx="89">
                  <c:v>103.87</c:v>
                </c:pt>
                <c:pt idx="90">
                  <c:v>98.6</c:v>
                </c:pt>
                <c:pt idx="91">
                  <c:v>100</c:v>
                </c:pt>
                <c:pt idx="92">
                  <c:v>101.88</c:v>
                </c:pt>
                <c:pt idx="93">
                  <c:v>98.32</c:v>
                </c:pt>
                <c:pt idx="94">
                  <c:v>101.1</c:v>
                </c:pt>
                <c:pt idx="95">
                  <c:v>99.84</c:v>
                </c:pt>
                <c:pt idx="96">
                  <c:v>100.81</c:v>
                </c:pt>
                <c:pt idx="97">
                  <c:v>103.85</c:v>
                </c:pt>
                <c:pt idx="98">
                  <c:v>100.98</c:v>
                </c:pt>
                <c:pt idx="99">
                  <c:v>100.38</c:v>
                </c:pt>
                <c:pt idx="100">
                  <c:v>99.57</c:v>
                </c:pt>
                <c:pt idx="101">
                  <c:v>100.86</c:v>
                </c:pt>
                <c:pt idx="102">
                  <c:v>104.93</c:v>
                </c:pt>
                <c:pt idx="103">
                  <c:v>103.15</c:v>
                </c:pt>
                <c:pt idx="104">
                  <c:v>106.1</c:v>
                </c:pt>
                <c:pt idx="105">
                  <c:v>107.6</c:v>
                </c:pt>
                <c:pt idx="106">
                  <c:v>108.88</c:v>
                </c:pt>
                <c:pt idx="107">
                  <c:v>110.95</c:v>
                </c:pt>
                <c:pt idx="108">
                  <c:v>107.35</c:v>
                </c:pt>
                <c:pt idx="109">
                  <c:v>108.43</c:v>
                </c:pt>
                <c:pt idx="110">
                  <c:v>110.05</c:v>
                </c:pt>
                <c:pt idx="111">
                  <c:v>88.83</c:v>
                </c:pt>
                <c:pt idx="112">
                  <c:v>88.95</c:v>
                </c:pt>
                <c:pt idx="113">
                  <c:v>90.76</c:v>
                </c:pt>
                <c:pt idx="114">
                  <c:v>93.37</c:v>
                </c:pt>
                <c:pt idx="115">
                  <c:v>95.52</c:v>
                </c:pt>
                <c:pt idx="116">
                  <c:v>97</c:v>
                </c:pt>
                <c:pt idx="117">
                  <c:v>97.28</c:v>
                </c:pt>
                <c:pt idx="118">
                  <c:v>96.74</c:v>
                </c:pt>
                <c:pt idx="119">
                  <c:v>102.07</c:v>
                </c:pt>
                <c:pt idx="120">
                  <c:v>107.01</c:v>
                </c:pt>
                <c:pt idx="121">
                  <c:v>104.77</c:v>
                </c:pt>
                <c:pt idx="122">
                  <c:v>103.56</c:v>
                </c:pt>
                <c:pt idx="123">
                  <c:v>102.42</c:v>
                </c:pt>
                <c:pt idx="124">
                  <c:v>103.59</c:v>
                </c:pt>
                <c:pt idx="125">
                  <c:v>105.06</c:v>
                </c:pt>
                <c:pt idx="126">
                  <c:v>102.64</c:v>
                </c:pt>
                <c:pt idx="127">
                  <c:v>103.3</c:v>
                </c:pt>
                <c:pt idx="128">
                  <c:v>99.97</c:v>
                </c:pt>
                <c:pt idx="129">
                  <c:v>102.67</c:v>
                </c:pt>
                <c:pt idx="130">
                  <c:v>103.89</c:v>
                </c:pt>
                <c:pt idx="131">
                  <c:v>105.12</c:v>
                </c:pt>
                <c:pt idx="132">
                  <c:v>105.77</c:v>
                </c:pt>
                <c:pt idx="133">
                  <c:v>110.04</c:v>
                </c:pt>
                <c:pt idx="134">
                  <c:v>109.68</c:v>
                </c:pt>
                <c:pt idx="135">
                  <c:v>111.06</c:v>
                </c:pt>
                <c:pt idx="136">
                  <c:v>112.07</c:v>
                </c:pt>
                <c:pt idx="137">
                  <c:v>110.8</c:v>
                </c:pt>
                <c:pt idx="138">
                  <c:v>110.03</c:v>
                </c:pt>
                <c:pt idx="139">
                  <c:v>109.53</c:v>
                </c:pt>
                <c:pt idx="140">
                  <c:v>108.71</c:v>
                </c:pt>
                <c:pt idx="141">
                  <c:v>110.72</c:v>
                </c:pt>
                <c:pt idx="142">
                  <c:v>112.95</c:v>
                </c:pt>
                <c:pt idx="143">
                  <c:v>112.28</c:v>
                </c:pt>
                <c:pt idx="144">
                  <c:v>113.27</c:v>
                </c:pt>
                <c:pt idx="145">
                  <c:v>111.86</c:v>
                </c:pt>
                <c:pt idx="146">
                  <c:v>105.68</c:v>
                </c:pt>
                <c:pt idx="147">
                  <c:v>106.85</c:v>
                </c:pt>
                <c:pt idx="148">
                  <c:v>111.55</c:v>
                </c:pt>
                <c:pt idx="149">
                  <c:v>108.96</c:v>
                </c:pt>
                <c:pt idx="150">
                  <c:v>111.72</c:v>
                </c:pt>
                <c:pt idx="151">
                  <c:v>112.94</c:v>
                </c:pt>
                <c:pt idx="152">
                  <c:v>113.37</c:v>
                </c:pt>
                <c:pt idx="153">
                  <c:v>111.44</c:v>
                </c:pt>
                <c:pt idx="154">
                  <c:v>110.59</c:v>
                </c:pt>
                <c:pt idx="155">
                  <c:v>109.75</c:v>
                </c:pt>
                <c:pt idx="156">
                  <c:v>109.91</c:v>
                </c:pt>
                <c:pt idx="157">
                  <c:v>113.28</c:v>
                </c:pt>
                <c:pt idx="158">
                  <c:v>111.25</c:v>
                </c:pt>
                <c:pt idx="159">
                  <c:v>109.68</c:v>
                </c:pt>
                <c:pt idx="160">
                  <c:v>105.6</c:v>
                </c:pt>
                <c:pt idx="161">
                  <c:v>105.6</c:v>
                </c:pt>
                <c:pt idx="162">
                  <c:v>104.06</c:v>
                </c:pt>
                <c:pt idx="163">
                  <c:v>108.53</c:v>
                </c:pt>
                <c:pt idx="164">
                  <c:v>106.08</c:v>
                </c:pt>
                <c:pt idx="165">
                  <c:v>101.81</c:v>
                </c:pt>
                <c:pt idx="166">
                  <c:v>98.59</c:v>
                </c:pt>
                <c:pt idx="167">
                  <c:v>97.98</c:v>
                </c:pt>
                <c:pt idx="168">
                  <c:v>96.51</c:v>
                </c:pt>
                <c:pt idx="169">
                  <c:v>97.78</c:v>
                </c:pt>
                <c:pt idx="170">
                  <c:v>99.86</c:v>
                </c:pt>
                <c:pt idx="171">
                  <c:v>98.96</c:v>
                </c:pt>
                <c:pt idx="172">
                  <c:v>101.98</c:v>
                </c:pt>
                <c:pt idx="173">
                  <c:v>102.85</c:v>
                </c:pt>
                <c:pt idx="174">
                  <c:v>101.3</c:v>
                </c:pt>
                <c:pt idx="175">
                  <c:v>101.86</c:v>
                </c:pt>
                <c:pt idx="176">
                  <c:v>102.74</c:v>
                </c:pt>
                <c:pt idx="177">
                  <c:v>105.22</c:v>
                </c:pt>
                <c:pt idx="178">
                  <c:v>106.29</c:v>
                </c:pt>
                <c:pt idx="179">
                  <c:v>106.21</c:v>
                </c:pt>
                <c:pt idx="180">
                  <c:v>107.82</c:v>
                </c:pt>
                <c:pt idx="181">
                  <c:v>109</c:v>
                </c:pt>
                <c:pt idx="182">
                  <c:v>111.58</c:v>
                </c:pt>
                <c:pt idx="183">
                  <c:v>138.05000000000001</c:v>
                </c:pt>
                <c:pt idx="184">
                  <c:v>133.75</c:v>
                </c:pt>
                <c:pt idx="185">
                  <c:v>129.99</c:v>
                </c:pt>
                <c:pt idx="186">
                  <c:v>131.29</c:v>
                </c:pt>
                <c:pt idx="187">
                  <c:v>132.35</c:v>
                </c:pt>
                <c:pt idx="188">
                  <c:v>138.22999999999999</c:v>
                </c:pt>
                <c:pt idx="189">
                  <c:v>139.4</c:v>
                </c:pt>
                <c:pt idx="190">
                  <c:v>136.09</c:v>
                </c:pt>
                <c:pt idx="191">
                  <c:v>137.54</c:v>
                </c:pt>
                <c:pt idx="192">
                  <c:v>140.44999999999999</c:v>
                </c:pt>
                <c:pt idx="193">
                  <c:v>139.43</c:v>
                </c:pt>
                <c:pt idx="194">
                  <c:v>139.55000000000001</c:v>
                </c:pt>
                <c:pt idx="195">
                  <c:v>136.74</c:v>
                </c:pt>
                <c:pt idx="196">
                  <c:v>135.11000000000001</c:v>
                </c:pt>
                <c:pt idx="197">
                  <c:v>135.61000000000001</c:v>
                </c:pt>
                <c:pt idx="198">
                  <c:v>136.54</c:v>
                </c:pt>
                <c:pt idx="199">
                  <c:v>141.93</c:v>
                </c:pt>
                <c:pt idx="200">
                  <c:v>137.99</c:v>
                </c:pt>
                <c:pt idx="201">
                  <c:v>140.80000000000001</c:v>
                </c:pt>
                <c:pt idx="202">
                  <c:v>141.63</c:v>
                </c:pt>
                <c:pt idx="203">
                  <c:v>144.81</c:v>
                </c:pt>
                <c:pt idx="204">
                  <c:v>144.31</c:v>
                </c:pt>
                <c:pt idx="205">
                  <c:v>147.4</c:v>
                </c:pt>
                <c:pt idx="206">
                  <c:v>143.04</c:v>
                </c:pt>
                <c:pt idx="207">
                  <c:v>144.83000000000001</c:v>
                </c:pt>
                <c:pt idx="208">
                  <c:v>143.75</c:v>
                </c:pt>
                <c:pt idx="209">
                  <c:v>139.05000000000001</c:v>
                </c:pt>
                <c:pt idx="210">
                  <c:v>137.91999999999999</c:v>
                </c:pt>
                <c:pt idx="211">
                  <c:v>139.81</c:v>
                </c:pt>
                <c:pt idx="212">
                  <c:v>138.43</c:v>
                </c:pt>
                <c:pt idx="213">
                  <c:v>135.47</c:v>
                </c:pt>
                <c:pt idx="214">
                  <c:v>128.77000000000001</c:v>
                </c:pt>
                <c:pt idx="215">
                  <c:v>127.73</c:v>
                </c:pt>
                <c:pt idx="216">
                  <c:v>128.13999999999999</c:v>
                </c:pt>
                <c:pt idx="217">
                  <c:v>125.43</c:v>
                </c:pt>
                <c:pt idx="218">
                  <c:v>125.73</c:v>
                </c:pt>
                <c:pt idx="219">
                  <c:v>129.82</c:v>
                </c:pt>
                <c:pt idx="220">
                  <c:v>135.62</c:v>
                </c:pt>
                <c:pt idx="221">
                  <c:v>138.91999999999999</c:v>
                </c:pt>
                <c:pt idx="222">
                  <c:v>139.91999999999999</c:v>
                </c:pt>
                <c:pt idx="223">
                  <c:v>146.16999999999999</c:v>
                </c:pt>
                <c:pt idx="224">
                  <c:v>145.28</c:v>
                </c:pt>
                <c:pt idx="225">
                  <c:v>143.11000000000001</c:v>
                </c:pt>
                <c:pt idx="226">
                  <c:v>143.18</c:v>
                </c:pt>
                <c:pt idx="227">
                  <c:v>140.07499999999999</c:v>
                </c:pt>
                <c:pt idx="228">
                  <c:v>144.69</c:v>
                </c:pt>
                <c:pt idx="229">
                  <c:v>142.06</c:v>
                </c:pt>
                <c:pt idx="230">
                  <c:v>140.6</c:v>
                </c:pt>
                <c:pt idx="231">
                  <c:v>135.01</c:v>
                </c:pt>
                <c:pt idx="232">
                  <c:v>139.31</c:v>
                </c:pt>
                <c:pt idx="233">
                  <c:v>136.05000000000001</c:v>
                </c:pt>
                <c:pt idx="234">
                  <c:v>137.18</c:v>
                </c:pt>
                <c:pt idx="235">
                  <c:v>131.38999999999999</c:v>
                </c:pt>
                <c:pt idx="236">
                  <c:v>134.61000000000001</c:v>
                </c:pt>
                <c:pt idx="237">
                  <c:v>130.24</c:v>
                </c:pt>
                <c:pt idx="238">
                  <c:v>132.27000000000001</c:v>
                </c:pt>
                <c:pt idx="239">
                  <c:v>131.75</c:v>
                </c:pt>
                <c:pt idx="240">
                  <c:v>126.18</c:v>
                </c:pt>
                <c:pt idx="241">
                  <c:v>126.69</c:v>
                </c:pt>
                <c:pt idx="242">
                  <c:v>121.05</c:v>
                </c:pt>
                <c:pt idx="243">
                  <c:v>123.31</c:v>
                </c:pt>
                <c:pt idx="244">
                  <c:v>130.81</c:v>
                </c:pt>
                <c:pt idx="245">
                  <c:v>134.37</c:v>
                </c:pt>
                <c:pt idx="246">
                  <c:v>132.61000000000001</c:v>
                </c:pt>
                <c:pt idx="247">
                  <c:v>132.51</c:v>
                </c:pt>
                <c:pt idx="248">
                  <c:v>130.5</c:v>
                </c:pt>
                <c:pt idx="249">
                  <c:v>125.14</c:v>
                </c:pt>
                <c:pt idx="250">
                  <c:v>129.38</c:v>
                </c:pt>
                <c:pt idx="251">
                  <c:v>131.30000000000001</c:v>
                </c:pt>
                <c:pt idx="252">
                  <c:v>133.28</c:v>
                </c:pt>
                <c:pt idx="253">
                  <c:v>133.5</c:v>
                </c:pt>
                <c:pt idx="254">
                  <c:v>131.55000000000001</c:v>
                </c:pt>
                <c:pt idx="255">
                  <c:v>132.99</c:v>
                </c:pt>
                <c:pt idx="256">
                  <c:v>136.1</c:v>
                </c:pt>
                <c:pt idx="257">
                  <c:v>135.85</c:v>
                </c:pt>
                <c:pt idx="258">
                  <c:v>139.24</c:v>
                </c:pt>
                <c:pt idx="259">
                  <c:v>142.88999999999999</c:v>
                </c:pt>
                <c:pt idx="260">
                  <c:v>140.13999999999999</c:v>
                </c:pt>
                <c:pt idx="261">
                  <c:v>143.25</c:v>
                </c:pt>
                <c:pt idx="262">
                  <c:v>144.52000000000001</c:v>
                </c:pt>
                <c:pt idx="263">
                  <c:v>143.54</c:v>
                </c:pt>
                <c:pt idx="264">
                  <c:v>147.9</c:v>
                </c:pt>
                <c:pt idx="265">
                  <c:v>145.49</c:v>
                </c:pt>
                <c:pt idx="266">
                  <c:v>147.75</c:v>
                </c:pt>
                <c:pt idx="267">
                  <c:v>145.94</c:v>
                </c:pt>
                <c:pt idx="268">
                  <c:v>148.25</c:v>
                </c:pt>
                <c:pt idx="269">
                  <c:v>148.63999999999999</c:v>
                </c:pt>
                <c:pt idx="270">
                  <c:v>151.13999999999999</c:v>
                </c:pt>
                <c:pt idx="271">
                  <c:v>152.59</c:v>
                </c:pt>
                <c:pt idx="272">
                  <c:v>154.74</c:v>
                </c:pt>
                <c:pt idx="273">
                  <c:v>157.85</c:v>
                </c:pt>
                <c:pt idx="274">
                  <c:v>159.41999999999999</c:v>
                </c:pt>
                <c:pt idx="275">
                  <c:v>159.68</c:v>
                </c:pt>
                <c:pt idx="276">
                  <c:v>156.97999999999999</c:v>
                </c:pt>
                <c:pt idx="277">
                  <c:v>158.65</c:v>
                </c:pt>
                <c:pt idx="278">
                  <c:v>157.44999999999999</c:v>
                </c:pt>
                <c:pt idx="279">
                  <c:v>154.53</c:v>
                </c:pt>
                <c:pt idx="280">
                  <c:v>154.08000000000001</c:v>
                </c:pt>
                <c:pt idx="281">
                  <c:v>147</c:v>
                </c:pt>
                <c:pt idx="282">
                  <c:v>148.41</c:v>
                </c:pt>
                <c:pt idx="283">
                  <c:v>148.01</c:v>
                </c:pt>
                <c:pt idx="284">
                  <c:v>148.72</c:v>
                </c:pt>
                <c:pt idx="285">
                  <c:v>153.93</c:v>
                </c:pt>
                <c:pt idx="286">
                  <c:v>155.63999999999999</c:v>
                </c:pt>
                <c:pt idx="287">
                  <c:v>155.97</c:v>
                </c:pt>
                <c:pt idx="288">
                  <c:v>153.61000000000001</c:v>
                </c:pt>
                <c:pt idx="289">
                  <c:v>154.91</c:v>
                </c:pt>
                <c:pt idx="290">
                  <c:v>148.91999999999999</c:v>
                </c:pt>
                <c:pt idx="291">
                  <c:v>142.62</c:v>
                </c:pt>
                <c:pt idx="292">
                  <c:v>141.54</c:v>
                </c:pt>
                <c:pt idx="293">
                  <c:v>144.41999999999999</c:v>
                </c:pt>
                <c:pt idx="294">
                  <c:v>139.32</c:v>
                </c:pt>
                <c:pt idx="295">
                  <c:v>140.94999999999999</c:v>
                </c:pt>
                <c:pt idx="296">
                  <c:v>142.01</c:v>
                </c:pt>
                <c:pt idx="297">
                  <c:v>144.72999999999999</c:v>
                </c:pt>
                <c:pt idx="298">
                  <c:v>145.31</c:v>
                </c:pt>
                <c:pt idx="299">
                  <c:v>142.94</c:v>
                </c:pt>
                <c:pt idx="300">
                  <c:v>143.27000000000001</c:v>
                </c:pt>
                <c:pt idx="301">
                  <c:v>139.69999999999999</c:v>
                </c:pt>
                <c:pt idx="302">
                  <c:v>135.41999999999999</c:v>
                </c:pt>
                <c:pt idx="303">
                  <c:v>136.49</c:v>
                </c:pt>
                <c:pt idx="304">
                  <c:v>126.63</c:v>
                </c:pt>
                <c:pt idx="305">
                  <c:v>124.28</c:v>
                </c:pt>
                <c:pt idx="306">
                  <c:v>126.7</c:v>
                </c:pt>
                <c:pt idx="307">
                  <c:v>123.55</c:v>
                </c:pt>
                <c:pt idx="308">
                  <c:v>124.37</c:v>
                </c:pt>
                <c:pt idx="309">
                  <c:v>127.69</c:v>
                </c:pt>
                <c:pt idx="310">
                  <c:v>125.4</c:v>
                </c:pt>
                <c:pt idx="311">
                  <c:v>123.51</c:v>
                </c:pt>
                <c:pt idx="312">
                  <c:v>125.77</c:v>
                </c:pt>
                <c:pt idx="313">
                  <c:v>126.43</c:v>
                </c:pt>
                <c:pt idx="314">
                  <c:v>125.38</c:v>
                </c:pt>
                <c:pt idx="315">
                  <c:v>120.54</c:v>
                </c:pt>
                <c:pt idx="316">
                  <c:v>121.08</c:v>
                </c:pt>
                <c:pt idx="317">
                  <c:v>119.33</c:v>
                </c:pt>
                <c:pt idx="318">
                  <c:v>120.68</c:v>
                </c:pt>
                <c:pt idx="319">
                  <c:v>123.36</c:v>
                </c:pt>
                <c:pt idx="320">
                  <c:v>125.54</c:v>
                </c:pt>
                <c:pt idx="321">
                  <c:v>129.41</c:v>
                </c:pt>
                <c:pt idx="322">
                  <c:v>128.29</c:v>
                </c:pt>
                <c:pt idx="323">
                  <c:v>128.22</c:v>
                </c:pt>
                <c:pt idx="324">
                  <c:v>132.72999999999999</c:v>
                </c:pt>
                <c:pt idx="325">
                  <c:v>134.09</c:v>
                </c:pt>
                <c:pt idx="326">
                  <c:v>134.38</c:v>
                </c:pt>
                <c:pt idx="327">
                  <c:v>138.76</c:v>
                </c:pt>
                <c:pt idx="328">
                  <c:v>141.66</c:v>
                </c:pt>
                <c:pt idx="329">
                  <c:v>145.75</c:v>
                </c:pt>
                <c:pt idx="330">
                  <c:v>143.80000000000001</c:v>
                </c:pt>
                <c:pt idx="331">
                  <c:v>143.02000000000001</c:v>
                </c:pt>
                <c:pt idx="332">
                  <c:v>140.05000000000001</c:v>
                </c:pt>
                <c:pt idx="333">
                  <c:v>141.25</c:v>
                </c:pt>
                <c:pt idx="334">
                  <c:v>141.62</c:v>
                </c:pt>
                <c:pt idx="335">
                  <c:v>141</c:v>
                </c:pt>
                <c:pt idx="336">
                  <c:v>139.99</c:v>
                </c:pt>
                <c:pt idx="337">
                  <c:v>131.71</c:v>
                </c:pt>
                <c:pt idx="338">
                  <c:v>129.96</c:v>
                </c:pt>
                <c:pt idx="339">
                  <c:v>128.16999999999999</c:v>
                </c:pt>
                <c:pt idx="340">
                  <c:v>125.99</c:v>
                </c:pt>
                <c:pt idx="341">
                  <c:v>129.32</c:v>
                </c:pt>
                <c:pt idx="342">
                  <c:v>125.59</c:v>
                </c:pt>
                <c:pt idx="343">
                  <c:v>126.7</c:v>
                </c:pt>
                <c:pt idx="344">
                  <c:v>125.04</c:v>
                </c:pt>
                <c:pt idx="345">
                  <c:v>124</c:v>
                </c:pt>
                <c:pt idx="346">
                  <c:v>120.39</c:v>
                </c:pt>
                <c:pt idx="347">
                  <c:v>122.02</c:v>
                </c:pt>
                <c:pt idx="348">
                  <c:v>124.59</c:v>
                </c:pt>
                <c:pt idx="349">
                  <c:v>124.81</c:v>
                </c:pt>
                <c:pt idx="350">
                  <c:v>122.25</c:v>
                </c:pt>
                <c:pt idx="351">
                  <c:v>123.26</c:v>
                </c:pt>
                <c:pt idx="352">
                  <c:v>121.09</c:v>
                </c:pt>
                <c:pt idx="353">
                  <c:v>119.88</c:v>
                </c:pt>
                <c:pt idx="354">
                  <c:v>118.31</c:v>
                </c:pt>
                <c:pt idx="355">
                  <c:v>117.29</c:v>
                </c:pt>
                <c:pt idx="356">
                  <c:v>115.72</c:v>
                </c:pt>
                <c:pt idx="357">
                  <c:v>115.59</c:v>
                </c:pt>
                <c:pt idx="358">
                  <c:v>118.98</c:v>
                </c:pt>
                <c:pt idx="359">
                  <c:v>121.63</c:v>
                </c:pt>
                <c:pt idx="360">
                  <c:v>108.37</c:v>
                </c:pt>
                <c:pt idx="361">
                  <c:v>106.94</c:v>
                </c:pt>
                <c:pt idx="362">
                  <c:v>110.08</c:v>
                </c:pt>
                <c:pt idx="363">
                  <c:v>107.54</c:v>
                </c:pt>
                <c:pt idx="364">
                  <c:v>104.31</c:v>
                </c:pt>
                <c:pt idx="365">
                  <c:v>99.97</c:v>
                </c:pt>
                <c:pt idx="366">
                  <c:v>99</c:v>
                </c:pt>
                <c:pt idx="367">
                  <c:v>96.21</c:v>
                </c:pt>
                <c:pt idx="368">
                  <c:v>98.18</c:v>
                </c:pt>
                <c:pt idx="369">
                  <c:v>100.81</c:v>
                </c:pt>
                <c:pt idx="370">
                  <c:v>101.48</c:v>
                </c:pt>
                <c:pt idx="371">
                  <c:v>103.94</c:v>
                </c:pt>
                <c:pt idx="372">
                  <c:v>104.4</c:v>
                </c:pt>
                <c:pt idx="373">
                  <c:v>102.96</c:v>
                </c:pt>
                <c:pt idx="374">
                  <c:v>100.66</c:v>
                </c:pt>
                <c:pt idx="375">
                  <c:v>100.2</c:v>
                </c:pt>
                <c:pt idx="376">
                  <c:v>101.99</c:v>
                </c:pt>
                <c:pt idx="377">
                  <c:v>102.09</c:v>
                </c:pt>
                <c:pt idx="378">
                  <c:v>101.35</c:v>
                </c:pt>
                <c:pt idx="379">
                  <c:v>100.5</c:v>
                </c:pt>
                <c:pt idx="380">
                  <c:v>99.47</c:v>
                </c:pt>
                <c:pt idx="381">
                  <c:v>100.73</c:v>
                </c:pt>
                <c:pt idx="382">
                  <c:v>103.39</c:v>
                </c:pt>
                <c:pt idx="383">
                  <c:v>104.9</c:v>
                </c:pt>
                <c:pt idx="384">
                  <c:v>105.16</c:v>
                </c:pt>
                <c:pt idx="385">
                  <c:v>100.12</c:v>
                </c:pt>
                <c:pt idx="386">
                  <c:v>104.03</c:v>
                </c:pt>
                <c:pt idx="387">
                  <c:v>86.454999999999998</c:v>
                </c:pt>
                <c:pt idx="388">
                  <c:v>89.78</c:v>
                </c:pt>
                <c:pt idx="389">
                  <c:v>88.69</c:v>
                </c:pt>
                <c:pt idx="390">
                  <c:v>93.77</c:v>
                </c:pt>
                <c:pt idx="391">
                  <c:v>93.41</c:v>
                </c:pt>
                <c:pt idx="392">
                  <c:v>95.27</c:v>
                </c:pt>
                <c:pt idx="393">
                  <c:v>94.51</c:v>
                </c:pt>
                <c:pt idx="394">
                  <c:v>96.7</c:v>
                </c:pt>
                <c:pt idx="395">
                  <c:v>98.18</c:v>
                </c:pt>
                <c:pt idx="396">
                  <c:v>102.33</c:v>
                </c:pt>
                <c:pt idx="397">
                  <c:v>100.88</c:v>
                </c:pt>
                <c:pt idx="398">
                  <c:v>105.26</c:v>
                </c:pt>
                <c:pt idx="399">
                  <c:v>103.63</c:v>
                </c:pt>
                <c:pt idx="400">
                  <c:v>107.11</c:v>
                </c:pt>
                <c:pt idx="401">
                  <c:v>107.86</c:v>
                </c:pt>
                <c:pt idx="402">
                  <c:v>106.8</c:v>
                </c:pt>
                <c:pt idx="403">
                  <c:v>104.92</c:v>
                </c:pt>
                <c:pt idx="404">
                  <c:v>104.6</c:v>
                </c:pt>
                <c:pt idx="405">
                  <c:v>103.74</c:v>
                </c:pt>
                <c:pt idx="406">
                  <c:v>104.11</c:v>
                </c:pt>
                <c:pt idx="407">
                  <c:v>103.67</c:v>
                </c:pt>
                <c:pt idx="408">
                  <c:v>102.2</c:v>
                </c:pt>
                <c:pt idx="409">
                  <c:v>105.06</c:v>
                </c:pt>
                <c:pt idx="410">
                  <c:v>106.56</c:v>
                </c:pt>
                <c:pt idx="411">
                  <c:v>105.61</c:v>
                </c:pt>
                <c:pt idx="412">
                  <c:v>103.7</c:v>
                </c:pt>
                <c:pt idx="413">
                  <c:v>101.09</c:v>
                </c:pt>
                <c:pt idx="414">
                  <c:v>96.16</c:v>
                </c:pt>
                <c:pt idx="415">
                  <c:v>94.59</c:v>
                </c:pt>
                <c:pt idx="416">
                  <c:v>93.7</c:v>
                </c:pt>
                <c:pt idx="417">
                  <c:v>92.6</c:v>
                </c:pt>
                <c:pt idx="418">
                  <c:v>94.57</c:v>
                </c:pt>
                <c:pt idx="419">
                  <c:v>91.18</c:v>
                </c:pt>
                <c:pt idx="420">
                  <c:v>87.82</c:v>
                </c:pt>
                <c:pt idx="421">
                  <c:v>89.51</c:v>
                </c:pt>
                <c:pt idx="422">
                  <c:v>85.14</c:v>
                </c:pt>
                <c:pt idx="423">
                  <c:v>77.27</c:v>
                </c:pt>
                <c:pt idx="424">
                  <c:v>79.69</c:v>
                </c:pt>
                <c:pt idx="425">
                  <c:v>79.239999999999995</c:v>
                </c:pt>
                <c:pt idx="426">
                  <c:v>82.98</c:v>
                </c:pt>
                <c:pt idx="427">
                  <c:v>84.4</c:v>
                </c:pt>
                <c:pt idx="428">
                  <c:v>82.2</c:v>
                </c:pt>
                <c:pt idx="429">
                  <c:v>83.93</c:v>
                </c:pt>
                <c:pt idx="430">
                  <c:v>82.79</c:v>
                </c:pt>
                <c:pt idx="431">
                  <c:v>87.41</c:v>
                </c:pt>
                <c:pt idx="432">
                  <c:v>89.32</c:v>
                </c:pt>
                <c:pt idx="433">
                  <c:v>87.48</c:v>
                </c:pt>
                <c:pt idx="434">
                  <c:v>85.98</c:v>
                </c:pt>
                <c:pt idx="435">
                  <c:v>86.35</c:v>
                </c:pt>
                <c:pt idx="436">
                  <c:v>87.52</c:v>
                </c:pt>
                <c:pt idx="437">
                  <c:v>89.16</c:v>
                </c:pt>
                <c:pt idx="438">
                  <c:v>84.85</c:v>
                </c:pt>
                <c:pt idx="439">
                  <c:v>85.56</c:v>
                </c:pt>
                <c:pt idx="440">
                  <c:v>84.45</c:v>
                </c:pt>
                <c:pt idx="441">
                  <c:v>85.3</c:v>
                </c:pt>
                <c:pt idx="442">
                  <c:v>87.23</c:v>
                </c:pt>
                <c:pt idx="443">
                  <c:v>85.73</c:v>
                </c:pt>
                <c:pt idx="444">
                  <c:v>82.73</c:v>
                </c:pt>
                <c:pt idx="445">
                  <c:v>84.8</c:v>
                </c:pt>
                <c:pt idx="446">
                  <c:v>86.58</c:v>
                </c:pt>
                <c:pt idx="447">
                  <c:v>86.94</c:v>
                </c:pt>
                <c:pt idx="448">
                  <c:v>85.2</c:v>
                </c:pt>
                <c:pt idx="449">
                  <c:v>84.82</c:v>
                </c:pt>
                <c:pt idx="450">
                  <c:v>84.27</c:v>
                </c:pt>
                <c:pt idx="451">
                  <c:v>85.49</c:v>
                </c:pt>
                <c:pt idx="452">
                  <c:v>85.94</c:v>
                </c:pt>
                <c:pt idx="453">
                  <c:v>87.88</c:v>
                </c:pt>
                <c:pt idx="454">
                  <c:v>88.23</c:v>
                </c:pt>
                <c:pt idx="455">
                  <c:v>85.87</c:v>
                </c:pt>
                <c:pt idx="456">
                  <c:v>84.56</c:v>
                </c:pt>
                <c:pt idx="457">
                  <c:v>83.86</c:v>
                </c:pt>
                <c:pt idx="458">
                  <c:v>86.31</c:v>
                </c:pt>
                <c:pt idx="459">
                  <c:v>86.45</c:v>
                </c:pt>
                <c:pt idx="460">
                  <c:v>86.08</c:v>
                </c:pt>
                <c:pt idx="461">
                  <c:v>87.94</c:v>
                </c:pt>
                <c:pt idx="462">
                  <c:v>89.68</c:v>
                </c:pt>
                <c:pt idx="463">
                  <c:v>87.62</c:v>
                </c:pt>
                <c:pt idx="464">
                  <c:v>87.99</c:v>
                </c:pt>
                <c:pt idx="465">
                  <c:v>90.72</c:v>
                </c:pt>
                <c:pt idx="466">
                  <c:v>89.51</c:v>
                </c:pt>
                <c:pt idx="467">
                  <c:v>91.86</c:v>
                </c:pt>
                <c:pt idx="468">
                  <c:v>92.75</c:v>
                </c:pt>
                <c:pt idx="469">
                  <c:v>93.37</c:v>
                </c:pt>
                <c:pt idx="470">
                  <c:v>96.28</c:v>
                </c:pt>
                <c:pt idx="471">
                  <c:v>96.36</c:v>
                </c:pt>
                <c:pt idx="472">
                  <c:v>98.39</c:v>
                </c:pt>
                <c:pt idx="473">
                  <c:v>99.86</c:v>
                </c:pt>
                <c:pt idx="474">
                  <c:v>97.34</c:v>
                </c:pt>
                <c:pt idx="475">
                  <c:v>96.84</c:v>
                </c:pt>
                <c:pt idx="476">
                  <c:v>97.35</c:v>
                </c:pt>
                <c:pt idx="477">
                  <c:v>96.84</c:v>
                </c:pt>
                <c:pt idx="478">
                  <c:v>95.56</c:v>
                </c:pt>
                <c:pt idx="479">
                  <c:v>95.1</c:v>
                </c:pt>
                <c:pt idx="480">
                  <c:v>99.21</c:v>
                </c:pt>
                <c:pt idx="481">
                  <c:v>98.51</c:v>
                </c:pt>
                <c:pt idx="482">
                  <c:v>98.08</c:v>
                </c:pt>
                <c:pt idx="483">
                  <c:v>94.8</c:v>
                </c:pt>
                <c:pt idx="484">
                  <c:v>92.47</c:v>
                </c:pt>
                <c:pt idx="485">
                  <c:v>94.01</c:v>
                </c:pt>
                <c:pt idx="486">
                  <c:v>97.8</c:v>
                </c:pt>
                <c:pt idx="487">
                  <c:v>99.22</c:v>
                </c:pt>
                <c:pt idx="488">
                  <c:v>100.59</c:v>
                </c:pt>
                <c:pt idx="489">
                  <c:v>103</c:v>
                </c:pt>
                <c:pt idx="490">
                  <c:v>102.95</c:v>
                </c:pt>
                <c:pt idx="491">
                  <c:v>104.06</c:v>
                </c:pt>
                <c:pt idx="492">
                  <c:v>104.48</c:v>
                </c:pt>
                <c:pt idx="493">
                  <c:v>105.91</c:v>
                </c:pt>
                <c:pt idx="494">
                  <c:v>103.77</c:v>
                </c:pt>
                <c:pt idx="495">
                  <c:v>104.3</c:v>
                </c:pt>
                <c:pt idx="496">
                  <c:v>107</c:v>
                </c:pt>
                <c:pt idx="497">
                  <c:v>108.35</c:v>
                </c:pt>
                <c:pt idx="498">
                  <c:v>108.14</c:v>
                </c:pt>
                <c:pt idx="499">
                  <c:v>102.3</c:v>
                </c:pt>
                <c:pt idx="500">
                  <c:v>119.8</c:v>
                </c:pt>
                <c:pt idx="501">
                  <c:v>121.87</c:v>
                </c:pt>
                <c:pt idx="502">
                  <c:v>122.66</c:v>
                </c:pt>
                <c:pt idx="503">
                  <c:v>122.81</c:v>
                </c:pt>
                <c:pt idx="504">
                  <c:v>121.84</c:v>
                </c:pt>
                <c:pt idx="505">
                  <c:v>129.88999999999999</c:v>
                </c:pt>
                <c:pt idx="506">
                  <c:v>127.34</c:v>
                </c:pt>
                <c:pt idx="507">
                  <c:v>127.1</c:v>
                </c:pt>
                <c:pt idx="508">
                  <c:v>124.04</c:v>
                </c:pt>
                <c:pt idx="509">
                  <c:v>125.99</c:v>
                </c:pt>
                <c:pt idx="510">
                  <c:v>126.42</c:v>
                </c:pt>
                <c:pt idx="511">
                  <c:v>120.44</c:v>
                </c:pt>
                <c:pt idx="512">
                  <c:v>117.37</c:v>
                </c:pt>
                <c:pt idx="513">
                  <c:v>112.43</c:v>
                </c:pt>
                <c:pt idx="514">
                  <c:v>111.43</c:v>
                </c:pt>
                <c:pt idx="515">
                  <c:v>114.26</c:v>
                </c:pt>
                <c:pt idx="516">
                  <c:v>117.06</c:v>
                </c:pt>
                <c:pt idx="517">
                  <c:v>112.44</c:v>
                </c:pt>
                <c:pt idx="518">
                  <c:v>108.21</c:v>
                </c:pt>
                <c:pt idx="519">
                  <c:v>107.13</c:v>
                </c:pt>
                <c:pt idx="520">
                  <c:v>107.08</c:v>
                </c:pt>
                <c:pt idx="521">
                  <c:v>104.79</c:v>
                </c:pt>
                <c:pt idx="522">
                  <c:v>106.01</c:v>
                </c:pt>
                <c:pt idx="523">
                  <c:v>107.06</c:v>
                </c:pt>
                <c:pt idx="524">
                  <c:v>108.58</c:v>
                </c:pt>
                <c:pt idx="525">
                  <c:v>105.95</c:v>
                </c:pt>
                <c:pt idx="526">
                  <c:v>109.95</c:v>
                </c:pt>
                <c:pt idx="527">
                  <c:v>115.09</c:v>
                </c:pt>
                <c:pt idx="528">
                  <c:v>114.72</c:v>
                </c:pt>
                <c:pt idx="529">
                  <c:v>114.8</c:v>
                </c:pt>
                <c:pt idx="530">
                  <c:v>115.605</c:v>
                </c:pt>
                <c:pt idx="531">
                  <c:v>116.19</c:v>
                </c:pt>
                <c:pt idx="532">
                  <c:v>116.57</c:v>
                </c:pt>
                <c:pt idx="533">
                  <c:v>121.09</c:v>
                </c:pt>
                <c:pt idx="534">
                  <c:v>115.96</c:v>
                </c:pt>
                <c:pt idx="535">
                  <c:v>109.66</c:v>
                </c:pt>
                <c:pt idx="536">
                  <c:v>110.04</c:v>
                </c:pt>
                <c:pt idx="537">
                  <c:v>105.16</c:v>
                </c:pt>
                <c:pt idx="538">
                  <c:v>112.28</c:v>
                </c:pt>
                <c:pt idx="539">
                  <c:v>114.33</c:v>
                </c:pt>
                <c:pt idx="540">
                  <c:v>106.74</c:v>
                </c:pt>
                <c:pt idx="541">
                  <c:v>104.32</c:v>
                </c:pt>
                <c:pt idx="542">
                  <c:v>104.09</c:v>
                </c:pt>
                <c:pt idx="543">
                  <c:v>106.14</c:v>
                </c:pt>
                <c:pt idx="544">
                  <c:v>107.11</c:v>
                </c:pt>
                <c:pt idx="545">
                  <c:v>109</c:v>
                </c:pt>
                <c:pt idx="546">
                  <c:v>115.37</c:v>
                </c:pt>
                <c:pt idx="547">
                  <c:v>116.67</c:v>
                </c:pt>
                <c:pt idx="548">
                  <c:v>113.45</c:v>
                </c:pt>
                <c:pt idx="549">
                  <c:v>118.39</c:v>
                </c:pt>
                <c:pt idx="550">
                  <c:v>115.4</c:v>
                </c:pt>
                <c:pt idx="551">
                  <c:v>116.8</c:v>
                </c:pt>
                <c:pt idx="552">
                  <c:v>116.46</c:v>
                </c:pt>
                <c:pt idx="553">
                  <c:v>116.91</c:v>
                </c:pt>
                <c:pt idx="554">
                  <c:v>116.75</c:v>
                </c:pt>
                <c:pt idx="555">
                  <c:v>114.48</c:v>
                </c:pt>
                <c:pt idx="556">
                  <c:v>109.85</c:v>
                </c:pt>
                <c:pt idx="557">
                  <c:v>120.13</c:v>
                </c:pt>
                <c:pt idx="558">
                  <c:v>120.16</c:v>
                </c:pt>
                <c:pt idx="559">
                  <c:v>120.98</c:v>
                </c:pt>
                <c:pt idx="560">
                  <c:v>123.67</c:v>
                </c:pt>
                <c:pt idx="561">
                  <c:v>124.32</c:v>
                </c:pt>
                <c:pt idx="562">
                  <c:v>147.78</c:v>
                </c:pt>
                <c:pt idx="563">
                  <c:v>145.33000000000001</c:v>
                </c:pt>
                <c:pt idx="564">
                  <c:v>151.13</c:v>
                </c:pt>
                <c:pt idx="565">
                  <c:v>147.18</c:v>
                </c:pt>
                <c:pt idx="566">
                  <c:v>145.72999999999999</c:v>
                </c:pt>
                <c:pt idx="567">
                  <c:v>144.37</c:v>
                </c:pt>
                <c:pt idx="568">
                  <c:v>143.75</c:v>
                </c:pt>
                <c:pt idx="569">
                  <c:v>139.04</c:v>
                </c:pt>
                <c:pt idx="570">
                  <c:v>134.30000000000001</c:v>
                </c:pt>
                <c:pt idx="571">
                  <c:v>130.78</c:v>
                </c:pt>
                <c:pt idx="572">
                  <c:v>126.19</c:v>
                </c:pt>
                <c:pt idx="573">
                  <c:v>128.07</c:v>
                </c:pt>
                <c:pt idx="574">
                  <c:v>127.97</c:v>
                </c:pt>
                <c:pt idx="575">
                  <c:v>121.86</c:v>
                </c:pt>
                <c:pt idx="576">
                  <c:v>123.58</c:v>
                </c:pt>
                <c:pt idx="577">
                  <c:v>127.02</c:v>
                </c:pt>
                <c:pt idx="578">
                  <c:v>128.66999999999999</c:v>
                </c:pt>
                <c:pt idx="579">
                  <c:v>126.44</c:v>
                </c:pt>
                <c:pt idx="580">
                  <c:v>125.06</c:v>
                </c:pt>
                <c:pt idx="581">
                  <c:v>119.26</c:v>
                </c:pt>
                <c:pt idx="582">
                  <c:v>117.99</c:v>
                </c:pt>
                <c:pt idx="583">
                  <c:v>117.34</c:v>
                </c:pt>
                <c:pt idx="584">
                  <c:v>118.35</c:v>
                </c:pt>
                <c:pt idx="585">
                  <c:v>120.88</c:v>
                </c:pt>
                <c:pt idx="586">
                  <c:v>115.9</c:v>
                </c:pt>
                <c:pt idx="587">
                  <c:v>122.02</c:v>
                </c:pt>
                <c:pt idx="588">
                  <c:v>118.59</c:v>
                </c:pt>
                <c:pt idx="589">
                  <c:v>119.92</c:v>
                </c:pt>
                <c:pt idx="590">
                  <c:v>121.26</c:v>
                </c:pt>
                <c:pt idx="591">
                  <c:v>117.43</c:v>
                </c:pt>
                <c:pt idx="592">
                  <c:v>116.24</c:v>
                </c:pt>
                <c:pt idx="593">
                  <c:v>111.31</c:v>
                </c:pt>
                <c:pt idx="594">
                  <c:v>115.32</c:v>
                </c:pt>
                <c:pt idx="595">
                  <c:v>119.63</c:v>
                </c:pt>
                <c:pt idx="596">
                  <c:v>123.8</c:v>
                </c:pt>
                <c:pt idx="597">
                  <c:v>124.47</c:v>
                </c:pt>
                <c:pt idx="598">
                  <c:v>125.06</c:v>
                </c:pt>
                <c:pt idx="599">
                  <c:v>125.54</c:v>
                </c:pt>
                <c:pt idx="600">
                  <c:v>125.35</c:v>
                </c:pt>
                <c:pt idx="601">
                  <c:v>124.45</c:v>
                </c:pt>
                <c:pt idx="602">
                  <c:v>121.71</c:v>
                </c:pt>
                <c:pt idx="603">
                  <c:v>123.58</c:v>
                </c:pt>
                <c:pt idx="604">
                  <c:v>122.36</c:v>
                </c:pt>
                <c:pt idx="605">
                  <c:v>125.47</c:v>
                </c:pt>
                <c:pt idx="606">
                  <c:v>125.18</c:v>
                </c:pt>
                <c:pt idx="607">
                  <c:v>118.72</c:v>
                </c:pt>
                <c:pt idx="608">
                  <c:v>131.47</c:v>
                </c:pt>
                <c:pt idx="609">
                  <c:v>131.19999999999999</c:v>
                </c:pt>
                <c:pt idx="610">
                  <c:v>125.67</c:v>
                </c:pt>
                <c:pt idx="611">
                  <c:v>122.43</c:v>
                </c:pt>
                <c:pt idx="612">
                  <c:v>118.65</c:v>
                </c:pt>
                <c:pt idx="613">
                  <c:v>115.3</c:v>
                </c:pt>
                <c:pt idx="614">
                  <c:v>114.78</c:v>
                </c:pt>
                <c:pt idx="615">
                  <c:v>116.62</c:v>
                </c:pt>
                <c:pt idx="616">
                  <c:v>120.56</c:v>
                </c:pt>
                <c:pt idx="617">
                  <c:v>118.73</c:v>
                </c:pt>
                <c:pt idx="618">
                  <c:v>121.98</c:v>
                </c:pt>
                <c:pt idx="619">
                  <c:v>125.42</c:v>
                </c:pt>
                <c:pt idx="620">
                  <c:v>125.24</c:v>
                </c:pt>
                <c:pt idx="621">
                  <c:v>121.77</c:v>
                </c:pt>
                <c:pt idx="622">
                  <c:v>118.08</c:v>
                </c:pt>
                <c:pt idx="623">
                  <c:v>121.32</c:v>
                </c:pt>
                <c:pt idx="624">
                  <c:v>121.05</c:v>
                </c:pt>
                <c:pt idx="625">
                  <c:v>123.34</c:v>
                </c:pt>
                <c:pt idx="626">
                  <c:v>123.24</c:v>
                </c:pt>
                <c:pt idx="627">
                  <c:v>125.59</c:v>
                </c:pt>
                <c:pt idx="628">
                  <c:v>122.4</c:v>
                </c:pt>
                <c:pt idx="629">
                  <c:v>121.43</c:v>
                </c:pt>
                <c:pt idx="630">
                  <c:v>127.47</c:v>
                </c:pt>
                <c:pt idx="631">
                  <c:v>128.05000000000001</c:v>
                </c:pt>
                <c:pt idx="632">
                  <c:v>125.82</c:v>
                </c:pt>
                <c:pt idx="633">
                  <c:v>127.11</c:v>
                </c:pt>
                <c:pt idx="634">
                  <c:v>122.45</c:v>
                </c:pt>
                <c:pt idx="635">
                  <c:v>115.27</c:v>
                </c:pt>
                <c:pt idx="636">
                  <c:v>113.43</c:v>
                </c:pt>
                <c:pt idx="637">
                  <c:v>111.11</c:v>
                </c:pt>
                <c:pt idx="638">
                  <c:v>109.95</c:v>
                </c:pt>
                <c:pt idx="639">
                  <c:v>108.53</c:v>
                </c:pt>
                <c:pt idx="640">
                  <c:v>106.81</c:v>
                </c:pt>
                <c:pt idx="641">
                  <c:v>108.43</c:v>
                </c:pt>
                <c:pt idx="642">
                  <c:v>107.69</c:v>
                </c:pt>
                <c:pt idx="643">
                  <c:v>105.17</c:v>
                </c:pt>
                <c:pt idx="644">
                  <c:v>107.97</c:v>
                </c:pt>
                <c:pt idx="645">
                  <c:v>103</c:v>
                </c:pt>
                <c:pt idx="646">
                  <c:v>102.45</c:v>
                </c:pt>
                <c:pt idx="647">
                  <c:v>102.5</c:v>
                </c:pt>
                <c:pt idx="648">
                  <c:v>94.5</c:v>
                </c:pt>
                <c:pt idx="649">
                  <c:v>93.85</c:v>
                </c:pt>
                <c:pt idx="650">
                  <c:v>95.01</c:v>
                </c:pt>
                <c:pt idx="651">
                  <c:v>92.41</c:v>
                </c:pt>
                <c:pt idx="652">
                  <c:v>96.76</c:v>
                </c:pt>
                <c:pt idx="653">
                  <c:v>95.47</c:v>
                </c:pt>
                <c:pt idx="654">
                  <c:v>93.63</c:v>
                </c:pt>
                <c:pt idx="655">
                  <c:v>94.77</c:v>
                </c:pt>
                <c:pt idx="656">
                  <c:v>96.53</c:v>
                </c:pt>
                <c:pt idx="657">
                  <c:v>96.93</c:v>
                </c:pt>
                <c:pt idx="658">
                  <c:v>94.43</c:v>
                </c:pt>
                <c:pt idx="659">
                  <c:v>98.09</c:v>
                </c:pt>
                <c:pt idx="660">
                  <c:v>103.99</c:v>
                </c:pt>
                <c:pt idx="661">
                  <c:v>99.69</c:v>
                </c:pt>
                <c:pt idx="662">
                  <c:v>101</c:v>
                </c:pt>
                <c:pt idx="663">
                  <c:v>97.68</c:v>
                </c:pt>
                <c:pt idx="664">
                  <c:v>93.84</c:v>
                </c:pt>
                <c:pt idx="665">
                  <c:v>94.91</c:v>
                </c:pt>
                <c:pt idx="666">
                  <c:v>96.63</c:v>
                </c:pt>
                <c:pt idx="667">
                  <c:v>96.13</c:v>
                </c:pt>
                <c:pt idx="668">
                  <c:v>92.57</c:v>
                </c:pt>
                <c:pt idx="669">
                  <c:v>101.42</c:v>
                </c:pt>
                <c:pt idx="670">
                  <c:v>98.31</c:v>
                </c:pt>
                <c:pt idx="671">
                  <c:v>97.28</c:v>
                </c:pt>
                <c:pt idx="672">
                  <c:v>96.66</c:v>
                </c:pt>
                <c:pt idx="673">
                  <c:v>90.89</c:v>
                </c:pt>
                <c:pt idx="674">
                  <c:v>93.24</c:v>
                </c:pt>
                <c:pt idx="675">
                  <c:v>92.36</c:v>
                </c:pt>
                <c:pt idx="676">
                  <c:v>81.13</c:v>
                </c:pt>
                <c:pt idx="677">
                  <c:v>82.93</c:v>
                </c:pt>
                <c:pt idx="678">
                  <c:v>80.400000000000006</c:v>
                </c:pt>
                <c:pt idx="679">
                  <c:v>85.38</c:v>
                </c:pt>
                <c:pt idx="680">
                  <c:v>76.599999999999994</c:v>
                </c:pt>
                <c:pt idx="681">
                  <c:v>67.05</c:v>
                </c:pt>
                <c:pt idx="682">
                  <c:v>71.680000000000007</c:v>
                </c:pt>
                <c:pt idx="683">
                  <c:v>70.75</c:v>
                </c:pt>
                <c:pt idx="684">
                  <c:v>71.81</c:v>
                </c:pt>
                <c:pt idx="685">
                  <c:v>73.39</c:v>
                </c:pt>
                <c:pt idx="686">
                  <c:v>76.709999999999994</c:v>
                </c:pt>
                <c:pt idx="687">
                  <c:v>79.52</c:v>
                </c:pt>
                <c:pt idx="688">
                  <c:v>76.42</c:v>
                </c:pt>
                <c:pt idx="689">
                  <c:v>77.709999999999994</c:v>
                </c:pt>
                <c:pt idx="690">
                  <c:v>73.3</c:v>
                </c:pt>
                <c:pt idx="691">
                  <c:v>77.099999999999994</c:v>
                </c:pt>
                <c:pt idx="692">
                  <c:v>79.930000000000007</c:v>
                </c:pt>
                <c:pt idx="693">
                  <c:v>78.03</c:v>
                </c:pt>
                <c:pt idx="694">
                  <c:v>77.510000000000005</c:v>
                </c:pt>
                <c:pt idx="695">
                  <c:v>78.05</c:v>
                </c:pt>
                <c:pt idx="696">
                  <c:v>76.099999999999994</c:v>
                </c:pt>
                <c:pt idx="697">
                  <c:v>76.260000000000005</c:v>
                </c:pt>
                <c:pt idx="698">
                  <c:v>73.67</c:v>
                </c:pt>
                <c:pt idx="699">
                  <c:v>76.64</c:v>
                </c:pt>
                <c:pt idx="700">
                  <c:v>78.599999999999994</c:v>
                </c:pt>
                <c:pt idx="701">
                  <c:v>79.23</c:v>
                </c:pt>
                <c:pt idx="702">
                  <c:v>77.48</c:v>
                </c:pt>
                <c:pt idx="703">
                  <c:v>72.36</c:v>
                </c:pt>
                <c:pt idx="704">
                  <c:v>68.66</c:v>
                </c:pt>
                <c:pt idx="705">
                  <c:v>71.599999999999994</c:v>
                </c:pt>
                <c:pt idx="706">
                  <c:v>72.239999999999995</c:v>
                </c:pt>
                <c:pt idx="707">
                  <c:v>68.95</c:v>
                </c:pt>
                <c:pt idx="708">
                  <c:v>65.599999999999994</c:v>
                </c:pt>
                <c:pt idx="709">
                  <c:v>66.709999999999994</c:v>
                </c:pt>
                <c:pt idx="710">
                  <c:v>68.78</c:v>
                </c:pt>
                <c:pt idx="711">
                  <c:v>74.78</c:v>
                </c:pt>
                <c:pt idx="712">
                  <c:v>77.290000000000006</c:v>
                </c:pt>
                <c:pt idx="713">
                  <c:v>78.41</c:v>
                </c:pt>
                <c:pt idx="714">
                  <c:v>76.150000000000006</c:v>
                </c:pt>
                <c:pt idx="715">
                  <c:v>77.41</c:v>
                </c:pt>
                <c:pt idx="716">
                  <c:v>76.42</c:v>
                </c:pt>
                <c:pt idx="717">
                  <c:v>75.39</c:v>
                </c:pt>
                <c:pt idx="718">
                  <c:v>83.59</c:v>
                </c:pt>
                <c:pt idx="719">
                  <c:v>80.62</c:v>
                </c:pt>
                <c:pt idx="720">
                  <c:v>78.55</c:v>
                </c:pt>
                <c:pt idx="721">
                  <c:v>76.33</c:v>
                </c:pt>
                <c:pt idx="722">
                  <c:v>71.94</c:v>
                </c:pt>
                <c:pt idx="723">
                  <c:v>71</c:v>
                </c:pt>
                <c:pt idx="724">
                  <c:v>73.02</c:v>
                </c:pt>
                <c:pt idx="725">
                  <c:v>73.7</c:v>
                </c:pt>
                <c:pt idx="726">
                  <c:v>73.78</c:v>
                </c:pt>
                <c:pt idx="727">
                  <c:v>74.86</c:v>
                </c:pt>
                <c:pt idx="728">
                  <c:v>77.11</c:v>
                </c:pt>
                <c:pt idx="729">
                  <c:v>81.010000000000005</c:v>
                </c:pt>
                <c:pt idx="730">
                  <c:v>76.69</c:v>
                </c:pt>
                <c:pt idx="731">
                  <c:v>73.930000000000007</c:v>
                </c:pt>
                <c:pt idx="732">
                  <c:v>72.430000000000007</c:v>
                </c:pt>
                <c:pt idx="733">
                  <c:v>72.849999999999994</c:v>
                </c:pt>
                <c:pt idx="734">
                  <c:v>76.92</c:v>
                </c:pt>
                <c:pt idx="735">
                  <c:v>76.75</c:v>
                </c:pt>
                <c:pt idx="736">
                  <c:v>79.16</c:v>
                </c:pt>
                <c:pt idx="737">
                  <c:v>78.83</c:v>
                </c:pt>
                <c:pt idx="738">
                  <c:v>77.94</c:v>
                </c:pt>
                <c:pt idx="739">
                  <c:v>76.8</c:v>
                </c:pt>
                <c:pt idx="740">
                  <c:v>75.569999999999993</c:v>
                </c:pt>
                <c:pt idx="741">
                  <c:v>70.97</c:v>
                </c:pt>
                <c:pt idx="742">
                  <c:v>74.14</c:v>
                </c:pt>
                <c:pt idx="743">
                  <c:v>73.61</c:v>
                </c:pt>
                <c:pt idx="744">
                  <c:v>69.08</c:v>
                </c:pt>
                <c:pt idx="745">
                  <c:v>77.38</c:v>
                </c:pt>
                <c:pt idx="746">
                  <c:v>72.739999999999995</c:v>
                </c:pt>
                <c:pt idx="747">
                  <c:v>72.66</c:v>
                </c:pt>
                <c:pt idx="748">
                  <c:v>71.64</c:v>
                </c:pt>
                <c:pt idx="749">
                  <c:v>66.56</c:v>
                </c:pt>
                <c:pt idx="750">
                  <c:v>61.32</c:v>
                </c:pt>
                <c:pt idx="751">
                  <c:v>58.35</c:v>
                </c:pt>
                <c:pt idx="752">
                  <c:v>60.88</c:v>
                </c:pt>
                <c:pt idx="753">
                  <c:v>62.84</c:v>
                </c:pt>
                <c:pt idx="754">
                  <c:v>63.89</c:v>
                </c:pt>
                <c:pt idx="755">
                  <c:v>62.61</c:v>
                </c:pt>
                <c:pt idx="756">
                  <c:v>58.02</c:v>
                </c:pt>
                <c:pt idx="757">
                  <c:v>54.99</c:v>
                </c:pt>
                <c:pt idx="758">
                  <c:v>54.14</c:v>
                </c:pt>
                <c:pt idx="759">
                  <c:v>52.85</c:v>
                </c:pt>
                <c:pt idx="760">
                  <c:v>54.42</c:v>
                </c:pt>
                <c:pt idx="761">
                  <c:v>53.66</c:v>
                </c:pt>
                <c:pt idx="762">
                  <c:v>54.54</c:v>
                </c:pt>
                <c:pt idx="763">
                  <c:v>58.08</c:v>
                </c:pt>
                <c:pt idx="764">
                  <c:v>58.11</c:v>
                </c:pt>
                <c:pt idx="765">
                  <c:v>52.33</c:v>
                </c:pt>
                <c:pt idx="766">
                  <c:v>53.81</c:v>
                </c:pt>
                <c:pt idx="767">
                  <c:v>47.95</c:v>
                </c:pt>
                <c:pt idx="768">
                  <c:v>48.67</c:v>
                </c:pt>
                <c:pt idx="769">
                  <c:v>48.53</c:v>
                </c:pt>
                <c:pt idx="770">
                  <c:v>50.47</c:v>
                </c:pt>
                <c:pt idx="771">
                  <c:v>52.88</c:v>
                </c:pt>
                <c:pt idx="772">
                  <c:v>53.49</c:v>
                </c:pt>
                <c:pt idx="773">
                  <c:v>49.41</c:v>
                </c:pt>
                <c:pt idx="774">
                  <c:v>47.73</c:v>
                </c:pt>
                <c:pt idx="775">
                  <c:v>48.46</c:v>
                </c:pt>
                <c:pt idx="776">
                  <c:v>47.21</c:v>
                </c:pt>
                <c:pt idx="777">
                  <c:v>47.22</c:v>
                </c:pt>
                <c:pt idx="778">
                  <c:v>52.25</c:v>
                </c:pt>
                <c:pt idx="779">
                  <c:v>51.1</c:v>
                </c:pt>
                <c:pt idx="780">
                  <c:v>49.93</c:v>
                </c:pt>
                <c:pt idx="781">
                  <c:v>53.82</c:v>
                </c:pt>
                <c:pt idx="782">
                  <c:v>57.56</c:v>
                </c:pt>
                <c:pt idx="783">
                  <c:v>58.67</c:v>
                </c:pt>
                <c:pt idx="784">
                  <c:v>60.64</c:v>
                </c:pt>
                <c:pt idx="785">
                  <c:v>60.6</c:v>
                </c:pt>
                <c:pt idx="786">
                  <c:v>60.84</c:v>
                </c:pt>
                <c:pt idx="787">
                  <c:v>61.33</c:v>
                </c:pt>
                <c:pt idx="788">
                  <c:v>55.94</c:v>
                </c:pt>
                <c:pt idx="789">
                  <c:v>55.76</c:v>
                </c:pt>
                <c:pt idx="790">
                  <c:v>56.14</c:v>
                </c:pt>
                <c:pt idx="791">
                  <c:v>53.28</c:v>
                </c:pt>
                <c:pt idx="792">
                  <c:v>50.76</c:v>
                </c:pt>
                <c:pt idx="793">
                  <c:v>48.73</c:v>
                </c:pt>
                <c:pt idx="794">
                  <c:v>53.5</c:v>
                </c:pt>
                <c:pt idx="795">
                  <c:v>54.01</c:v>
                </c:pt>
                <c:pt idx="796">
                  <c:v>54.28</c:v>
                </c:pt>
                <c:pt idx="797">
                  <c:v>55.24</c:v>
                </c:pt>
                <c:pt idx="798">
                  <c:v>57.22</c:v>
                </c:pt>
                <c:pt idx="799">
                  <c:v>56.48</c:v>
                </c:pt>
                <c:pt idx="800">
                  <c:v>58.34</c:v>
                </c:pt>
                <c:pt idx="801">
                  <c:v>56.05</c:v>
                </c:pt>
                <c:pt idx="802">
                  <c:v>52.35</c:v>
                </c:pt>
                <c:pt idx="803">
                  <c:v>54.2</c:v>
                </c:pt>
                <c:pt idx="804">
                  <c:v>54.22</c:v>
                </c:pt>
                <c:pt idx="805">
                  <c:v>60.87</c:v>
                </c:pt>
                <c:pt idx="806">
                  <c:v>65.63</c:v>
                </c:pt>
                <c:pt idx="807">
                  <c:v>72.209999999999994</c:v>
                </c:pt>
                <c:pt idx="808">
                  <c:v>70.44</c:v>
                </c:pt>
                <c:pt idx="809">
                  <c:v>70.959999999999994</c:v>
                </c:pt>
                <c:pt idx="810">
                  <c:v>66.430000000000007</c:v>
                </c:pt>
                <c:pt idx="811">
                  <c:v>67.819999999999993</c:v>
                </c:pt>
                <c:pt idx="812">
                  <c:v>66.58</c:v>
                </c:pt>
                <c:pt idx="813">
                  <c:v>65.02</c:v>
                </c:pt>
                <c:pt idx="814">
                  <c:v>69.400000000000006</c:v>
                </c:pt>
                <c:pt idx="815">
                  <c:v>71.180000000000007</c:v>
                </c:pt>
                <c:pt idx="816">
                  <c:v>74.16</c:v>
                </c:pt>
                <c:pt idx="817">
                  <c:v>76.319999999999993</c:v>
                </c:pt>
                <c:pt idx="818">
                  <c:v>77.7</c:v>
                </c:pt>
                <c:pt idx="819">
                  <c:v>73</c:v>
                </c:pt>
                <c:pt idx="820">
                  <c:v>72.319999999999993</c:v>
                </c:pt>
                <c:pt idx="821">
                  <c:v>73.97</c:v>
                </c:pt>
                <c:pt idx="822">
                  <c:v>71.97</c:v>
                </c:pt>
                <c:pt idx="823">
                  <c:v>71.569999999999993</c:v>
                </c:pt>
                <c:pt idx="824">
                  <c:v>71.88</c:v>
                </c:pt>
                <c:pt idx="825">
                  <c:v>72.180000000000007</c:v>
                </c:pt>
                <c:pt idx="826">
                  <c:v>70.150000000000006</c:v>
                </c:pt>
                <c:pt idx="827">
                  <c:v>73.239999999999995</c:v>
                </c:pt>
                <c:pt idx="828">
                  <c:v>75.569999999999993</c:v>
                </c:pt>
                <c:pt idx="829">
                  <c:v>75.73</c:v>
                </c:pt>
                <c:pt idx="830">
                  <c:v>76.400000000000006</c:v>
                </c:pt>
                <c:pt idx="831">
                  <c:v>79.56</c:v>
                </c:pt>
                <c:pt idx="832">
                  <c:v>83.38</c:v>
                </c:pt>
                <c:pt idx="833">
                  <c:v>79.180000000000007</c:v>
                </c:pt>
                <c:pt idx="834">
                  <c:v>78.040000000000006</c:v>
                </c:pt>
                <c:pt idx="835">
                  <c:v>79.2</c:v>
                </c:pt>
                <c:pt idx="836">
                  <c:v>79.16</c:v>
                </c:pt>
                <c:pt idx="837">
                  <c:v>83.35</c:v>
                </c:pt>
                <c:pt idx="838">
                  <c:v>81.45</c:v>
                </c:pt>
                <c:pt idx="839">
                  <c:v>83.12</c:v>
                </c:pt>
                <c:pt idx="840">
                  <c:v>79.540000000000006</c:v>
                </c:pt>
                <c:pt idx="841">
                  <c:v>77.44</c:v>
                </c:pt>
                <c:pt idx="842">
                  <c:v>72.3</c:v>
                </c:pt>
                <c:pt idx="843">
                  <c:v>67.569999999999993</c:v>
                </c:pt>
                <c:pt idx="844">
                  <c:v>70.14</c:v>
                </c:pt>
                <c:pt idx="845">
                  <c:v>73.150000000000006</c:v>
                </c:pt>
                <c:pt idx="846">
                  <c:v>73.17</c:v>
                </c:pt>
                <c:pt idx="847">
                  <c:v>69.03</c:v>
                </c:pt>
                <c:pt idx="848">
                  <c:v>67.44</c:v>
                </c:pt>
                <c:pt idx="849">
                  <c:v>71.73</c:v>
                </c:pt>
                <c:pt idx="850">
                  <c:v>77.03</c:v>
                </c:pt>
                <c:pt idx="851">
                  <c:v>82.67</c:v>
                </c:pt>
                <c:pt idx="852">
                  <c:v>79.78</c:v>
                </c:pt>
                <c:pt idx="853">
                  <c:v>83.73</c:v>
                </c:pt>
                <c:pt idx="854">
                  <c:v>83.62</c:v>
                </c:pt>
                <c:pt idx="855">
                  <c:v>83.89</c:v>
                </c:pt>
                <c:pt idx="856">
                  <c:v>79.78</c:v>
                </c:pt>
                <c:pt idx="857">
                  <c:v>81.19</c:v>
                </c:pt>
                <c:pt idx="858">
                  <c:v>79.260000000000005</c:v>
                </c:pt>
                <c:pt idx="859">
                  <c:v>82.09</c:v>
                </c:pt>
                <c:pt idx="860">
                  <c:v>94.8</c:v>
                </c:pt>
                <c:pt idx="861">
                  <c:v>101.23</c:v>
                </c:pt>
                <c:pt idx="862">
                  <c:v>97.73</c:v>
                </c:pt>
                <c:pt idx="863">
                  <c:v>98.2</c:v>
                </c:pt>
                <c:pt idx="864">
                  <c:v>105.22</c:v>
                </c:pt>
                <c:pt idx="865">
                  <c:v>108.39</c:v>
                </c:pt>
                <c:pt idx="866">
                  <c:v>103.28</c:v>
                </c:pt>
                <c:pt idx="867">
                  <c:v>100.31</c:v>
                </c:pt>
                <c:pt idx="868">
                  <c:v>99.74</c:v>
                </c:pt>
                <c:pt idx="869">
                  <c:v>98.83</c:v>
                </c:pt>
                <c:pt idx="870">
                  <c:v>103.61</c:v>
                </c:pt>
                <c:pt idx="871">
                  <c:v>103.66</c:v>
                </c:pt>
                <c:pt idx="872">
                  <c:v>102.62</c:v>
                </c:pt>
                <c:pt idx="873">
                  <c:v>96.51</c:v>
                </c:pt>
                <c:pt idx="874">
                  <c:v>93.78</c:v>
                </c:pt>
                <c:pt idx="875">
                  <c:v>94.78</c:v>
                </c:pt>
                <c:pt idx="876">
                  <c:v>101.39</c:v>
                </c:pt>
                <c:pt idx="877">
                  <c:v>106.13</c:v>
                </c:pt>
                <c:pt idx="878">
                  <c:v>102.14</c:v>
                </c:pt>
                <c:pt idx="879">
                  <c:v>106.57</c:v>
                </c:pt>
                <c:pt idx="880">
                  <c:v>113.52</c:v>
                </c:pt>
                <c:pt idx="881">
                  <c:v>118.06</c:v>
                </c:pt>
                <c:pt idx="882">
                  <c:v>122.54</c:v>
                </c:pt>
                <c:pt idx="883">
                  <c:v>125.87</c:v>
                </c:pt>
                <c:pt idx="884">
                  <c:v>134.91</c:v>
                </c:pt>
                <c:pt idx="885">
                  <c:v>126.27</c:v>
                </c:pt>
                <c:pt idx="886">
                  <c:v>122.6</c:v>
                </c:pt>
                <c:pt idx="887">
                  <c:v>125.7</c:v>
                </c:pt>
                <c:pt idx="888">
                  <c:v>128.68</c:v>
                </c:pt>
                <c:pt idx="889">
                  <c:v>125.57</c:v>
                </c:pt>
                <c:pt idx="890">
                  <c:v>132.13</c:v>
                </c:pt>
                <c:pt idx="891">
                  <c:v>132.11000000000001</c:v>
                </c:pt>
                <c:pt idx="892">
                  <c:v>128.22</c:v>
                </c:pt>
                <c:pt idx="893">
                  <c:v>128.37</c:v>
                </c:pt>
                <c:pt idx="894">
                  <c:v>129.94999999999999</c:v>
                </c:pt>
                <c:pt idx="895">
                  <c:v>127.35</c:v>
                </c:pt>
                <c:pt idx="896">
                  <c:v>127.83</c:v>
                </c:pt>
                <c:pt idx="897">
                  <c:v>123.53</c:v>
                </c:pt>
                <c:pt idx="898">
                  <c:v>139.78</c:v>
                </c:pt>
                <c:pt idx="899">
                  <c:v>138.93</c:v>
                </c:pt>
                <c:pt idx="900">
                  <c:v>131.47999999999999</c:v>
                </c:pt>
                <c:pt idx="901">
                  <c:v>136.12</c:v>
                </c:pt>
                <c:pt idx="902">
                  <c:v>139.56</c:v>
                </c:pt>
                <c:pt idx="903">
                  <c:v>151.33000000000001</c:v>
                </c:pt>
                <c:pt idx="904">
                  <c:v>153.57</c:v>
                </c:pt>
                <c:pt idx="905">
                  <c:v>156.91</c:v>
                </c:pt>
                <c:pt idx="906">
                  <c:v>158.69999999999999</c:v>
                </c:pt>
                <c:pt idx="907">
                  <c:v>161.72</c:v>
                </c:pt>
                <c:pt idx="908">
                  <c:v>166.75</c:v>
                </c:pt>
                <c:pt idx="909">
                  <c:v>166.94</c:v>
                </c:pt>
                <c:pt idx="910">
                  <c:v>158.9</c:v>
                </c:pt>
                <c:pt idx="911">
                  <c:v>162.38</c:v>
                </c:pt>
                <c:pt idx="912">
                  <c:v>166.15</c:v>
                </c:pt>
                <c:pt idx="913">
                  <c:v>162.74</c:v>
                </c:pt>
                <c:pt idx="914">
                  <c:v>164.02</c:v>
                </c:pt>
                <c:pt idx="915">
                  <c:v>168.6</c:v>
                </c:pt>
                <c:pt idx="916">
                  <c:v>168.04</c:v>
                </c:pt>
                <c:pt idx="917">
                  <c:v>171.65</c:v>
                </c:pt>
                <c:pt idx="918">
                  <c:v>170.74</c:v>
                </c:pt>
                <c:pt idx="919">
                  <c:v>175.54</c:v>
                </c:pt>
                <c:pt idx="920">
                  <c:v>175.5</c:v>
                </c:pt>
                <c:pt idx="921">
                  <c:v>176.98</c:v>
                </c:pt>
                <c:pt idx="922">
                  <c:v>176.16</c:v>
                </c:pt>
                <c:pt idx="923">
                  <c:v>180.45</c:v>
                </c:pt>
                <c:pt idx="924">
                  <c:v>177.5</c:v>
                </c:pt>
                <c:pt idx="925">
                  <c:v>180.57</c:v>
                </c:pt>
                <c:pt idx="926">
                  <c:v>176.19</c:v>
                </c:pt>
                <c:pt idx="927">
                  <c:v>174.18</c:v>
                </c:pt>
                <c:pt idx="928">
                  <c:v>178.5</c:v>
                </c:pt>
                <c:pt idx="929">
                  <c:v>176.54</c:v>
                </c:pt>
                <c:pt idx="930">
                  <c:v>180.17</c:v>
                </c:pt>
                <c:pt idx="931">
                  <c:v>177.42</c:v>
                </c:pt>
                <c:pt idx="932">
                  <c:v>173.3</c:v>
                </c:pt>
                <c:pt idx="933">
                  <c:v>167.4</c:v>
                </c:pt>
                <c:pt idx="934">
                  <c:v>167.73</c:v>
                </c:pt>
                <c:pt idx="935">
                  <c:v>161.44999999999999</c:v>
                </c:pt>
                <c:pt idx="936">
                  <c:v>156.53</c:v>
                </c:pt>
                <c:pt idx="937">
                  <c:v>151.88</c:v>
                </c:pt>
                <c:pt idx="938">
                  <c:v>154.24</c:v>
                </c:pt>
                <c:pt idx="939">
                  <c:v>155.63999999999999</c:v>
                </c:pt>
                <c:pt idx="940">
                  <c:v>149.76</c:v>
                </c:pt>
                <c:pt idx="941">
                  <c:v>148.6</c:v>
                </c:pt>
                <c:pt idx="942">
                  <c:v>135.93</c:v>
                </c:pt>
                <c:pt idx="943">
                  <c:v>142.4</c:v>
                </c:pt>
                <c:pt idx="944">
                  <c:v>143.15</c:v>
                </c:pt>
                <c:pt idx="945">
                  <c:v>137.19</c:v>
                </c:pt>
                <c:pt idx="946">
                  <c:v>136.62</c:v>
                </c:pt>
                <c:pt idx="947">
                  <c:v>132.47</c:v>
                </c:pt>
                <c:pt idx="948">
                  <c:v>130.09</c:v>
                </c:pt>
                <c:pt idx="949">
                  <c:v>125.62</c:v>
                </c:pt>
                <c:pt idx="950">
                  <c:v>130.4</c:v>
                </c:pt>
                <c:pt idx="951">
                  <c:v>139.54</c:v>
                </c:pt>
                <c:pt idx="952">
                  <c:v>138.31</c:v>
                </c:pt>
                <c:pt idx="953">
                  <c:v>136.91999999999999</c:v>
                </c:pt>
                <c:pt idx="954">
                  <c:v>136.07</c:v>
                </c:pt>
                <c:pt idx="955">
                  <c:v>141.13</c:v>
                </c:pt>
                <c:pt idx="956">
                  <c:v>143.47999999999999</c:v>
                </c:pt>
                <c:pt idx="957">
                  <c:v>149.81</c:v>
                </c:pt>
                <c:pt idx="958">
                  <c:v>150.63</c:v>
                </c:pt>
                <c:pt idx="959">
                  <c:v>153.59</c:v>
                </c:pt>
                <c:pt idx="960">
                  <c:v>156.30000000000001</c:v>
                </c:pt>
                <c:pt idx="961">
                  <c:v>163</c:v>
                </c:pt>
                <c:pt idx="962">
                  <c:v>155.72999999999999</c:v>
                </c:pt>
                <c:pt idx="963">
                  <c:v>152.47</c:v>
                </c:pt>
                <c:pt idx="964">
                  <c:v>151.72</c:v>
                </c:pt>
                <c:pt idx="965">
                  <c:v>155.18</c:v>
                </c:pt>
                <c:pt idx="966">
                  <c:v>157.82</c:v>
                </c:pt>
                <c:pt idx="967">
                  <c:v>153.68</c:v>
                </c:pt>
                <c:pt idx="968">
                  <c:v>149.38</c:v>
                </c:pt>
                <c:pt idx="969">
                  <c:v>137.72</c:v>
                </c:pt>
                <c:pt idx="970">
                  <c:v>144.11000000000001</c:v>
                </c:pt>
                <c:pt idx="971">
                  <c:v>141.53</c:v>
                </c:pt>
                <c:pt idx="972">
                  <c:v>138.96</c:v>
                </c:pt>
                <c:pt idx="973">
                  <c:v>136.28</c:v>
                </c:pt>
                <c:pt idx="974">
                  <c:v>139.69</c:v>
                </c:pt>
                <c:pt idx="975">
                  <c:v>138.57</c:v>
                </c:pt>
                <c:pt idx="976">
                  <c:v>143.36000000000001</c:v>
                </c:pt>
                <c:pt idx="977">
                  <c:v>142.82</c:v>
                </c:pt>
                <c:pt idx="978">
                  <c:v>146.4</c:v>
                </c:pt>
                <c:pt idx="979">
                  <c:v>146.09</c:v>
                </c:pt>
                <c:pt idx="980">
                  <c:v>143.1</c:v>
                </c:pt>
                <c:pt idx="981">
                  <c:v>143.81</c:v>
                </c:pt>
                <c:pt idx="982">
                  <c:v>145.06</c:v>
                </c:pt>
                <c:pt idx="983">
                  <c:v>142.87</c:v>
                </c:pt>
                <c:pt idx="984">
                  <c:v>141.93</c:v>
                </c:pt>
                <c:pt idx="985">
                  <c:v>139.16999999999999</c:v>
                </c:pt>
                <c:pt idx="986">
                  <c:v>140.19999999999999</c:v>
                </c:pt>
                <c:pt idx="987">
                  <c:v>138.75</c:v>
                </c:pt>
                <c:pt idx="988">
                  <c:v>146.44999999999999</c:v>
                </c:pt>
                <c:pt idx="989">
                  <c:v>146.59</c:v>
                </c:pt>
                <c:pt idx="990">
                  <c:v>144.08000000000001</c:v>
                </c:pt>
                <c:pt idx="991">
                  <c:v>142.19999999999999</c:v>
                </c:pt>
                <c:pt idx="992">
                  <c:v>141.31</c:v>
                </c:pt>
                <c:pt idx="993">
                  <c:v>140.69</c:v>
                </c:pt>
                <c:pt idx="994">
                  <c:v>140.81</c:v>
                </c:pt>
                <c:pt idx="995">
                  <c:v>141.91</c:v>
                </c:pt>
                <c:pt idx="996">
                  <c:v>140.43</c:v>
                </c:pt>
                <c:pt idx="997">
                  <c:v>137.09</c:v>
                </c:pt>
                <c:pt idx="998">
                  <c:v>136.63999999999999</c:v>
                </c:pt>
                <c:pt idx="999">
                  <c:v>135.81</c:v>
                </c:pt>
                <c:pt idx="1000">
                  <c:v>136.05000000000001</c:v>
                </c:pt>
                <c:pt idx="1001">
                  <c:v>131.25</c:v>
                </c:pt>
                <c:pt idx="1002">
                  <c:v>128.69</c:v>
                </c:pt>
                <c:pt idx="1003">
                  <c:v>131.82</c:v>
                </c:pt>
                <c:pt idx="1004">
                  <c:v>131.29</c:v>
                </c:pt>
                <c:pt idx="1005">
                  <c:v>131.93</c:v>
                </c:pt>
                <c:pt idx="1006">
                  <c:v>119.98</c:v>
                </c:pt>
                <c:pt idx="1007">
                  <c:v>116.29</c:v>
                </c:pt>
                <c:pt idx="1008">
                  <c:v>112.56</c:v>
                </c:pt>
                <c:pt idx="1009">
                  <c:v>112.26</c:v>
                </c:pt>
                <c:pt idx="1010">
                  <c:v>115.72</c:v>
                </c:pt>
                <c:pt idx="1011">
                  <c:v>116.62</c:v>
                </c:pt>
                <c:pt idx="1012">
                  <c:v>117.06</c:v>
                </c:pt>
                <c:pt idx="1013">
                  <c:v>117.61</c:v>
                </c:pt>
                <c:pt idx="1014">
                  <c:v>117</c:v>
                </c:pt>
                <c:pt idx="1015">
                  <c:v>113.45</c:v>
                </c:pt>
                <c:pt idx="1016">
                  <c:v>112.81</c:v>
                </c:pt>
                <c:pt idx="1017">
                  <c:v>113.63</c:v>
                </c:pt>
                <c:pt idx="1018">
                  <c:v>116.8</c:v>
                </c:pt>
                <c:pt idx="1019">
                  <c:v>117</c:v>
                </c:pt>
                <c:pt idx="1020">
                  <c:v>116.52</c:v>
                </c:pt>
                <c:pt idx="1021">
                  <c:v>115.65</c:v>
                </c:pt>
                <c:pt idx="1022">
                  <c:v>116.06</c:v>
                </c:pt>
                <c:pt idx="1023">
                  <c:v>114.41</c:v>
                </c:pt>
                <c:pt idx="1024">
                  <c:v>113.12</c:v>
                </c:pt>
                <c:pt idx="1025">
                  <c:v>111.25</c:v>
                </c:pt>
                <c:pt idx="1026">
                  <c:v>110.39</c:v>
                </c:pt>
                <c:pt idx="1027">
                  <c:v>107.44</c:v>
                </c:pt>
                <c:pt idx="1028">
                  <c:v>104.5</c:v>
                </c:pt>
                <c:pt idx="1029">
                  <c:v>108.21</c:v>
                </c:pt>
                <c:pt idx="1030">
                  <c:v>110.4</c:v>
                </c:pt>
                <c:pt idx="1031">
                  <c:v>110.57</c:v>
                </c:pt>
                <c:pt idx="1032">
                  <c:v>112.58</c:v>
                </c:pt>
                <c:pt idx="1033">
                  <c:v>108.64</c:v>
                </c:pt>
                <c:pt idx="1034">
                  <c:v>104.54</c:v>
                </c:pt>
                <c:pt idx="1035">
                  <c:v>105.18</c:v>
                </c:pt>
                <c:pt idx="1036">
                  <c:v>104.15</c:v>
                </c:pt>
                <c:pt idx="1037">
                  <c:v>104.87</c:v>
                </c:pt>
                <c:pt idx="1038">
                  <c:v>103.02</c:v>
                </c:pt>
                <c:pt idx="1039">
                  <c:v>101.03</c:v>
                </c:pt>
                <c:pt idx="1040">
                  <c:v>100.02</c:v>
                </c:pt>
                <c:pt idx="1041">
                  <c:v>103.13</c:v>
                </c:pt>
                <c:pt idx="1042">
                  <c:v>101.24</c:v>
                </c:pt>
                <c:pt idx="1043">
                  <c:v>101.82</c:v>
                </c:pt>
                <c:pt idx="1044">
                  <c:v>107.45</c:v>
                </c:pt>
                <c:pt idx="1045">
                  <c:v>103.51</c:v>
                </c:pt>
                <c:pt idx="1046">
                  <c:v>101.9</c:v>
                </c:pt>
                <c:pt idx="1047">
                  <c:v>98.51</c:v>
                </c:pt>
                <c:pt idx="1048">
                  <c:v>98.38</c:v>
                </c:pt>
                <c:pt idx="1049">
                  <c:v>98.77</c:v>
                </c:pt>
                <c:pt idx="1050">
                  <c:v>101.79</c:v>
                </c:pt>
                <c:pt idx="1051">
                  <c:v>103.88</c:v>
                </c:pt>
                <c:pt idx="1052">
                  <c:v>101.98</c:v>
                </c:pt>
                <c:pt idx="1053">
                  <c:v>100.29</c:v>
                </c:pt>
                <c:pt idx="1054">
                  <c:v>97.95</c:v>
                </c:pt>
                <c:pt idx="1055">
                  <c:v>104.17</c:v>
                </c:pt>
                <c:pt idx="1056">
                  <c:v>104.23</c:v>
                </c:pt>
                <c:pt idx="1057">
                  <c:v>108.92</c:v>
                </c:pt>
                <c:pt idx="1058">
                  <c:v>106.17</c:v>
                </c:pt>
                <c:pt idx="1059">
                  <c:v>106.36</c:v>
                </c:pt>
                <c:pt idx="1060">
                  <c:v>103.7</c:v>
                </c:pt>
                <c:pt idx="1061">
                  <c:v>98.13</c:v>
                </c:pt>
                <c:pt idx="1062">
                  <c:v>100.12</c:v>
                </c:pt>
                <c:pt idx="1063">
                  <c:v>101.86</c:v>
                </c:pt>
                <c:pt idx="1064">
                  <c:v>98.41</c:v>
                </c:pt>
                <c:pt idx="1065">
                  <c:v>97.82</c:v>
                </c:pt>
                <c:pt idx="1066">
                  <c:v>84.84</c:v>
                </c:pt>
                <c:pt idx="1067">
                  <c:v>84.15</c:v>
                </c:pt>
                <c:pt idx="1068">
                  <c:v>81.25</c:v>
                </c:pt>
                <c:pt idx="1069">
                  <c:v>77.98</c:v>
                </c:pt>
                <c:pt idx="1070">
                  <c:v>75.069999999999993</c:v>
                </c:pt>
                <c:pt idx="1071">
                  <c:v>77.88</c:v>
                </c:pt>
                <c:pt idx="1072">
                  <c:v>79.040000000000006</c:v>
                </c:pt>
                <c:pt idx="1073">
                  <c:v>78.400000000000006</c:v>
                </c:pt>
                <c:pt idx="1074">
                  <c:v>80.290000000000006</c:v>
                </c:pt>
                <c:pt idx="1075">
                  <c:v>78.900000000000006</c:v>
                </c:pt>
                <c:pt idx="1076">
                  <c:v>82.7</c:v>
                </c:pt>
                <c:pt idx="1077">
                  <c:v>81.489999999999995</c:v>
                </c:pt>
                <c:pt idx="1078">
                  <c:v>81.08</c:v>
                </c:pt>
                <c:pt idx="1079">
                  <c:v>81.73</c:v>
                </c:pt>
                <c:pt idx="1080">
                  <c:v>82.17</c:v>
                </c:pt>
                <c:pt idx="1081">
                  <c:v>80.12</c:v>
                </c:pt>
                <c:pt idx="1082">
                  <c:v>79.56</c:v>
                </c:pt>
                <c:pt idx="1083">
                  <c:v>80.45</c:v>
                </c:pt>
                <c:pt idx="1084">
                  <c:v>77.69</c:v>
                </c:pt>
                <c:pt idx="1085">
                  <c:v>74.87</c:v>
                </c:pt>
                <c:pt idx="1086">
                  <c:v>80.55</c:v>
                </c:pt>
                <c:pt idx="1087">
                  <c:v>77.739999999999995</c:v>
                </c:pt>
                <c:pt idx="1088">
                  <c:v>73.25</c:v>
                </c:pt>
                <c:pt idx="1089">
                  <c:v>75.14</c:v>
                </c:pt>
                <c:pt idx="1090">
                  <c:v>79.03</c:v>
                </c:pt>
                <c:pt idx="1091">
                  <c:v>77.209999999999994</c:v>
                </c:pt>
                <c:pt idx="1092">
                  <c:v>77.87</c:v>
                </c:pt>
                <c:pt idx="1093">
                  <c:v>81.66</c:v>
                </c:pt>
                <c:pt idx="1094">
                  <c:v>81.599999999999994</c:v>
                </c:pt>
                <c:pt idx="1095">
                  <c:v>84.8</c:v>
                </c:pt>
                <c:pt idx="1096">
                  <c:v>81.63</c:v>
                </c:pt>
                <c:pt idx="1097">
                  <c:v>82.56</c:v>
                </c:pt>
                <c:pt idx="1098">
                  <c:v>77.69</c:v>
                </c:pt>
                <c:pt idx="1099">
                  <c:v>76.819999999999993</c:v>
                </c:pt>
                <c:pt idx="1100">
                  <c:v>75.44</c:v>
                </c:pt>
                <c:pt idx="1101">
                  <c:v>75.3</c:v>
                </c:pt>
                <c:pt idx="1102">
                  <c:v>75.16</c:v>
                </c:pt>
                <c:pt idx="1103">
                  <c:v>77.61</c:v>
                </c:pt>
                <c:pt idx="1104">
                  <c:v>78.27</c:v>
                </c:pt>
                <c:pt idx="1105">
                  <c:v>80.53</c:v>
                </c:pt>
                <c:pt idx="1106">
                  <c:v>76.72</c:v>
                </c:pt>
                <c:pt idx="1107">
                  <c:v>75.56</c:v>
                </c:pt>
                <c:pt idx="1108">
                  <c:v>77.739999999999995</c:v>
                </c:pt>
                <c:pt idx="1109">
                  <c:v>80.010000000000005</c:v>
                </c:pt>
                <c:pt idx="1110">
                  <c:v>83.14</c:v>
                </c:pt>
                <c:pt idx="1111">
                  <c:v>82.37</c:v>
                </c:pt>
                <c:pt idx="1112">
                  <c:v>79.900000000000006</c:v>
                </c:pt>
                <c:pt idx="1113">
                  <c:v>80.040000000000006</c:v>
                </c:pt>
                <c:pt idx="1114">
                  <c:v>81.239999999999995</c:v>
                </c:pt>
                <c:pt idx="1115">
                  <c:v>81.709999999999994</c:v>
                </c:pt>
                <c:pt idx="1116">
                  <c:v>79.48</c:v>
                </c:pt>
                <c:pt idx="1117">
                  <c:v>78.73</c:v>
                </c:pt>
                <c:pt idx="1118">
                  <c:v>79.88</c:v>
                </c:pt>
                <c:pt idx="1119">
                  <c:v>77.81</c:v>
                </c:pt>
                <c:pt idx="1120">
                  <c:v>75.52</c:v>
                </c:pt>
                <c:pt idx="1121">
                  <c:v>75.040000000000006</c:v>
                </c:pt>
                <c:pt idx="1122">
                  <c:v>74.930000000000007</c:v>
                </c:pt>
                <c:pt idx="1123">
                  <c:v>75.459999999999994</c:v>
                </c:pt>
                <c:pt idx="1124">
                  <c:v>72.77</c:v>
                </c:pt>
                <c:pt idx="1125">
                  <c:v>70.02</c:v>
                </c:pt>
                <c:pt idx="1126">
                  <c:v>70.37</c:v>
                </c:pt>
                <c:pt idx="1127">
                  <c:v>65.8</c:v>
                </c:pt>
                <c:pt idx="1128">
                  <c:v>72.239999999999995</c:v>
                </c:pt>
                <c:pt idx="1129">
                  <c:v>73.91</c:v>
                </c:pt>
                <c:pt idx="1130">
                  <c:v>73.34</c:v>
                </c:pt>
                <c:pt idx="1131">
                  <c:v>73.739999999999995</c:v>
                </c:pt>
                <c:pt idx="1132">
                  <c:v>76.27</c:v>
                </c:pt>
                <c:pt idx="1133">
                  <c:v>76.12</c:v>
                </c:pt>
                <c:pt idx="1134">
                  <c:v>75.19</c:v>
                </c:pt>
                <c:pt idx="1135">
                  <c:v>76.010000000000005</c:v>
                </c:pt>
                <c:pt idx="1136">
                  <c:v>76.36</c:v>
                </c:pt>
                <c:pt idx="1137">
                  <c:v>77.650000000000006</c:v>
                </c:pt>
                <c:pt idx="1138">
                  <c:v>74.97</c:v>
                </c:pt>
                <c:pt idx="1139">
                  <c:v>66.78</c:v>
                </c:pt>
                <c:pt idx="1140">
                  <c:v>67.180000000000007</c:v>
                </c:pt>
                <c:pt idx="1141">
                  <c:v>67.62</c:v>
                </c:pt>
                <c:pt idx="1142">
                  <c:v>64.209999999999994</c:v>
                </c:pt>
                <c:pt idx="1143">
                  <c:v>61.56</c:v>
                </c:pt>
                <c:pt idx="1144">
                  <c:v>62.66</c:v>
                </c:pt>
                <c:pt idx="1145">
                  <c:v>62.58</c:v>
                </c:pt>
                <c:pt idx="1146">
                  <c:v>61.33</c:v>
                </c:pt>
                <c:pt idx="1147">
                  <c:v>62.34</c:v>
                </c:pt>
                <c:pt idx="1148">
                  <c:v>62.69</c:v>
                </c:pt>
                <c:pt idx="1149">
                  <c:v>64.59</c:v>
                </c:pt>
                <c:pt idx="1150">
                  <c:v>64.760000000000005</c:v>
                </c:pt>
                <c:pt idx="1151">
                  <c:v>65.62</c:v>
                </c:pt>
                <c:pt idx="1152">
                  <c:v>64.38</c:v>
                </c:pt>
                <c:pt idx="1153">
                  <c:v>65.27</c:v>
                </c:pt>
                <c:pt idx="1154">
                  <c:v>65.38</c:v>
                </c:pt>
                <c:pt idx="1155">
                  <c:v>65.63</c:v>
                </c:pt>
                <c:pt idx="1156">
                  <c:v>63.64</c:v>
                </c:pt>
                <c:pt idx="1157">
                  <c:v>62.41</c:v>
                </c:pt>
                <c:pt idx="1158">
                  <c:v>62.96</c:v>
                </c:pt>
                <c:pt idx="1159">
                  <c:v>62.5</c:v>
                </c:pt>
                <c:pt idx="1160">
                  <c:v>65.319999999999993</c:v>
                </c:pt>
                <c:pt idx="1161">
                  <c:v>63.77</c:v>
                </c:pt>
                <c:pt idx="1162">
                  <c:v>63.96</c:v>
                </c:pt>
                <c:pt idx="1163">
                  <c:v>62.79</c:v>
                </c:pt>
                <c:pt idx="1164">
                  <c:v>61.58</c:v>
                </c:pt>
                <c:pt idx="1165">
                  <c:v>62.09</c:v>
                </c:pt>
                <c:pt idx="1166">
                  <c:v>58.89</c:v>
                </c:pt>
                <c:pt idx="1167">
                  <c:v>59.46</c:v>
                </c:pt>
                <c:pt idx="1168">
                  <c:v>59.99</c:v>
                </c:pt>
                <c:pt idx="1169">
                  <c:v>59.87</c:v>
                </c:pt>
                <c:pt idx="1170">
                  <c:v>62.2</c:v>
                </c:pt>
                <c:pt idx="1171">
                  <c:v>61.27</c:v>
                </c:pt>
                <c:pt idx="1172">
                  <c:v>58.2</c:v>
                </c:pt>
                <c:pt idx="1173">
                  <c:v>57.88</c:v>
                </c:pt>
                <c:pt idx="1174">
                  <c:v>58</c:v>
                </c:pt>
                <c:pt idx="1175">
                  <c:v>57.44</c:v>
                </c:pt>
                <c:pt idx="1176">
                  <c:v>56.89</c:v>
                </c:pt>
                <c:pt idx="1177">
                  <c:v>55.61</c:v>
                </c:pt>
                <c:pt idx="1178">
                  <c:v>55.41</c:v>
                </c:pt>
                <c:pt idx="1179">
                  <c:v>54.25</c:v>
                </c:pt>
                <c:pt idx="1180">
                  <c:v>55.25</c:v>
                </c:pt>
                <c:pt idx="1181">
                  <c:v>58.33</c:v>
                </c:pt>
                <c:pt idx="1182">
                  <c:v>58.83</c:v>
                </c:pt>
                <c:pt idx="1183">
                  <c:v>56.04</c:v>
                </c:pt>
                <c:pt idx="1184">
                  <c:v>55.15</c:v>
                </c:pt>
                <c:pt idx="1185">
                  <c:v>53.81</c:v>
                </c:pt>
                <c:pt idx="1186">
                  <c:v>52.33</c:v>
                </c:pt>
                <c:pt idx="1187">
                  <c:v>53.99</c:v>
                </c:pt>
                <c:pt idx="1188">
                  <c:v>53.93</c:v>
                </c:pt>
                <c:pt idx="1189">
                  <c:v>54.82</c:v>
                </c:pt>
                <c:pt idx="1190">
                  <c:v>52.24</c:v>
                </c:pt>
                <c:pt idx="1191">
                  <c:v>52.55</c:v>
                </c:pt>
                <c:pt idx="1192">
                  <c:v>52.14</c:v>
                </c:pt>
                <c:pt idx="1193">
                  <c:v>51.48</c:v>
                </c:pt>
                <c:pt idx="1194">
                  <c:v>52.18</c:v>
                </c:pt>
                <c:pt idx="1195">
                  <c:v>51.52</c:v>
                </c:pt>
                <c:pt idx="1196">
                  <c:v>51.08</c:v>
                </c:pt>
                <c:pt idx="1197">
                  <c:v>51.1</c:v>
                </c:pt>
                <c:pt idx="1198">
                  <c:v>48.75</c:v>
                </c:pt>
                <c:pt idx="1199">
                  <c:v>48.81</c:v>
                </c:pt>
                <c:pt idx="1200">
                  <c:v>48.53</c:v>
                </c:pt>
                <c:pt idx="1201">
                  <c:v>47.64</c:v>
                </c:pt>
                <c:pt idx="1202">
                  <c:v>47.05</c:v>
                </c:pt>
                <c:pt idx="1203">
                  <c:v>47.1</c:v>
                </c:pt>
                <c:pt idx="1204">
                  <c:v>46.8</c:v>
                </c:pt>
                <c:pt idx="1205">
                  <c:v>47.28</c:v>
                </c:pt>
                <c:pt idx="1206">
                  <c:v>45.98</c:v>
                </c:pt>
                <c:pt idx="1207">
                  <c:v>45.19</c:v>
                </c:pt>
                <c:pt idx="1208">
                  <c:v>42.73</c:v>
                </c:pt>
                <c:pt idx="1209">
                  <c:v>41.94</c:v>
                </c:pt>
                <c:pt idx="1210">
                  <c:v>41.99</c:v>
                </c:pt>
                <c:pt idx="1211">
                  <c:v>42.62</c:v>
                </c:pt>
                <c:pt idx="1212">
                  <c:v>42.36</c:v>
                </c:pt>
                <c:pt idx="1213">
                  <c:v>42.65</c:v>
                </c:pt>
                <c:pt idx="1214">
                  <c:v>43.86</c:v>
                </c:pt>
                <c:pt idx="1215">
                  <c:v>42.04</c:v>
                </c:pt>
                <c:pt idx="1216">
                  <c:v>41.77</c:v>
                </c:pt>
                <c:pt idx="1217">
                  <c:v>42.38</c:v>
                </c:pt>
                <c:pt idx="1218">
                  <c:v>43.99</c:v>
                </c:pt>
                <c:pt idx="1219">
                  <c:v>42.63</c:v>
                </c:pt>
                <c:pt idx="1220">
                  <c:v>44.02</c:v>
                </c:pt>
                <c:pt idx="1221">
                  <c:v>41.99</c:v>
                </c:pt>
                <c:pt idx="1222">
                  <c:v>39.020000000000003</c:v>
                </c:pt>
                <c:pt idx="1223">
                  <c:v>39.659999999999997</c:v>
                </c:pt>
                <c:pt idx="1224">
                  <c:v>39.07</c:v>
                </c:pt>
                <c:pt idx="1225">
                  <c:v>38.75</c:v>
                </c:pt>
                <c:pt idx="1226">
                  <c:v>38.979999999999997</c:v>
                </c:pt>
                <c:pt idx="1227">
                  <c:v>41.17</c:v>
                </c:pt>
                <c:pt idx="1228">
                  <c:v>40.07</c:v>
                </c:pt>
                <c:pt idx="1229">
                  <c:v>39.909999999999997</c:v>
                </c:pt>
                <c:pt idx="1230">
                  <c:v>41.14</c:v>
                </c:pt>
                <c:pt idx="1231">
                  <c:v>41.12</c:v>
                </c:pt>
                <c:pt idx="1232">
                  <c:v>40.61</c:v>
                </c:pt>
                <c:pt idx="1233">
                  <c:v>39.99</c:v>
                </c:pt>
                <c:pt idx="1234">
                  <c:v>39.340000000000003</c:v>
                </c:pt>
                <c:pt idx="1235">
                  <c:v>38.125</c:v>
                </c:pt>
                <c:pt idx="1236">
                  <c:v>38.71</c:v>
                </c:pt>
                <c:pt idx="1237">
                  <c:v>39.020000000000003</c:v>
                </c:pt>
                <c:pt idx="1238">
                  <c:v>40.64</c:v>
                </c:pt>
                <c:pt idx="1239">
                  <c:v>40.74</c:v>
                </c:pt>
                <c:pt idx="1240">
                  <c:v>39.49</c:v>
                </c:pt>
                <c:pt idx="1241">
                  <c:v>39.369999999999997</c:v>
                </c:pt>
                <c:pt idx="1242">
                  <c:v>38.869999999999997</c:v>
                </c:pt>
                <c:pt idx="1243">
                  <c:v>38.03</c:v>
                </c:pt>
                <c:pt idx="1244">
                  <c:v>37.700000000000003</c:v>
                </c:pt>
                <c:pt idx="1245">
                  <c:v>38.590000000000003</c:v>
                </c:pt>
                <c:pt idx="1246">
                  <c:v>37.53</c:v>
                </c:pt>
                <c:pt idx="1247">
                  <c:v>38.51</c:v>
                </c:pt>
                <c:pt idx="1248">
                  <c:v>36.409999999999997</c:v>
                </c:pt>
                <c:pt idx="1249">
                  <c:v>36.659999999999997</c:v>
                </c:pt>
                <c:pt idx="1250">
                  <c:v>35.94</c:v>
                </c:pt>
                <c:pt idx="1251">
                  <c:v>37.54</c:v>
                </c:pt>
                <c:pt idx="1252">
                  <c:v>37.369999999999997</c:v>
                </c:pt>
                <c:pt idx="1253">
                  <c:v>35.64</c:v>
                </c:pt>
                <c:pt idx="1254">
                  <c:v>35.9</c:v>
                </c:pt>
                <c:pt idx="1255">
                  <c:v>35.630000000000003</c:v>
                </c:pt>
                <c:pt idx="1256">
                  <c:v>35.96</c:v>
                </c:pt>
                <c:pt idx="1257">
                  <c:v>36.32</c:v>
                </c:pt>
                <c:pt idx="1258">
                  <c:v>35.83</c:v>
                </c:pt>
                <c:pt idx="1259">
                  <c:v>34.340000000000003</c:v>
                </c:pt>
                <c:pt idx="1260">
                  <c:v>34.76</c:v>
                </c:pt>
                <c:pt idx="1261">
                  <c:v>36.47</c:v>
                </c:pt>
                <c:pt idx="1262">
                  <c:v>36.83</c:v>
                </c:pt>
                <c:pt idx="1263">
                  <c:v>34.42</c:v>
                </c:pt>
                <c:pt idx="1264">
                  <c:v>33.479999999999997</c:v>
                </c:pt>
                <c:pt idx="1265">
                  <c:v>35.54</c:v>
                </c:pt>
                <c:pt idx="1266">
                  <c:v>34.1</c:v>
                </c:pt>
                <c:pt idx="1267">
                  <c:v>34.950000000000003</c:v>
                </c:pt>
                <c:pt idx="1268">
                  <c:v>33.78</c:v>
                </c:pt>
                <c:pt idx="1269">
                  <c:v>34.85</c:v>
                </c:pt>
                <c:pt idx="1270">
                  <c:v>35.9</c:v>
                </c:pt>
                <c:pt idx="1271">
                  <c:v>35.409999999999997</c:v>
                </c:pt>
                <c:pt idx="1272">
                  <c:v>36.82</c:v>
                </c:pt>
                <c:pt idx="1273">
                  <c:v>35.07</c:v>
                </c:pt>
                <c:pt idx="1274">
                  <c:v>32.89</c:v>
                </c:pt>
                <c:pt idx="1275">
                  <c:v>34.5</c:v>
                </c:pt>
                <c:pt idx="1276">
                  <c:v>33.65</c:v>
                </c:pt>
                <c:pt idx="1277">
                  <c:v>34.17</c:v>
                </c:pt>
                <c:pt idx="1278">
                  <c:v>32.49</c:v>
                </c:pt>
                <c:pt idx="1279">
                  <c:v>32.505000000000003</c:v>
                </c:pt>
                <c:pt idx="1280">
                  <c:v>32.81</c:v>
                </c:pt>
                <c:pt idx="1281">
                  <c:v>33.01</c:v>
                </c:pt>
                <c:pt idx="1282">
                  <c:v>32.880000000000003</c:v>
                </c:pt>
                <c:pt idx="1283">
                  <c:v>31.71</c:v>
                </c:pt>
                <c:pt idx="1284">
                  <c:v>30.66</c:v>
                </c:pt>
                <c:pt idx="1285">
                  <c:v>29.905000000000001</c:v>
                </c:pt>
                <c:pt idx="1286">
                  <c:v>32.72</c:v>
                </c:pt>
                <c:pt idx="1287">
                  <c:v>34.119999999999997</c:v>
                </c:pt>
                <c:pt idx="1288">
                  <c:v>35.99</c:v>
                </c:pt>
                <c:pt idx="1289">
                  <c:v>33.79</c:v>
                </c:pt>
                <c:pt idx="1290">
                  <c:v>33.130000000000003</c:v>
                </c:pt>
                <c:pt idx="1291">
                  <c:v>32.090000000000003</c:v>
                </c:pt>
                <c:pt idx="1292">
                  <c:v>30.26</c:v>
                </c:pt>
                <c:pt idx="1293">
                  <c:v>29.53</c:v>
                </c:pt>
                <c:pt idx="1294">
                  <c:v>28.65</c:v>
                </c:pt>
                <c:pt idx="1295">
                  <c:v>28.79</c:v>
                </c:pt>
                <c:pt idx="1296">
                  <c:v>30.81</c:v>
                </c:pt>
                <c:pt idx="1297">
                  <c:v>29.25</c:v>
                </c:pt>
                <c:pt idx="1298">
                  <c:v>26.71</c:v>
                </c:pt>
                <c:pt idx="1299">
                  <c:v>27.234999999999999</c:v>
                </c:pt>
                <c:pt idx="1300">
                  <c:v>27.3</c:v>
                </c:pt>
                <c:pt idx="1301">
                  <c:v>25.004999999999999</c:v>
                </c:pt>
                <c:pt idx="1302">
                  <c:v>26.13</c:v>
                </c:pt>
                <c:pt idx="1303">
                  <c:v>24</c:v>
                </c:pt>
                <c:pt idx="1304">
                  <c:v>22.78</c:v>
                </c:pt>
                <c:pt idx="1305">
                  <c:v>21.09</c:v>
                </c:pt>
                <c:pt idx="1306">
                  <c:v>22.09</c:v>
                </c:pt>
                <c:pt idx="1307">
                  <c:v>23.83</c:v>
                </c:pt>
                <c:pt idx="1308">
                  <c:v>25.01</c:v>
                </c:pt>
                <c:pt idx="1309">
                  <c:v>23.57</c:v>
                </c:pt>
                <c:pt idx="1310">
                  <c:v>22.83</c:v>
                </c:pt>
                <c:pt idx="1311">
                  <c:v>22.51</c:v>
                </c:pt>
                <c:pt idx="1312">
                  <c:v>22.3</c:v>
                </c:pt>
                <c:pt idx="1313">
                  <c:v>22.07</c:v>
                </c:pt>
                <c:pt idx="1314">
                  <c:v>24.25</c:v>
                </c:pt>
                <c:pt idx="1315">
                  <c:v>26.17</c:v>
                </c:pt>
                <c:pt idx="1316">
                  <c:v>23.71</c:v>
                </c:pt>
                <c:pt idx="1317">
                  <c:v>23.5</c:v>
                </c:pt>
                <c:pt idx="1318">
                  <c:v>21.51</c:v>
                </c:pt>
                <c:pt idx="1319">
                  <c:v>19.45</c:v>
                </c:pt>
                <c:pt idx="1320">
                  <c:v>23.3</c:v>
                </c:pt>
                <c:pt idx="1321">
                  <c:v>22.98</c:v>
                </c:pt>
                <c:pt idx="1322">
                  <c:v>22.79</c:v>
                </c:pt>
                <c:pt idx="1323">
                  <c:v>23.22</c:v>
                </c:pt>
                <c:pt idx="1324">
                  <c:v>21.39</c:v>
                </c:pt>
                <c:pt idx="1325">
                  <c:v>21.42</c:v>
                </c:pt>
                <c:pt idx="1326">
                  <c:v>21.71</c:v>
                </c:pt>
                <c:pt idx="1327">
                  <c:v>20.67</c:v>
                </c:pt>
                <c:pt idx="1328">
                  <c:v>20.84</c:v>
                </c:pt>
                <c:pt idx="1329">
                  <c:v>20.69</c:v>
                </c:pt>
                <c:pt idx="1330">
                  <c:v>17.89</c:v>
                </c:pt>
                <c:pt idx="1331">
                  <c:v>18.574999999999999</c:v>
                </c:pt>
                <c:pt idx="1332">
                  <c:v>14.71</c:v>
                </c:pt>
                <c:pt idx="1333">
                  <c:v>15.83</c:v>
                </c:pt>
                <c:pt idx="1334">
                  <c:v>15.54</c:v>
                </c:pt>
                <c:pt idx="1335">
                  <c:v>16.989999999999998</c:v>
                </c:pt>
                <c:pt idx="1336">
                  <c:v>17.5</c:v>
                </c:pt>
                <c:pt idx="1337">
                  <c:v>18.03</c:v>
                </c:pt>
                <c:pt idx="1338">
                  <c:v>18.43</c:v>
                </c:pt>
                <c:pt idx="1339">
                  <c:v>18.64</c:v>
                </c:pt>
                <c:pt idx="1340">
                  <c:v>15.07</c:v>
                </c:pt>
                <c:pt idx="1341">
                  <c:v>12.54</c:v>
                </c:pt>
                <c:pt idx="1342">
                  <c:v>10.77</c:v>
                </c:pt>
                <c:pt idx="1343">
                  <c:v>11.5</c:v>
                </c:pt>
                <c:pt idx="1344">
                  <c:v>10.86</c:v>
                </c:pt>
                <c:pt idx="1345">
                  <c:v>14.42</c:v>
                </c:pt>
                <c:pt idx="1346">
                  <c:v>16.579999999999998</c:v>
                </c:pt>
                <c:pt idx="1347">
                  <c:v>19.34</c:v>
                </c:pt>
                <c:pt idx="1348">
                  <c:v>18.16</c:v>
                </c:pt>
                <c:pt idx="1349">
                  <c:v>20.34</c:v>
                </c:pt>
                <c:pt idx="1350">
                  <c:v>22.6</c:v>
                </c:pt>
                <c:pt idx="1351">
                  <c:v>21.56</c:v>
                </c:pt>
                <c:pt idx="1352">
                  <c:v>24.23</c:v>
                </c:pt>
                <c:pt idx="1353">
                  <c:v>24.15</c:v>
                </c:pt>
                <c:pt idx="1354">
                  <c:v>26.87</c:v>
                </c:pt>
                <c:pt idx="1355">
                  <c:v>26.07</c:v>
                </c:pt>
                <c:pt idx="1356">
                  <c:v>26.54</c:v>
                </c:pt>
                <c:pt idx="1357">
                  <c:v>26.17</c:v>
                </c:pt>
                <c:pt idx="1358">
                  <c:v>28.45</c:v>
                </c:pt>
                <c:pt idx="1359">
                  <c:v>33.869999999999997</c:v>
                </c:pt>
                <c:pt idx="1360">
                  <c:v>34.21</c:v>
                </c:pt>
                <c:pt idx="1361">
                  <c:v>35.39</c:v>
                </c:pt>
                <c:pt idx="1362">
                  <c:v>36.700000000000003</c:v>
                </c:pt>
                <c:pt idx="1363">
                  <c:v>36.9</c:v>
                </c:pt>
                <c:pt idx="1364">
                  <c:v>38.85</c:v>
                </c:pt>
                <c:pt idx="1365">
                  <c:v>38.270000000000003</c:v>
                </c:pt>
                <c:pt idx="1366">
                  <c:v>37.31</c:v>
                </c:pt>
                <c:pt idx="1367">
                  <c:v>38.57</c:v>
                </c:pt>
                <c:pt idx="1368">
                  <c:v>37.86</c:v>
                </c:pt>
                <c:pt idx="1369">
                  <c:v>36.520000000000003</c:v>
                </c:pt>
                <c:pt idx="1370">
                  <c:v>36.49</c:v>
                </c:pt>
                <c:pt idx="1371">
                  <c:v>37.840000000000003</c:v>
                </c:pt>
                <c:pt idx="1372">
                  <c:v>39.17</c:v>
                </c:pt>
                <c:pt idx="1373">
                  <c:v>39.409999999999997</c:v>
                </c:pt>
                <c:pt idx="1374">
                  <c:v>38.840000000000003</c:v>
                </c:pt>
                <c:pt idx="1375">
                  <c:v>37.484999999999999</c:v>
                </c:pt>
                <c:pt idx="1376">
                  <c:v>37.909999999999997</c:v>
                </c:pt>
                <c:pt idx="1377">
                  <c:v>39.25</c:v>
                </c:pt>
                <c:pt idx="1378">
                  <c:v>40.6</c:v>
                </c:pt>
                <c:pt idx="1379">
                  <c:v>40.57</c:v>
                </c:pt>
                <c:pt idx="1380">
                  <c:v>40.479999999999997</c:v>
                </c:pt>
                <c:pt idx="1381">
                  <c:v>41.27</c:v>
                </c:pt>
                <c:pt idx="1382">
                  <c:v>42.12</c:v>
                </c:pt>
                <c:pt idx="1383">
                  <c:v>42.37</c:v>
                </c:pt>
                <c:pt idx="1384">
                  <c:v>41.71</c:v>
                </c:pt>
                <c:pt idx="1385">
                  <c:v>41.58</c:v>
                </c:pt>
                <c:pt idx="1386">
                  <c:v>42.91</c:v>
                </c:pt>
                <c:pt idx="1387">
                  <c:v>42.8</c:v>
                </c:pt>
                <c:pt idx="1388">
                  <c:v>42.9</c:v>
                </c:pt>
                <c:pt idx="1389">
                  <c:v>42.23</c:v>
                </c:pt>
                <c:pt idx="1390">
                  <c:v>42.89</c:v>
                </c:pt>
                <c:pt idx="1391">
                  <c:v>43.4</c:v>
                </c:pt>
                <c:pt idx="1392">
                  <c:v>42.68</c:v>
                </c:pt>
                <c:pt idx="1393">
                  <c:v>41.61</c:v>
                </c:pt>
                <c:pt idx="1394">
                  <c:v>42.41</c:v>
                </c:pt>
                <c:pt idx="1395">
                  <c:v>42.075000000000003</c:v>
                </c:pt>
                <c:pt idx="1396">
                  <c:v>41.75</c:v>
                </c:pt>
                <c:pt idx="1397">
                  <c:v>41.89</c:v>
                </c:pt>
                <c:pt idx="1398">
                  <c:v>41.494999999999997</c:v>
                </c:pt>
                <c:pt idx="1399">
                  <c:v>41.26</c:v>
                </c:pt>
                <c:pt idx="1400">
                  <c:v>40.75</c:v>
                </c:pt>
                <c:pt idx="1401">
                  <c:v>39.9</c:v>
                </c:pt>
                <c:pt idx="1402">
                  <c:v>40.03</c:v>
                </c:pt>
                <c:pt idx="1403">
                  <c:v>40.31</c:v>
                </c:pt>
                <c:pt idx="1404">
                  <c:v>39.26</c:v>
                </c:pt>
                <c:pt idx="1405">
                  <c:v>39.299999999999997</c:v>
                </c:pt>
                <c:pt idx="1406">
                  <c:v>38.57</c:v>
                </c:pt>
                <c:pt idx="1407">
                  <c:v>37.880000000000003</c:v>
                </c:pt>
                <c:pt idx="1408">
                  <c:v>36.119999999999997</c:v>
                </c:pt>
                <c:pt idx="1409">
                  <c:v>35.909999999999997</c:v>
                </c:pt>
                <c:pt idx="1410">
                  <c:v>35.659999999999997</c:v>
                </c:pt>
                <c:pt idx="1411">
                  <c:v>35.594999999999999</c:v>
                </c:pt>
                <c:pt idx="1412">
                  <c:v>36.270000000000003</c:v>
                </c:pt>
                <c:pt idx="1413">
                  <c:v>35.46</c:v>
                </c:pt>
                <c:pt idx="1414">
                  <c:v>36.659999999999997</c:v>
                </c:pt>
                <c:pt idx="1415">
                  <c:v>35.89</c:v>
                </c:pt>
                <c:pt idx="1416">
                  <c:v>34.22</c:v>
                </c:pt>
                <c:pt idx="1417">
                  <c:v>33.43</c:v>
                </c:pt>
                <c:pt idx="1418">
                  <c:v>34.9</c:v>
                </c:pt>
                <c:pt idx="1419">
                  <c:v>35.284999999999997</c:v>
                </c:pt>
                <c:pt idx="1420">
                  <c:v>35.479999999999997</c:v>
                </c:pt>
                <c:pt idx="1421">
                  <c:v>35.06</c:v>
                </c:pt>
                <c:pt idx="1422">
                  <c:v>34.21</c:v>
                </c:pt>
                <c:pt idx="1423">
                  <c:v>34.409999999999997</c:v>
                </c:pt>
                <c:pt idx="1424">
                  <c:v>34.729999999999997</c:v>
                </c:pt>
                <c:pt idx="1425">
                  <c:v>34.799999999999997</c:v>
                </c:pt>
                <c:pt idx="1426">
                  <c:v>35.47</c:v>
                </c:pt>
                <c:pt idx="1427">
                  <c:v>36.659999999999997</c:v>
                </c:pt>
                <c:pt idx="1428">
                  <c:v>36.08</c:v>
                </c:pt>
                <c:pt idx="1429">
                  <c:v>35.51</c:v>
                </c:pt>
                <c:pt idx="1430">
                  <c:v>35.380000000000003</c:v>
                </c:pt>
                <c:pt idx="1431">
                  <c:v>35.5</c:v>
                </c:pt>
                <c:pt idx="1432">
                  <c:v>35.56</c:v>
                </c:pt>
                <c:pt idx="1433">
                  <c:v>35.520000000000003</c:v>
                </c:pt>
                <c:pt idx="1434">
                  <c:v>35.07</c:v>
                </c:pt>
                <c:pt idx="1435">
                  <c:v>35.42</c:v>
                </c:pt>
                <c:pt idx="1436">
                  <c:v>35.78</c:v>
                </c:pt>
                <c:pt idx="1437">
                  <c:v>36.020000000000003</c:v>
                </c:pt>
                <c:pt idx="1438">
                  <c:v>34.99</c:v>
                </c:pt>
                <c:pt idx="1439">
                  <c:v>38.53</c:v>
                </c:pt>
                <c:pt idx="1440">
                  <c:v>33.325000000000003</c:v>
                </c:pt>
                <c:pt idx="1441">
                  <c:v>34.33</c:v>
                </c:pt>
                <c:pt idx="1442">
                  <c:v>33.700000000000003</c:v>
                </c:pt>
                <c:pt idx="1443">
                  <c:v>33.31</c:v>
                </c:pt>
                <c:pt idx="1444">
                  <c:v>33.32</c:v>
                </c:pt>
                <c:pt idx="1445">
                  <c:v>33.07</c:v>
                </c:pt>
                <c:pt idx="1446">
                  <c:v>32.85</c:v>
                </c:pt>
                <c:pt idx="1447">
                  <c:v>32.79</c:v>
                </c:pt>
                <c:pt idx="1448">
                  <c:v>32.74</c:v>
                </c:pt>
                <c:pt idx="1449">
                  <c:v>31.675000000000001</c:v>
                </c:pt>
                <c:pt idx="1450">
                  <c:v>31.625</c:v>
                </c:pt>
                <c:pt idx="1451">
                  <c:v>31.18</c:v>
                </c:pt>
                <c:pt idx="1452">
                  <c:v>30.855</c:v>
                </c:pt>
                <c:pt idx="1453">
                  <c:v>30.155000000000001</c:v>
                </c:pt>
                <c:pt idx="1454">
                  <c:v>30.495000000000001</c:v>
                </c:pt>
                <c:pt idx="1455">
                  <c:v>30.33</c:v>
                </c:pt>
                <c:pt idx="1456">
                  <c:v>28.98</c:v>
                </c:pt>
                <c:pt idx="1457">
                  <c:v>28.795000000000002</c:v>
                </c:pt>
                <c:pt idx="1458">
                  <c:v>28.76</c:v>
                </c:pt>
                <c:pt idx="1459">
                  <c:v>28.295000000000002</c:v>
                </c:pt>
                <c:pt idx="1460">
                  <c:v>28.59</c:v>
                </c:pt>
                <c:pt idx="1461">
                  <c:v>27.76</c:v>
                </c:pt>
                <c:pt idx="1462">
                  <c:v>27.495000000000001</c:v>
                </c:pt>
                <c:pt idx="1463">
                  <c:v>27.95</c:v>
                </c:pt>
                <c:pt idx="1464">
                  <c:v>27.99</c:v>
                </c:pt>
                <c:pt idx="1465">
                  <c:v>27.06</c:v>
                </c:pt>
                <c:pt idx="1466">
                  <c:v>27.8</c:v>
                </c:pt>
                <c:pt idx="1467">
                  <c:v>27.01</c:v>
                </c:pt>
                <c:pt idx="1468">
                  <c:v>27.69</c:v>
                </c:pt>
                <c:pt idx="1469">
                  <c:v>28.4</c:v>
                </c:pt>
                <c:pt idx="1470">
                  <c:v>28.79</c:v>
                </c:pt>
                <c:pt idx="1471">
                  <c:v>28.4</c:v>
                </c:pt>
                <c:pt idx="1472">
                  <c:v>28.56</c:v>
                </c:pt>
                <c:pt idx="1473">
                  <c:v>28.05</c:v>
                </c:pt>
                <c:pt idx="1474">
                  <c:v>27.4</c:v>
                </c:pt>
                <c:pt idx="1475">
                  <c:v>26.46</c:v>
                </c:pt>
                <c:pt idx="1476">
                  <c:v>25.74</c:v>
                </c:pt>
                <c:pt idx="1477">
                  <c:v>24.53</c:v>
                </c:pt>
                <c:pt idx="1478">
                  <c:v>24.6</c:v>
                </c:pt>
                <c:pt idx="1479">
                  <c:v>23.89</c:v>
                </c:pt>
                <c:pt idx="1480">
                  <c:v>23.28</c:v>
                </c:pt>
                <c:pt idx="1481">
                  <c:v>22.3</c:v>
                </c:pt>
                <c:pt idx="1482">
                  <c:v>22.9</c:v>
                </c:pt>
                <c:pt idx="1483">
                  <c:v>22.95</c:v>
                </c:pt>
                <c:pt idx="1484">
                  <c:v>22.56</c:v>
                </c:pt>
                <c:pt idx="1485">
                  <c:v>23.34</c:v>
                </c:pt>
                <c:pt idx="1486">
                  <c:v>23.13</c:v>
                </c:pt>
                <c:pt idx="1487">
                  <c:v>24.55</c:v>
                </c:pt>
                <c:pt idx="1488">
                  <c:v>24.41</c:v>
                </c:pt>
                <c:pt idx="1489">
                  <c:v>23.84</c:v>
                </c:pt>
                <c:pt idx="1490">
                  <c:v>24.18</c:v>
                </c:pt>
                <c:pt idx="1491">
                  <c:v>24.27</c:v>
                </c:pt>
                <c:pt idx="1492">
                  <c:v>23.57</c:v>
                </c:pt>
                <c:pt idx="1493">
                  <c:v>23.96</c:v>
                </c:pt>
                <c:pt idx="1494">
                  <c:v>24.47</c:v>
                </c:pt>
                <c:pt idx="1495">
                  <c:v>24.43</c:v>
                </c:pt>
                <c:pt idx="1496">
                  <c:v>24.84</c:v>
                </c:pt>
                <c:pt idx="1497">
                  <c:v>25.29</c:v>
                </c:pt>
                <c:pt idx="1498">
                  <c:v>24.9</c:v>
                </c:pt>
                <c:pt idx="1499">
                  <c:v>24.83</c:v>
                </c:pt>
                <c:pt idx="1500">
                  <c:v>24.08</c:v>
                </c:pt>
                <c:pt idx="1501">
                  <c:v>24.49</c:v>
                </c:pt>
                <c:pt idx="1502">
                  <c:v>24.44</c:v>
                </c:pt>
                <c:pt idx="1503">
                  <c:v>22.85</c:v>
                </c:pt>
                <c:pt idx="1504">
                  <c:v>23.14</c:v>
                </c:pt>
                <c:pt idx="1505">
                  <c:v>23.29</c:v>
                </c:pt>
                <c:pt idx="1506">
                  <c:v>23.67</c:v>
                </c:pt>
                <c:pt idx="1507">
                  <c:v>23.55</c:v>
                </c:pt>
                <c:pt idx="1508">
                  <c:v>23.72</c:v>
                </c:pt>
                <c:pt idx="1509">
                  <c:v>23.39</c:v>
                </c:pt>
                <c:pt idx="1510">
                  <c:v>23.23</c:v>
                </c:pt>
                <c:pt idx="1511">
                  <c:v>23.13</c:v>
                </c:pt>
                <c:pt idx="1512">
                  <c:v>22.35</c:v>
                </c:pt>
                <c:pt idx="1513">
                  <c:v>22.55</c:v>
                </c:pt>
                <c:pt idx="1514">
                  <c:v>22.58</c:v>
                </c:pt>
                <c:pt idx="1515">
                  <c:v>22.4</c:v>
                </c:pt>
                <c:pt idx="1516">
                  <c:v>20.96</c:v>
                </c:pt>
                <c:pt idx="1517">
                  <c:v>20.440000000000001</c:v>
                </c:pt>
                <c:pt idx="1518">
                  <c:v>20.55</c:v>
                </c:pt>
                <c:pt idx="1519">
                  <c:v>20.48</c:v>
                </c:pt>
                <c:pt idx="1520">
                  <c:v>20.98</c:v>
                </c:pt>
                <c:pt idx="1521">
                  <c:v>20.329999999999998</c:v>
                </c:pt>
                <c:pt idx="1522">
                  <c:v>19.829999999999998</c:v>
                </c:pt>
                <c:pt idx="1523">
                  <c:v>20.07</c:v>
                </c:pt>
                <c:pt idx="1524">
                  <c:v>20.420000000000002</c:v>
                </c:pt>
                <c:pt idx="1525">
                  <c:v>19.75</c:v>
                </c:pt>
                <c:pt idx="1526">
                  <c:v>19.63</c:v>
                </c:pt>
                <c:pt idx="1527">
                  <c:v>19.5</c:v>
                </c:pt>
                <c:pt idx="1528">
                  <c:v>19.010000000000002</c:v>
                </c:pt>
                <c:pt idx="1529">
                  <c:v>19.25</c:v>
                </c:pt>
                <c:pt idx="1530">
                  <c:v>19.36</c:v>
                </c:pt>
                <c:pt idx="1531">
                  <c:v>17.87</c:v>
                </c:pt>
                <c:pt idx="1532">
                  <c:v>17.760000000000002</c:v>
                </c:pt>
                <c:pt idx="1533">
                  <c:v>18.32</c:v>
                </c:pt>
                <c:pt idx="1534">
                  <c:v>17.850000000000001</c:v>
                </c:pt>
                <c:pt idx="1535">
                  <c:v>18.79</c:v>
                </c:pt>
                <c:pt idx="1536">
                  <c:v>19.09</c:v>
                </c:pt>
                <c:pt idx="1537">
                  <c:v>19.21</c:v>
                </c:pt>
                <c:pt idx="1538">
                  <c:v>19.760000000000002</c:v>
                </c:pt>
                <c:pt idx="1539">
                  <c:v>19.239999999999998</c:v>
                </c:pt>
                <c:pt idx="1540">
                  <c:v>19.45</c:v>
                </c:pt>
                <c:pt idx="1541">
                  <c:v>19.27</c:v>
                </c:pt>
                <c:pt idx="1542">
                  <c:v>19.39</c:v>
                </c:pt>
                <c:pt idx="1543">
                  <c:v>20</c:v>
                </c:pt>
                <c:pt idx="1544">
                  <c:v>19.47</c:v>
                </c:pt>
                <c:pt idx="1545">
                  <c:v>19.32</c:v>
                </c:pt>
                <c:pt idx="1546">
                  <c:v>19.600000000000001</c:v>
                </c:pt>
                <c:pt idx="1547">
                  <c:v>19.57</c:v>
                </c:pt>
                <c:pt idx="1548">
                  <c:v>19.940000000000001</c:v>
                </c:pt>
                <c:pt idx="1549">
                  <c:v>22</c:v>
                </c:pt>
                <c:pt idx="1550">
                  <c:v>21.83</c:v>
                </c:pt>
                <c:pt idx="1551">
                  <c:v>22.55</c:v>
                </c:pt>
                <c:pt idx="1552">
                  <c:v>22.68</c:v>
                </c:pt>
                <c:pt idx="1553">
                  <c:v>22.33</c:v>
                </c:pt>
                <c:pt idx="1554">
                  <c:v>22.25</c:v>
                </c:pt>
                <c:pt idx="1555">
                  <c:v>22.45</c:v>
                </c:pt>
                <c:pt idx="1556">
                  <c:v>22.08</c:v>
                </c:pt>
                <c:pt idx="1557">
                  <c:v>22.47</c:v>
                </c:pt>
                <c:pt idx="1558">
                  <c:v>22.2</c:v>
                </c:pt>
                <c:pt idx="1559">
                  <c:v>23.23</c:v>
                </c:pt>
                <c:pt idx="1560">
                  <c:v>23.82</c:v>
                </c:pt>
                <c:pt idx="1561">
                  <c:v>24.39</c:v>
                </c:pt>
                <c:pt idx="1562">
                  <c:v>26.94</c:v>
                </c:pt>
                <c:pt idx="1563">
                  <c:v>28.34</c:v>
                </c:pt>
                <c:pt idx="1564">
                  <c:v>29.18</c:v>
                </c:pt>
                <c:pt idx="1565">
                  <c:v>28.19</c:v>
                </c:pt>
                <c:pt idx="1566">
                  <c:v>28</c:v>
                </c:pt>
                <c:pt idx="1567">
                  <c:v>27.85</c:v>
                </c:pt>
                <c:pt idx="1568">
                  <c:v>28.05</c:v>
                </c:pt>
                <c:pt idx="1569">
                  <c:v>27.54</c:v>
                </c:pt>
                <c:pt idx="1570">
                  <c:v>27.26</c:v>
                </c:pt>
                <c:pt idx="1571">
                  <c:v>27.67</c:v>
                </c:pt>
                <c:pt idx="1572">
                  <c:v>26.57</c:v>
                </c:pt>
                <c:pt idx="1573">
                  <c:v>27.26</c:v>
                </c:pt>
                <c:pt idx="1574">
                  <c:v>27.4</c:v>
                </c:pt>
                <c:pt idx="1575">
                  <c:v>27.51</c:v>
                </c:pt>
                <c:pt idx="1576">
                  <c:v>26.91</c:v>
                </c:pt>
                <c:pt idx="1577">
                  <c:v>26.43</c:v>
                </c:pt>
                <c:pt idx="1578">
                  <c:v>26.54</c:v>
                </c:pt>
                <c:pt idx="1579">
                  <c:v>26.12</c:v>
                </c:pt>
                <c:pt idx="1580">
                  <c:v>26.17</c:v>
                </c:pt>
                <c:pt idx="1581">
                  <c:v>25.91</c:v>
                </c:pt>
                <c:pt idx="1582">
                  <c:v>25.94</c:v>
                </c:pt>
                <c:pt idx="1583">
                  <c:v>26.57</c:v>
                </c:pt>
                <c:pt idx="1584">
                  <c:v>26.52</c:v>
                </c:pt>
                <c:pt idx="1585">
                  <c:v>26.45</c:v>
                </c:pt>
                <c:pt idx="1586">
                  <c:v>26.39</c:v>
                </c:pt>
                <c:pt idx="1587">
                  <c:v>26.81</c:v>
                </c:pt>
                <c:pt idx="1588">
                  <c:v>25.75</c:v>
                </c:pt>
                <c:pt idx="1589">
                  <c:v>26.12</c:v>
                </c:pt>
                <c:pt idx="1590">
                  <c:v>25.54</c:v>
                </c:pt>
                <c:pt idx="1591">
                  <c:v>25.43</c:v>
                </c:pt>
                <c:pt idx="1592">
                  <c:v>25.42</c:v>
                </c:pt>
                <c:pt idx="1593">
                  <c:v>25.1</c:v>
                </c:pt>
                <c:pt idx="1594">
                  <c:v>25.83</c:v>
                </c:pt>
                <c:pt idx="1595">
                  <c:v>25.64</c:v>
                </c:pt>
                <c:pt idx="1596">
                  <c:v>25.79</c:v>
                </c:pt>
                <c:pt idx="1597">
                  <c:v>25.74</c:v>
                </c:pt>
                <c:pt idx="1598">
                  <c:v>24.92</c:v>
                </c:pt>
                <c:pt idx="1599">
                  <c:v>24.83</c:v>
                </c:pt>
                <c:pt idx="1600">
                  <c:v>25.05</c:v>
                </c:pt>
                <c:pt idx="1601">
                  <c:v>24.9</c:v>
                </c:pt>
                <c:pt idx="1602">
                  <c:v>24.96</c:v>
                </c:pt>
                <c:pt idx="1603">
                  <c:v>25.18</c:v>
                </c:pt>
                <c:pt idx="1604">
                  <c:v>25.37</c:v>
                </c:pt>
                <c:pt idx="1605">
                  <c:v>24.94</c:v>
                </c:pt>
                <c:pt idx="1606">
                  <c:v>25.25</c:v>
                </c:pt>
                <c:pt idx="1607">
                  <c:v>24.27</c:v>
                </c:pt>
                <c:pt idx="1608">
                  <c:v>25.12</c:v>
                </c:pt>
                <c:pt idx="1609">
                  <c:v>25.68</c:v>
                </c:pt>
                <c:pt idx="1610">
                  <c:v>28.52</c:v>
                </c:pt>
                <c:pt idx="1611">
                  <c:v>27.83</c:v>
                </c:pt>
                <c:pt idx="1612">
                  <c:v>28.48</c:v>
                </c:pt>
                <c:pt idx="1613">
                  <c:v>28.27</c:v>
                </c:pt>
                <c:pt idx="1614">
                  <c:v>28.1</c:v>
                </c:pt>
                <c:pt idx="1615">
                  <c:v>28.18</c:v>
                </c:pt>
                <c:pt idx="1616">
                  <c:v>28.5</c:v>
                </c:pt>
                <c:pt idx="1617">
                  <c:v>27.86</c:v>
                </c:pt>
                <c:pt idx="1618">
                  <c:v>27.62</c:v>
                </c:pt>
                <c:pt idx="1619">
                  <c:v>27.04</c:v>
                </c:pt>
                <c:pt idx="1620">
                  <c:v>27.09</c:v>
                </c:pt>
                <c:pt idx="1621">
                  <c:v>26.71</c:v>
                </c:pt>
                <c:pt idx="1622">
                  <c:v>27.05</c:v>
                </c:pt>
                <c:pt idx="1623">
                  <c:v>27.04</c:v>
                </c:pt>
                <c:pt idx="1624">
                  <c:v>27.25</c:v>
                </c:pt>
                <c:pt idx="1625">
                  <c:v>27.67</c:v>
                </c:pt>
                <c:pt idx="1626">
                  <c:v>27.6</c:v>
                </c:pt>
                <c:pt idx="1627">
                  <c:v>27.25</c:v>
                </c:pt>
                <c:pt idx="1628">
                  <c:v>28.72</c:v>
                </c:pt>
                <c:pt idx="1629">
                  <c:v>28.49</c:v>
                </c:pt>
                <c:pt idx="1630">
                  <c:v>28.35</c:v>
                </c:pt>
                <c:pt idx="1631">
                  <c:v>28.89</c:v>
                </c:pt>
                <c:pt idx="1632">
                  <c:v>28.9</c:v>
                </c:pt>
                <c:pt idx="1633">
                  <c:v>28.81</c:v>
                </c:pt>
                <c:pt idx="1634">
                  <c:v>28.79</c:v>
                </c:pt>
                <c:pt idx="1635">
                  <c:v>28.74</c:v>
                </c:pt>
                <c:pt idx="1636">
                  <c:v>29.39</c:v>
                </c:pt>
                <c:pt idx="1637">
                  <c:v>30.69</c:v>
                </c:pt>
                <c:pt idx="1638">
                  <c:v>30.53</c:v>
                </c:pt>
                <c:pt idx="1639">
                  <c:v>30.05</c:v>
                </c:pt>
                <c:pt idx="1640">
                  <c:v>29.89</c:v>
                </c:pt>
                <c:pt idx="1641">
                  <c:v>30.96</c:v>
                </c:pt>
                <c:pt idx="1642">
                  <c:v>31.1</c:v>
                </c:pt>
                <c:pt idx="1643">
                  <c:v>31.37</c:v>
                </c:pt>
                <c:pt idx="1644">
                  <c:v>30.12</c:v>
                </c:pt>
                <c:pt idx="1645">
                  <c:v>29.17</c:v>
                </c:pt>
                <c:pt idx="1646">
                  <c:v>27.71</c:v>
                </c:pt>
                <c:pt idx="1647">
                  <c:v>27.07</c:v>
                </c:pt>
                <c:pt idx="1648">
                  <c:v>27.6</c:v>
                </c:pt>
                <c:pt idx="1649">
                  <c:v>25.98</c:v>
                </c:pt>
                <c:pt idx="1650">
                  <c:v>26.64</c:v>
                </c:pt>
                <c:pt idx="1651">
                  <c:v>26.68</c:v>
                </c:pt>
                <c:pt idx="1652">
                  <c:v>26.47</c:v>
                </c:pt>
                <c:pt idx="1653">
                  <c:v>23.93</c:v>
                </c:pt>
                <c:pt idx="1654">
                  <c:v>24.44</c:v>
                </c:pt>
                <c:pt idx="1655">
                  <c:v>24.29</c:v>
                </c:pt>
                <c:pt idx="1656">
                  <c:v>24.96</c:v>
                </c:pt>
                <c:pt idx="1657">
                  <c:v>25.16</c:v>
                </c:pt>
                <c:pt idx="1658">
                  <c:v>25.19</c:v>
                </c:pt>
                <c:pt idx="1659">
                  <c:v>25.39</c:v>
                </c:pt>
                <c:pt idx="1660">
                  <c:v>25.4</c:v>
                </c:pt>
                <c:pt idx="1661">
                  <c:v>25.97</c:v>
                </c:pt>
                <c:pt idx="1662">
                  <c:v>25.73</c:v>
                </c:pt>
                <c:pt idx="1663">
                  <c:v>25.49</c:v>
                </c:pt>
                <c:pt idx="1664">
                  <c:v>25</c:v>
                </c:pt>
                <c:pt idx="1665">
                  <c:v>26.31</c:v>
                </c:pt>
                <c:pt idx="1666">
                  <c:v>27.3</c:v>
                </c:pt>
                <c:pt idx="1667">
                  <c:v>29.1</c:v>
                </c:pt>
                <c:pt idx="1668">
                  <c:v>27.8</c:v>
                </c:pt>
                <c:pt idx="1669">
                  <c:v>27.09</c:v>
                </c:pt>
                <c:pt idx="1670">
                  <c:v>27.76</c:v>
                </c:pt>
                <c:pt idx="1671">
                  <c:v>26.6</c:v>
                </c:pt>
                <c:pt idx="1672">
                  <c:v>26.49</c:v>
                </c:pt>
                <c:pt idx="1673">
                  <c:v>25.61</c:v>
                </c:pt>
                <c:pt idx="1674">
                  <c:v>25.65</c:v>
                </c:pt>
                <c:pt idx="1675">
                  <c:v>25.06</c:v>
                </c:pt>
                <c:pt idx="1676">
                  <c:v>26.73</c:v>
                </c:pt>
                <c:pt idx="1677">
                  <c:v>27.32</c:v>
                </c:pt>
                <c:pt idx="1678">
                  <c:v>26.87</c:v>
                </c:pt>
                <c:pt idx="1679">
                  <c:v>26.99</c:v>
                </c:pt>
                <c:pt idx="1680">
                  <c:v>26.55</c:v>
                </c:pt>
                <c:pt idx="1681">
                  <c:v>25.51</c:v>
                </c:pt>
                <c:pt idx="1682">
                  <c:v>25.37</c:v>
                </c:pt>
                <c:pt idx="1683">
                  <c:v>27.35</c:v>
                </c:pt>
                <c:pt idx="1684">
                  <c:v>21.44</c:v>
                </c:pt>
                <c:pt idx="1685">
                  <c:v>21.35</c:v>
                </c:pt>
                <c:pt idx="1686">
                  <c:v>21.01</c:v>
                </c:pt>
                <c:pt idx="1687">
                  <c:v>21.07</c:v>
                </c:pt>
                <c:pt idx="1688">
                  <c:v>20.78</c:v>
                </c:pt>
                <c:pt idx="1689">
                  <c:v>20.54</c:v>
                </c:pt>
                <c:pt idx="1690">
                  <c:v>21.2</c:v>
                </c:pt>
                <c:pt idx="1691">
                  <c:v>20.059999999999999</c:v>
                </c:pt>
                <c:pt idx="1692">
                  <c:v>19.690000000000001</c:v>
                </c:pt>
                <c:pt idx="1693">
                  <c:v>19.59</c:v>
                </c:pt>
                <c:pt idx="1694">
                  <c:v>19.27</c:v>
                </c:pt>
                <c:pt idx="1695">
                  <c:v>19.46</c:v>
                </c:pt>
                <c:pt idx="1696">
                  <c:v>19.8</c:v>
                </c:pt>
                <c:pt idx="1697">
                  <c:v>18.489999999999998</c:v>
                </c:pt>
                <c:pt idx="1698">
                  <c:v>19.739999999999998</c:v>
                </c:pt>
                <c:pt idx="1699">
                  <c:v>20.149999999999999</c:v>
                </c:pt>
                <c:pt idx="1700">
                  <c:v>20.32</c:v>
                </c:pt>
                <c:pt idx="1701">
                  <c:v>19.71</c:v>
                </c:pt>
                <c:pt idx="1702">
                  <c:v>19.940000000000001</c:v>
                </c:pt>
                <c:pt idx="1703">
                  <c:v>19.34</c:v>
                </c:pt>
                <c:pt idx="1704">
                  <c:v>18.760000000000002</c:v>
                </c:pt>
                <c:pt idx="1705">
                  <c:v>19.43</c:v>
                </c:pt>
                <c:pt idx="1706">
                  <c:v>19.3</c:v>
                </c:pt>
                <c:pt idx="1707">
                  <c:v>19.13</c:v>
                </c:pt>
                <c:pt idx="1708">
                  <c:v>19.28</c:v>
                </c:pt>
                <c:pt idx="1709">
                  <c:v>20.05</c:v>
                </c:pt>
                <c:pt idx="1710">
                  <c:v>19.59</c:v>
                </c:pt>
                <c:pt idx="1711">
                  <c:v>21.03</c:v>
                </c:pt>
                <c:pt idx="1712">
                  <c:v>21.29</c:v>
                </c:pt>
                <c:pt idx="1713">
                  <c:v>21.07</c:v>
                </c:pt>
                <c:pt idx="1714">
                  <c:v>21.26</c:v>
                </c:pt>
                <c:pt idx="1715">
                  <c:v>21.31</c:v>
                </c:pt>
                <c:pt idx="1716">
                  <c:v>21.38</c:v>
                </c:pt>
                <c:pt idx="1717">
                  <c:v>21.52</c:v>
                </c:pt>
                <c:pt idx="1718">
                  <c:v>21.57</c:v>
                </c:pt>
                <c:pt idx="1719">
                  <c:v>21.35</c:v>
                </c:pt>
                <c:pt idx="1720">
                  <c:v>21.88</c:v>
                </c:pt>
                <c:pt idx="1721">
                  <c:v>21.71</c:v>
                </c:pt>
                <c:pt idx="1722">
                  <c:v>21.42</c:v>
                </c:pt>
                <c:pt idx="1723">
                  <c:v>21.31</c:v>
                </c:pt>
                <c:pt idx="1724">
                  <c:v>21.14</c:v>
                </c:pt>
                <c:pt idx="1725">
                  <c:v>20.97</c:v>
                </c:pt>
                <c:pt idx="1726">
                  <c:v>21.34</c:v>
                </c:pt>
                <c:pt idx="1727">
                  <c:v>21.12</c:v>
                </c:pt>
                <c:pt idx="1728">
                  <c:v>20.79</c:v>
                </c:pt>
                <c:pt idx="1729">
                  <c:v>20.43</c:v>
                </c:pt>
                <c:pt idx="1730">
                  <c:v>20.77</c:v>
                </c:pt>
                <c:pt idx="1731">
                  <c:v>20.66</c:v>
                </c:pt>
                <c:pt idx="1732">
                  <c:v>19.82</c:v>
                </c:pt>
                <c:pt idx="1733">
                  <c:v>20.52</c:v>
                </c:pt>
                <c:pt idx="1734">
                  <c:v>20.420000000000002</c:v>
                </c:pt>
                <c:pt idx="1735">
                  <c:v>20.14</c:v>
                </c:pt>
                <c:pt idx="1736">
                  <c:v>20.440000000000001</c:v>
                </c:pt>
                <c:pt idx="1737">
                  <c:v>20.69</c:v>
                </c:pt>
                <c:pt idx="1738">
                  <c:v>20.47</c:v>
                </c:pt>
                <c:pt idx="1739">
                  <c:v>20.22</c:v>
                </c:pt>
                <c:pt idx="1740">
                  <c:v>19.53</c:v>
                </c:pt>
                <c:pt idx="1741">
                  <c:v>18.670000000000002</c:v>
                </c:pt>
                <c:pt idx="1742">
                  <c:v>18.18</c:v>
                </c:pt>
                <c:pt idx="1743">
                  <c:v>18.3</c:v>
                </c:pt>
                <c:pt idx="1744">
                  <c:v>18.64</c:v>
                </c:pt>
                <c:pt idx="1745">
                  <c:v>17.940000000000001</c:v>
                </c:pt>
                <c:pt idx="1746">
                  <c:v>18.53</c:v>
                </c:pt>
                <c:pt idx="1747">
                  <c:v>18.96</c:v>
                </c:pt>
                <c:pt idx="1748">
                  <c:v>18.260000000000002</c:v>
                </c:pt>
                <c:pt idx="1749">
                  <c:v>17.64</c:v>
                </c:pt>
                <c:pt idx="1750">
                  <c:v>18.12</c:v>
                </c:pt>
                <c:pt idx="1751">
                  <c:v>17.98</c:v>
                </c:pt>
                <c:pt idx="1752">
                  <c:v>17.96</c:v>
                </c:pt>
                <c:pt idx="1753">
                  <c:v>17.71</c:v>
                </c:pt>
                <c:pt idx="1754">
                  <c:v>18.11</c:v>
                </c:pt>
                <c:pt idx="1755">
                  <c:v>17.91</c:v>
                </c:pt>
                <c:pt idx="1756">
                  <c:v>18.079999999999998</c:v>
                </c:pt>
                <c:pt idx="1757">
                  <c:v>18.72</c:v>
                </c:pt>
                <c:pt idx="1758">
                  <c:v>18.63</c:v>
                </c:pt>
                <c:pt idx="1759">
                  <c:v>17.13</c:v>
                </c:pt>
                <c:pt idx="1760">
                  <c:v>17.350000000000001</c:v>
                </c:pt>
                <c:pt idx="1761">
                  <c:v>17.649999999999999</c:v>
                </c:pt>
                <c:pt idx="1762">
                  <c:v>18.059999999999999</c:v>
                </c:pt>
                <c:pt idx="1763">
                  <c:v>17.690000000000001</c:v>
                </c:pt>
                <c:pt idx="1764">
                  <c:v>17.34</c:v>
                </c:pt>
                <c:pt idx="1765">
                  <c:v>17.03</c:v>
                </c:pt>
                <c:pt idx="1766">
                  <c:v>17.12</c:v>
                </c:pt>
                <c:pt idx="1767">
                  <c:v>16.89</c:v>
                </c:pt>
                <c:pt idx="1768">
                  <c:v>16.989999999999998</c:v>
                </c:pt>
                <c:pt idx="1769">
                  <c:v>16.59</c:v>
                </c:pt>
                <c:pt idx="1770">
                  <c:v>16.760000000000002</c:v>
                </c:pt>
                <c:pt idx="1771">
                  <c:v>16.739999999999998</c:v>
                </c:pt>
                <c:pt idx="1772">
                  <c:v>17.22</c:v>
                </c:pt>
                <c:pt idx="1773">
                  <c:v>17.25</c:v>
                </c:pt>
                <c:pt idx="1774">
                  <c:v>17.36</c:v>
                </c:pt>
                <c:pt idx="1775">
                  <c:v>17.61</c:v>
                </c:pt>
                <c:pt idx="1776">
                  <c:v>17.75</c:v>
                </c:pt>
                <c:pt idx="1777">
                  <c:v>17.940000000000001</c:v>
                </c:pt>
                <c:pt idx="1778">
                  <c:v>17.850000000000001</c:v>
                </c:pt>
                <c:pt idx="1779">
                  <c:v>17.68</c:v>
                </c:pt>
                <c:pt idx="1780">
                  <c:v>18.010000000000002</c:v>
                </c:pt>
                <c:pt idx="1781">
                  <c:v>18.89</c:v>
                </c:pt>
                <c:pt idx="1782">
                  <c:v>19.12</c:v>
                </c:pt>
                <c:pt idx="1783">
                  <c:v>19.09</c:v>
                </c:pt>
                <c:pt idx="1784">
                  <c:v>19.04</c:v>
                </c:pt>
                <c:pt idx="1785">
                  <c:v>18.66</c:v>
                </c:pt>
                <c:pt idx="1786">
                  <c:v>18.84</c:v>
                </c:pt>
                <c:pt idx="1787">
                  <c:v>18.670000000000002</c:v>
                </c:pt>
                <c:pt idx="1788">
                  <c:v>19.34</c:v>
                </c:pt>
                <c:pt idx="1789">
                  <c:v>18.809999999999999</c:v>
                </c:pt>
                <c:pt idx="1790">
                  <c:v>19.09</c:v>
                </c:pt>
                <c:pt idx="1791">
                  <c:v>18.54</c:v>
                </c:pt>
                <c:pt idx="1792">
                  <c:v>18.45</c:v>
                </c:pt>
                <c:pt idx="1793">
                  <c:v>18.61</c:v>
                </c:pt>
                <c:pt idx="1794">
                  <c:v>18.13</c:v>
                </c:pt>
                <c:pt idx="1795">
                  <c:v>18.260000000000002</c:v>
                </c:pt>
                <c:pt idx="1796">
                  <c:v>17.84</c:v>
                </c:pt>
                <c:pt idx="1797">
                  <c:v>17.84</c:v>
                </c:pt>
                <c:pt idx="1798">
                  <c:v>17.350000000000001</c:v>
                </c:pt>
                <c:pt idx="1799">
                  <c:v>17.28</c:v>
                </c:pt>
                <c:pt idx="1800">
                  <c:v>16.79</c:v>
                </c:pt>
                <c:pt idx="1801">
                  <c:v>16.73</c:v>
                </c:pt>
                <c:pt idx="1802">
                  <c:v>16.72</c:v>
                </c:pt>
                <c:pt idx="1803">
                  <c:v>17.09</c:v>
                </c:pt>
                <c:pt idx="1804">
                  <c:v>16.420000000000002</c:v>
                </c:pt>
                <c:pt idx="1805">
                  <c:v>16.170000000000002</c:v>
                </c:pt>
                <c:pt idx="1806">
                  <c:v>16.21</c:v>
                </c:pt>
                <c:pt idx="1807">
                  <c:v>15.7</c:v>
                </c:pt>
                <c:pt idx="1808">
                  <c:v>15.32</c:v>
                </c:pt>
                <c:pt idx="1809">
                  <c:v>16</c:v>
                </c:pt>
                <c:pt idx="1810">
                  <c:v>16.13</c:v>
                </c:pt>
                <c:pt idx="1811">
                  <c:v>15.71</c:v>
                </c:pt>
                <c:pt idx="1812">
                  <c:v>16.21</c:v>
                </c:pt>
                <c:pt idx="1813">
                  <c:v>15.15</c:v>
                </c:pt>
                <c:pt idx="1814">
                  <c:v>15.43</c:v>
                </c:pt>
                <c:pt idx="1815">
                  <c:v>15.61</c:v>
                </c:pt>
                <c:pt idx="1816">
                  <c:v>15.99</c:v>
                </c:pt>
                <c:pt idx="1817">
                  <c:v>15.67</c:v>
                </c:pt>
                <c:pt idx="1818">
                  <c:v>15.8</c:v>
                </c:pt>
                <c:pt idx="1819">
                  <c:v>15.99</c:v>
                </c:pt>
                <c:pt idx="1820">
                  <c:v>15.98</c:v>
                </c:pt>
                <c:pt idx="1821">
                  <c:v>15.84</c:v>
                </c:pt>
                <c:pt idx="1822">
                  <c:v>15.72</c:v>
                </c:pt>
                <c:pt idx="1823">
                  <c:v>15.7</c:v>
                </c:pt>
                <c:pt idx="1824">
                  <c:v>15.58</c:v>
                </c:pt>
                <c:pt idx="1825">
                  <c:v>15.79</c:v>
                </c:pt>
                <c:pt idx="1826">
                  <c:v>15.77</c:v>
                </c:pt>
                <c:pt idx="1827">
                  <c:v>16.100000000000001</c:v>
                </c:pt>
                <c:pt idx="1828">
                  <c:v>16.05</c:v>
                </c:pt>
                <c:pt idx="1829">
                  <c:v>16.27</c:v>
                </c:pt>
                <c:pt idx="1830">
                  <c:v>16.75</c:v>
                </c:pt>
                <c:pt idx="1831">
                  <c:v>16.920000000000002</c:v>
                </c:pt>
                <c:pt idx="1832">
                  <c:v>16.809999999999999</c:v>
                </c:pt>
                <c:pt idx="1833">
                  <c:v>16.61</c:v>
                </c:pt>
                <c:pt idx="1834">
                  <c:v>16.579999999999998</c:v>
                </c:pt>
                <c:pt idx="1835">
                  <c:v>17.32</c:v>
                </c:pt>
                <c:pt idx="1836">
                  <c:v>17.02</c:v>
                </c:pt>
                <c:pt idx="1837">
                  <c:v>16.579999999999998</c:v>
                </c:pt>
                <c:pt idx="1838">
                  <c:v>15.89</c:v>
                </c:pt>
                <c:pt idx="1839">
                  <c:v>16.25</c:v>
                </c:pt>
                <c:pt idx="1840">
                  <c:v>16.059999999999999</c:v>
                </c:pt>
                <c:pt idx="1841">
                  <c:v>15.92</c:v>
                </c:pt>
                <c:pt idx="1842">
                  <c:v>15.92</c:v>
                </c:pt>
                <c:pt idx="1843">
                  <c:v>15.41</c:v>
                </c:pt>
                <c:pt idx="1844">
                  <c:v>15.5</c:v>
                </c:pt>
                <c:pt idx="1845">
                  <c:v>15.55</c:v>
                </c:pt>
                <c:pt idx="1846">
                  <c:v>15.34</c:v>
                </c:pt>
                <c:pt idx="1847">
                  <c:v>15.01</c:v>
                </c:pt>
                <c:pt idx="1848">
                  <c:v>14.87</c:v>
                </c:pt>
                <c:pt idx="1849">
                  <c:v>14.31</c:v>
                </c:pt>
                <c:pt idx="1850">
                  <c:v>14.19</c:v>
                </c:pt>
                <c:pt idx="1851">
                  <c:v>14.31</c:v>
                </c:pt>
                <c:pt idx="1852">
                  <c:v>14.22</c:v>
                </c:pt>
                <c:pt idx="1853">
                  <c:v>14.18</c:v>
                </c:pt>
                <c:pt idx="1854">
                  <c:v>14.11</c:v>
                </c:pt>
                <c:pt idx="1855">
                  <c:v>14.32</c:v>
                </c:pt>
                <c:pt idx="1856">
                  <c:v>13.95</c:v>
                </c:pt>
                <c:pt idx="1857">
                  <c:v>13.52</c:v>
                </c:pt>
                <c:pt idx="1858">
                  <c:v>13.63</c:v>
                </c:pt>
                <c:pt idx="1859">
                  <c:v>12.92</c:v>
                </c:pt>
                <c:pt idx="1860">
                  <c:v>12.24</c:v>
                </c:pt>
                <c:pt idx="1861">
                  <c:v>14.07</c:v>
                </c:pt>
                <c:pt idx="1862">
                  <c:v>14.67</c:v>
                </c:pt>
                <c:pt idx="1863">
                  <c:v>13.73</c:v>
                </c:pt>
                <c:pt idx="1864">
                  <c:v>13.75</c:v>
                </c:pt>
                <c:pt idx="1865">
                  <c:v>13.45</c:v>
                </c:pt>
                <c:pt idx="1866">
                  <c:v>13.48</c:v>
                </c:pt>
                <c:pt idx="1867">
                  <c:v>13.25</c:v>
                </c:pt>
                <c:pt idx="1868">
                  <c:v>13.26</c:v>
                </c:pt>
                <c:pt idx="1869">
                  <c:v>13.29</c:v>
                </c:pt>
                <c:pt idx="1870">
                  <c:v>12.9</c:v>
                </c:pt>
                <c:pt idx="1871">
                  <c:v>12.74</c:v>
                </c:pt>
                <c:pt idx="1872">
                  <c:v>12.88</c:v>
                </c:pt>
                <c:pt idx="1873">
                  <c:v>12.63</c:v>
                </c:pt>
                <c:pt idx="1874">
                  <c:v>13.16</c:v>
                </c:pt>
                <c:pt idx="1875">
                  <c:v>13</c:v>
                </c:pt>
                <c:pt idx="1876">
                  <c:v>12.87</c:v>
                </c:pt>
                <c:pt idx="1877">
                  <c:v>13.47</c:v>
                </c:pt>
                <c:pt idx="1878">
                  <c:v>13.78</c:v>
                </c:pt>
                <c:pt idx="1879">
                  <c:v>13.51</c:v>
                </c:pt>
                <c:pt idx="1880">
                  <c:v>13.73</c:v>
                </c:pt>
                <c:pt idx="1881">
                  <c:v>13.77</c:v>
                </c:pt>
                <c:pt idx="1882">
                  <c:v>13.82</c:v>
                </c:pt>
                <c:pt idx="1883">
                  <c:v>13.8</c:v>
                </c:pt>
                <c:pt idx="1884">
                  <c:v>14</c:v>
                </c:pt>
                <c:pt idx="1885">
                  <c:v>14.4</c:v>
                </c:pt>
                <c:pt idx="1886">
                  <c:v>14.21</c:v>
                </c:pt>
                <c:pt idx="1887">
                  <c:v>13.96</c:v>
                </c:pt>
                <c:pt idx="1888">
                  <c:v>13.59</c:v>
                </c:pt>
                <c:pt idx="1889">
                  <c:v>13.69</c:v>
                </c:pt>
                <c:pt idx="1890">
                  <c:v>13.4</c:v>
                </c:pt>
                <c:pt idx="1891">
                  <c:v>13.62</c:v>
                </c:pt>
                <c:pt idx="1892">
                  <c:v>13.61</c:v>
                </c:pt>
                <c:pt idx="1893">
                  <c:v>13.45</c:v>
                </c:pt>
                <c:pt idx="1894">
                  <c:v>13.5</c:v>
                </c:pt>
                <c:pt idx="1895">
                  <c:v>13.23</c:v>
                </c:pt>
                <c:pt idx="1896">
                  <c:v>12.2</c:v>
                </c:pt>
                <c:pt idx="1897">
                  <c:v>12.7</c:v>
                </c:pt>
                <c:pt idx="1898">
                  <c:v>12.9</c:v>
                </c:pt>
                <c:pt idx="1899">
                  <c:v>12.97</c:v>
                </c:pt>
                <c:pt idx="1900">
                  <c:v>12.64</c:v>
                </c:pt>
                <c:pt idx="1901">
                  <c:v>13</c:v>
                </c:pt>
                <c:pt idx="1902">
                  <c:v>12.99</c:v>
                </c:pt>
                <c:pt idx="1903">
                  <c:v>13.15</c:v>
                </c:pt>
                <c:pt idx="1904">
                  <c:v>12.98</c:v>
                </c:pt>
                <c:pt idx="1905">
                  <c:v>12.99</c:v>
                </c:pt>
                <c:pt idx="1906">
                  <c:v>12.7</c:v>
                </c:pt>
                <c:pt idx="1907">
                  <c:v>12.92</c:v>
                </c:pt>
                <c:pt idx="1908">
                  <c:v>12.9</c:v>
                </c:pt>
                <c:pt idx="1909">
                  <c:v>12.55</c:v>
                </c:pt>
                <c:pt idx="1910">
                  <c:v>10.94</c:v>
                </c:pt>
                <c:pt idx="1911">
                  <c:v>11.28</c:v>
                </c:pt>
                <c:pt idx="1912">
                  <c:v>11.08</c:v>
                </c:pt>
                <c:pt idx="1913">
                  <c:v>11.03</c:v>
                </c:pt>
                <c:pt idx="1914">
                  <c:v>10.9</c:v>
                </c:pt>
                <c:pt idx="1915">
                  <c:v>10.79</c:v>
                </c:pt>
                <c:pt idx="1916">
                  <c:v>10.57</c:v>
                </c:pt>
                <c:pt idx="1917">
                  <c:v>10.69</c:v>
                </c:pt>
                <c:pt idx="1918">
                  <c:v>10.78</c:v>
                </c:pt>
                <c:pt idx="1919">
                  <c:v>10.75</c:v>
                </c:pt>
                <c:pt idx="1920">
                  <c:v>10.93</c:v>
                </c:pt>
                <c:pt idx="1921">
                  <c:v>11.11</c:v>
                </c:pt>
                <c:pt idx="1922">
                  <c:v>10.94</c:v>
                </c:pt>
                <c:pt idx="1923">
                  <c:v>10.9</c:v>
                </c:pt>
                <c:pt idx="1924">
                  <c:v>11.03</c:v>
                </c:pt>
                <c:pt idx="1925">
                  <c:v>11.12</c:v>
                </c:pt>
                <c:pt idx="1926">
                  <c:v>10.99</c:v>
                </c:pt>
                <c:pt idx="1927">
                  <c:v>10.57</c:v>
                </c:pt>
                <c:pt idx="1928">
                  <c:v>10.71</c:v>
                </c:pt>
                <c:pt idx="1929">
                  <c:v>10.7</c:v>
                </c:pt>
                <c:pt idx="1930">
                  <c:v>10.56</c:v>
                </c:pt>
                <c:pt idx="1931">
                  <c:v>10.46</c:v>
                </c:pt>
                <c:pt idx="1932">
                  <c:v>10.56</c:v>
                </c:pt>
                <c:pt idx="1933">
                  <c:v>10.56</c:v>
                </c:pt>
                <c:pt idx="1934">
                  <c:v>9.9700000000000006</c:v>
                </c:pt>
                <c:pt idx="1935">
                  <c:v>9.8699999999999992</c:v>
                </c:pt>
                <c:pt idx="1936">
                  <c:v>8.7550000000000008</c:v>
                </c:pt>
                <c:pt idx="1937">
                  <c:v>9.6300000000000008</c:v>
                </c:pt>
                <c:pt idx="1938">
                  <c:v>9.14</c:v>
                </c:pt>
                <c:pt idx="1939">
                  <c:v>10.015000000000001</c:v>
                </c:pt>
                <c:pt idx="1940">
                  <c:v>10.199999999999999</c:v>
                </c:pt>
                <c:pt idx="1941">
                  <c:v>10.199999999999999</c:v>
                </c:pt>
                <c:pt idx="1942">
                  <c:v>10.51</c:v>
                </c:pt>
                <c:pt idx="1943">
                  <c:v>10.62</c:v>
                </c:pt>
                <c:pt idx="1944">
                  <c:v>10.54</c:v>
                </c:pt>
                <c:pt idx="1945">
                  <c:v>10.49</c:v>
                </c:pt>
                <c:pt idx="1946">
                  <c:v>10.5</c:v>
                </c:pt>
                <c:pt idx="1947">
                  <c:v>10.31</c:v>
                </c:pt>
                <c:pt idx="1948">
                  <c:v>10.5</c:v>
                </c:pt>
                <c:pt idx="1949">
                  <c:v>9.68</c:v>
                </c:pt>
                <c:pt idx="1950">
                  <c:v>9.69</c:v>
                </c:pt>
                <c:pt idx="1951">
                  <c:v>9.64</c:v>
                </c:pt>
                <c:pt idx="1952">
                  <c:v>9.5500000000000007</c:v>
                </c:pt>
                <c:pt idx="1953">
                  <c:v>9.5299999999999994</c:v>
                </c:pt>
                <c:pt idx="1954">
                  <c:v>9.49</c:v>
                </c:pt>
                <c:pt idx="1955">
                  <c:v>9.57</c:v>
                </c:pt>
                <c:pt idx="1956">
                  <c:v>9.9</c:v>
                </c:pt>
                <c:pt idx="1957">
                  <c:v>9.74</c:v>
                </c:pt>
                <c:pt idx="1958">
                  <c:v>9.74</c:v>
                </c:pt>
                <c:pt idx="1959">
                  <c:v>9.65</c:v>
                </c:pt>
                <c:pt idx="1960">
                  <c:v>9.6999999999999993</c:v>
                </c:pt>
                <c:pt idx="1961">
                  <c:v>9.66</c:v>
                </c:pt>
                <c:pt idx="1962">
                  <c:v>9.6999999999999993</c:v>
                </c:pt>
                <c:pt idx="1963">
                  <c:v>9.6999999999999993</c:v>
                </c:pt>
                <c:pt idx="1964">
                  <c:v>9.56</c:v>
                </c:pt>
                <c:pt idx="1965">
                  <c:v>9.5</c:v>
                </c:pt>
                <c:pt idx="1966">
                  <c:v>9.3800000000000008</c:v>
                </c:pt>
                <c:pt idx="1967">
                  <c:v>9.3000000000000007</c:v>
                </c:pt>
                <c:pt idx="1968">
                  <c:v>9.0399999999999991</c:v>
                </c:pt>
                <c:pt idx="1969">
                  <c:v>9.0299999999999994</c:v>
                </c:pt>
                <c:pt idx="1970">
                  <c:v>9.25</c:v>
                </c:pt>
                <c:pt idx="1971">
                  <c:v>9.23</c:v>
                </c:pt>
                <c:pt idx="1972">
                  <c:v>9.2100000000000009</c:v>
                </c:pt>
                <c:pt idx="1973">
                  <c:v>9.1</c:v>
                </c:pt>
                <c:pt idx="1974">
                  <c:v>9.11</c:v>
                </c:pt>
                <c:pt idx="1975">
                  <c:v>9.2200000000000006</c:v>
                </c:pt>
                <c:pt idx="1976">
                  <c:v>9.31</c:v>
                </c:pt>
                <c:pt idx="1977">
                  <c:v>9.43</c:v>
                </c:pt>
                <c:pt idx="1978">
                  <c:v>9.3699999999999992</c:v>
                </c:pt>
                <c:pt idx="1979">
                  <c:v>9.58</c:v>
                </c:pt>
                <c:pt idx="1980">
                  <c:v>8.9499999999999993</c:v>
                </c:pt>
                <c:pt idx="1981">
                  <c:v>8.93</c:v>
                </c:pt>
                <c:pt idx="1982">
                  <c:v>9.01</c:v>
                </c:pt>
                <c:pt idx="1983">
                  <c:v>8.93</c:v>
                </c:pt>
                <c:pt idx="1984">
                  <c:v>8.7899999999999991</c:v>
                </c:pt>
                <c:pt idx="1985">
                  <c:v>8.8000000000000007</c:v>
                </c:pt>
                <c:pt idx="1986">
                  <c:v>9</c:v>
                </c:pt>
                <c:pt idx="1987">
                  <c:v>8.91</c:v>
                </c:pt>
                <c:pt idx="1988">
                  <c:v>8.85</c:v>
                </c:pt>
                <c:pt idx="1989">
                  <c:v>8.68</c:v>
                </c:pt>
                <c:pt idx="1990">
                  <c:v>8.73</c:v>
                </c:pt>
                <c:pt idx="1991">
                  <c:v>8.65</c:v>
                </c:pt>
                <c:pt idx="1992">
                  <c:v>8.8800000000000008</c:v>
                </c:pt>
                <c:pt idx="1993">
                  <c:v>9.19</c:v>
                </c:pt>
                <c:pt idx="1994">
                  <c:v>9.43</c:v>
                </c:pt>
                <c:pt idx="1995">
                  <c:v>9.4499999999999993</c:v>
                </c:pt>
                <c:pt idx="1996">
                  <c:v>9.4</c:v>
                </c:pt>
                <c:pt idx="1997">
                  <c:v>9.2100000000000009</c:v>
                </c:pt>
                <c:pt idx="1998">
                  <c:v>8.9</c:v>
                </c:pt>
                <c:pt idx="1999">
                  <c:v>8.5</c:v>
                </c:pt>
                <c:pt idx="2000">
                  <c:v>8.09</c:v>
                </c:pt>
                <c:pt idx="2001">
                  <c:v>7.99</c:v>
                </c:pt>
                <c:pt idx="2002">
                  <c:v>7.94</c:v>
                </c:pt>
                <c:pt idx="2003">
                  <c:v>7.77</c:v>
                </c:pt>
                <c:pt idx="2004">
                  <c:v>7.77</c:v>
                </c:pt>
                <c:pt idx="2005">
                  <c:v>7.91</c:v>
                </c:pt>
                <c:pt idx="2006">
                  <c:v>7.94</c:v>
                </c:pt>
                <c:pt idx="2007">
                  <c:v>7.95</c:v>
                </c:pt>
                <c:pt idx="2008">
                  <c:v>7.92</c:v>
                </c:pt>
                <c:pt idx="2009">
                  <c:v>7.86</c:v>
                </c:pt>
                <c:pt idx="2010">
                  <c:v>7.97</c:v>
                </c:pt>
                <c:pt idx="2011">
                  <c:v>7.6</c:v>
                </c:pt>
                <c:pt idx="2012">
                  <c:v>7.79</c:v>
                </c:pt>
                <c:pt idx="2013">
                  <c:v>7.78</c:v>
                </c:pt>
                <c:pt idx="2014">
                  <c:v>7.66</c:v>
                </c:pt>
                <c:pt idx="2015">
                  <c:v>7.52</c:v>
                </c:pt>
                <c:pt idx="2016">
                  <c:v>7.54</c:v>
                </c:pt>
                <c:pt idx="2017">
                  <c:v>7.51</c:v>
                </c:pt>
                <c:pt idx="2018">
                  <c:v>7.54</c:v>
                </c:pt>
                <c:pt idx="2019">
                  <c:v>7.5</c:v>
                </c:pt>
                <c:pt idx="2020">
                  <c:v>7.55</c:v>
                </c:pt>
                <c:pt idx="2021">
                  <c:v>7.58</c:v>
                </c:pt>
                <c:pt idx="2022">
                  <c:v>7.6</c:v>
                </c:pt>
                <c:pt idx="2023">
                  <c:v>7.47</c:v>
                </c:pt>
                <c:pt idx="2024">
                  <c:v>7.77</c:v>
                </c:pt>
                <c:pt idx="2025">
                  <c:v>7.88</c:v>
                </c:pt>
                <c:pt idx="2026">
                  <c:v>7.71</c:v>
                </c:pt>
                <c:pt idx="2027">
                  <c:v>7.72</c:v>
                </c:pt>
                <c:pt idx="2028">
                  <c:v>7.69</c:v>
                </c:pt>
                <c:pt idx="2029">
                  <c:v>7.59</c:v>
                </c:pt>
                <c:pt idx="2030">
                  <c:v>7.6</c:v>
                </c:pt>
                <c:pt idx="2031">
                  <c:v>7.42</c:v>
                </c:pt>
                <c:pt idx="2032">
                  <c:v>7.35</c:v>
                </c:pt>
                <c:pt idx="2033">
                  <c:v>7.2</c:v>
                </c:pt>
                <c:pt idx="2034">
                  <c:v>7.17</c:v>
                </c:pt>
                <c:pt idx="2035">
                  <c:v>7.36</c:v>
                </c:pt>
                <c:pt idx="2036">
                  <c:v>7.25</c:v>
                </c:pt>
                <c:pt idx="2037">
                  <c:v>7.41</c:v>
                </c:pt>
                <c:pt idx="2038">
                  <c:v>7.43</c:v>
                </c:pt>
                <c:pt idx="2039">
                  <c:v>7.34</c:v>
                </c:pt>
                <c:pt idx="2040">
                  <c:v>7.38</c:v>
                </c:pt>
                <c:pt idx="2041">
                  <c:v>7.16</c:v>
                </c:pt>
                <c:pt idx="2042">
                  <c:v>6.82</c:v>
                </c:pt>
                <c:pt idx="2043">
                  <c:v>6.76</c:v>
                </c:pt>
                <c:pt idx="2044">
                  <c:v>6.835</c:v>
                </c:pt>
                <c:pt idx="2045">
                  <c:v>6.9450000000000003</c:v>
                </c:pt>
                <c:pt idx="2046">
                  <c:v>6.94</c:v>
                </c:pt>
                <c:pt idx="2047">
                  <c:v>6.98</c:v>
                </c:pt>
                <c:pt idx="2048">
                  <c:v>6.83</c:v>
                </c:pt>
                <c:pt idx="2049">
                  <c:v>6.9</c:v>
                </c:pt>
                <c:pt idx="2050">
                  <c:v>6.59</c:v>
                </c:pt>
                <c:pt idx="2051">
                  <c:v>6.47</c:v>
                </c:pt>
                <c:pt idx="2052">
                  <c:v>6.43</c:v>
                </c:pt>
                <c:pt idx="2053">
                  <c:v>6.52</c:v>
                </c:pt>
                <c:pt idx="2054">
                  <c:v>6.53</c:v>
                </c:pt>
                <c:pt idx="2055">
                  <c:v>6.47</c:v>
                </c:pt>
                <c:pt idx="2056">
                  <c:v>6.33</c:v>
                </c:pt>
                <c:pt idx="2057">
                  <c:v>6.55</c:v>
                </c:pt>
                <c:pt idx="2058">
                  <c:v>6.51</c:v>
                </c:pt>
                <c:pt idx="2059">
                  <c:v>6.84</c:v>
                </c:pt>
                <c:pt idx="2060">
                  <c:v>6.94</c:v>
                </c:pt>
                <c:pt idx="2061">
                  <c:v>7.28</c:v>
                </c:pt>
                <c:pt idx="2062">
                  <c:v>6.2</c:v>
                </c:pt>
                <c:pt idx="2063">
                  <c:v>5.95</c:v>
                </c:pt>
                <c:pt idx="2064">
                  <c:v>5.94</c:v>
                </c:pt>
                <c:pt idx="2065">
                  <c:v>6.13</c:v>
                </c:pt>
                <c:pt idx="2066">
                  <c:v>6.14</c:v>
                </c:pt>
                <c:pt idx="2067">
                  <c:v>6.18</c:v>
                </c:pt>
                <c:pt idx="2068">
                  <c:v>6.15</c:v>
                </c:pt>
                <c:pt idx="2069">
                  <c:v>6.23</c:v>
                </c:pt>
                <c:pt idx="2070">
                  <c:v>6.41</c:v>
                </c:pt>
                <c:pt idx="2071">
                  <c:v>6.23</c:v>
                </c:pt>
                <c:pt idx="2072">
                  <c:v>6.19</c:v>
                </c:pt>
                <c:pt idx="2073">
                  <c:v>6.13</c:v>
                </c:pt>
                <c:pt idx="2074">
                  <c:v>6.09</c:v>
                </c:pt>
                <c:pt idx="2075">
                  <c:v>6.19</c:v>
                </c:pt>
                <c:pt idx="2076">
                  <c:v>6.06</c:v>
                </c:pt>
                <c:pt idx="2077">
                  <c:v>6.1</c:v>
                </c:pt>
                <c:pt idx="2078">
                  <c:v>6.14</c:v>
                </c:pt>
                <c:pt idx="2079">
                  <c:v>6.09</c:v>
                </c:pt>
                <c:pt idx="2080">
                  <c:v>6.32</c:v>
                </c:pt>
                <c:pt idx="2081">
                  <c:v>6.49</c:v>
                </c:pt>
                <c:pt idx="2082">
                  <c:v>6.39</c:v>
                </c:pt>
                <c:pt idx="2083">
                  <c:v>6.49</c:v>
                </c:pt>
                <c:pt idx="2084">
                  <c:v>6.56</c:v>
                </c:pt>
                <c:pt idx="2085">
                  <c:v>6.57</c:v>
                </c:pt>
                <c:pt idx="2086">
                  <c:v>6.75</c:v>
                </c:pt>
                <c:pt idx="2087">
                  <c:v>6.92</c:v>
                </c:pt>
                <c:pt idx="2088">
                  <c:v>7.07</c:v>
                </c:pt>
                <c:pt idx="2089">
                  <c:v>7.01</c:v>
                </c:pt>
                <c:pt idx="2090">
                  <c:v>6.95</c:v>
                </c:pt>
                <c:pt idx="2091">
                  <c:v>6.8</c:v>
                </c:pt>
                <c:pt idx="2092">
                  <c:v>6.74</c:v>
                </c:pt>
                <c:pt idx="2093">
                  <c:v>6.66</c:v>
                </c:pt>
                <c:pt idx="2094">
                  <c:v>6.66</c:v>
                </c:pt>
                <c:pt idx="2095">
                  <c:v>6.49</c:v>
                </c:pt>
                <c:pt idx="2096">
                  <c:v>6.5350000000000001</c:v>
                </c:pt>
                <c:pt idx="2097">
                  <c:v>6.77</c:v>
                </c:pt>
                <c:pt idx="2098">
                  <c:v>6.8</c:v>
                </c:pt>
                <c:pt idx="2099">
                  <c:v>6.73</c:v>
                </c:pt>
                <c:pt idx="2100">
                  <c:v>6.56</c:v>
                </c:pt>
                <c:pt idx="2101">
                  <c:v>6.48</c:v>
                </c:pt>
                <c:pt idx="2102">
                  <c:v>6.65</c:v>
                </c:pt>
                <c:pt idx="2103">
                  <c:v>6.73</c:v>
                </c:pt>
                <c:pt idx="2104">
                  <c:v>6.69</c:v>
                </c:pt>
                <c:pt idx="2105">
                  <c:v>6.78</c:v>
                </c:pt>
                <c:pt idx="2106">
                  <c:v>6.78</c:v>
                </c:pt>
                <c:pt idx="2107">
                  <c:v>7.13</c:v>
                </c:pt>
                <c:pt idx="2108">
                  <c:v>7.06</c:v>
                </c:pt>
                <c:pt idx="2109">
                  <c:v>7.21</c:v>
                </c:pt>
                <c:pt idx="2110">
                  <c:v>6.9</c:v>
                </c:pt>
                <c:pt idx="2111">
                  <c:v>6.65</c:v>
                </c:pt>
                <c:pt idx="2112">
                  <c:v>6.71</c:v>
                </c:pt>
                <c:pt idx="2113">
                  <c:v>6.66</c:v>
                </c:pt>
                <c:pt idx="2114">
                  <c:v>6.74</c:v>
                </c:pt>
                <c:pt idx="2115">
                  <c:v>6.86</c:v>
                </c:pt>
                <c:pt idx="2116">
                  <c:v>6.93</c:v>
                </c:pt>
                <c:pt idx="2117">
                  <c:v>6.98</c:v>
                </c:pt>
                <c:pt idx="2118">
                  <c:v>7</c:v>
                </c:pt>
                <c:pt idx="2119">
                  <c:v>7.2</c:v>
                </c:pt>
                <c:pt idx="2120">
                  <c:v>7.31</c:v>
                </c:pt>
                <c:pt idx="2121">
                  <c:v>7.21</c:v>
                </c:pt>
                <c:pt idx="2122">
                  <c:v>7.11</c:v>
                </c:pt>
                <c:pt idx="2123">
                  <c:v>7</c:v>
                </c:pt>
                <c:pt idx="2124">
                  <c:v>6.77</c:v>
                </c:pt>
                <c:pt idx="2125">
                  <c:v>6.66</c:v>
                </c:pt>
                <c:pt idx="2126">
                  <c:v>6.81</c:v>
                </c:pt>
                <c:pt idx="2127">
                  <c:v>6.77</c:v>
                </c:pt>
                <c:pt idx="2128">
                  <c:v>6.96</c:v>
                </c:pt>
                <c:pt idx="2129">
                  <c:v>7.29</c:v>
                </c:pt>
                <c:pt idx="2130">
                  <c:v>7.3</c:v>
                </c:pt>
                <c:pt idx="2131">
                  <c:v>7.23</c:v>
                </c:pt>
                <c:pt idx="2132">
                  <c:v>7.22</c:v>
                </c:pt>
                <c:pt idx="2133">
                  <c:v>7.21</c:v>
                </c:pt>
                <c:pt idx="2134">
                  <c:v>7.32</c:v>
                </c:pt>
                <c:pt idx="2135">
                  <c:v>7.19</c:v>
                </c:pt>
                <c:pt idx="2136">
                  <c:v>7.07</c:v>
                </c:pt>
                <c:pt idx="2137">
                  <c:v>7.16</c:v>
                </c:pt>
                <c:pt idx="2138">
                  <c:v>6.98</c:v>
                </c:pt>
                <c:pt idx="2139">
                  <c:v>7.18</c:v>
                </c:pt>
                <c:pt idx="2140">
                  <c:v>7.12</c:v>
                </c:pt>
                <c:pt idx="2141">
                  <c:v>7.07</c:v>
                </c:pt>
                <c:pt idx="2142">
                  <c:v>7.05</c:v>
                </c:pt>
                <c:pt idx="2143">
                  <c:v>7.15</c:v>
                </c:pt>
                <c:pt idx="2144">
                  <c:v>7.18</c:v>
                </c:pt>
                <c:pt idx="2145">
                  <c:v>7.06</c:v>
                </c:pt>
                <c:pt idx="2146">
                  <c:v>7</c:v>
                </c:pt>
                <c:pt idx="2147">
                  <c:v>7.08</c:v>
                </c:pt>
                <c:pt idx="2148">
                  <c:v>7.14</c:v>
                </c:pt>
                <c:pt idx="2149">
                  <c:v>6.95</c:v>
                </c:pt>
                <c:pt idx="2150">
                  <c:v>6.86</c:v>
                </c:pt>
                <c:pt idx="2151">
                  <c:v>6.85</c:v>
                </c:pt>
                <c:pt idx="2152">
                  <c:v>6.87</c:v>
                </c:pt>
                <c:pt idx="2153">
                  <c:v>6.87</c:v>
                </c:pt>
                <c:pt idx="2154">
                  <c:v>6.8</c:v>
                </c:pt>
                <c:pt idx="2155">
                  <c:v>6.76</c:v>
                </c:pt>
                <c:pt idx="2156">
                  <c:v>7.08</c:v>
                </c:pt>
                <c:pt idx="2157">
                  <c:v>7.14</c:v>
                </c:pt>
                <c:pt idx="2158">
                  <c:v>7.15</c:v>
                </c:pt>
                <c:pt idx="2159">
                  <c:v>7.09</c:v>
                </c:pt>
                <c:pt idx="2160">
                  <c:v>7.18</c:v>
                </c:pt>
                <c:pt idx="2161">
                  <c:v>7.17</c:v>
                </c:pt>
                <c:pt idx="2162">
                  <c:v>7.35</c:v>
                </c:pt>
                <c:pt idx="2163">
                  <c:v>7.24</c:v>
                </c:pt>
                <c:pt idx="2164">
                  <c:v>7.61</c:v>
                </c:pt>
                <c:pt idx="2165">
                  <c:v>7.66</c:v>
                </c:pt>
                <c:pt idx="2166">
                  <c:v>7.62</c:v>
                </c:pt>
                <c:pt idx="2167">
                  <c:v>7.41</c:v>
                </c:pt>
                <c:pt idx="2168">
                  <c:v>7.43</c:v>
                </c:pt>
                <c:pt idx="2169">
                  <c:v>7.37</c:v>
                </c:pt>
                <c:pt idx="2170">
                  <c:v>7.19</c:v>
                </c:pt>
                <c:pt idx="2171">
                  <c:v>7</c:v>
                </c:pt>
                <c:pt idx="2172">
                  <c:v>7.43</c:v>
                </c:pt>
                <c:pt idx="2173">
                  <c:v>7.96</c:v>
                </c:pt>
                <c:pt idx="2174">
                  <c:v>8.4</c:v>
                </c:pt>
                <c:pt idx="2175">
                  <c:v>8.41</c:v>
                </c:pt>
                <c:pt idx="2176">
                  <c:v>8.3800000000000008</c:v>
                </c:pt>
                <c:pt idx="2177">
                  <c:v>8.1999999999999993</c:v>
                </c:pt>
                <c:pt idx="2178">
                  <c:v>8.2899999999999991</c:v>
                </c:pt>
                <c:pt idx="2179">
                  <c:v>8.16</c:v>
                </c:pt>
                <c:pt idx="2180">
                  <c:v>8.14</c:v>
                </c:pt>
                <c:pt idx="2181">
                  <c:v>8.3800000000000008</c:v>
                </c:pt>
                <c:pt idx="2182">
                  <c:v>8.4600000000000009</c:v>
                </c:pt>
                <c:pt idx="2183">
                  <c:v>8.5500000000000007</c:v>
                </c:pt>
                <c:pt idx="2184">
                  <c:v>7.5949999999999998</c:v>
                </c:pt>
                <c:pt idx="2185">
                  <c:v>7.62</c:v>
                </c:pt>
                <c:pt idx="2186">
                  <c:v>7.81</c:v>
                </c:pt>
                <c:pt idx="2187">
                  <c:v>7.64</c:v>
                </c:pt>
                <c:pt idx="2188">
                  <c:v>7.54</c:v>
                </c:pt>
                <c:pt idx="2189">
                  <c:v>7.47</c:v>
                </c:pt>
                <c:pt idx="2190">
                  <c:v>7.41</c:v>
                </c:pt>
                <c:pt idx="2191">
                  <c:v>7.65</c:v>
                </c:pt>
                <c:pt idx="2192">
                  <c:v>7.69</c:v>
                </c:pt>
                <c:pt idx="2193">
                  <c:v>7.82</c:v>
                </c:pt>
                <c:pt idx="2194">
                  <c:v>7.68</c:v>
                </c:pt>
                <c:pt idx="2195">
                  <c:v>7.67</c:v>
                </c:pt>
                <c:pt idx="2196">
                  <c:v>7.76</c:v>
                </c:pt>
                <c:pt idx="2197">
                  <c:v>7.88</c:v>
                </c:pt>
                <c:pt idx="2198">
                  <c:v>7.86</c:v>
                </c:pt>
                <c:pt idx="2199">
                  <c:v>8.06</c:v>
                </c:pt>
                <c:pt idx="2200">
                  <c:v>8.15</c:v>
                </c:pt>
                <c:pt idx="2201">
                  <c:v>8.08</c:v>
                </c:pt>
                <c:pt idx="2202">
                  <c:v>8.08</c:v>
                </c:pt>
                <c:pt idx="2203">
                  <c:v>8.2799999999999994</c:v>
                </c:pt>
                <c:pt idx="2204">
                  <c:v>8.31</c:v>
                </c:pt>
                <c:pt idx="2205">
                  <c:v>8.48</c:v>
                </c:pt>
                <c:pt idx="2206">
                  <c:v>8.34</c:v>
                </c:pt>
                <c:pt idx="2207">
                  <c:v>8.67</c:v>
                </c:pt>
                <c:pt idx="2208">
                  <c:v>8.5</c:v>
                </c:pt>
                <c:pt idx="2209">
                  <c:v>8.57</c:v>
                </c:pt>
                <c:pt idx="2210">
                  <c:v>8.74</c:v>
                </c:pt>
                <c:pt idx="2211">
                  <c:v>8.61</c:v>
                </c:pt>
                <c:pt idx="2212">
                  <c:v>8.25</c:v>
                </c:pt>
                <c:pt idx="2213">
                  <c:v>8.3000000000000007</c:v>
                </c:pt>
                <c:pt idx="2214">
                  <c:v>8.2799999999999994</c:v>
                </c:pt>
                <c:pt idx="2215">
                  <c:v>8.34</c:v>
                </c:pt>
                <c:pt idx="2216">
                  <c:v>8.31</c:v>
                </c:pt>
                <c:pt idx="2217">
                  <c:v>8.25</c:v>
                </c:pt>
                <c:pt idx="2218">
                  <c:v>8.49</c:v>
                </c:pt>
                <c:pt idx="2219">
                  <c:v>8.64</c:v>
                </c:pt>
                <c:pt idx="2220">
                  <c:v>8.44</c:v>
                </c:pt>
                <c:pt idx="2221">
                  <c:v>8.2100000000000009</c:v>
                </c:pt>
                <c:pt idx="2222">
                  <c:v>8.25</c:v>
                </c:pt>
                <c:pt idx="2223">
                  <c:v>8.23</c:v>
                </c:pt>
                <c:pt idx="2224">
                  <c:v>8.2899999999999991</c:v>
                </c:pt>
                <c:pt idx="2225">
                  <c:v>8.11</c:v>
                </c:pt>
                <c:pt idx="2226">
                  <c:v>8.4600000000000009</c:v>
                </c:pt>
                <c:pt idx="2227">
                  <c:v>8.7200000000000006</c:v>
                </c:pt>
                <c:pt idx="2228">
                  <c:v>8.5399999999999991</c:v>
                </c:pt>
                <c:pt idx="2229">
                  <c:v>8.61</c:v>
                </c:pt>
                <c:pt idx="2230">
                  <c:v>8.66</c:v>
                </c:pt>
                <c:pt idx="2231">
                  <c:v>8.41</c:v>
                </c:pt>
                <c:pt idx="2232">
                  <c:v>8.52</c:v>
                </c:pt>
                <c:pt idx="2233">
                  <c:v>8.49</c:v>
                </c:pt>
                <c:pt idx="2234">
                  <c:v>8.64</c:v>
                </c:pt>
                <c:pt idx="2235">
                  <c:v>8.81</c:v>
                </c:pt>
                <c:pt idx="2236">
                  <c:v>9.0500000000000007</c:v>
                </c:pt>
                <c:pt idx="2237">
                  <c:v>8.6</c:v>
                </c:pt>
                <c:pt idx="2238">
                  <c:v>8.6999999999999993</c:v>
                </c:pt>
                <c:pt idx="2239">
                  <c:v>8.75</c:v>
                </c:pt>
                <c:pt idx="2240">
                  <c:v>8.9</c:v>
                </c:pt>
                <c:pt idx="2241">
                  <c:v>8.73</c:v>
                </c:pt>
                <c:pt idx="2242">
                  <c:v>8.6999999999999993</c:v>
                </c:pt>
                <c:pt idx="2243">
                  <c:v>8.64</c:v>
                </c:pt>
                <c:pt idx="2244">
                  <c:v>8.59</c:v>
                </c:pt>
                <c:pt idx="2245">
                  <c:v>8.6</c:v>
                </c:pt>
                <c:pt idx="2246">
                  <c:v>8.6999999999999993</c:v>
                </c:pt>
                <c:pt idx="2247">
                  <c:v>8.6199999999999992</c:v>
                </c:pt>
                <c:pt idx="2248">
                  <c:v>8.4600000000000009</c:v>
                </c:pt>
                <c:pt idx="2249">
                  <c:v>8.39</c:v>
                </c:pt>
                <c:pt idx="2250">
                  <c:v>8.3699999999999992</c:v>
                </c:pt>
                <c:pt idx="2251">
                  <c:v>8.3699999999999992</c:v>
                </c:pt>
                <c:pt idx="2252">
                  <c:v>8.34</c:v>
                </c:pt>
                <c:pt idx="2253">
                  <c:v>8.44</c:v>
                </c:pt>
                <c:pt idx="2254">
                  <c:v>8.44</c:v>
                </c:pt>
                <c:pt idx="2255">
                  <c:v>11</c:v>
                </c:pt>
                <c:pt idx="2256">
                  <c:v>11.44</c:v>
                </c:pt>
                <c:pt idx="2257">
                  <c:v>11.33</c:v>
                </c:pt>
                <c:pt idx="2258">
                  <c:v>11.41</c:v>
                </c:pt>
                <c:pt idx="2259">
                  <c:v>11.52</c:v>
                </c:pt>
                <c:pt idx="2260">
                  <c:v>11.59</c:v>
                </c:pt>
                <c:pt idx="2261">
                  <c:v>11.3</c:v>
                </c:pt>
                <c:pt idx="2262">
                  <c:v>11.53</c:v>
                </c:pt>
                <c:pt idx="2263">
                  <c:v>11.74</c:v>
                </c:pt>
                <c:pt idx="2264">
                  <c:v>11.9</c:v>
                </c:pt>
                <c:pt idx="2265">
                  <c:v>11.71</c:v>
                </c:pt>
                <c:pt idx="2266">
                  <c:v>12.15</c:v>
                </c:pt>
                <c:pt idx="2267">
                  <c:v>12.17</c:v>
                </c:pt>
                <c:pt idx="2268">
                  <c:v>12.21</c:v>
                </c:pt>
                <c:pt idx="2269">
                  <c:v>12.31</c:v>
                </c:pt>
                <c:pt idx="2270">
                  <c:v>12.29</c:v>
                </c:pt>
                <c:pt idx="2271">
                  <c:v>12.02</c:v>
                </c:pt>
                <c:pt idx="2272">
                  <c:v>11.73</c:v>
                </c:pt>
                <c:pt idx="2273">
                  <c:v>11.36</c:v>
                </c:pt>
                <c:pt idx="2274">
                  <c:v>10.87</c:v>
                </c:pt>
                <c:pt idx="2275">
                  <c:v>10.8</c:v>
                </c:pt>
                <c:pt idx="2276">
                  <c:v>11.37</c:v>
                </c:pt>
                <c:pt idx="2277">
                  <c:v>11.28</c:v>
                </c:pt>
                <c:pt idx="2278">
                  <c:v>10.96</c:v>
                </c:pt>
                <c:pt idx="2279">
                  <c:v>10.41</c:v>
                </c:pt>
                <c:pt idx="2280">
                  <c:v>10.17</c:v>
                </c:pt>
                <c:pt idx="2281">
                  <c:v>10.84</c:v>
                </c:pt>
                <c:pt idx="2282">
                  <c:v>11.26</c:v>
                </c:pt>
                <c:pt idx="2283">
                  <c:v>11.36</c:v>
                </c:pt>
                <c:pt idx="2284">
                  <c:v>11.29</c:v>
                </c:pt>
                <c:pt idx="2285">
                  <c:v>11.19</c:v>
                </c:pt>
                <c:pt idx="2286">
                  <c:v>10.85</c:v>
                </c:pt>
                <c:pt idx="2287">
                  <c:v>10.64</c:v>
                </c:pt>
                <c:pt idx="2288">
                  <c:v>10.61</c:v>
                </c:pt>
                <c:pt idx="2289">
                  <c:v>10.37</c:v>
                </c:pt>
                <c:pt idx="2290">
                  <c:v>10.51</c:v>
                </c:pt>
                <c:pt idx="2291">
                  <c:v>10.72</c:v>
                </c:pt>
                <c:pt idx="2292">
                  <c:v>10.77</c:v>
                </c:pt>
                <c:pt idx="2293">
                  <c:v>10.51</c:v>
                </c:pt>
                <c:pt idx="2294">
                  <c:v>10.34</c:v>
                </c:pt>
                <c:pt idx="2295">
                  <c:v>10.28</c:v>
                </c:pt>
                <c:pt idx="2296">
                  <c:v>10.26</c:v>
                </c:pt>
                <c:pt idx="2297">
                  <c:v>10.38</c:v>
                </c:pt>
                <c:pt idx="2298">
                  <c:v>10.35</c:v>
                </c:pt>
                <c:pt idx="2299">
                  <c:v>9.84</c:v>
                </c:pt>
                <c:pt idx="2300">
                  <c:v>9.84</c:v>
                </c:pt>
                <c:pt idx="2301">
                  <c:v>9.58</c:v>
                </c:pt>
                <c:pt idx="2302">
                  <c:v>9.6199999999999992</c:v>
                </c:pt>
                <c:pt idx="2303">
                  <c:v>9.41</c:v>
                </c:pt>
                <c:pt idx="2304">
                  <c:v>9.26</c:v>
                </c:pt>
                <c:pt idx="2305">
                  <c:v>9.24</c:v>
                </c:pt>
                <c:pt idx="2306">
                  <c:v>9.0399999999999991</c:v>
                </c:pt>
                <c:pt idx="2307">
                  <c:v>8.99</c:v>
                </c:pt>
                <c:pt idx="2308">
                  <c:v>9.11</c:v>
                </c:pt>
                <c:pt idx="2309">
                  <c:v>9.31</c:v>
                </c:pt>
                <c:pt idx="2310">
                  <c:v>9.2100000000000009</c:v>
                </c:pt>
                <c:pt idx="2311">
                  <c:v>9.36</c:v>
                </c:pt>
                <c:pt idx="2312">
                  <c:v>9.5500000000000007</c:v>
                </c:pt>
                <c:pt idx="2313">
                  <c:v>10.26</c:v>
                </c:pt>
                <c:pt idx="2314">
                  <c:v>7.73</c:v>
                </c:pt>
                <c:pt idx="2315">
                  <c:v>8.06</c:v>
                </c:pt>
                <c:pt idx="2316">
                  <c:v>8.0399999999999991</c:v>
                </c:pt>
                <c:pt idx="2317">
                  <c:v>8.14</c:v>
                </c:pt>
                <c:pt idx="2318">
                  <c:v>8.36</c:v>
                </c:pt>
                <c:pt idx="2319">
                  <c:v>8.42</c:v>
                </c:pt>
                <c:pt idx="2320">
                  <c:v>8.35</c:v>
                </c:pt>
                <c:pt idx="2321">
                  <c:v>8.65</c:v>
                </c:pt>
                <c:pt idx="2322">
                  <c:v>8.7799999999999994</c:v>
                </c:pt>
                <c:pt idx="2323">
                  <c:v>9.84</c:v>
                </c:pt>
                <c:pt idx="2324">
                  <c:v>9.74</c:v>
                </c:pt>
                <c:pt idx="2325">
                  <c:v>9.83</c:v>
                </c:pt>
                <c:pt idx="2326">
                  <c:v>9.67</c:v>
                </c:pt>
                <c:pt idx="2327">
                  <c:v>9.82</c:v>
                </c:pt>
                <c:pt idx="2328">
                  <c:v>9.89</c:v>
                </c:pt>
                <c:pt idx="2329">
                  <c:v>9.83</c:v>
                </c:pt>
                <c:pt idx="2330">
                  <c:v>9.66</c:v>
                </c:pt>
                <c:pt idx="2331">
                  <c:v>9.74</c:v>
                </c:pt>
                <c:pt idx="2332">
                  <c:v>9.0500000000000007</c:v>
                </c:pt>
                <c:pt idx="2333">
                  <c:v>8.7799999999999994</c:v>
                </c:pt>
                <c:pt idx="2334">
                  <c:v>8.68</c:v>
                </c:pt>
                <c:pt idx="2335">
                  <c:v>8.74</c:v>
                </c:pt>
                <c:pt idx="2336">
                  <c:v>8.91</c:v>
                </c:pt>
                <c:pt idx="2337">
                  <c:v>9.01</c:v>
                </c:pt>
                <c:pt idx="2338">
                  <c:v>9.18</c:v>
                </c:pt>
                <c:pt idx="2339">
                  <c:v>9.17</c:v>
                </c:pt>
                <c:pt idx="2340">
                  <c:v>9.4</c:v>
                </c:pt>
                <c:pt idx="2341">
                  <c:v>9.6199999999999992</c:v>
                </c:pt>
                <c:pt idx="2342">
                  <c:v>9.19</c:v>
                </c:pt>
                <c:pt idx="2343">
                  <c:v>9.51</c:v>
                </c:pt>
                <c:pt idx="2344">
                  <c:v>8.83</c:v>
                </c:pt>
                <c:pt idx="2345">
                  <c:v>9.2100000000000009</c:v>
                </c:pt>
                <c:pt idx="2346">
                  <c:v>9.33</c:v>
                </c:pt>
                <c:pt idx="2347">
                  <c:v>9.6999999999999993</c:v>
                </c:pt>
                <c:pt idx="2348">
                  <c:v>9.82</c:v>
                </c:pt>
                <c:pt idx="2349">
                  <c:v>10.029999999999999</c:v>
                </c:pt>
                <c:pt idx="2350">
                  <c:v>9.82</c:v>
                </c:pt>
                <c:pt idx="2351">
                  <c:v>9.5399999999999991</c:v>
                </c:pt>
                <c:pt idx="2352">
                  <c:v>9.65</c:v>
                </c:pt>
                <c:pt idx="2353">
                  <c:v>9.77</c:v>
                </c:pt>
                <c:pt idx="2354">
                  <c:v>9.68</c:v>
                </c:pt>
                <c:pt idx="2355">
                  <c:v>8.9</c:v>
                </c:pt>
                <c:pt idx="2356">
                  <c:v>9.23</c:v>
                </c:pt>
                <c:pt idx="2357">
                  <c:v>9.43</c:v>
                </c:pt>
                <c:pt idx="2358">
                  <c:v>9.99</c:v>
                </c:pt>
                <c:pt idx="2359">
                  <c:v>9.9</c:v>
                </c:pt>
                <c:pt idx="2360">
                  <c:v>10.029999999999999</c:v>
                </c:pt>
                <c:pt idx="2361">
                  <c:v>9.85</c:v>
                </c:pt>
                <c:pt idx="2362">
                  <c:v>9.14</c:v>
                </c:pt>
                <c:pt idx="2363">
                  <c:v>9.7899999999999991</c:v>
                </c:pt>
                <c:pt idx="2364">
                  <c:v>9.77</c:v>
                </c:pt>
                <c:pt idx="2365">
                  <c:v>9.86</c:v>
                </c:pt>
                <c:pt idx="2366">
                  <c:v>9.5500000000000007</c:v>
                </c:pt>
                <c:pt idx="2367">
                  <c:v>9.26</c:v>
                </c:pt>
                <c:pt idx="2368">
                  <c:v>9.39</c:v>
                </c:pt>
                <c:pt idx="2369">
                  <c:v>9.34</c:v>
                </c:pt>
                <c:pt idx="2370">
                  <c:v>9.65</c:v>
                </c:pt>
                <c:pt idx="2371">
                  <c:v>9.6199999999999992</c:v>
                </c:pt>
                <c:pt idx="2372">
                  <c:v>9.34</c:v>
                </c:pt>
                <c:pt idx="2373">
                  <c:v>9.14</c:v>
                </c:pt>
                <c:pt idx="2374">
                  <c:v>8.77</c:v>
                </c:pt>
                <c:pt idx="2375">
                  <c:v>9.15</c:v>
                </c:pt>
                <c:pt idx="2376">
                  <c:v>9.2100000000000009</c:v>
                </c:pt>
                <c:pt idx="2377">
                  <c:v>9.27</c:v>
                </c:pt>
                <c:pt idx="2378">
                  <c:v>8.6</c:v>
                </c:pt>
                <c:pt idx="2379">
                  <c:v>8.9499999999999993</c:v>
                </c:pt>
                <c:pt idx="2380">
                  <c:v>9.1300000000000008</c:v>
                </c:pt>
                <c:pt idx="2381">
                  <c:v>9.06</c:v>
                </c:pt>
                <c:pt idx="2382">
                  <c:v>9.3699999999999992</c:v>
                </c:pt>
                <c:pt idx="2383">
                  <c:v>9.2100000000000009</c:v>
                </c:pt>
                <c:pt idx="2384">
                  <c:v>8.91</c:v>
                </c:pt>
                <c:pt idx="2385">
                  <c:v>8.69</c:v>
                </c:pt>
                <c:pt idx="2386">
                  <c:v>8.9499999999999993</c:v>
                </c:pt>
                <c:pt idx="2387">
                  <c:v>8.8000000000000007</c:v>
                </c:pt>
                <c:pt idx="2388">
                  <c:v>8.81</c:v>
                </c:pt>
                <c:pt idx="2389">
                  <c:v>8.84</c:v>
                </c:pt>
                <c:pt idx="2390">
                  <c:v>9</c:v>
                </c:pt>
                <c:pt idx="2391">
                  <c:v>8.43</c:v>
                </c:pt>
                <c:pt idx="2392">
                  <c:v>8.73</c:v>
                </c:pt>
                <c:pt idx="2393">
                  <c:v>8.42</c:v>
                </c:pt>
                <c:pt idx="2394">
                  <c:v>8.6999999999999993</c:v>
                </c:pt>
                <c:pt idx="2395">
                  <c:v>8.98</c:v>
                </c:pt>
                <c:pt idx="2396">
                  <c:v>8.84</c:v>
                </c:pt>
                <c:pt idx="2397">
                  <c:v>9.1300000000000008</c:v>
                </c:pt>
                <c:pt idx="2398">
                  <c:v>9.56</c:v>
                </c:pt>
                <c:pt idx="2399">
                  <c:v>9.69</c:v>
                </c:pt>
                <c:pt idx="2400">
                  <c:v>9.81</c:v>
                </c:pt>
                <c:pt idx="2401">
                  <c:v>9.8000000000000007</c:v>
                </c:pt>
                <c:pt idx="2402">
                  <c:v>10.24</c:v>
                </c:pt>
                <c:pt idx="2403">
                  <c:v>10.47</c:v>
                </c:pt>
                <c:pt idx="2404">
                  <c:v>10.55</c:v>
                </c:pt>
                <c:pt idx="2405">
                  <c:v>10.28</c:v>
                </c:pt>
                <c:pt idx="2406">
                  <c:v>10.57</c:v>
                </c:pt>
                <c:pt idx="2407">
                  <c:v>10.61</c:v>
                </c:pt>
                <c:pt idx="2408">
                  <c:v>10.7</c:v>
                </c:pt>
                <c:pt idx="2409">
                  <c:v>10.36</c:v>
                </c:pt>
                <c:pt idx="2410">
                  <c:v>10.28</c:v>
                </c:pt>
                <c:pt idx="2411">
                  <c:v>10.47</c:v>
                </c:pt>
                <c:pt idx="2412">
                  <c:v>10.58</c:v>
                </c:pt>
                <c:pt idx="2413">
                  <c:v>10.685</c:v>
                </c:pt>
                <c:pt idx="2414">
                  <c:v>10.67</c:v>
                </c:pt>
                <c:pt idx="2415">
                  <c:v>11.08</c:v>
                </c:pt>
                <c:pt idx="2416">
                  <c:v>11.46</c:v>
                </c:pt>
                <c:pt idx="2417">
                  <c:v>11.45</c:v>
                </c:pt>
                <c:pt idx="2418">
                  <c:v>11.06</c:v>
                </c:pt>
                <c:pt idx="2419">
                  <c:v>10.8</c:v>
                </c:pt>
                <c:pt idx="2420">
                  <c:v>10.62</c:v>
                </c:pt>
                <c:pt idx="2421">
                  <c:v>10.82</c:v>
                </c:pt>
                <c:pt idx="2422">
                  <c:v>11.22</c:v>
                </c:pt>
                <c:pt idx="2423">
                  <c:v>11.17</c:v>
                </c:pt>
                <c:pt idx="2424">
                  <c:v>11.125</c:v>
                </c:pt>
                <c:pt idx="2425">
                  <c:v>11.19</c:v>
                </c:pt>
                <c:pt idx="2426">
                  <c:v>11.17</c:v>
                </c:pt>
                <c:pt idx="2427">
                  <c:v>10.9</c:v>
                </c:pt>
                <c:pt idx="2428">
                  <c:v>10.61</c:v>
                </c:pt>
                <c:pt idx="2429">
                  <c:v>10.28</c:v>
                </c:pt>
                <c:pt idx="2430">
                  <c:v>10.210000000000001</c:v>
                </c:pt>
                <c:pt idx="2431">
                  <c:v>10.14</c:v>
                </c:pt>
                <c:pt idx="2432">
                  <c:v>9.61</c:v>
                </c:pt>
                <c:pt idx="2433">
                  <c:v>9.7799999999999994</c:v>
                </c:pt>
                <c:pt idx="2434">
                  <c:v>9.3800000000000008</c:v>
                </c:pt>
                <c:pt idx="2435">
                  <c:v>9.33</c:v>
                </c:pt>
                <c:pt idx="2436">
                  <c:v>9.67</c:v>
                </c:pt>
                <c:pt idx="2437">
                  <c:v>10.029999999999999</c:v>
                </c:pt>
                <c:pt idx="2438">
                  <c:v>10</c:v>
                </c:pt>
                <c:pt idx="2439">
                  <c:v>9.9700000000000006</c:v>
                </c:pt>
                <c:pt idx="2440">
                  <c:v>10.37</c:v>
                </c:pt>
                <c:pt idx="2441">
                  <c:v>10.84</c:v>
                </c:pt>
                <c:pt idx="2442">
                  <c:v>10.93</c:v>
                </c:pt>
                <c:pt idx="2443">
                  <c:v>10.88</c:v>
                </c:pt>
                <c:pt idx="2444">
                  <c:v>10.8</c:v>
                </c:pt>
                <c:pt idx="2445">
                  <c:v>10.54</c:v>
                </c:pt>
                <c:pt idx="2446">
                  <c:v>10.38</c:v>
                </c:pt>
                <c:pt idx="2447">
                  <c:v>9.9499999999999993</c:v>
                </c:pt>
                <c:pt idx="2448">
                  <c:v>10.66</c:v>
                </c:pt>
                <c:pt idx="2449">
                  <c:v>10.86</c:v>
                </c:pt>
                <c:pt idx="2450">
                  <c:v>11.154999999999999</c:v>
                </c:pt>
                <c:pt idx="2451">
                  <c:v>11.05</c:v>
                </c:pt>
                <c:pt idx="2452">
                  <c:v>11.16</c:v>
                </c:pt>
                <c:pt idx="2453">
                  <c:v>11.44</c:v>
                </c:pt>
                <c:pt idx="2454">
                  <c:v>11.38</c:v>
                </c:pt>
                <c:pt idx="2455">
                  <c:v>11.43</c:v>
                </c:pt>
                <c:pt idx="2456">
                  <c:v>11.27</c:v>
                </c:pt>
                <c:pt idx="2457">
                  <c:v>11.42</c:v>
                </c:pt>
                <c:pt idx="2458">
                  <c:v>11.76</c:v>
                </c:pt>
                <c:pt idx="2459">
                  <c:v>11.935</c:v>
                </c:pt>
                <c:pt idx="2460">
                  <c:v>11.93</c:v>
                </c:pt>
                <c:pt idx="2461">
                  <c:v>11.68</c:v>
                </c:pt>
                <c:pt idx="2462">
                  <c:v>11.455</c:v>
                </c:pt>
                <c:pt idx="2463">
                  <c:v>11.57</c:v>
                </c:pt>
                <c:pt idx="2464">
                  <c:v>11.35</c:v>
                </c:pt>
                <c:pt idx="2465">
                  <c:v>11.11</c:v>
                </c:pt>
                <c:pt idx="2466">
                  <c:v>12.925000000000001</c:v>
                </c:pt>
                <c:pt idx="2467">
                  <c:v>13.94</c:v>
                </c:pt>
                <c:pt idx="2468">
                  <c:v>13.71</c:v>
                </c:pt>
                <c:pt idx="2469">
                  <c:v>14.44</c:v>
                </c:pt>
                <c:pt idx="2470">
                  <c:v>14.74</c:v>
                </c:pt>
                <c:pt idx="2471">
                  <c:v>15.24</c:v>
                </c:pt>
                <c:pt idx="2472">
                  <c:v>15.17</c:v>
                </c:pt>
                <c:pt idx="2473">
                  <c:v>14.78</c:v>
                </c:pt>
                <c:pt idx="2474">
                  <c:v>14.4</c:v>
                </c:pt>
                <c:pt idx="2475">
                  <c:v>14.79</c:v>
                </c:pt>
                <c:pt idx="2476">
                  <c:v>14.71</c:v>
                </c:pt>
                <c:pt idx="2477">
                  <c:v>13.82</c:v>
                </c:pt>
                <c:pt idx="2478">
                  <c:v>14.02</c:v>
                </c:pt>
                <c:pt idx="2479">
                  <c:v>13.87</c:v>
                </c:pt>
                <c:pt idx="2480">
                  <c:v>13.79</c:v>
                </c:pt>
                <c:pt idx="2481">
                  <c:v>13.78</c:v>
                </c:pt>
                <c:pt idx="2482">
                  <c:v>13.97</c:v>
                </c:pt>
                <c:pt idx="2483">
                  <c:v>13.87</c:v>
                </c:pt>
                <c:pt idx="2484">
                  <c:v>14.15</c:v>
                </c:pt>
                <c:pt idx="2485">
                  <c:v>14.19</c:v>
                </c:pt>
                <c:pt idx="2486">
                  <c:v>14.08</c:v>
                </c:pt>
                <c:pt idx="2487">
                  <c:v>14.73</c:v>
                </c:pt>
                <c:pt idx="2488">
                  <c:v>14.52</c:v>
                </c:pt>
                <c:pt idx="2489">
                  <c:v>14.15</c:v>
                </c:pt>
                <c:pt idx="2490">
                  <c:v>13.994999999999999</c:v>
                </c:pt>
                <c:pt idx="2491">
                  <c:v>13.24</c:v>
                </c:pt>
                <c:pt idx="2492">
                  <c:v>13.36</c:v>
                </c:pt>
                <c:pt idx="2493">
                  <c:v>14.19</c:v>
                </c:pt>
                <c:pt idx="2494">
                  <c:v>14.37</c:v>
                </c:pt>
                <c:pt idx="2495">
                  <c:v>14.82</c:v>
                </c:pt>
                <c:pt idx="2496">
                  <c:v>14.66</c:v>
                </c:pt>
                <c:pt idx="2497">
                  <c:v>14.82</c:v>
                </c:pt>
                <c:pt idx="2498">
                  <c:v>15.03</c:v>
                </c:pt>
                <c:pt idx="2499">
                  <c:v>15.12</c:v>
                </c:pt>
                <c:pt idx="2500">
                  <c:v>15</c:v>
                </c:pt>
                <c:pt idx="2501">
                  <c:v>15.6</c:v>
                </c:pt>
                <c:pt idx="2502">
                  <c:v>15.36</c:v>
                </c:pt>
                <c:pt idx="2503">
                  <c:v>15.05</c:v>
                </c:pt>
                <c:pt idx="2504">
                  <c:v>14.92</c:v>
                </c:pt>
                <c:pt idx="2505">
                  <c:v>15.03</c:v>
                </c:pt>
                <c:pt idx="2506">
                  <c:v>14.97</c:v>
                </c:pt>
                <c:pt idx="2507">
                  <c:v>15.03</c:v>
                </c:pt>
                <c:pt idx="2508">
                  <c:v>15.73</c:v>
                </c:pt>
              </c:numCache>
            </c:numRef>
          </c:val>
          <c:smooth val="0"/>
          <c:extLst>
            <c:ext xmlns:c16="http://schemas.microsoft.com/office/drawing/2014/chart" uri="{C3380CC4-5D6E-409C-BE32-E72D297353CC}">
              <c16:uniqueId val="{00000000-4201-4718-A963-1BA44F142D2B}"/>
            </c:ext>
          </c:extLst>
        </c:ser>
        <c:dLbls>
          <c:showLegendKey val="0"/>
          <c:showVal val="0"/>
          <c:showCatName val="0"/>
          <c:showSerName val="0"/>
          <c:showPercent val="0"/>
          <c:showBubbleSize val="0"/>
        </c:dLbls>
        <c:dropLines>
          <c:spPr>
            <a:ln w="3175" cap="flat" cmpd="sng" algn="ctr">
              <a:solidFill>
                <a:srgbClr val="00B050">
                  <a:alpha val="33000"/>
                </a:srgbClr>
              </a:solidFill>
              <a:round/>
            </a:ln>
            <a:effectLst/>
          </c:spPr>
        </c:dropLines>
        <c:smooth val="0"/>
        <c:axId val="307713600"/>
        <c:axId val="307712160"/>
      </c:lineChart>
      <c:dateAx>
        <c:axId val="307713600"/>
        <c:scaling>
          <c:orientation val="minMax"/>
          <c:min val="42209"/>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307712160"/>
        <c:crosses val="autoZero"/>
        <c:auto val="1"/>
        <c:lblOffset val="100"/>
        <c:baseTimeUnit val="days"/>
      </c:dateAx>
      <c:valAx>
        <c:axId val="307712160"/>
        <c:scaling>
          <c:orientation val="minMax"/>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30771360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b="1">
                <a:solidFill>
                  <a:sysClr val="windowText" lastClr="000000"/>
                </a:solidFill>
              </a:rPr>
              <a:t>Crocs, Inc.</a:t>
            </a:r>
            <a:r>
              <a:rPr lang="en-US">
                <a:solidFill>
                  <a:sysClr val="windowText" lastClr="000000"/>
                </a:solidFill>
              </a:rPr>
              <a:t> - Default Probability by Year</a:t>
            </a:r>
          </a:p>
        </c:rich>
      </c:tx>
      <c:overlay val="0"/>
      <c:spPr>
        <a:noFill/>
        <a:ln>
          <a:noFill/>
        </a:ln>
        <a:effectLst/>
      </c:spPr>
      <c:txPr>
        <a:bodyPr rot="0" spcFirstLastPara="1" vertOverflow="ellipsis" vert="horz" wrap="square" anchor="ctr" anchorCtr="1"/>
        <a:lstStyle/>
        <a:p>
          <a:pPr>
            <a:defRPr sz="1440" b="0" i="0" u="none" strike="noStrike" kern="1200" cap="all"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lineChart>
        <c:grouping val="standard"/>
        <c:varyColors val="0"/>
        <c:ser>
          <c:idx val="0"/>
          <c:order val="0"/>
          <c:tx>
            <c:strRef>
              <c:f>'3 Statement and DCF Model'!$K$395</c:f>
              <c:strCache>
                <c:ptCount val="1"/>
                <c:pt idx="0">
                  <c:v>Yearly Probability of Default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accen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'3 Statement and DCF Model'!$L$373:$U$373</c:f>
              <c:numCache>
                <c:formatCode>0\E_)</c:formatCode>
                <c:ptCount val="10"/>
                <c:pt idx="0">
                  <c:v>2025</c:v>
                </c:pt>
                <c:pt idx="1">
                  <c:v>2026</c:v>
                </c:pt>
                <c:pt idx="2">
                  <c:v>2027</c:v>
                </c:pt>
                <c:pt idx="3">
                  <c:v>2028</c:v>
                </c:pt>
                <c:pt idx="4">
                  <c:v>2029</c:v>
                </c:pt>
                <c:pt idx="5">
                  <c:v>2030</c:v>
                </c:pt>
                <c:pt idx="6">
                  <c:v>2031</c:v>
                </c:pt>
                <c:pt idx="7">
                  <c:v>2032</c:v>
                </c:pt>
                <c:pt idx="8">
                  <c:v>2033</c:v>
                </c:pt>
              </c:numCache>
            </c:numRef>
          </c:cat>
          <c:val>
            <c:numRef>
              <c:f>'3 Statement and DCF Model'!$L$395:$T$395</c:f>
              <c:numCache>
                <c:formatCode>_(#,##0.00%_);[Red]_(\(#,##0.00%\)</c:formatCode>
                <c:ptCount val="9"/>
                <c:pt idx="0">
                  <c:v>4.4221666219594023E-3</c:v>
                </c:pt>
                <c:pt idx="1">
                  <c:v>4.7499357519412127E-3</c:v>
                </c:pt>
                <c:pt idx="2">
                  <c:v>5.5437248716537777E-3</c:v>
                </c:pt>
                <c:pt idx="3">
                  <c:v>6.8450612262233651E-3</c:v>
                </c:pt>
                <c:pt idx="4">
                  <c:v>6.7455962992940006E-3</c:v>
                </c:pt>
                <c:pt idx="5">
                  <c:v>1.040704718942944E-2</c:v>
                </c:pt>
                <c:pt idx="6">
                  <c:v>1.6658869561199399E-2</c:v>
                </c:pt>
                <c:pt idx="7">
                  <c:v>2.6800576758953632E-2</c:v>
                </c:pt>
                <c:pt idx="8">
                  <c:v>4.3115462989762307E-2</c:v>
                </c:pt>
              </c:numCache>
            </c:numRef>
          </c:val>
          <c:smooth val="0"/>
          <c:extLst>
            <c:ext xmlns:c16="http://schemas.microsoft.com/office/drawing/2014/chart" uri="{C3380CC4-5D6E-409C-BE32-E72D297353CC}">
              <c16:uniqueId val="{00000000-356C-4F77-9085-ACEE807278B0}"/>
            </c:ext>
          </c:extLst>
        </c:ser>
        <c:ser>
          <c:idx val="1"/>
          <c:order val="1"/>
          <c:tx>
            <c:strRef>
              <c:f>'3 Statement and DCF Model'!$K$396</c:f>
              <c:strCache>
                <c:ptCount val="1"/>
                <c:pt idx="0">
                  <c:v>Cumulative Probability of Default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accent2"/>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'3 Statement and DCF Model'!$L$373:$U$373</c:f>
              <c:numCache>
                <c:formatCode>0\E_)</c:formatCode>
                <c:ptCount val="10"/>
                <c:pt idx="0">
                  <c:v>2025</c:v>
                </c:pt>
                <c:pt idx="1">
                  <c:v>2026</c:v>
                </c:pt>
                <c:pt idx="2">
                  <c:v>2027</c:v>
                </c:pt>
                <c:pt idx="3">
                  <c:v>2028</c:v>
                </c:pt>
                <c:pt idx="4">
                  <c:v>2029</c:v>
                </c:pt>
                <c:pt idx="5">
                  <c:v>2030</c:v>
                </c:pt>
                <c:pt idx="6">
                  <c:v>2031</c:v>
                </c:pt>
                <c:pt idx="7">
                  <c:v>2032</c:v>
                </c:pt>
                <c:pt idx="8">
                  <c:v>2033</c:v>
                </c:pt>
              </c:numCache>
            </c:numRef>
          </c:cat>
          <c:val>
            <c:numRef>
              <c:f>'3 Statement and DCF Model'!$L$396:$T$396</c:f>
              <c:numCache>
                <c:formatCode>_(#,##0.00%_);[Red]_(\(#,##0.00%\)</c:formatCode>
                <c:ptCount val="9"/>
                <c:pt idx="0">
                  <c:v>4.422166621959378E-3</c:v>
                </c:pt>
                <c:pt idx="1">
                  <c:v>9.1510973665618334E-3</c:v>
                </c:pt>
                <c:pt idx="2">
                  <c:v>1.4644091072141707E-2</c:v>
                </c:pt>
                <c:pt idx="3">
                  <c:v>2.1388912598373944E-2</c:v>
                </c:pt>
                <c:pt idx="4">
                  <c:v>2.7990227927998435E-2</c:v>
                </c:pt>
                <c:pt idx="5">
                  <c:v>3.8105979494538311E-2</c:v>
                </c:pt>
                <c:pt idx="6">
                  <c:v>5.4130046513836461E-2</c:v>
                </c:pt>
                <c:pt idx="7">
                  <c:v>7.9479906806230294E-2</c:v>
                </c:pt>
                <c:pt idx="8">
                  <c:v>0.11916855681565885</c:v>
                </c:pt>
              </c:numCache>
            </c:numRef>
          </c:val>
          <c:smooth val="0"/>
          <c:extLst>
            <c:ext xmlns:c16="http://schemas.microsoft.com/office/drawing/2014/chart" uri="{C3380CC4-5D6E-409C-BE32-E72D297353CC}">
              <c16:uniqueId val="{00000001-356C-4F77-9085-ACEE807278B0}"/>
            </c:ext>
          </c:extLst>
        </c:ser>
        <c:dLbls>
          <c:dLblPos val="ctr"/>
          <c:showLegendKey val="0"/>
          <c:showVal val="1"/>
          <c:showCatName val="0"/>
          <c:showSerName val="0"/>
          <c:showPercent val="0"/>
          <c:showBubbleSize val="0"/>
        </c:dLbls>
        <c:marker val="1"/>
        <c:smooth val="0"/>
        <c:axId val="1513123984"/>
        <c:axId val="1513124464"/>
      </c:lineChart>
      <c:catAx>
        <c:axId val="1513123984"/>
        <c:scaling>
          <c:orientation val="minMax"/>
        </c:scaling>
        <c:delete val="0"/>
        <c:axPos val="b"/>
        <c:numFmt formatCode="0\E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513124464"/>
        <c:crosses val="autoZero"/>
        <c:auto val="1"/>
        <c:lblAlgn val="ctr"/>
        <c:lblOffset val="100"/>
        <c:noMultiLvlLbl val="0"/>
      </c:catAx>
      <c:valAx>
        <c:axId val="1513124464"/>
        <c:scaling>
          <c:orientation val="minMax"/>
        </c:scaling>
        <c:delete val="1"/>
        <c:axPos val="l"/>
        <c:numFmt formatCode="_(#,##0.00%_);[Red]_(\(#,##0.00%\)" sourceLinked="1"/>
        <c:majorTickMark val="none"/>
        <c:minorTickMark val="none"/>
        <c:tickLblPos val="nextTo"/>
        <c:crossAx val="15131239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_xlchart.v5.1</cx:f>
      </cx:numDim>
    </cx:data>
  </cx:chartData>
  <cx:chart>
    <cx:title pos="t" align="ctr" overlay="0">
      <cx:tx>
        <cx:txData>
          <cx:v>2024 Unlevered Free Cash Flow Contribution</cx:v>
        </cx:txData>
      </cx:tx>
      <cx:txPr>
        <a:bodyPr spcFirstLastPara="1" vertOverflow="ellipsis" horzOverflow="overflow" wrap="square" lIns="0" tIns="0" rIns="0" bIns="0" anchor="ctr" anchorCtr="1"/>
        <a:lstStyle/>
        <a:p>
          <a:pPr algn="ctr" rtl="0">
            <a:defRPr b="1">
              <a:solidFill>
                <a:sysClr val="windowText" lastClr="000000"/>
              </a:solidFill>
              <a:latin typeface="Times New Roman" panose="02020603050405020304" pitchFamily="18" charset="0"/>
              <a:ea typeface="Times New Roman" panose="02020603050405020304" pitchFamily="18" charset="0"/>
              <a:cs typeface="Times New Roman" panose="02020603050405020304" pitchFamily="18" charset="0"/>
            </a:defRPr>
          </a:pPr>
          <a:r>
            <a:rPr lang="en-US" sz="1400" b="1" i="0" u="none" strike="noStrike" baseline="0">
              <a:solidFill>
                <a:sysClr val="windowText" lastClr="000000"/>
              </a:solidFill>
              <a:latin typeface="Times New Roman" panose="02020603050405020304" pitchFamily="18" charset="0"/>
              <a:cs typeface="Times New Roman" panose="02020603050405020304" pitchFamily="18" charset="0"/>
            </a:rPr>
            <a:t>2024 Unlevered Free Cash Flow Contribution</a:t>
          </a:r>
        </a:p>
      </cx:txPr>
    </cx:title>
    <cx:plotArea>
      <cx:plotAreaRegion>
        <cx:series layoutId="waterfall" uniqueId="{C629CB2E-FA1B-4929-A6B8-D786F0A24781}">
          <cx:dataLabels pos="outEnd">
            <cx:txPr>
              <a:bodyPr vertOverflow="overflow" horzOverflow="overflow" wrap="square" lIns="0" tIns="0" rIns="0" bIns="0"/>
              <a:lstStyle/>
              <a:p>
                <a:pPr algn="ctr" rtl="0">
                  <a:defRPr sz="900" b="0" i="0">
                    <a:solidFill>
                      <a:sysClr val="windowText" lastClr="000000"/>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a:solidFill>
                    <a:sysClr val="windowText" lastClr="000000"/>
                  </a:solidFill>
                  <a:latin typeface="Times New Roman" panose="02020603050405020304" pitchFamily="18" charset="0"/>
                  <a:cs typeface="Times New Roman" panose="02020603050405020304" pitchFamily="18" charset="0"/>
                </a:endParaRPr>
              </a:p>
            </cx:txPr>
            <cx:visibility seriesName="0" categoryName="0" value="1"/>
          </cx:dataLabels>
          <cx:dataId val="0"/>
          <cx:layoutPr>
            <cx:subtotals>
              <cx:idx val="0"/>
              <cx:idx val="2"/>
              <cx:idx val="6"/>
              <cx:idx val="8"/>
            </cx:subtotals>
          </cx:layoutPr>
        </cx:series>
      </cx:plotAreaRegion>
      <cx:axis id="0">
        <cx:catScaling gapWidth="0.5"/>
        <cx:tickLabels/>
        <cx:txPr>
          <a:bodyPr vertOverflow="overflow" horzOverflow="overflow" wrap="square" lIns="0" tIns="0" rIns="0" bIns="0"/>
          <a:lstStyle/>
          <a:p>
            <a:pPr algn="ctr" rtl="0">
              <a:defRPr sz="800" b="0" i="0">
                <a:solidFill>
                  <a:sysClr val="windowText" lastClr="000000"/>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800">
              <a:solidFill>
                <a:sysClr val="windowText" lastClr="000000"/>
              </a:solidFill>
              <a:latin typeface="Times New Roman" panose="02020603050405020304" pitchFamily="18" charset="0"/>
              <a:cs typeface="Times New Roman" panose="02020603050405020304" pitchFamily="18" charset="0"/>
            </a:endParaRPr>
          </a:p>
        </cx:txPr>
      </cx:axis>
      <cx:axis id="1" hidden="1">
        <cx:valScaling max="1200000"/>
        <cx:tickLabels/>
        <cx:txPr>
          <a:bodyPr vertOverflow="overflow" horzOverflow="overflow" wrap="square" lIns="0" tIns="0" rIns="0" bIns="0"/>
          <a:lstStyle/>
          <a:p>
            <a:pPr algn="ctr" rtl="0">
              <a:defRPr sz="900" b="0" i="0">
                <a:solidFill>
                  <a:sysClr val="windowText" lastClr="000000"/>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a:solidFill>
                <a:sysClr val="windowText" lastClr="000000"/>
              </a:solidFill>
              <a:latin typeface="Times New Roman" panose="02020603050405020304" pitchFamily="18" charset="0"/>
              <a:cs typeface="Times New Roman" panose="02020603050405020304" pitchFamily="18" charset="0"/>
            </a:endParaRPr>
          </a:p>
        </cx:txPr>
      </cx:axis>
    </cx:plotArea>
  </cx:chart>
  <cx:fmtOvrs>
    <cx:fmtOvr idx="2">
      <cx:spPr>
        <a:solidFill>
          <a:schemeClr val="bg1">
            <a:lumMod val="65000"/>
          </a:schemeClr>
        </a:solidFill>
      </cx:spPr>
    </cx:fmtOvr>
    <cx:fmtOvr idx="0">
      <cx:spPr>
        <a:solidFill>
          <a:srgbClr val="00B050"/>
        </a:solidFill>
      </cx:spPr>
    </cx:fmtOvr>
    <cx:fmtOvr idx="1">
      <cx:spPr>
        <a:solidFill>
          <a:srgbClr val="FF0000"/>
        </a:solid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image" Target="../media/image2.png"/><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3.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3.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3.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3.png"/></Relationships>
</file>

<file path=xl/drawings/_rels/drawing23.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17</xdr:col>
      <xdr:colOff>321066</xdr:colOff>
      <xdr:row>4</xdr:row>
      <xdr:rowOff>90202</xdr:rowOff>
    </xdr:from>
    <xdr:ext cx="2575678" cy="551931"/>
    <xdr:pic>
      <xdr:nvPicPr>
        <xdr:cNvPr id="6" name="Picture 5">
          <a:extLst>
            <a:ext uri="{FF2B5EF4-FFF2-40B4-BE49-F238E27FC236}">
              <a16:creationId xmlns:a16="http://schemas.microsoft.com/office/drawing/2014/main" id="{7D59DB39-5091-4DEA-90C5-D77AAABA004C}"/>
            </a:ext>
          </a:extLst>
        </xdr:cNvPr>
        <xdr:cNvPicPr>
          <a:picLocks noChangeAspect="1"/>
        </xdr:cNvPicPr>
      </xdr:nvPicPr>
      <xdr:blipFill>
        <a:blip xmlns:r="http://schemas.openxmlformats.org/officeDocument/2006/relationships" r:embed="rId1"/>
        <a:stretch>
          <a:fillRect/>
        </a:stretch>
      </xdr:blipFill>
      <xdr:spPr>
        <a:xfrm>
          <a:off x="16399266" y="814102"/>
          <a:ext cx="2575678" cy="55193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9</xdr:col>
      <xdr:colOff>0</xdr:colOff>
      <xdr:row>446</xdr:row>
      <xdr:rowOff>161584</xdr:rowOff>
    </xdr:from>
    <xdr:to>
      <xdr:col>13</xdr:col>
      <xdr:colOff>0</xdr:colOff>
      <xdr:row>464</xdr:row>
      <xdr:rowOff>0</xdr:rowOff>
    </xdr:to>
    <xdr:graphicFrame macro="">
      <xdr:nvGraphicFramePr>
        <xdr:cNvPr id="2" name="Chart 1">
          <a:extLst>
            <a:ext uri="{FF2B5EF4-FFF2-40B4-BE49-F238E27FC236}">
              <a16:creationId xmlns:a16="http://schemas.microsoft.com/office/drawing/2014/main" id="{740EDC17-A552-42B9-BE50-017E5712B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446</xdr:row>
      <xdr:rowOff>136070</xdr:rowOff>
    </xdr:from>
    <xdr:to>
      <xdr:col>18</xdr:col>
      <xdr:colOff>0</xdr:colOff>
      <xdr:row>463</xdr:row>
      <xdr:rowOff>136070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A8852E9-3380-4409-9012-B299A27009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934950" y="61143695"/>
              <a:ext cx="4191000" cy="27527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0</xdr:colOff>
      <xdr:row>465</xdr:row>
      <xdr:rowOff>1</xdr:rowOff>
    </xdr:from>
    <xdr:to>
      <xdr:col>18</xdr:col>
      <xdr:colOff>0</xdr:colOff>
      <xdr:row>482</xdr:row>
      <xdr:rowOff>0</xdr:rowOff>
    </xdr:to>
    <xdr:graphicFrame macro="">
      <xdr:nvGraphicFramePr>
        <xdr:cNvPr id="4" name="Chart 3">
          <a:extLst>
            <a:ext uri="{FF2B5EF4-FFF2-40B4-BE49-F238E27FC236}">
              <a16:creationId xmlns:a16="http://schemas.microsoft.com/office/drawing/2014/main" id="{CF574CDF-4425-48E8-BF33-92A9E6635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465</xdr:row>
      <xdr:rowOff>0</xdr:rowOff>
    </xdr:from>
    <xdr:to>
      <xdr:col>13</xdr:col>
      <xdr:colOff>0</xdr:colOff>
      <xdr:row>482</xdr:row>
      <xdr:rowOff>0</xdr:rowOff>
    </xdr:to>
    <xdr:graphicFrame macro="">
      <xdr:nvGraphicFramePr>
        <xdr:cNvPr id="5" name="Chart 4">
          <a:extLst>
            <a:ext uri="{FF2B5EF4-FFF2-40B4-BE49-F238E27FC236}">
              <a16:creationId xmlns:a16="http://schemas.microsoft.com/office/drawing/2014/main" id="{6F4D2D2A-6319-49FC-A2E0-083530D62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17</xdr:col>
      <xdr:colOff>321066</xdr:colOff>
      <xdr:row>4</xdr:row>
      <xdr:rowOff>90202</xdr:rowOff>
    </xdr:from>
    <xdr:ext cx="2575678" cy="551931"/>
    <xdr:pic>
      <xdr:nvPicPr>
        <xdr:cNvPr id="8" name="Picture 7">
          <a:extLst>
            <a:ext uri="{FF2B5EF4-FFF2-40B4-BE49-F238E27FC236}">
              <a16:creationId xmlns:a16="http://schemas.microsoft.com/office/drawing/2014/main" id="{7E264996-A28D-4943-BDB0-704F9BE4D2F2}"/>
            </a:ext>
          </a:extLst>
        </xdr:cNvPr>
        <xdr:cNvPicPr>
          <a:picLocks noChangeAspect="1"/>
        </xdr:cNvPicPr>
      </xdr:nvPicPr>
      <xdr:blipFill>
        <a:blip xmlns:r="http://schemas.openxmlformats.org/officeDocument/2006/relationships" r:embed="rId5"/>
        <a:stretch>
          <a:fillRect/>
        </a:stretch>
      </xdr:blipFill>
      <xdr:spPr>
        <a:xfrm>
          <a:off x="16417246" y="807253"/>
          <a:ext cx="2575678" cy="551931"/>
        </a:xfrm>
        <a:prstGeom prst="rect">
          <a:avLst/>
        </a:prstGeom>
      </xdr:spPr>
    </xdr:pic>
    <xdr:clientData/>
  </xdr:oneCellAnchor>
  <xdr:twoCellAnchor>
    <xdr:from>
      <xdr:col>3</xdr:col>
      <xdr:colOff>1046048</xdr:colOff>
      <xdr:row>465</xdr:row>
      <xdr:rowOff>0</xdr:rowOff>
    </xdr:from>
    <xdr:to>
      <xdr:col>8</xdr:col>
      <xdr:colOff>0</xdr:colOff>
      <xdr:row>482</xdr:row>
      <xdr:rowOff>0</xdr:rowOff>
    </xdr:to>
    <xdr:graphicFrame macro="">
      <xdr:nvGraphicFramePr>
        <xdr:cNvPr id="10" name="Chart 9">
          <a:extLst>
            <a:ext uri="{FF2B5EF4-FFF2-40B4-BE49-F238E27FC236}">
              <a16:creationId xmlns:a16="http://schemas.microsoft.com/office/drawing/2014/main" id="{1B13D85B-AF4A-4E4B-9255-8FA1EDC891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447</xdr:row>
      <xdr:rowOff>1</xdr:rowOff>
    </xdr:from>
    <xdr:to>
      <xdr:col>8</xdr:col>
      <xdr:colOff>0</xdr:colOff>
      <xdr:row>464</xdr:row>
      <xdr:rowOff>1</xdr:rowOff>
    </xdr:to>
    <xdr:graphicFrame macro="">
      <xdr:nvGraphicFramePr>
        <xdr:cNvPr id="12" name="Chart 11">
          <a:extLst>
            <a:ext uri="{FF2B5EF4-FFF2-40B4-BE49-F238E27FC236}">
              <a16:creationId xmlns:a16="http://schemas.microsoft.com/office/drawing/2014/main" id="{DDB6427C-8BE4-403F-8556-180AF6B17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4</xdr:col>
      <xdr:colOff>28575</xdr:colOff>
      <xdr:row>20</xdr:row>
      <xdr:rowOff>167121</xdr:rowOff>
    </xdr:from>
    <xdr:ext cx="1524000" cy="419100"/>
    <xdr:pic>
      <xdr:nvPicPr>
        <xdr:cNvPr id="2" name="Picture 1">
          <a:extLst>
            <a:ext uri="{FF2B5EF4-FFF2-40B4-BE49-F238E27FC236}">
              <a16:creationId xmlns:a16="http://schemas.microsoft.com/office/drawing/2014/main" id="{FBBB9CFB-05D8-4D8C-AB3D-2742D70A4B97}"/>
            </a:ext>
          </a:extLst>
        </xdr:cNvPr>
        <xdr:cNvPicPr>
          <a:picLocks noChangeAspect="1"/>
        </xdr:cNvPicPr>
      </xdr:nvPicPr>
      <xdr:blipFill>
        <a:blip xmlns:r="http://schemas.openxmlformats.org/officeDocument/2006/relationships" r:embed="rId1"/>
        <a:stretch>
          <a:fillRect/>
        </a:stretch>
      </xdr:blipFill>
      <xdr:spPr>
        <a:xfrm>
          <a:off x="5968711" y="4029076"/>
          <a:ext cx="1524000" cy="41910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8F7107D5-CBA3-4D9E-9F88-C1F903EF382C}"/>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oneCellAnchor>
    <xdr:from>
      <xdr:col>0</xdr:col>
      <xdr:colOff>0</xdr:colOff>
      <xdr:row>80</xdr:row>
      <xdr:rowOff>0</xdr:rowOff>
    </xdr:from>
    <xdr:ext cx="6172200" cy="4648200"/>
    <xdr:pic>
      <xdr:nvPicPr>
        <xdr:cNvPr id="3" name="Picture 2">
          <a:extLst>
            <a:ext uri="{FF2B5EF4-FFF2-40B4-BE49-F238E27FC236}">
              <a16:creationId xmlns:a16="http://schemas.microsoft.com/office/drawing/2014/main" id="{D3D2F5CC-F1B6-4E48-A35D-F8BADE090EF8}"/>
            </a:ext>
          </a:extLst>
        </xdr:cNvPr>
        <xdr:cNvPicPr>
          <a:picLocks noChangeAspect="1"/>
        </xdr:cNvPicPr>
      </xdr:nvPicPr>
      <xdr:blipFill>
        <a:blip xmlns:r="http://schemas.openxmlformats.org/officeDocument/2006/relationships" r:embed="rId2"/>
        <a:stretch>
          <a:fillRect/>
        </a:stretch>
      </xdr:blipFill>
      <xdr:spPr>
        <a:xfrm>
          <a:off x="0" y="15240000"/>
          <a:ext cx="6172200" cy="4648200"/>
        </a:xfrm>
        <a:prstGeom prst="rect">
          <a:avLst/>
        </a:prstGeom>
      </xdr:spPr>
    </xdr:pic>
    <xdr:clientData/>
  </xdr:oneCellAnchor>
  <xdr:oneCellAnchor>
    <xdr:from>
      <xdr:col>0</xdr:col>
      <xdr:colOff>0</xdr:colOff>
      <xdr:row>161</xdr:row>
      <xdr:rowOff>0</xdr:rowOff>
    </xdr:from>
    <xdr:ext cx="4714875" cy="1524000"/>
    <xdr:pic>
      <xdr:nvPicPr>
        <xdr:cNvPr id="4" name="Picture 3">
          <a:extLst>
            <a:ext uri="{FF2B5EF4-FFF2-40B4-BE49-F238E27FC236}">
              <a16:creationId xmlns:a16="http://schemas.microsoft.com/office/drawing/2014/main" id="{80760ABF-7ACF-4F6A-B78A-69896A2E6A03}"/>
            </a:ext>
          </a:extLst>
        </xdr:cNvPr>
        <xdr:cNvPicPr>
          <a:picLocks noChangeAspect="1"/>
        </xdr:cNvPicPr>
      </xdr:nvPicPr>
      <xdr:blipFill>
        <a:blip xmlns:r="http://schemas.openxmlformats.org/officeDocument/2006/relationships" r:embed="rId3"/>
        <a:stretch>
          <a:fillRect/>
        </a:stretch>
      </xdr:blipFill>
      <xdr:spPr>
        <a:xfrm>
          <a:off x="0" y="30670500"/>
          <a:ext cx="4714875" cy="1524000"/>
        </a:xfrm>
        <a:prstGeom prst="rect">
          <a:avLst/>
        </a:prstGeom>
      </xdr:spPr>
    </xdr:pic>
    <xdr:clientData/>
  </xdr:oneCellAnchor>
  <xdr:oneCellAnchor>
    <xdr:from>
      <xdr:col>6</xdr:col>
      <xdr:colOff>0</xdr:colOff>
      <xdr:row>238</xdr:row>
      <xdr:rowOff>0</xdr:rowOff>
    </xdr:from>
    <xdr:ext cx="762000" cy="190500"/>
    <xdr:pic>
      <xdr:nvPicPr>
        <xdr:cNvPr id="5" name="Picture 4">
          <a:extLst>
            <a:ext uri="{FF2B5EF4-FFF2-40B4-BE49-F238E27FC236}">
              <a16:creationId xmlns:a16="http://schemas.microsoft.com/office/drawing/2014/main" id="{7F950771-B925-4CFA-A76F-FF938FD4B94A}"/>
            </a:ext>
          </a:extLst>
        </xdr:cNvPr>
        <xdr:cNvPicPr>
          <a:picLocks noChangeAspect="1"/>
        </xdr:cNvPicPr>
      </xdr:nvPicPr>
      <xdr:blipFill>
        <a:blip xmlns:r="http://schemas.openxmlformats.org/officeDocument/2006/relationships" r:embed="rId4"/>
        <a:stretch>
          <a:fillRect/>
        </a:stretch>
      </xdr:blipFill>
      <xdr:spPr>
        <a:xfrm>
          <a:off x="3657600" y="45339000"/>
          <a:ext cx="762000" cy="190500"/>
        </a:xfrm>
        <a:prstGeom prst="rect">
          <a:avLst/>
        </a:prstGeom>
      </xdr:spPr>
    </xdr:pic>
    <xdr:clientData/>
  </xdr:oneCellAnchor>
  <xdr:oneCellAnchor>
    <xdr:from>
      <xdr:col>6</xdr:col>
      <xdr:colOff>0</xdr:colOff>
      <xdr:row>239</xdr:row>
      <xdr:rowOff>0</xdr:rowOff>
    </xdr:from>
    <xdr:ext cx="762000" cy="190500"/>
    <xdr:pic>
      <xdr:nvPicPr>
        <xdr:cNvPr id="6" name="Picture 5">
          <a:extLst>
            <a:ext uri="{FF2B5EF4-FFF2-40B4-BE49-F238E27FC236}">
              <a16:creationId xmlns:a16="http://schemas.microsoft.com/office/drawing/2014/main" id="{A3ED1D75-B6C8-4442-A4C4-3C08DEA2C1E8}"/>
            </a:ext>
          </a:extLst>
        </xdr:cNvPr>
        <xdr:cNvPicPr>
          <a:picLocks noChangeAspect="1"/>
        </xdr:cNvPicPr>
      </xdr:nvPicPr>
      <xdr:blipFill>
        <a:blip xmlns:r="http://schemas.openxmlformats.org/officeDocument/2006/relationships" r:embed="rId5"/>
        <a:stretch>
          <a:fillRect/>
        </a:stretch>
      </xdr:blipFill>
      <xdr:spPr>
        <a:xfrm>
          <a:off x="3657600" y="45529500"/>
          <a:ext cx="762000" cy="190500"/>
        </a:xfrm>
        <a:prstGeom prst="rect">
          <a:avLst/>
        </a:prstGeom>
      </xdr:spPr>
    </xdr:pic>
    <xdr:clientData/>
  </xdr:oneCellAnchor>
  <xdr:oneCellAnchor>
    <xdr:from>
      <xdr:col>6</xdr:col>
      <xdr:colOff>0</xdr:colOff>
      <xdr:row>240</xdr:row>
      <xdr:rowOff>0</xdr:rowOff>
    </xdr:from>
    <xdr:ext cx="762000" cy="190500"/>
    <xdr:pic>
      <xdr:nvPicPr>
        <xdr:cNvPr id="7" name="Picture 6">
          <a:extLst>
            <a:ext uri="{FF2B5EF4-FFF2-40B4-BE49-F238E27FC236}">
              <a16:creationId xmlns:a16="http://schemas.microsoft.com/office/drawing/2014/main" id="{05F052E9-143A-40A8-8808-ADBB531CD167}"/>
            </a:ext>
          </a:extLst>
        </xdr:cNvPr>
        <xdr:cNvPicPr>
          <a:picLocks noChangeAspect="1"/>
        </xdr:cNvPicPr>
      </xdr:nvPicPr>
      <xdr:blipFill>
        <a:blip xmlns:r="http://schemas.openxmlformats.org/officeDocument/2006/relationships" r:embed="rId6"/>
        <a:stretch>
          <a:fillRect/>
        </a:stretch>
      </xdr:blipFill>
      <xdr:spPr>
        <a:xfrm>
          <a:off x="3657600" y="45720000"/>
          <a:ext cx="762000" cy="190500"/>
        </a:xfrm>
        <a:prstGeom prst="rect">
          <a:avLst/>
        </a:prstGeom>
      </xdr:spPr>
    </xdr:pic>
    <xdr:clientData/>
  </xdr:oneCellAnchor>
  <xdr:oneCellAnchor>
    <xdr:from>
      <xdr:col>6</xdr:col>
      <xdr:colOff>0</xdr:colOff>
      <xdr:row>241</xdr:row>
      <xdr:rowOff>0</xdr:rowOff>
    </xdr:from>
    <xdr:ext cx="762000" cy="190500"/>
    <xdr:pic>
      <xdr:nvPicPr>
        <xdr:cNvPr id="8" name="Picture 7">
          <a:extLst>
            <a:ext uri="{FF2B5EF4-FFF2-40B4-BE49-F238E27FC236}">
              <a16:creationId xmlns:a16="http://schemas.microsoft.com/office/drawing/2014/main" id="{97E1CAED-90F8-4DBF-A7FA-525B8DF69538}"/>
            </a:ext>
          </a:extLst>
        </xdr:cNvPr>
        <xdr:cNvPicPr>
          <a:picLocks noChangeAspect="1"/>
        </xdr:cNvPicPr>
      </xdr:nvPicPr>
      <xdr:blipFill>
        <a:blip xmlns:r="http://schemas.openxmlformats.org/officeDocument/2006/relationships" r:embed="rId7"/>
        <a:stretch>
          <a:fillRect/>
        </a:stretch>
      </xdr:blipFill>
      <xdr:spPr>
        <a:xfrm>
          <a:off x="3657600" y="45910500"/>
          <a:ext cx="762000" cy="190500"/>
        </a:xfrm>
        <a:prstGeom prst="rect">
          <a:avLst/>
        </a:prstGeom>
      </xdr:spPr>
    </xdr:pic>
    <xdr:clientData/>
  </xdr:oneCellAnchor>
  <xdr:oneCellAnchor>
    <xdr:from>
      <xdr:col>6</xdr:col>
      <xdr:colOff>0</xdr:colOff>
      <xdr:row>242</xdr:row>
      <xdr:rowOff>0</xdr:rowOff>
    </xdr:from>
    <xdr:ext cx="762000" cy="190500"/>
    <xdr:pic>
      <xdr:nvPicPr>
        <xdr:cNvPr id="9" name="Picture 8">
          <a:extLst>
            <a:ext uri="{FF2B5EF4-FFF2-40B4-BE49-F238E27FC236}">
              <a16:creationId xmlns:a16="http://schemas.microsoft.com/office/drawing/2014/main" id="{EABE25D0-B457-4BCD-A9EC-930167B5CE3C}"/>
            </a:ext>
          </a:extLst>
        </xdr:cNvPr>
        <xdr:cNvPicPr>
          <a:picLocks noChangeAspect="1"/>
        </xdr:cNvPicPr>
      </xdr:nvPicPr>
      <xdr:blipFill>
        <a:blip xmlns:r="http://schemas.openxmlformats.org/officeDocument/2006/relationships" r:embed="rId8"/>
        <a:stretch>
          <a:fillRect/>
        </a:stretch>
      </xdr:blipFill>
      <xdr:spPr>
        <a:xfrm>
          <a:off x="3657600" y="46101000"/>
          <a:ext cx="762000" cy="190500"/>
        </a:xfrm>
        <a:prstGeom prst="rect">
          <a:avLst/>
        </a:prstGeom>
      </xdr:spPr>
    </xdr:pic>
    <xdr:clientData/>
  </xdr:oneCellAnchor>
  <xdr:oneCellAnchor>
    <xdr:from>
      <xdr:col>0</xdr:col>
      <xdr:colOff>0</xdr:colOff>
      <xdr:row>248</xdr:row>
      <xdr:rowOff>0</xdr:rowOff>
    </xdr:from>
    <xdr:ext cx="3705225" cy="514350"/>
    <xdr:pic>
      <xdr:nvPicPr>
        <xdr:cNvPr id="10" name="Picture 9">
          <a:extLst>
            <a:ext uri="{FF2B5EF4-FFF2-40B4-BE49-F238E27FC236}">
              <a16:creationId xmlns:a16="http://schemas.microsoft.com/office/drawing/2014/main" id="{708EAFB8-0B27-46AB-A886-EC1C1F82C19A}"/>
            </a:ext>
          </a:extLst>
        </xdr:cNvPr>
        <xdr:cNvPicPr>
          <a:picLocks noChangeAspect="1"/>
        </xdr:cNvPicPr>
      </xdr:nvPicPr>
      <xdr:blipFill>
        <a:blip xmlns:r="http://schemas.openxmlformats.org/officeDocument/2006/relationships" r:embed="rId9"/>
        <a:stretch>
          <a:fillRect/>
        </a:stretch>
      </xdr:blipFill>
      <xdr:spPr>
        <a:xfrm>
          <a:off x="0" y="47244000"/>
          <a:ext cx="3705225" cy="514350"/>
        </a:xfrm>
        <a:prstGeom prst="rect">
          <a:avLst/>
        </a:prstGeom>
      </xdr:spPr>
    </xdr:pic>
    <xdr:clientData/>
  </xdr:oneCellAnchor>
  <xdr:oneCellAnchor>
    <xdr:from>
      <xdr:col>0</xdr:col>
      <xdr:colOff>0</xdr:colOff>
      <xdr:row>253</xdr:row>
      <xdr:rowOff>0</xdr:rowOff>
    </xdr:from>
    <xdr:ext cx="5057775" cy="762000"/>
    <xdr:pic>
      <xdr:nvPicPr>
        <xdr:cNvPr id="11" name="Picture 10">
          <a:extLst>
            <a:ext uri="{FF2B5EF4-FFF2-40B4-BE49-F238E27FC236}">
              <a16:creationId xmlns:a16="http://schemas.microsoft.com/office/drawing/2014/main" id="{B01F3F48-A82F-4AE0-B040-A4E284273CAC}"/>
            </a:ext>
          </a:extLst>
        </xdr:cNvPr>
        <xdr:cNvPicPr>
          <a:picLocks noChangeAspect="1"/>
        </xdr:cNvPicPr>
      </xdr:nvPicPr>
      <xdr:blipFill>
        <a:blip xmlns:r="http://schemas.openxmlformats.org/officeDocument/2006/relationships" r:embed="rId10"/>
        <a:stretch>
          <a:fillRect/>
        </a:stretch>
      </xdr:blipFill>
      <xdr:spPr>
        <a:xfrm>
          <a:off x="0" y="48196500"/>
          <a:ext cx="5057775" cy="76200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1BF1B513-D029-4924-BF44-8DE342F9A4BA}"/>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06C55E07-44F6-4CB1-954B-97183CD7F770}"/>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49838B75-4FA1-4350-9310-195FA3764E27}"/>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728EFF82-B7B5-4C28-9DF3-CFCB4A813E4B}"/>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oneCellAnchor>
    <xdr:from>
      <xdr:col>0</xdr:col>
      <xdr:colOff>85725</xdr:colOff>
      <xdr:row>7</xdr:row>
      <xdr:rowOff>28575</xdr:rowOff>
    </xdr:from>
    <xdr:ext cx="12601575" cy="4962525"/>
    <xdr:pic>
      <xdr:nvPicPr>
        <xdr:cNvPr id="3" name="Picture 2">
          <a:extLst>
            <a:ext uri="{FF2B5EF4-FFF2-40B4-BE49-F238E27FC236}">
              <a16:creationId xmlns:a16="http://schemas.microsoft.com/office/drawing/2014/main" id="{4228DB7A-29F5-4446-9CF6-855E019F4E3F}"/>
            </a:ext>
          </a:extLst>
        </xdr:cNvPr>
        <xdr:cNvPicPr>
          <a:picLocks noChangeAspect="1"/>
        </xdr:cNvPicPr>
      </xdr:nvPicPr>
      <xdr:blipFill>
        <a:blip xmlns:r="http://schemas.openxmlformats.org/officeDocument/2006/relationships" r:embed="rId2"/>
        <a:stretch>
          <a:fillRect/>
        </a:stretch>
      </xdr:blipFill>
      <xdr:spPr>
        <a:xfrm>
          <a:off x="85725" y="1362075"/>
          <a:ext cx="12601575" cy="4962525"/>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AC279C14-89D9-467E-8446-6F0E8F4DB675}"/>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51E7C2BB-A4A0-41C1-B6D2-FD95F2ACBD93}"/>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828675</xdr:colOff>
      <xdr:row>17</xdr:row>
      <xdr:rowOff>123825</xdr:rowOff>
    </xdr:from>
    <xdr:to>
      <xdr:col>9</xdr:col>
      <xdr:colOff>361950</xdr:colOff>
      <xdr:row>41</xdr:row>
      <xdr:rowOff>85725</xdr:rowOff>
    </xdr:to>
    <xdr:pic>
      <xdr:nvPicPr>
        <xdr:cNvPr id="2" name="Picture 1">
          <a:extLst>
            <a:ext uri="{FF2B5EF4-FFF2-40B4-BE49-F238E27FC236}">
              <a16:creationId xmlns:a16="http://schemas.microsoft.com/office/drawing/2014/main" id="{8DB43246-F206-4948-B9CD-E02BA09681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8675" y="3200400"/>
          <a:ext cx="7162800" cy="38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171450</xdr:colOff>
      <xdr:row>47</xdr:row>
      <xdr:rowOff>114596</xdr:rowOff>
    </xdr:from>
    <xdr:to>
      <xdr:col>7</xdr:col>
      <xdr:colOff>516010</xdr:colOff>
      <xdr:row>57</xdr:row>
      <xdr:rowOff>86431</xdr:rowOff>
    </xdr:to>
    <xdr:pic>
      <xdr:nvPicPr>
        <xdr:cNvPr id="3" name="Picture 2">
          <a:extLst>
            <a:ext uri="{FF2B5EF4-FFF2-40B4-BE49-F238E27FC236}">
              <a16:creationId xmlns:a16="http://schemas.microsoft.com/office/drawing/2014/main" id="{78F400A0-A773-44DD-B52D-C093F9012971}"/>
            </a:ext>
          </a:extLst>
        </xdr:cNvPr>
        <xdr:cNvPicPr>
          <a:picLocks noChangeAspect="1"/>
        </xdr:cNvPicPr>
      </xdr:nvPicPr>
      <xdr:blipFill>
        <a:blip xmlns:r="http://schemas.openxmlformats.org/officeDocument/2006/relationships" r:embed="rId2"/>
        <a:stretch>
          <a:fillRect/>
        </a:stretch>
      </xdr:blipFill>
      <xdr:spPr>
        <a:xfrm>
          <a:off x="2714625" y="8048921"/>
          <a:ext cx="3735460" cy="1591085"/>
        </a:xfrm>
        <a:prstGeom prst="rect">
          <a:avLst/>
        </a:prstGeom>
      </xdr:spPr>
    </xdr:pic>
    <xdr:clientData/>
  </xdr:twoCellAnchor>
  <xdr:twoCellAnchor editAs="oneCell">
    <xdr:from>
      <xdr:col>9</xdr:col>
      <xdr:colOff>561975</xdr:colOff>
      <xdr:row>46</xdr:row>
      <xdr:rowOff>95250</xdr:rowOff>
    </xdr:from>
    <xdr:to>
      <xdr:col>14</xdr:col>
      <xdr:colOff>92463</xdr:colOff>
      <xdr:row>56</xdr:row>
      <xdr:rowOff>133350</xdr:rowOff>
    </xdr:to>
    <xdr:pic>
      <xdr:nvPicPr>
        <xdr:cNvPr id="4" name="Picture 3" descr="Altman Z-Score | Formula + Calculator">
          <a:extLst>
            <a:ext uri="{FF2B5EF4-FFF2-40B4-BE49-F238E27FC236}">
              <a16:creationId xmlns:a16="http://schemas.microsoft.com/office/drawing/2014/main" id="{8C727073-613D-4DB6-A70D-EE2E2B4EE4C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191500" y="7867650"/>
          <a:ext cx="3769113"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375832</xdr:colOff>
      <xdr:row>46</xdr:row>
      <xdr:rowOff>35719</xdr:rowOff>
    </xdr:from>
    <xdr:to>
      <xdr:col>17</xdr:col>
      <xdr:colOff>347257</xdr:colOff>
      <xdr:row>58</xdr:row>
      <xdr:rowOff>30957</xdr:rowOff>
    </xdr:to>
    <xdr:pic>
      <xdr:nvPicPr>
        <xdr:cNvPr id="5" name="Picture 4" descr="Altman's Z-Score Model - Overview, Formula, Interpretation">
          <a:extLst>
            <a:ext uri="{FF2B5EF4-FFF2-40B4-BE49-F238E27FC236}">
              <a16:creationId xmlns:a16="http://schemas.microsoft.com/office/drawing/2014/main" id="{B2815E32-8435-40B4-9623-CCEBA8A785F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243982" y="7808119"/>
          <a:ext cx="2514600" cy="1938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60410DCC-D82F-46D0-9444-07DC96E7A5F3}"/>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oneCellAnchor>
    <xdr:from>
      <xdr:col>0</xdr:col>
      <xdr:colOff>0</xdr:colOff>
      <xdr:row>11</xdr:row>
      <xdr:rowOff>0</xdr:rowOff>
    </xdr:from>
    <xdr:ext cx="4000500" cy="857250"/>
    <xdr:pic>
      <xdr:nvPicPr>
        <xdr:cNvPr id="3" name="Picture 2">
          <a:extLst>
            <a:ext uri="{FF2B5EF4-FFF2-40B4-BE49-F238E27FC236}">
              <a16:creationId xmlns:a16="http://schemas.microsoft.com/office/drawing/2014/main" id="{5CB515C0-BFDA-41D3-91A0-39799D9E638A}"/>
            </a:ext>
          </a:extLst>
        </xdr:cNvPr>
        <xdr:cNvPicPr>
          <a:picLocks noChangeAspect="1"/>
        </xdr:cNvPicPr>
      </xdr:nvPicPr>
      <xdr:blipFill>
        <a:blip xmlns:r="http://schemas.openxmlformats.org/officeDocument/2006/relationships" r:embed="rId2"/>
        <a:stretch>
          <a:fillRect/>
        </a:stretch>
      </xdr:blipFill>
      <xdr:spPr>
        <a:xfrm>
          <a:off x="0" y="2095500"/>
          <a:ext cx="4000500" cy="857250"/>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64A4F5DF-F526-44DB-8FCE-F5FDF081DD04}"/>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oneCellAnchor>
    <xdr:from>
      <xdr:col>0</xdr:col>
      <xdr:colOff>0</xdr:colOff>
      <xdr:row>5</xdr:row>
      <xdr:rowOff>0</xdr:rowOff>
    </xdr:from>
    <xdr:ext cx="6667500" cy="2381250"/>
    <xdr:pic>
      <xdr:nvPicPr>
        <xdr:cNvPr id="3" name="Picture 2">
          <a:extLst>
            <a:ext uri="{FF2B5EF4-FFF2-40B4-BE49-F238E27FC236}">
              <a16:creationId xmlns:a16="http://schemas.microsoft.com/office/drawing/2014/main" id="{BD2CDE00-86E5-4F91-93B7-4D2B7A7DF9A8}"/>
            </a:ext>
          </a:extLst>
        </xdr:cNvPr>
        <xdr:cNvPicPr>
          <a:picLocks noChangeAspect="1"/>
        </xdr:cNvPicPr>
      </xdr:nvPicPr>
      <xdr:blipFill>
        <a:blip xmlns:r="http://schemas.openxmlformats.org/officeDocument/2006/relationships" r:embed="rId2"/>
        <a:stretch>
          <a:fillRect/>
        </a:stretch>
      </xdr:blipFill>
      <xdr:spPr>
        <a:xfrm>
          <a:off x="0" y="952500"/>
          <a:ext cx="6667500" cy="2381250"/>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C0443C95-5E68-4989-99A3-13E875945066}"/>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60481272-87AF-4245-96A7-F174FBF9DE88}"/>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0244C0E5-A921-4BE6-80E1-3E71F1C243F3}"/>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oneCellAnchor>
    <xdr:from>
      <xdr:col>0</xdr:col>
      <xdr:colOff>0</xdr:colOff>
      <xdr:row>7</xdr:row>
      <xdr:rowOff>0</xdr:rowOff>
    </xdr:from>
    <xdr:ext cx="6667500" cy="2381250"/>
    <xdr:pic>
      <xdr:nvPicPr>
        <xdr:cNvPr id="3" name="Picture 2">
          <a:extLst>
            <a:ext uri="{FF2B5EF4-FFF2-40B4-BE49-F238E27FC236}">
              <a16:creationId xmlns:a16="http://schemas.microsoft.com/office/drawing/2014/main" id="{A98650B7-3FFF-430A-836B-576899DB9056}"/>
            </a:ext>
          </a:extLst>
        </xdr:cNvPr>
        <xdr:cNvPicPr>
          <a:picLocks noChangeAspect="1"/>
        </xdr:cNvPicPr>
      </xdr:nvPicPr>
      <xdr:blipFill>
        <a:blip xmlns:r="http://schemas.openxmlformats.org/officeDocument/2006/relationships" r:embed="rId2"/>
        <a:stretch>
          <a:fillRect/>
        </a:stretch>
      </xdr:blipFill>
      <xdr:spPr>
        <a:xfrm>
          <a:off x="0" y="1333500"/>
          <a:ext cx="6667500" cy="2381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3B59AB3A-2E61-4DE0-9362-DA60AABB49EE}"/>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oneCellAnchor>
    <xdr:from>
      <xdr:col>0</xdr:col>
      <xdr:colOff>0</xdr:colOff>
      <xdr:row>25</xdr:row>
      <xdr:rowOff>0</xdr:rowOff>
    </xdr:from>
    <xdr:ext cx="7048500" cy="2857500"/>
    <xdr:pic>
      <xdr:nvPicPr>
        <xdr:cNvPr id="3" name="Picture 2">
          <a:extLst>
            <a:ext uri="{FF2B5EF4-FFF2-40B4-BE49-F238E27FC236}">
              <a16:creationId xmlns:a16="http://schemas.microsoft.com/office/drawing/2014/main" id="{78CD272C-F458-444E-AD5E-98F657FE4E1F}"/>
            </a:ext>
          </a:extLst>
        </xdr:cNvPr>
        <xdr:cNvPicPr>
          <a:picLocks noChangeAspect="1"/>
        </xdr:cNvPicPr>
      </xdr:nvPicPr>
      <xdr:blipFill>
        <a:blip xmlns:r="http://schemas.openxmlformats.org/officeDocument/2006/relationships" r:embed="rId2"/>
        <a:stretch>
          <a:fillRect/>
        </a:stretch>
      </xdr:blipFill>
      <xdr:spPr>
        <a:xfrm>
          <a:off x="0" y="4762500"/>
          <a:ext cx="7048500" cy="285750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486FD686-01C0-4B4C-BD98-A421FBAD2B99}"/>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oneCellAnchor>
    <xdr:from>
      <xdr:col>4</xdr:col>
      <xdr:colOff>0</xdr:colOff>
      <xdr:row>7</xdr:row>
      <xdr:rowOff>0</xdr:rowOff>
    </xdr:from>
    <xdr:ext cx="6667500" cy="3810000"/>
    <xdr:pic>
      <xdr:nvPicPr>
        <xdr:cNvPr id="3" name="Picture 2">
          <a:extLst>
            <a:ext uri="{FF2B5EF4-FFF2-40B4-BE49-F238E27FC236}">
              <a16:creationId xmlns:a16="http://schemas.microsoft.com/office/drawing/2014/main" id="{36EADE0F-38EF-457F-A723-46BCDF5AD76D}"/>
            </a:ext>
          </a:extLst>
        </xdr:cNvPr>
        <xdr:cNvPicPr>
          <a:picLocks noChangeAspect="1"/>
        </xdr:cNvPicPr>
      </xdr:nvPicPr>
      <xdr:blipFill>
        <a:blip xmlns:r="http://schemas.openxmlformats.org/officeDocument/2006/relationships" r:embed="rId2"/>
        <a:stretch>
          <a:fillRect/>
        </a:stretch>
      </xdr:blipFill>
      <xdr:spPr>
        <a:xfrm>
          <a:off x="2438400" y="1333500"/>
          <a:ext cx="6667500" cy="3810000"/>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4AA20421-9B17-4F99-B002-1FA44E101976}"/>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oneCellAnchor>
    <xdr:from>
      <xdr:col>7</xdr:col>
      <xdr:colOff>0</xdr:colOff>
      <xdr:row>5</xdr:row>
      <xdr:rowOff>0</xdr:rowOff>
    </xdr:from>
    <xdr:ext cx="6667500" cy="3333750"/>
    <xdr:pic>
      <xdr:nvPicPr>
        <xdr:cNvPr id="3" name="Picture 2">
          <a:extLst>
            <a:ext uri="{FF2B5EF4-FFF2-40B4-BE49-F238E27FC236}">
              <a16:creationId xmlns:a16="http://schemas.microsoft.com/office/drawing/2014/main" id="{B1DB1C01-5A6D-496C-941A-4A10154F0B53}"/>
            </a:ext>
          </a:extLst>
        </xdr:cNvPr>
        <xdr:cNvPicPr>
          <a:picLocks noChangeAspect="1"/>
        </xdr:cNvPicPr>
      </xdr:nvPicPr>
      <xdr:blipFill>
        <a:blip xmlns:r="http://schemas.openxmlformats.org/officeDocument/2006/relationships" r:embed="rId2"/>
        <a:stretch>
          <a:fillRect/>
        </a:stretch>
      </xdr:blipFill>
      <xdr:spPr>
        <a:xfrm>
          <a:off x="4267200" y="952500"/>
          <a:ext cx="6667500" cy="3333750"/>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5AED97D7-8AA6-47DF-9E80-B806F5143CF3}"/>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oneCellAnchor>
    <xdr:from>
      <xdr:col>5</xdr:col>
      <xdr:colOff>0</xdr:colOff>
      <xdr:row>5</xdr:row>
      <xdr:rowOff>0</xdr:rowOff>
    </xdr:from>
    <xdr:ext cx="6667500" cy="3333750"/>
    <xdr:pic>
      <xdr:nvPicPr>
        <xdr:cNvPr id="3" name="Picture 2">
          <a:extLst>
            <a:ext uri="{FF2B5EF4-FFF2-40B4-BE49-F238E27FC236}">
              <a16:creationId xmlns:a16="http://schemas.microsoft.com/office/drawing/2014/main" id="{BC2DEBC1-0EB8-431B-B644-46B6B122309D}"/>
            </a:ext>
          </a:extLst>
        </xdr:cNvPr>
        <xdr:cNvPicPr>
          <a:picLocks noChangeAspect="1"/>
        </xdr:cNvPicPr>
      </xdr:nvPicPr>
      <xdr:blipFill>
        <a:blip xmlns:r="http://schemas.openxmlformats.org/officeDocument/2006/relationships" r:embed="rId2"/>
        <a:stretch>
          <a:fillRect/>
        </a:stretch>
      </xdr:blipFill>
      <xdr:spPr>
        <a:xfrm>
          <a:off x="3048000" y="952500"/>
          <a:ext cx="6667500" cy="3333750"/>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2DBB2127-C503-471E-9B08-6EBD3DACB1B5}"/>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oneCellAnchor>
    <xdr:from>
      <xdr:col>6</xdr:col>
      <xdr:colOff>0</xdr:colOff>
      <xdr:row>5</xdr:row>
      <xdr:rowOff>0</xdr:rowOff>
    </xdr:from>
    <xdr:ext cx="6667500" cy="3810000"/>
    <xdr:pic>
      <xdr:nvPicPr>
        <xdr:cNvPr id="3" name="Picture 2">
          <a:extLst>
            <a:ext uri="{FF2B5EF4-FFF2-40B4-BE49-F238E27FC236}">
              <a16:creationId xmlns:a16="http://schemas.microsoft.com/office/drawing/2014/main" id="{F263C02B-7FE5-40AD-AA2F-31E21315BA1D}"/>
            </a:ext>
          </a:extLst>
        </xdr:cNvPr>
        <xdr:cNvPicPr>
          <a:picLocks noChangeAspect="1"/>
        </xdr:cNvPicPr>
      </xdr:nvPicPr>
      <xdr:blipFill>
        <a:blip xmlns:r="http://schemas.openxmlformats.org/officeDocument/2006/relationships" r:embed="rId2"/>
        <a:stretch>
          <a:fillRect/>
        </a:stretch>
      </xdr:blipFill>
      <xdr:spPr>
        <a:xfrm>
          <a:off x="3657600" y="952500"/>
          <a:ext cx="6667500" cy="3810000"/>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98369D15-3752-446B-A866-AD58841601E8}"/>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oneCellAnchor>
    <xdr:from>
      <xdr:col>4</xdr:col>
      <xdr:colOff>0</xdr:colOff>
      <xdr:row>8</xdr:row>
      <xdr:rowOff>0</xdr:rowOff>
    </xdr:from>
    <xdr:ext cx="6667500" cy="3810000"/>
    <xdr:pic>
      <xdr:nvPicPr>
        <xdr:cNvPr id="3" name="Picture 2">
          <a:extLst>
            <a:ext uri="{FF2B5EF4-FFF2-40B4-BE49-F238E27FC236}">
              <a16:creationId xmlns:a16="http://schemas.microsoft.com/office/drawing/2014/main" id="{187B0203-D88B-4496-B113-540458555CE5}"/>
            </a:ext>
          </a:extLst>
        </xdr:cNvPr>
        <xdr:cNvPicPr>
          <a:picLocks noChangeAspect="1"/>
        </xdr:cNvPicPr>
      </xdr:nvPicPr>
      <xdr:blipFill>
        <a:blip xmlns:r="http://schemas.openxmlformats.org/officeDocument/2006/relationships" r:embed="rId2"/>
        <a:stretch>
          <a:fillRect/>
        </a:stretch>
      </xdr:blipFill>
      <xdr:spPr>
        <a:xfrm>
          <a:off x="2438400" y="1524000"/>
          <a:ext cx="6667500" cy="381000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ED0A3219-F4ED-4886-9ABB-5CF0C501E9B0}"/>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oneCellAnchor>
    <xdr:from>
      <xdr:col>6</xdr:col>
      <xdr:colOff>0</xdr:colOff>
      <xdr:row>5</xdr:row>
      <xdr:rowOff>0</xdr:rowOff>
    </xdr:from>
    <xdr:ext cx="6667500" cy="2381250"/>
    <xdr:pic>
      <xdr:nvPicPr>
        <xdr:cNvPr id="3" name="Picture 2">
          <a:extLst>
            <a:ext uri="{FF2B5EF4-FFF2-40B4-BE49-F238E27FC236}">
              <a16:creationId xmlns:a16="http://schemas.microsoft.com/office/drawing/2014/main" id="{71357E63-6951-4EAE-B6C4-2A522B0AC345}"/>
            </a:ext>
          </a:extLst>
        </xdr:cNvPr>
        <xdr:cNvPicPr>
          <a:picLocks noChangeAspect="1"/>
        </xdr:cNvPicPr>
      </xdr:nvPicPr>
      <xdr:blipFill>
        <a:blip xmlns:r="http://schemas.openxmlformats.org/officeDocument/2006/relationships" r:embed="rId2"/>
        <a:stretch>
          <a:fillRect/>
        </a:stretch>
      </xdr:blipFill>
      <xdr:spPr>
        <a:xfrm>
          <a:off x="3657600" y="952500"/>
          <a:ext cx="6667500" cy="2381250"/>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E26D1980-6BFD-4944-9FBB-79A822D3BE44}"/>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oneCellAnchor>
    <xdr:from>
      <xdr:col>6</xdr:col>
      <xdr:colOff>0</xdr:colOff>
      <xdr:row>5</xdr:row>
      <xdr:rowOff>0</xdr:rowOff>
    </xdr:from>
    <xdr:ext cx="6667500" cy="2857500"/>
    <xdr:pic>
      <xdr:nvPicPr>
        <xdr:cNvPr id="3" name="Picture 2">
          <a:extLst>
            <a:ext uri="{FF2B5EF4-FFF2-40B4-BE49-F238E27FC236}">
              <a16:creationId xmlns:a16="http://schemas.microsoft.com/office/drawing/2014/main" id="{75177CFE-295D-4CE1-AC8F-B09D74E32432}"/>
            </a:ext>
          </a:extLst>
        </xdr:cNvPr>
        <xdr:cNvPicPr>
          <a:picLocks noChangeAspect="1"/>
        </xdr:cNvPicPr>
      </xdr:nvPicPr>
      <xdr:blipFill>
        <a:blip xmlns:r="http://schemas.openxmlformats.org/officeDocument/2006/relationships" r:embed="rId2"/>
        <a:stretch>
          <a:fillRect/>
        </a:stretch>
      </xdr:blipFill>
      <xdr:spPr>
        <a:xfrm>
          <a:off x="3657600" y="952500"/>
          <a:ext cx="6667500" cy="2857500"/>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3EA1B78F-2D32-43EA-82AA-CF81B7D38B28}"/>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oneCellAnchor>
    <xdr:from>
      <xdr:col>6</xdr:col>
      <xdr:colOff>0</xdr:colOff>
      <xdr:row>5</xdr:row>
      <xdr:rowOff>0</xdr:rowOff>
    </xdr:from>
    <xdr:ext cx="6667500" cy="3333750"/>
    <xdr:pic>
      <xdr:nvPicPr>
        <xdr:cNvPr id="3" name="Picture 2">
          <a:extLst>
            <a:ext uri="{FF2B5EF4-FFF2-40B4-BE49-F238E27FC236}">
              <a16:creationId xmlns:a16="http://schemas.microsoft.com/office/drawing/2014/main" id="{69394074-4309-4653-95A2-F33484010FC7}"/>
            </a:ext>
          </a:extLst>
        </xdr:cNvPr>
        <xdr:cNvPicPr>
          <a:picLocks noChangeAspect="1"/>
        </xdr:cNvPicPr>
      </xdr:nvPicPr>
      <xdr:blipFill>
        <a:blip xmlns:r="http://schemas.openxmlformats.org/officeDocument/2006/relationships" r:embed="rId2"/>
        <a:stretch>
          <a:fillRect/>
        </a:stretch>
      </xdr:blipFill>
      <xdr:spPr>
        <a:xfrm>
          <a:off x="3657600" y="952500"/>
          <a:ext cx="6667500" cy="3333750"/>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278BF87E-463B-40D1-867B-2315DB665CF2}"/>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0</xdr:col>
      <xdr:colOff>28575</xdr:colOff>
      <xdr:row>0</xdr:row>
      <xdr:rowOff>28575</xdr:rowOff>
    </xdr:from>
    <xdr:ext cx="1524000" cy="419100"/>
    <xdr:pic>
      <xdr:nvPicPr>
        <xdr:cNvPr id="2" name="Picture 1">
          <a:extLst>
            <a:ext uri="{FF2B5EF4-FFF2-40B4-BE49-F238E27FC236}">
              <a16:creationId xmlns:a16="http://schemas.microsoft.com/office/drawing/2014/main" id="{DD7CD811-331F-4A88-91C2-36D1D56D7852}"/>
            </a:ext>
          </a:extLst>
        </xdr:cNvPr>
        <xdr:cNvPicPr>
          <a:picLocks noChangeAspect="1"/>
        </xdr:cNvPicPr>
      </xdr:nvPicPr>
      <xdr:blipFill>
        <a:blip xmlns:r="http://schemas.openxmlformats.org/officeDocument/2006/relationships" r:embed="rId1"/>
        <a:stretch>
          <a:fillRect/>
        </a:stretch>
      </xdr:blipFill>
      <xdr:spPr>
        <a:xfrm>
          <a:off x="28575" y="28575"/>
          <a:ext cx="1524000" cy="41910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ELL\Desktop\Tencent%20Financial%20Model.xlsx" TargetMode="External"/><Relationship Id="rId1" Type="http://schemas.openxmlformats.org/officeDocument/2006/relationships/externalLinkPath" Target="Tencent%20Financial%20Mod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3 Statement and DCF Model"/>
      <sheetName val="EV Multiples by Sector"/>
      <sheetName val="Corporate Profile"/>
      <sheetName val="Consensus Estimates"/>
      <sheetName val="Income Statement (As Reported)"/>
      <sheetName val="Balance Sheet (As Reported)"/>
      <sheetName val="Cash Flow (As Reported)"/>
      <sheetName val="Sentiment Analysis"/>
      <sheetName val="Comps"/>
      <sheetName val="ESG Scores"/>
      <sheetName val="Summary"/>
      <sheetName val="Top Holders"/>
      <sheetName val="Top Mutual Fund Holders"/>
      <sheetName val="Inst. Owner Type"/>
      <sheetName val="Country"/>
      <sheetName val="Style"/>
      <sheetName val="Market Cap"/>
      <sheetName val="Turnover"/>
      <sheetName val="Top Buyers and Sellers"/>
      <sheetName val="Ownership Activity"/>
    </sheetNames>
    <sheetDataSet>
      <sheetData sheetId="0">
        <row r="173">
          <cell r="I173">
            <v>10</v>
          </cell>
        </row>
        <row r="360">
          <cell r="K360" t="str">
            <v>EBIT</v>
          </cell>
          <cell r="L360">
            <v>28592.508805240057</v>
          </cell>
        </row>
        <row r="361">
          <cell r="K361" t="str">
            <v>Tax</v>
          </cell>
          <cell r="L361">
            <v>-5569.8207152607629</v>
          </cell>
        </row>
        <row r="362">
          <cell r="K362" t="str">
            <v>EBIAT</v>
          </cell>
          <cell r="L362">
            <v>23022.688089979296</v>
          </cell>
        </row>
        <row r="363">
          <cell r="K363" t="str">
            <v>D&amp;A</v>
          </cell>
          <cell r="L363">
            <v>7802.38</v>
          </cell>
        </row>
        <row r="364">
          <cell r="K364" t="str">
            <v>SBC</v>
          </cell>
          <cell r="L364">
            <v>3023.7314028157025</v>
          </cell>
        </row>
        <row r="365">
          <cell r="K365" t="str">
            <v>Δ NWC</v>
          </cell>
          <cell r="L365">
            <v>-595.40766094374658</v>
          </cell>
        </row>
        <row r="366">
          <cell r="K366" t="str">
            <v>CFFO</v>
          </cell>
          <cell r="L366">
            <v>33253.391831851251</v>
          </cell>
        </row>
        <row r="367">
          <cell r="K367" t="str">
            <v>CFFI</v>
          </cell>
          <cell r="L367">
            <v>-12380.611371911633</v>
          </cell>
        </row>
        <row r="368">
          <cell r="K368" t="str">
            <v>UFCF</v>
          </cell>
          <cell r="L368">
            <v>20872.780459939619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6">
  <a r="1" c="2510">
    <v t="i">0</v>
    <v t="i">3</v>
    <v t="i">4</v>
    <v t="i">5</v>
    <v t="i">6</v>
    <v t="i">7</v>
    <v t="i">10</v>
    <v t="i">11</v>
    <v t="i">12</v>
    <v t="i">13</v>
    <v t="i">14</v>
    <v t="i">17</v>
    <v t="i">18</v>
    <v t="i">19</v>
    <v t="i">20</v>
    <v t="i">21</v>
    <v t="i">24</v>
    <v t="i">25</v>
    <v t="i">26</v>
    <v t="i">27</v>
    <v t="i">28</v>
    <v t="i">31</v>
    <v t="i">32</v>
    <v t="i">33</v>
    <v t="i">34</v>
    <v t="i">35</v>
    <v t="i">39</v>
    <v t="i">40</v>
    <v t="i">41</v>
    <v t="i">42</v>
    <v t="i">45</v>
    <v t="i">46</v>
    <v t="i">47</v>
    <v t="i">48</v>
    <v t="i">49</v>
    <v t="i">52</v>
    <v t="i">53</v>
    <v t="i">54</v>
    <v t="i">55</v>
    <v t="i">56</v>
    <v t="i">59</v>
    <v t="i">60</v>
    <v t="i">61</v>
    <v t="i">62</v>
    <v t="i">63</v>
    <v t="i">66</v>
    <v t="i">67</v>
    <v t="i">68</v>
    <v t="i">69</v>
    <v t="i">70</v>
    <v t="i">73</v>
    <v t="i">74</v>
    <v t="i">75</v>
    <v t="i">76</v>
    <v t="i">77</v>
    <v t="i">80</v>
    <v t="i">81</v>
    <v t="i">82</v>
    <v t="i">83</v>
    <v t="i">84</v>
    <v t="i">87</v>
    <v t="i">88</v>
    <v t="i">89</v>
    <v t="i">90</v>
    <v t="i">91</v>
    <v t="i">94</v>
    <v t="i">95</v>
    <v t="i">96</v>
    <v t="i">97</v>
    <v t="i">98</v>
    <v t="i">101</v>
    <v t="i">102</v>
    <v t="i">103</v>
    <v t="i">104</v>
    <v t="i">105</v>
    <v t="i">108</v>
    <v t="i">109</v>
    <v t="i">110</v>
    <v t="i">111</v>
    <v t="i">112</v>
    <v t="i">115</v>
    <v t="i">116</v>
    <v t="i">117</v>
    <v t="i">119</v>
    <v t="i">122</v>
    <v t="i">123</v>
    <v t="i">124</v>
    <v t="i">125</v>
    <v t="i">126</v>
    <v t="i">129</v>
    <v t="i">130</v>
    <v t="i">131</v>
    <v t="i">132</v>
    <v t="i">133</v>
    <v t="i">136</v>
    <v t="i">137</v>
    <v t="i">138</v>
    <v t="i">139</v>
    <v t="i">140</v>
    <v t="i">143</v>
    <v t="i">144</v>
    <v t="i">145</v>
    <v t="i">146</v>
    <v t="i">150</v>
    <v t="i">151</v>
    <v t="i">152</v>
    <v t="i">153</v>
    <v t="i">157</v>
    <v t="i">158</v>
    <v t="i">159</v>
    <v t="i">160</v>
    <v t="i">161</v>
    <v t="i">164</v>
    <v t="i">165</v>
    <v t="i">166</v>
    <v t="i">167</v>
    <v t="i">168</v>
    <v t="i">172</v>
    <v t="i">173</v>
    <v t="i">174</v>
    <v t="i">175</v>
    <v t="i">178</v>
    <v t="i">179</v>
    <v t="i">180</v>
    <v t="i">181</v>
    <v t="i">182</v>
    <v t="i">185</v>
    <v t="i">186</v>
    <v t="i">187</v>
    <v t="i">188</v>
    <v t="i">189</v>
    <v t="i">192</v>
    <v t="i">193</v>
    <v t="i">194</v>
    <v t="i">195</v>
    <v t="i">196</v>
    <v t="i">200</v>
    <v t="i">201</v>
    <v t="i">202</v>
    <v t="i">203</v>
    <v t="i">206</v>
    <v t="i">207</v>
    <v t="i">208</v>
    <v t="i">209</v>
    <v t="i">210</v>
    <v t="i">213</v>
    <v t="i">214</v>
    <v t="i">215</v>
    <v t="i">216</v>
    <v t="i">217</v>
    <v t="i">220</v>
    <v t="i">221</v>
    <v t="i">222</v>
    <v t="i">223</v>
    <v t="i">224</v>
    <v t="i">227</v>
    <v t="i">228</v>
    <v t="i">229</v>
    <v t="i">230</v>
    <v t="i">231</v>
    <v t="i">234</v>
    <v t="i">235</v>
    <v t="i">236</v>
    <v t="i">237</v>
    <v t="i">241</v>
    <v t="i">242</v>
    <v t="i">243</v>
    <v t="i">244</v>
    <v t="i">245</v>
    <v t="i">248</v>
    <v t="i">249</v>
    <v t="i">250</v>
    <v t="i">251</v>
    <v t="i">252</v>
    <v t="i">255</v>
    <v t="i">256</v>
    <v t="i">257</v>
    <v t="i">258</v>
    <v t="i">259</v>
    <v t="i">262</v>
    <v t="i">263</v>
    <v t="i">264</v>
    <v t="i">265</v>
    <v t="i">266</v>
    <v t="i">269</v>
    <v t="i">270</v>
    <v t="i">271</v>
    <v t="i">272</v>
    <v t="i">273</v>
    <v t="i">276</v>
    <v t="i">277</v>
    <v t="i">278</v>
    <v t="i">279</v>
    <v t="i">280</v>
    <v t="i">283</v>
    <v t="i">284</v>
    <v t="i">285</v>
    <v t="i">286</v>
    <v t="i">287</v>
    <v t="i">290</v>
    <v t="i">291</v>
    <v t="i">292</v>
    <v t="i">293</v>
    <v t="i">294</v>
    <v t="i">297</v>
    <v t="i">298</v>
    <v t="i">299</v>
    <v t="i">300</v>
    <v t="i">301</v>
    <v t="i">305</v>
    <v t="i">306</v>
    <v t="i">307</v>
    <v t="i">308</v>
    <v t="i">311</v>
    <v t="i">312</v>
    <v t="i">313</v>
    <v t="i">314</v>
    <v t="i">315</v>
    <v t="i">318</v>
    <v t="i">319</v>
    <v t="i">320</v>
    <v t="i">321</v>
    <v t="i">322</v>
    <v t="i">325</v>
    <v t="i">326</v>
    <v t="i">327</v>
    <v t="i">328</v>
    <v t="i">329</v>
    <v t="i">332</v>
    <v t="i">333</v>
    <v t="i">334</v>
    <v t="i">335</v>
    <v t="i">336</v>
    <v t="i">340</v>
    <v t="i">341</v>
    <v t="i">342</v>
    <v t="i">343</v>
    <v t="i">346</v>
    <v t="i">347</v>
    <v t="i">348</v>
    <v t="i">349</v>
    <v t="i">350</v>
    <v t="i">353</v>
    <v t="i">354</v>
    <v t="i">355</v>
    <v t="i">356</v>
    <v t="i">357</v>
    <v t="i">360</v>
    <v t="i">361</v>
    <v t="i">362</v>
    <v t="i">363</v>
    <v t="i">364</v>
    <v t="i">367</v>
    <v t="i">368</v>
    <v t="i">369</v>
    <v t="i">370</v>
    <v t="i">371</v>
    <v t="i">374</v>
    <v t="i">375</v>
    <v t="i">376</v>
    <v t="i">377</v>
    <v t="i">378</v>
    <v t="i">381</v>
    <v t="i">382</v>
    <v t="i">383</v>
    <v t="i">384</v>
    <v t="i">385</v>
    <v t="i">388</v>
    <v t="i">389</v>
    <v t="i">390</v>
    <v t="i">391</v>
    <v t="i">392</v>
    <v t="i">395</v>
    <v t="i">396</v>
    <v t="i">397</v>
    <v t="i">398</v>
    <v t="i">399</v>
    <v t="i">403</v>
    <v t="i">404</v>
    <v t="i">405</v>
    <v t="i">406</v>
    <v t="i">409</v>
    <v t="i">410</v>
    <v t="i">411</v>
    <v t="i">412</v>
    <v t="i">413</v>
    <v t="i">416</v>
    <v t="i">417</v>
    <v t="i">418</v>
    <v t="i">419</v>
    <v t="i">420</v>
    <v t="i">423</v>
    <v t="i">424</v>
    <v t="i">425</v>
    <v t="i">426</v>
    <v t="i">427</v>
    <v t="i">430</v>
    <v t="i">431</v>
    <v t="i">432</v>
    <v t="i">433</v>
    <v t="i">434</v>
    <v t="i">437</v>
    <v t="i">438</v>
    <v t="i">439</v>
    <v t="i">440</v>
    <v t="i">441</v>
    <v t="i">444</v>
    <v t="i">445</v>
    <v t="i">446</v>
    <v t="i">447</v>
    <v t="i">448</v>
    <v t="i">451</v>
    <v t="i">452</v>
    <v t="i">453</v>
    <v t="i">454</v>
    <v t="i">455</v>
    <v t="i">458</v>
    <v t="i">459</v>
    <v t="i">460</v>
    <v t="i">461</v>
    <v t="i">462</v>
    <v t="i">465</v>
    <v t="i">466</v>
    <v t="i">467</v>
    <v t="i">468</v>
    <v t="i">469</v>
    <v t="i">472</v>
    <v t="i">473</v>
    <v t="i">474</v>
    <v t="i">475</v>
    <v t="i">476</v>
    <v t="i">479</v>
    <v t="i">480</v>
    <v t="i">481</v>
    <v t="i">483</v>
    <v t="i">486</v>
    <v t="i">487</v>
    <v t="i">488</v>
    <v t="i">489</v>
    <v t="i">490</v>
    <v t="i">493</v>
    <v t="i">494</v>
    <v t="i">495</v>
    <v t="i">496</v>
    <v t="i">497</v>
    <v t="i">500</v>
    <v t="i">501</v>
    <v t="i">502</v>
    <v t="i">503</v>
    <v t="i">504</v>
    <v t="i">507</v>
    <v t="i">508</v>
    <v t="i">509</v>
    <v t="i">510</v>
    <v t="i">511</v>
    <v t="i">515</v>
    <v t="i">516</v>
    <v t="i">517</v>
    <v t="i">518</v>
    <v t="i">522</v>
    <v t="i">523</v>
    <v t="i">524</v>
    <v t="i">525</v>
    <v t="i">528</v>
    <v t="i">529</v>
    <v t="i">530</v>
    <v t="i">531</v>
    <v t="i">532</v>
    <v t="i">536</v>
    <v t="i">537</v>
    <v t="i">538</v>
    <v t="i">539</v>
    <v t="i">542</v>
    <v t="i">543</v>
    <v t="i">544</v>
    <v t="i">545</v>
    <v t="i">546</v>
    <v t="i">549</v>
    <v t="i">550</v>
    <v t="i">551</v>
    <v t="i">552</v>
    <v t="i">553</v>
    <v t="i">556</v>
    <v t="i">557</v>
    <v t="i">558</v>
    <v t="i">559</v>
    <v t="i">560</v>
    <v t="i">563</v>
    <v t="i">564</v>
    <v t="i">565</v>
    <v t="i">566</v>
    <v t="i">567</v>
    <v t="i">571</v>
    <v t="i">572</v>
    <v t="i">573</v>
    <v t="i">574</v>
    <v t="i">577</v>
    <v t="i">578</v>
    <v t="i">579</v>
    <v t="i">580</v>
    <v t="i">581</v>
    <v t="i">584</v>
    <v t="i">585</v>
    <v t="i">586</v>
    <v t="i">587</v>
    <v t="i">588</v>
    <v t="i">591</v>
    <v t="i">592</v>
    <v t="i">593</v>
    <v t="i">594</v>
    <v t="i">595</v>
    <v t="i">598</v>
    <v t="i">599</v>
    <v t="i">600</v>
    <v t="i">601</v>
    <v t="i">602</v>
    <v t="i">605</v>
    <v t="i">606</v>
    <v t="i">607</v>
    <v t="i">608</v>
    <v t="i">609</v>
    <v t="i">612</v>
    <v t="i">613</v>
    <v t="i">614</v>
    <v t="i">615</v>
    <v t="i">616</v>
    <v t="i">619</v>
    <v t="i">620</v>
    <v t="i">621</v>
    <v t="i">622</v>
    <v t="i">626</v>
    <v t="i">627</v>
    <v t="i">628</v>
    <v t="i">629</v>
    <v t="i">630</v>
    <v t="i">633</v>
    <v t="i">634</v>
    <v t="i">635</v>
    <v t="i">636</v>
    <v t="i">637</v>
    <v t="i">640</v>
    <v t="i">641</v>
    <v t="i">642</v>
    <v t="i">643</v>
    <v t="i">644</v>
    <v t="i">647</v>
    <v t="i">648</v>
    <v t="i">649</v>
    <v t="i">650</v>
    <v t="i">651</v>
    <v t="i">654</v>
    <v t="i">655</v>
    <v t="i">657</v>
    <v t="i">658</v>
    <v t="i">661</v>
    <v t="i">662</v>
    <v t="i">663</v>
    <v t="i">664</v>
    <v t="i">665</v>
    <v t="i">669</v>
    <v t="i">670</v>
    <v t="i">671</v>
    <v t="i">672</v>
    <v t="i">675</v>
    <v t="i">676</v>
    <v t="i">677</v>
    <v t="i">678</v>
    <v t="i">679</v>
    <v t="i">682</v>
    <v t="i">683</v>
    <v t="i">684</v>
    <v t="i">685</v>
    <v t="i">686</v>
    <v t="i">689</v>
    <v t="i">690</v>
    <v t="i">691</v>
    <v t="i">692</v>
    <v t="i">693</v>
    <v t="i">696</v>
    <v t="i">697</v>
    <v t="i">698</v>
    <v t="i">699</v>
    <v t="i">700</v>
    <v t="i">703</v>
    <v t="i">705</v>
    <v t="i">706</v>
    <v t="i">707</v>
    <v t="i">710</v>
    <v t="i">711</v>
    <v t="i">712</v>
    <v t="i">713</v>
    <v t="i">714</v>
    <v t="i">717</v>
    <v t="i">718</v>
    <v t="i">719</v>
    <v t="i">720</v>
    <v t="i">721</v>
    <v t="i">724</v>
    <v t="i">725</v>
    <v t="i">726</v>
    <v t="i">727</v>
    <v t="i">728</v>
    <v t="i">731</v>
    <v t="i">732</v>
    <v t="i">733</v>
    <v t="i">734</v>
    <v t="i">735</v>
    <v t="i">738</v>
    <v t="i">739</v>
    <v t="i">740</v>
    <v t="i">741</v>
    <v t="i">742</v>
    <v t="i">745</v>
    <v t="i">746</v>
    <v t="i">747</v>
    <v t="i">748</v>
    <v t="i">749</v>
    <v t="i">752</v>
    <v t="i">753</v>
    <v t="i">754</v>
    <v t="i">755</v>
    <v t="i">756</v>
    <v t="i">759</v>
    <v t="i">760</v>
    <v t="i">761</v>
    <v t="i">762</v>
    <v t="i">763</v>
    <v t="i">767</v>
    <v t="i">768</v>
    <v t="i">769</v>
    <v t="i">770</v>
    <v t="i">773</v>
    <v t="i">774</v>
    <v t="i">775</v>
    <v t="i">776</v>
    <v t="i">777</v>
    <v t="i">780</v>
    <v t="i">781</v>
    <v t="i">782</v>
    <v t="i">783</v>
    <v t="i">784</v>
    <v t="i">787</v>
    <v t="i">788</v>
    <v t="i">789</v>
    <v t="i">790</v>
    <v t="i">791</v>
    <v t="i">794</v>
    <v t="i">795</v>
    <v t="i">796</v>
    <v t="i">797</v>
    <v t="i">798</v>
    <v t="i">801</v>
    <v t="i">802</v>
    <v t="i">803</v>
    <v t="i">804</v>
    <v t="i">805</v>
    <v t="i">808</v>
    <v t="i">809</v>
    <v t="i">810</v>
    <v t="i">811</v>
    <v t="i">812</v>
    <v t="i">815</v>
    <v t="i">816</v>
    <v t="i">817</v>
    <v t="i">818</v>
    <v t="i">819</v>
    <v t="i">822</v>
    <v t="i">823</v>
    <v t="i">824</v>
    <v t="i">825</v>
    <v t="i">826</v>
    <v t="i">829</v>
    <v t="i">830</v>
    <v t="i">831</v>
    <v t="i">832</v>
    <v t="i">833</v>
    <v t="i">836</v>
    <v t="i">837</v>
    <v t="i">838</v>
    <v t="i">839</v>
    <v t="i">840</v>
    <v t="i">843</v>
    <v t="i">844</v>
    <v t="i">845</v>
    <v t="i">847</v>
    <v t="i">850</v>
    <v t="i">851</v>
    <v t="i">852</v>
    <v t="i">853</v>
    <v t="i">854</v>
    <v t="i">857</v>
    <v t="i">858</v>
    <v t="i">859</v>
    <v t="i">860</v>
    <v t="i">861</v>
    <v t="i">864</v>
    <v t="i">865</v>
    <v t="i">866</v>
    <v t="i">867</v>
    <v t="i">868</v>
    <v t="i">871</v>
    <v t="i">872</v>
    <v t="i">873</v>
    <v t="i">874</v>
    <v t="i">875</v>
    <v t="i">879</v>
    <v t="i">880</v>
    <v t="i">881</v>
    <v t="i">882</v>
    <v t="i">886</v>
    <v t="i">887</v>
    <v t="i">888</v>
    <v t="i">889</v>
    <v t="i">892</v>
    <v t="i">893</v>
    <v t="i">894</v>
    <v t="i">895</v>
    <v t="i">896</v>
    <v t="i">900</v>
    <v t="i">901</v>
    <v t="i">902</v>
    <v t="i">903</v>
    <v t="i">906</v>
    <v t="i">907</v>
    <v t="i">908</v>
    <v t="i">909</v>
    <v t="i">910</v>
    <v t="i">913</v>
    <v t="i">914</v>
    <v t="i">915</v>
    <v t="i">916</v>
    <v t="i">917</v>
    <v t="i">920</v>
    <v t="i">921</v>
    <v t="i">922</v>
    <v t="i">923</v>
    <v t="i">924</v>
    <v t="i">927</v>
    <v t="i">928</v>
    <v t="i">929</v>
    <v t="i">930</v>
    <v t="i">931</v>
    <v t="i">935</v>
    <v t="i">936</v>
    <v t="i">937</v>
    <v t="i">938</v>
    <v t="i">941</v>
    <v t="i">942</v>
    <v t="i">943</v>
    <v t="i">944</v>
    <v t="i">945</v>
    <v t="i">948</v>
    <v t="i">949</v>
    <v t="i">950</v>
    <v t="i">951</v>
    <v t="i">952</v>
    <v t="i">955</v>
    <v t="i">956</v>
    <v t="i">957</v>
    <v t="i">958</v>
    <v t="i">959</v>
    <v t="i">962</v>
    <v t="i">963</v>
    <v t="i">964</v>
    <v t="i">965</v>
    <v t="i">966</v>
    <v t="i">969</v>
    <v t="i">970</v>
    <v t="i">971</v>
    <v t="i">972</v>
    <v t="i">976</v>
    <v t="i">977</v>
    <v t="i">978</v>
    <v t="i">979</v>
    <v t="i">980</v>
    <v t="i">983</v>
    <v t="i">984</v>
    <v t="i">985</v>
    <v t="i">986</v>
    <v t="i">987</v>
    <v t="i">990</v>
    <v t="i">991</v>
    <v t="i">992</v>
    <v t="i">993</v>
    <v t="i">994</v>
    <v t="i">997</v>
    <v t="i">998</v>
    <v t="i">999</v>
    <v t="i">1000</v>
    <v t="i">1001</v>
    <v t="i">1004</v>
    <v t="i">1005</v>
    <v t="i">1006</v>
    <v t="i">1007</v>
    <v t="i">1008</v>
    <v t="i">1011</v>
    <v t="i">1012</v>
    <v t="i">1013</v>
    <v t="i">1014</v>
    <v t="i">1015</v>
    <v t="i">1018</v>
    <v t="i">1019</v>
    <v t="i">1020</v>
    <v t="i">1021</v>
    <v t="i">1022</v>
    <v t="i">1025</v>
    <v t="i">1026</v>
    <v t="i">1027</v>
    <v t="i">1028</v>
    <v t="i">1029</v>
    <v t="i">1033</v>
    <v t="i">1034</v>
    <v t="i">1035</v>
    <v t="i">1036</v>
    <v t="i">1039</v>
    <v t="i">1040</v>
    <v t="i">1041</v>
    <v t="i">1042</v>
    <v t="i">1043</v>
    <v t="i">1046</v>
    <v t="i">1047</v>
    <v t="i">1048</v>
    <v t="i">1049</v>
    <v t="i">1050</v>
    <v t="i">1053</v>
    <v t="i">1054</v>
    <v t="i">1055</v>
    <v t="i">1056</v>
    <v t="i">1057</v>
    <v t="i">1060</v>
    <v t="i">1061</v>
    <v t="i">1062</v>
    <v t="i">1063</v>
    <v t="i">1064</v>
    <v t="i">1067</v>
    <v t="i">1068</v>
    <v t="i">1070</v>
    <v t="i">1071</v>
    <v t="i">1074</v>
    <v t="i">1075</v>
    <v t="i">1076</v>
    <v t="i">1077</v>
    <v t="i">1078</v>
    <v t="i">1081</v>
    <v t="i">1082</v>
    <v t="i">1083</v>
    <v t="i">1084</v>
    <v t="i">1085</v>
    <v t="i">1088</v>
    <v t="i">1089</v>
    <v t="i">1090</v>
    <v t="i">1091</v>
    <v t="i">1092</v>
    <v t="i">1095</v>
    <v t="i">1096</v>
    <v t="i">1097</v>
    <v t="i">1098</v>
    <v t="i">1099</v>
    <v t="i">1102</v>
    <v t="i">1103</v>
    <v t="i">1104</v>
    <v t="i">1105</v>
    <v t="i">1106</v>
    <v t="i">1109</v>
    <v t="i">1110</v>
    <v t="i">1111</v>
    <v t="i">1112</v>
    <v t="i">1113</v>
    <v t="i">1116</v>
    <v t="i">1117</v>
    <v t="i">1118</v>
    <v t="i">1119</v>
    <v t="i">1120</v>
    <v t="i">1123</v>
    <v t="i">1124</v>
    <v t="i">1125</v>
    <v t="i">1126</v>
    <v t="i">1127</v>
    <v t="i">1131</v>
    <v t="i">1132</v>
    <v t="i">1133</v>
    <v t="i">1134</v>
    <v t="i">1137</v>
    <v t="i">1138</v>
    <v t="i">1139</v>
    <v t="i">1140</v>
    <v t="i">1141</v>
    <v t="i">1144</v>
    <v t="i">1145</v>
    <v t="i">1146</v>
    <v t="i">1147</v>
    <v t="i">1148</v>
    <v t="i">1151</v>
    <v t="i">1152</v>
    <v t="i">1153</v>
    <v t="i">1154</v>
    <v t="i">1155</v>
    <v t="i">1158</v>
    <v t="i">1159</v>
    <v t="i">1160</v>
    <v t="i">1161</v>
    <v t="i">1162</v>
    <v t="i">1165</v>
    <v t="i">1166</v>
    <v t="i">1167</v>
    <v t="i">1168</v>
    <v t="i">1169</v>
    <v t="i">1172</v>
    <v t="i">1173</v>
    <v t="i">1174</v>
    <v t="i">1175</v>
    <v t="i">1176</v>
    <v t="i">1179</v>
    <v t="i">1180</v>
    <v t="i">1181</v>
    <v t="i">1182</v>
    <v t="i">1183</v>
    <v t="i">1186</v>
    <v t="i">1187</v>
    <v t="i">1188</v>
    <v t="i">1189</v>
    <v t="i">1190</v>
    <v t="i">1193</v>
    <v t="i">1194</v>
    <v t="i">1195</v>
    <v t="i">1196</v>
    <v t="i">1197</v>
    <v t="i">1200</v>
    <v t="i">1201</v>
    <v t="i">1202</v>
    <v t="i">1203</v>
    <v t="i">1204</v>
    <v t="i">1207</v>
    <v t="i">1208</v>
    <v t="i">1209</v>
    <v t="i">1211</v>
    <v t="i">1214</v>
    <v t="i">1215</v>
    <v t="i">1216</v>
    <v t="i">1217</v>
    <v t="i">1218</v>
    <v t="i">1221</v>
    <v t="i">1222</v>
    <v t="i">1224</v>
    <v t="i">1225</v>
    <v t="i">1228</v>
    <v t="i">1229</v>
    <v t="i">1230</v>
    <v t="i">1231</v>
    <v t="i">1232</v>
    <v t="i">1235</v>
    <v t="i">1236</v>
    <v t="i">1237</v>
    <v t="i">1238</v>
    <v t="i">1239</v>
    <v t="i">1242</v>
    <v t="i">1244</v>
    <v t="i">1245</v>
    <v t="i">1246</v>
    <v t="i">1249</v>
    <v t="i">1251</v>
    <v t="i">1252</v>
    <v t="i">1253</v>
    <v t="i">1256</v>
    <v t="i">1257</v>
    <v t="i">1258</v>
    <v t="i">1259</v>
    <v t="i">1260</v>
    <v t="i">1263</v>
    <v t="i">1264</v>
    <v t="i">1265</v>
    <v t="i">1266</v>
    <v t="i">1267</v>
    <v t="i">1271</v>
    <v t="i">1272</v>
    <v t="i">1273</v>
    <v t="i">1274</v>
    <v t="i">1277</v>
    <v t="i">1278</v>
    <v t="i">1279</v>
    <v t="i">1280</v>
    <v t="i">1281</v>
    <v t="i">1284</v>
    <v t="i">1285</v>
    <v t="i">1286</v>
    <v t="i">1287</v>
    <v t="i">1288</v>
    <v t="i">1291</v>
    <v t="i">1292</v>
    <v t="i">1293</v>
    <v t="i">1294</v>
    <v t="i">1295</v>
    <v t="i">1299</v>
    <v t="i">1300</v>
    <v t="i">1301</v>
    <v t="i">1302</v>
    <v t="i">1305</v>
    <v t="i">1306</v>
    <v t="i">1307</v>
    <v t="i">1308</v>
    <v t="i">1309</v>
    <v t="i">1312</v>
    <v t="i">1313</v>
    <v t="i">1314</v>
    <v t="i">1315</v>
    <v t="i">1316</v>
    <v t="i">1319</v>
    <v t="i">1320</v>
    <v t="i">1321</v>
    <v t="i">1322</v>
    <v t="i">1323</v>
    <v t="i">1326</v>
    <v t="i">1327</v>
    <v t="i">1328</v>
    <v t="i">1329</v>
    <v t="i">1330</v>
    <v t="i">1333</v>
    <v t="i">1334</v>
    <v t="i">1335</v>
    <v t="i">1336</v>
    <v t="i">1337</v>
    <v t="i">1340</v>
    <v t="i">1341</v>
    <v t="i">1342</v>
    <v t="i">1343</v>
    <v t="i">1344</v>
    <v t="i">1347</v>
    <v t="i">1348</v>
    <v t="i">1349</v>
    <v t="i">1350</v>
    <v t="i">1351</v>
    <v t="i">1354</v>
    <v t="i">1355</v>
    <v t="i">1356</v>
    <v t="i">1357</v>
    <v t="i">1361</v>
    <v t="i">1362</v>
    <v t="i">1363</v>
    <v t="i">1364</v>
    <v t="i">1365</v>
    <v t="i">1368</v>
    <v t="i">1369</v>
    <v t="i">1370</v>
    <v t="i">1371</v>
    <v t="i">1372</v>
    <v t="i">1375</v>
    <v t="i">1376</v>
    <v t="i">1377</v>
    <v t="i">1378</v>
    <v t="i">1379</v>
    <v t="i">1382</v>
    <v t="i">1383</v>
    <v t="i">1384</v>
    <v t="i">1385</v>
    <v t="i">1386</v>
    <v t="i">1389</v>
    <v t="i">1390</v>
    <v t="i">1391</v>
    <v t="i">1392</v>
    <v t="i">1393</v>
    <v t="i">1397</v>
    <v t="i">1398</v>
    <v t="i">1399</v>
    <v t="i">1400</v>
    <v t="i">1403</v>
    <v t="i">1404</v>
    <v t="i">1405</v>
    <v t="i">1406</v>
    <v t="i">1407</v>
    <v t="i">1410</v>
    <v t="i">1411</v>
    <v t="i">1412</v>
    <v t="i">1413</v>
    <v t="i">1414</v>
    <v t="i">1417</v>
    <v t="i">1418</v>
    <v t="i">1419</v>
    <v t="i">1420</v>
    <v t="i">1421</v>
    <v t="i">1424</v>
    <v t="i">1425</v>
    <v t="i">1426</v>
    <v t="i">1427</v>
    <v t="i">1428</v>
    <v t="i">1431</v>
    <v t="i">1432</v>
    <v t="i">1433</v>
    <v t="i">1435</v>
    <v t="i">1438</v>
    <v t="i">1439</v>
    <v t="i">1440</v>
    <v t="i">1441</v>
    <v t="i">1442</v>
    <v t="i">1445</v>
    <v t="i">1446</v>
    <v t="i">1447</v>
    <v t="i">1448</v>
    <v t="i">1449</v>
    <v t="i">1452</v>
    <v t="i">1453</v>
    <v t="i">1454</v>
    <v t="i">1455</v>
    <v t="i">1456</v>
    <v t="i">1459</v>
    <v t="i">1460</v>
    <v t="i">1461</v>
    <v t="i">1462</v>
    <v t="i">1463</v>
    <v t="i">1466</v>
    <v t="i">1467</v>
    <v t="i">1468</v>
    <v t="i">1469</v>
    <v t="i">1470</v>
    <v t="i">1473</v>
    <v t="i">1474</v>
    <v t="i">1475</v>
    <v t="i">1476</v>
    <v t="i">1477</v>
    <v t="i">1480</v>
    <v t="i">1481</v>
    <v t="i">1482</v>
    <v t="i">1483</v>
    <v t="i">1484</v>
    <v t="i">1487</v>
    <v t="i">1488</v>
    <v t="i">1489</v>
    <v t="i">1490</v>
    <v t="i">1491</v>
    <v t="i">1495</v>
    <v t="i">1496</v>
    <v t="i">1497</v>
    <v t="i">1498</v>
    <v t="i">1501</v>
    <v t="i">1502</v>
    <v t="i">1503</v>
    <v t="i">1504</v>
    <v t="i">1505</v>
    <v t="i">1508</v>
    <v t="i">1509</v>
    <v t="i">1510</v>
    <v t="i">1511</v>
    <v t="i">1512</v>
    <v t="i">1515</v>
    <v t="i">1516</v>
    <v t="i">1517</v>
    <v t="i">1518</v>
    <v t="i">1519</v>
    <v t="i">1522</v>
    <v t="i">1523</v>
    <v t="i">1524</v>
    <v t="i">1525</v>
    <v t="i">1526</v>
    <v t="i">1529</v>
    <v t="i">1530</v>
    <v t="i">1531</v>
    <v t="i">1532</v>
    <v t="i">1533</v>
    <v t="i">1536</v>
    <v t="i">1537</v>
    <v t="i">1538</v>
    <v t="i">1539</v>
    <v t="i">1540</v>
    <v t="i">1543</v>
    <v t="i">1544</v>
    <v t="i">1545</v>
    <v t="i">1546</v>
    <v t="i">1547</v>
    <v t="i">1550</v>
    <v t="i">1551</v>
    <v t="i">1552</v>
    <v t="i">1553</v>
    <v t="i">1554</v>
    <v t="i">1557</v>
    <v t="i">1558</v>
    <v t="i">1559</v>
    <v t="i">1560</v>
    <v t="i">1561</v>
    <v t="i">1564</v>
    <v t="i">1565</v>
    <v t="i">1566</v>
    <v t="i">1567</v>
    <v t="i">1568</v>
    <v t="i">1571</v>
    <v t="i">1572</v>
    <v t="i">1573</v>
    <v t="i">1574</v>
    <v t="i">1575</v>
    <v t="i">1578</v>
    <v t="i">1579</v>
    <v t="i">1580</v>
    <v t="i">1582</v>
    <v t="i">1585</v>
    <v t="i">1586</v>
    <v t="i">1587</v>
    <v t="i">1588</v>
    <v t="i">1589</v>
    <v t="i">1592</v>
    <v t="i">1593</v>
    <v t="i">1594</v>
    <v t="i">1595</v>
    <v t="i">1596</v>
    <v t="i">1599</v>
    <v t="i">1600</v>
    <v t="i">1601</v>
    <v t="i">1602</v>
    <v t="i">1603</v>
    <v t="i">1606</v>
    <v t="i">1607</v>
    <v t="i">1609</v>
    <v t="i">1610</v>
    <v t="i">1613</v>
    <v t="i">1614</v>
    <v t="i">1616</v>
    <v t="i">1617</v>
    <v t="i">1620</v>
    <v t="i">1621</v>
    <v t="i">1622</v>
    <v t="i">1623</v>
    <v t="i">1624</v>
    <v t="i">1627</v>
    <v t="i">1628</v>
    <v t="i">1629</v>
    <v t="i">1630</v>
    <v t="i">1631</v>
    <v t="i">1635</v>
    <v t="i">1636</v>
    <v t="i">1637</v>
    <v t="i">1638</v>
    <v t="i">1641</v>
    <v t="i">1642</v>
    <v t="i">1643</v>
    <v t="i">1644</v>
    <v t="i">1645</v>
    <v t="i">1648</v>
    <v t="i">1649</v>
    <v t="i">1650</v>
    <v t="i">1651</v>
    <v t="i">1652</v>
    <v t="i">1655</v>
    <v t="i">1656</v>
    <v t="i">1657</v>
    <v t="i">1658</v>
    <v t="i">1659</v>
    <v t="i">1663</v>
    <v t="i">1664</v>
    <v t="i">1665</v>
    <v t="i">1666</v>
    <v t="i">1669</v>
    <v t="i">1670</v>
    <v t="i">1671</v>
    <v t="i">1672</v>
    <v t="i">1673</v>
    <v t="i">1676</v>
    <v t="i">1677</v>
    <v t="i">1678</v>
    <v t="i">1679</v>
    <v t="i">1680</v>
    <v t="i">1683</v>
    <v t="i">1684</v>
    <v t="i">1685</v>
    <v t="i">1686</v>
    <v t="i">1687</v>
    <v t="i">1690</v>
    <v t="i">1691</v>
    <v t="i">1692</v>
    <v t="i">1693</v>
    <v t="i">1694</v>
    <v t="i">1697</v>
    <v t="i">1698</v>
    <v t="i">1699</v>
    <v t="i">1700</v>
    <v t="i">1701</v>
    <v t="i">1704</v>
    <v t="i">1705</v>
    <v t="i">1706</v>
    <v t="i">1707</v>
    <v t="i">1708</v>
    <v t="i">1711</v>
    <v t="i">1712</v>
    <v t="i">1713</v>
    <v t="i">1714</v>
    <v t="i">1718</v>
    <v t="i">1719</v>
    <v t="i">1720</v>
    <v t="i">1721</v>
    <v t="i">1722</v>
    <v t="i">1725</v>
    <v t="i">1726</v>
    <v t="i">1727</v>
    <v t="i">1728</v>
    <v t="i">1729</v>
    <v t="i">1732</v>
    <v t="i">1733</v>
    <v t="i">1734</v>
    <v t="i">1735</v>
    <v t="i">1736</v>
    <v t="i">1739</v>
    <v t="i">1740</v>
    <v t="i">1741</v>
    <v t="i">1742</v>
    <v t="i">1743</v>
    <v t="i">1746</v>
    <v t="i">1747</v>
    <v t="i">1748</v>
    <v t="i">1749</v>
    <v t="i">1750</v>
    <v t="i">1753</v>
    <v t="i">1754</v>
    <v t="i">1755</v>
    <v t="i">1756</v>
    <v t="i">1757</v>
    <v t="i">1761</v>
    <v t="i">1762</v>
    <v t="i">1763</v>
    <v t="i">1764</v>
    <v t="i">1767</v>
    <v t="i">1768</v>
    <v t="i">1769</v>
    <v t="i">1770</v>
    <v t="i">1771</v>
    <v t="i">1774</v>
    <v t="i">1775</v>
    <v t="i">1776</v>
    <v t="i">1777</v>
    <v t="i">1778</v>
    <v t="i">1781</v>
    <v t="i">1782</v>
    <v t="i">1783</v>
    <v t="i">1784</v>
    <v t="i">1785</v>
    <v t="i">1788</v>
    <v t="i">1789</v>
    <v t="i">1790</v>
    <v t="i">1791</v>
    <v t="i">1792</v>
    <v t="i">1795</v>
    <v t="i">1796</v>
    <v t="i">1797</v>
    <v t="i">1798</v>
    <v t="i">1802</v>
    <v t="i">1803</v>
    <v t="i">1804</v>
    <v t="i">1805</v>
    <v t="i">1806</v>
    <v t="i">1809</v>
    <v t="i">1810</v>
    <v t="i">1811</v>
    <v t="i">1812</v>
    <v t="i">1813</v>
    <v t="i">1816</v>
    <v t="i">1817</v>
    <v t="i">1818</v>
    <v t="i">1819</v>
    <v t="i">1820</v>
    <v t="i">1823</v>
    <v t="i">1824</v>
    <v t="i">1825</v>
    <v t="i">1826</v>
    <v t="i">1827</v>
    <v t="i">1830</v>
    <v t="i">1831</v>
    <v t="i">1832</v>
    <v t="i">1833</v>
    <v t="i">1834</v>
    <v t="i">1837</v>
    <v t="i">1838</v>
    <v t="i">1839</v>
    <v t="i">1840</v>
    <v t="i">1841</v>
    <v t="i">1844</v>
    <v t="i">1845</v>
    <v t="i">1846</v>
    <v t="i">1847</v>
    <v t="i">1848</v>
    <v t="i">1851</v>
    <v t="i">1852</v>
    <v t="i">1853</v>
    <v t="i">1854</v>
    <v t="i">1855</v>
    <v t="i">1858</v>
    <v t="i">1859</v>
    <v t="i">1860</v>
    <v t="i">1861</v>
    <v t="i">1862</v>
    <v t="i">1866</v>
    <v t="i">1867</v>
    <v t="i">1868</v>
    <v t="i">1869</v>
    <v t="i">1872</v>
    <v t="i">1873</v>
    <v t="i">1874</v>
    <v t="i">1875</v>
    <v t="i">1876</v>
    <v t="i">1879</v>
    <v t="i">1880</v>
    <v t="i">1881</v>
    <v t="i">1882</v>
    <v t="i">1883</v>
    <v t="i">1886</v>
    <v t="i">1887</v>
    <v t="i">1888</v>
    <v t="i">1889</v>
    <v t="i">1890</v>
    <v t="i">1893</v>
    <v t="i">1894</v>
    <v t="i">1895</v>
    <v t="i">1896</v>
    <v t="i">1897</v>
    <v t="i">1900</v>
    <v t="i">1901</v>
    <v t="i">1902</v>
    <v t="i">1903</v>
    <v t="i">1904</v>
    <v t="i">1907</v>
    <v t="i">1908</v>
    <v t="i">1909</v>
    <v t="i">1910</v>
    <v t="i">1911</v>
    <v t="i">1914</v>
    <v t="i">1915</v>
    <v t="i">1916</v>
    <v t="i">1917</v>
    <v t="i">1918</v>
    <v t="i">1921</v>
    <v t="i">1922</v>
    <v t="i">1923</v>
    <v t="i">1924</v>
    <v t="i">1925</v>
    <v t="i">1928</v>
    <v t="i">1929</v>
    <v t="i">1930</v>
    <v t="i">1931</v>
    <v t="i">1932</v>
    <v t="i">1935</v>
    <v t="i">1936</v>
    <v t="i">1937</v>
    <v t="i">1938</v>
    <v t="i">1939</v>
    <v t="i">1942</v>
    <v t="i">1943</v>
    <v t="i">1944</v>
    <v t="i">1946</v>
    <v t="i">1949</v>
    <v t="i">1950</v>
    <v t="i">1951</v>
    <v t="i">1952</v>
    <v t="i">1953</v>
    <v t="i">1956</v>
    <v t="i">1957</v>
    <v t="i">1958</v>
    <v t="i">1959</v>
    <v t="i">1960</v>
    <v t="i">1963</v>
    <v t="i">1964</v>
    <v t="i">1965</v>
    <v t="i">1966</v>
    <v t="i">1967</v>
    <v t="i">1970</v>
    <v t="i">1971</v>
    <v t="i">1972</v>
    <v t="i">1973</v>
    <v t="i">1977</v>
    <v t="i">1978</v>
    <v t="i">1979</v>
    <v t="i">1980</v>
    <v t="i">1984</v>
    <v t="i">1985</v>
    <v t="i">1986</v>
    <v t="i">1987</v>
    <v t="i">1988</v>
    <v t="i">1991</v>
    <v t="i">1992</v>
    <v t="i">1993</v>
    <v t="i">1994</v>
    <v t="i">1995</v>
    <v t="i">1999</v>
    <v t="i">2000</v>
    <v t="i">2001</v>
    <v t="i">2002</v>
    <v t="i">2005</v>
    <v t="i">2006</v>
    <v t="i">2007</v>
    <v t="i">2008</v>
    <v t="i">2009</v>
    <v t="i">2012</v>
    <v t="i">2013</v>
    <v t="i">2014</v>
    <v t="i">2015</v>
    <v t="i">2016</v>
    <v t="i">2019</v>
    <v t="i">2020</v>
    <v t="i">2021</v>
    <v t="i">2022</v>
    <v t="i">2023</v>
    <v t="i">2027</v>
    <v t="i">2028</v>
    <v t="i">2029</v>
    <v t="i">2030</v>
    <v t="i">2033</v>
    <v t="i">2034</v>
    <v t="i">2035</v>
    <v t="i">2036</v>
    <v t="i">2037</v>
    <v t="i">2040</v>
    <v t="i">2041</v>
    <v t="i">2042</v>
    <v t="i">2043</v>
    <v t="i">2044</v>
    <v t="i">2047</v>
    <v t="i">2048</v>
    <v t="i">2049</v>
    <v t="i">2050</v>
    <v t="i">2051</v>
    <v t="i">2054</v>
    <v t="i">2055</v>
    <v t="i">2056</v>
    <v t="i">2057</v>
    <v t="i">2058</v>
    <v t="i">2061</v>
    <v t="i">2062</v>
    <v t="i">2063</v>
    <v t="i">2064</v>
    <v t="i">2065</v>
    <v t="i">2068</v>
    <v t="i">2069</v>
    <v t="i">2070</v>
    <v t="i">2071</v>
    <v t="i">2075</v>
    <v t="i">2076</v>
    <v t="i">2077</v>
    <v t="i">2078</v>
    <v t="i">2079</v>
    <v t="i">2082</v>
    <v t="i">2083</v>
    <v t="i">2084</v>
    <v t="i">2085</v>
    <v t="i">2086</v>
    <v t="i">2089</v>
    <v t="i">2090</v>
    <v t="i">2091</v>
    <v t="i">2092</v>
    <v t="i">2093</v>
    <v t="i">2096</v>
    <v t="i">2097</v>
    <v t="i">2098</v>
    <v t="i">2099</v>
    <v t="i">2100</v>
    <v t="i">2103</v>
    <v t="i">2104</v>
    <v t="i">2105</v>
    <v t="i">2106</v>
    <v t="i">2107</v>
    <v t="i">2110</v>
    <v t="i">2111</v>
    <v t="i">2112</v>
    <v t="i">2113</v>
    <v t="i">2114</v>
    <v t="i">2117</v>
    <v t="i">2118</v>
    <v t="i">2119</v>
    <v t="i">2120</v>
    <v t="i">2121</v>
    <v t="i">2124</v>
    <v t="i">2125</v>
    <v t="i">2126</v>
    <v t="i">2127</v>
    <v t="i">2128</v>
    <v t="i">2132</v>
    <v t="i">2133</v>
    <v t="i">2134</v>
    <v t="i">2135</v>
    <v t="i">2138</v>
    <v t="i">2139</v>
    <v t="i">2140</v>
    <v t="i">2141</v>
    <v t="i">2142</v>
    <v t="i">2145</v>
    <v t="i">2146</v>
    <v t="i">2147</v>
    <v t="i">2148</v>
    <v t="i">2149</v>
    <v t="i">2152</v>
    <v t="i">2153</v>
    <v t="i">2154</v>
    <v t="i">2155</v>
    <v t="i">2156</v>
    <v t="i">2159</v>
    <v t="i">2160</v>
    <v t="i">2161</v>
    <v t="i">2162</v>
    <v t="i">2163</v>
    <v t="i">2167</v>
    <v t="i">2168</v>
    <v t="i">2169</v>
    <v t="i">2170</v>
    <v t="i">2173</v>
    <v t="i">2174</v>
    <v t="i">2175</v>
    <v t="i">2176</v>
    <v t="i">2177</v>
    <v t="i">2180</v>
    <v t="i">2181</v>
    <v t="i">2182</v>
    <v t="i">2183</v>
    <v t="i">2184</v>
    <v t="i">2187</v>
    <v t="i">2188</v>
    <v t="i">2189</v>
    <v t="i">2190</v>
    <v t="i">2191</v>
    <v t="i">2194</v>
    <v t="i">2195</v>
    <v t="i">2196</v>
    <v t="i">2197</v>
    <v t="i">2198</v>
    <v t="i">2201</v>
    <v t="i">2202</v>
    <v t="i">2203</v>
    <v t="i">2204</v>
    <v t="i">2205</v>
    <v t="i">2208</v>
    <v t="i">2209</v>
    <v t="i">2210</v>
    <v t="i">2211</v>
    <v t="i">2212</v>
    <v t="i">2215</v>
    <v t="i">2216</v>
    <v t="i">2217</v>
    <v t="i">2218</v>
    <v t="i">2219</v>
    <v t="i">2222</v>
    <v t="i">2223</v>
    <v t="i">2224</v>
    <v t="i">2225</v>
    <v t="i">2226</v>
    <v t="i">2230</v>
    <v t="i">2231</v>
    <v t="i">2232</v>
    <v t="i">2233</v>
    <v t="i">2236</v>
    <v t="i">2237</v>
    <v t="i">2238</v>
    <v t="i">2239</v>
    <v t="i">2240</v>
    <v t="i">2243</v>
    <v t="i">2244</v>
    <v t="i">2245</v>
    <v t="i">2246</v>
    <v t="i">2247</v>
    <v t="i">2250</v>
    <v t="i">2251</v>
    <v t="i">2252</v>
    <v t="i">2253</v>
    <v t="i">2254</v>
    <v t="i">2257</v>
    <v t="i">2258</v>
    <v t="i">2259</v>
    <v t="i">2260</v>
    <v t="i">2261</v>
    <v t="i">2264</v>
    <v t="i">2265</v>
    <v t="i">2266</v>
    <v t="i">2267</v>
    <v t="i">2268</v>
    <v t="i">2271</v>
    <v t="i">2272</v>
    <v t="i">2273</v>
    <v t="i">2274</v>
    <v t="i">2275</v>
    <v t="i">2278</v>
    <v t="i">2279</v>
    <v t="i">2280</v>
    <v t="i">2281</v>
    <v t="i">2282</v>
    <v t="i">2285</v>
    <v t="i">2286</v>
    <v t="i">2287</v>
    <v t="i">2288</v>
    <v t="i">2289</v>
    <v t="i">2292</v>
    <v t="i">2293</v>
    <v t="i">2294</v>
    <v t="i">2295</v>
    <v t="i">2296</v>
    <v t="i">2299</v>
    <v t="i">2300</v>
    <v t="i">2301</v>
    <v t="i">2302</v>
    <v t="i">2303</v>
    <v t="i">2306</v>
    <v t="i">2307</v>
    <v t="i">2308</v>
    <v t="i">2310</v>
    <v t="i">2313</v>
    <v t="i">2314</v>
    <v t="i">2315</v>
    <v t="i">2316</v>
    <v t="i">2317</v>
    <v t="i">2320</v>
    <v t="i">2321</v>
    <v t="i">2322</v>
    <v t="i">2323</v>
    <v t="i">2324</v>
    <v t="i">2327</v>
    <v t="i">2328</v>
    <v t="i">2329</v>
    <v t="i">2330</v>
    <v t="i">2331</v>
    <v t="i">2334</v>
    <v t="i">2335</v>
    <v t="i">2336</v>
    <v t="i">2337</v>
    <v t="i">2341</v>
    <v t="i">2342</v>
    <v t="i">2343</v>
    <v t="i">2344</v>
    <v t="i">2345</v>
    <v t="i">2348</v>
    <v t="i">2349</v>
    <v t="i">2350</v>
    <v t="i">2351</v>
    <v t="i">2352</v>
    <v t="i">2355</v>
    <v t="i">2356</v>
    <v t="i">2357</v>
    <v t="i">2358</v>
    <v t="i">2359</v>
    <v t="i">2363</v>
    <v t="i">2364</v>
    <v t="i">2365</v>
    <v t="i">2366</v>
    <v t="i">2369</v>
    <v t="i">2370</v>
    <v t="i">2371</v>
    <v t="i">2372</v>
    <v t="i">2373</v>
    <v t="i">2376</v>
    <v t="i">2377</v>
    <v t="i">2378</v>
    <v t="i">2379</v>
    <v t="i">2380</v>
    <v t="i">2383</v>
    <v t="i">2384</v>
    <v t="i">2385</v>
    <v t="i">2386</v>
    <v t="i">2387</v>
    <v t="i">2390</v>
    <v t="i">2391</v>
    <v t="i">2392</v>
    <v t="i">2393</v>
    <v t="i">2394</v>
    <v t="i">2398</v>
    <v t="i">2399</v>
    <v t="i">2400</v>
    <v t="i">2401</v>
    <v t="i">2404</v>
    <v t="i">2405</v>
    <v t="i">2406</v>
    <v t="i">2407</v>
    <v t="i">2408</v>
    <v t="i">2411</v>
    <v t="i">2412</v>
    <v t="i">2413</v>
    <v t="i">2414</v>
    <v t="i">2415</v>
    <v t="i">2418</v>
    <v t="i">2419</v>
    <v t="i">2420</v>
    <v t="i">2421</v>
    <v t="i">2422</v>
    <v t="i">2425</v>
    <v t="i">2426</v>
    <v t="i">2427</v>
    <v t="i">2428</v>
    <v t="i">2429</v>
    <v t="i">2432</v>
    <v t="i">2433</v>
    <v t="i">2434</v>
    <v t="i">2435</v>
    <v t="i">2436</v>
    <v t="i">2439</v>
    <v t="i">2440</v>
    <v t="i">2441</v>
    <v t="i">2442</v>
    <v t="i">2443</v>
    <v t="i">2446</v>
    <v t="i">2447</v>
    <v t="i">2448</v>
    <v t="i">2449</v>
    <v t="i">2453</v>
    <v t="i">2454</v>
    <v t="i">2455</v>
    <v t="i">2456</v>
    <v t="i">2457</v>
    <v t="i">2460</v>
    <v t="i">2461</v>
    <v t="i">2462</v>
    <v t="i">2463</v>
    <v t="i">2464</v>
    <v t="i">2467</v>
    <v t="i">2468</v>
    <v t="i">2469</v>
    <v t="i">2470</v>
    <v t="i">2471</v>
    <v t="i">2474</v>
    <v t="i">2475</v>
    <v t="i">2476</v>
    <v t="i">2477</v>
    <v t="i">2478</v>
    <v t="i">2481</v>
    <v t="i">2482</v>
    <v t="i">2483</v>
    <v t="i">2484</v>
    <v t="i">2485</v>
    <v t="i">2488</v>
    <v t="i">2489</v>
    <v t="i">2490</v>
    <v t="i">2491</v>
    <v t="i">2492</v>
    <v t="i">2496</v>
    <v t="i">2497</v>
    <v t="i">2498</v>
    <v t="i">2499</v>
    <v t="i">2502</v>
    <v t="i">2503</v>
    <v t="i">2504</v>
    <v t="i">2505</v>
    <v t="i">2506</v>
    <v t="i">2509</v>
    <v t="i">2510</v>
    <v t="i">2511</v>
    <v t="i">2512</v>
    <v t="i">2513</v>
    <v t="i">2517</v>
    <v t="i">2518</v>
    <v t="i">2519</v>
    <v t="i">2520</v>
    <v t="i">2523</v>
    <v t="i">2524</v>
    <v t="i">2525</v>
    <v t="i">2526</v>
    <v t="i">2527</v>
    <v t="i">2531</v>
    <v t="i">2532</v>
    <v t="i">2533</v>
    <v t="i">2534</v>
    <v t="i">2537</v>
    <v t="i">2538</v>
    <v t="i">2539</v>
    <v t="i">2540</v>
    <v t="i">2541</v>
    <v t="i">2544</v>
    <v t="i">2545</v>
    <v t="i">2546</v>
    <v t="i">2547</v>
    <v t="i">2548</v>
    <v t="i">2551</v>
    <v t="i">2552</v>
    <v t="i">2553</v>
    <v t="i">2554</v>
    <v t="i">2555</v>
    <v t="i">2558</v>
    <v t="i">2559</v>
    <v t="i">2560</v>
    <v t="i">2561</v>
    <v t="i">2562</v>
    <v t="i">2565</v>
    <v t="i">2566</v>
    <v t="i">2567</v>
    <v t="i">2568</v>
    <v t="i">2569</v>
    <v t="i">2572</v>
    <v t="i">2573</v>
    <v t="i">2574</v>
    <v t="i">2575</v>
    <v t="i">2576</v>
    <v t="i">2579</v>
    <v t="i">2580</v>
    <v t="i">2581</v>
    <v t="i">2582</v>
    <v t="i">2583</v>
    <v t="i">2586</v>
    <v t="i">2587</v>
    <v t="i">2588</v>
    <v t="i">2589</v>
    <v t="i">2590</v>
    <v t="i">2594</v>
    <v t="i">2595</v>
    <v t="i">2596</v>
    <v t="i">2597</v>
    <v t="i">2600</v>
    <v t="i">2601</v>
    <v t="i">2602</v>
    <v t="i">2603</v>
    <v t="i">2604</v>
    <v t="i">2607</v>
    <v t="i">2608</v>
    <v t="i">2609</v>
    <v t="i">2610</v>
    <v t="i">2611</v>
    <v t="i">2614</v>
    <v t="i">2615</v>
    <v t="i">2616</v>
    <v t="i">2617</v>
    <v t="i">2618</v>
    <v t="i">2621</v>
    <v t="i">2622</v>
    <v t="i">2623</v>
    <v t="i">2624</v>
    <v t="i">2625</v>
    <v t="i">2628</v>
    <v t="i">2629</v>
    <v t="i">2630</v>
    <v t="i">2631</v>
    <v t="i">2632</v>
    <v t="i">2635</v>
    <v t="i">2636</v>
    <v t="i">2637</v>
    <v t="i">2638</v>
    <v t="i">2639</v>
    <v t="i">2642</v>
    <v t="i">2643</v>
    <v t="i">2644</v>
    <v t="i">2645</v>
    <v t="i">2646</v>
    <v t="i">2649</v>
    <v t="i">2650</v>
    <v t="i">2651</v>
    <v t="i">2652</v>
    <v t="i">2653</v>
    <v t="i">2656</v>
    <v t="i">2657</v>
    <v t="i">2658</v>
    <v t="i">2659</v>
    <v t="i">2660</v>
    <v t="i">2663</v>
    <v t="i">2664</v>
    <v t="i">2665</v>
    <v t="i">2666</v>
    <v t="i">2667</v>
    <v t="i">2670</v>
    <v t="i">2671</v>
    <v t="i">2672</v>
    <v t="i">2674</v>
    <v t="i">2677</v>
    <v t="i">2678</v>
    <v t="i">2679</v>
    <v t="i">2680</v>
    <v t="i">2681</v>
    <v t="i">2684</v>
    <v t="i">2685</v>
    <v t="i">2686</v>
    <v t="i">2687</v>
    <v t="i">2688</v>
    <v t="i">2691</v>
    <v t="i">2692</v>
    <v t="i">2693</v>
    <v t="i">2694</v>
    <v t="i">2695</v>
    <v t="i">2698</v>
    <v t="i">2699</v>
    <v t="i">2700</v>
    <v t="i">2701</v>
    <v t="i">2702</v>
    <v t="i">2706</v>
    <v t="i">2707</v>
    <v t="i">2708</v>
    <v t="i">2709</v>
    <v t="i">2713</v>
    <v t="i">2714</v>
    <v t="i">2715</v>
    <v t="i">2716</v>
    <v t="i">2719</v>
    <v t="i">2720</v>
    <v t="i">2721</v>
    <v t="i">2722</v>
    <v t="i">2723</v>
    <v t="i">2727</v>
    <v t="i">2728</v>
    <v t="i">2729</v>
    <v t="i">2730</v>
    <v t="i">2733</v>
    <v t="i">2734</v>
    <v t="i">2735</v>
    <v t="i">2736</v>
    <v t="i">2737</v>
    <v t="i">2740</v>
    <v t="i">2741</v>
    <v t="i">2742</v>
    <v t="i">2743</v>
    <v t="i">2744</v>
    <v t="i">2747</v>
    <v t="i">2748</v>
    <v t="i">2749</v>
    <v t="i">2750</v>
    <v t="i">2751</v>
    <v t="i">2754</v>
    <v t="i">2755</v>
    <v t="i">2756</v>
    <v t="i">2757</v>
    <v t="i">2758</v>
    <v t="i">2762</v>
    <v t="i">2763</v>
    <v t="i">2764</v>
    <v t="i">2765</v>
    <v t="i">2768</v>
    <v t="i">2769</v>
    <v t="i">2770</v>
    <v t="i">2771</v>
    <v t="i">2772</v>
    <v t="i">2775</v>
    <v t="i">2776</v>
    <v t="i">2777</v>
    <v t="i">2778</v>
    <v t="i">2779</v>
    <v t="i">2782</v>
    <v t="i">2783</v>
    <v t="i">2784</v>
    <v t="i">2785</v>
    <v t="i">2786</v>
    <v t="i">2789</v>
    <v t="i">2790</v>
    <v t="i">2791</v>
    <v t="i">2792</v>
    <v t="i">2793</v>
    <v t="i">2796</v>
    <v t="i">2797</v>
    <v t="i">2798</v>
    <v t="i">2799</v>
    <v t="i">2800</v>
    <v t="i">2803</v>
    <v t="i">2804</v>
    <v t="i">2805</v>
    <v t="i">2806</v>
    <v t="i">2810</v>
    <v t="i">2811</v>
    <v t="i">2812</v>
    <v t="i">2813</v>
    <v t="i">2814</v>
    <v t="i">2817</v>
    <v t="i">2818</v>
    <v t="i">2819</v>
    <v t="i">2820</v>
    <v t="i">2821</v>
    <v t="i">2824</v>
    <v t="i">2825</v>
    <v t="i">2826</v>
    <v t="i">2827</v>
    <v t="i">2828</v>
    <v t="i">2831</v>
    <v t="i">2832</v>
    <v t="i">2833</v>
    <v t="i">2834</v>
    <v t="i">2835</v>
    <v t="i">2838</v>
    <v t="i">2839</v>
    <v t="i">2840</v>
    <v t="i">2841</v>
    <v t="i">2842</v>
    <v t="i">2845</v>
    <v t="i">2846</v>
    <v t="i">2847</v>
    <v t="i">2848</v>
    <v t="i">2849</v>
    <v t="i">2852</v>
    <v t="i">2853</v>
    <v t="i">2854</v>
    <v t="i">2855</v>
    <v t="i">2856</v>
    <v t="i">2860</v>
    <v t="i">2861</v>
    <v t="i">2862</v>
    <v t="i">2863</v>
    <v t="i">2866</v>
    <v t="i">2867</v>
    <v t="i">2868</v>
    <v t="i">2869</v>
    <v t="i">2870</v>
    <v t="i">2873</v>
    <v t="i">2874</v>
    <v t="i">2875</v>
    <v t="i">2876</v>
    <v t="i">2877</v>
    <v t="i">2881</v>
    <v t="i">2882</v>
    <v t="i">2883</v>
    <v t="i">2884</v>
    <v t="i">2887</v>
    <v t="i">2888</v>
    <v t="i">2889</v>
    <v t="i">2890</v>
    <v t="i">2891</v>
    <v t="i">2894</v>
    <v t="i">2896</v>
    <v t="i">2897</v>
    <v t="i">2898</v>
    <v t="i">2901</v>
    <v t="i">2902</v>
    <v t="i">2903</v>
    <v t="i">2904</v>
    <v t="i">2905</v>
    <v t="i">2908</v>
    <v t="i">2909</v>
    <v t="i">2910</v>
    <v t="i">2911</v>
    <v t="i">2912</v>
    <v t="i">2915</v>
    <v t="i">2916</v>
    <v t="i">2917</v>
    <v t="i">2918</v>
    <v t="i">2919</v>
    <v t="i">2922</v>
    <v t="i">2923</v>
    <v t="i">2924</v>
    <v t="i">2925</v>
    <v t="i">2926</v>
    <v t="i">2929</v>
    <v t="i">2930</v>
    <v t="i">2931</v>
    <v t="i">2932</v>
    <v t="i">2933</v>
    <v t="i">2936</v>
    <v t="i">2937</v>
    <v t="i">2938</v>
    <v t="i">2939</v>
    <v t="i">2940</v>
    <v t="i">2943</v>
    <v t="i">2944</v>
    <v t="i">2945</v>
    <v t="i">2946</v>
    <v t="i">2947</v>
    <v t="i">2950</v>
    <v t="i">2951</v>
    <v t="i">2952</v>
    <v t="i">2953</v>
    <v t="i">2954</v>
    <v t="i">2958</v>
    <v t="i">2959</v>
    <v t="i">2960</v>
    <v t="i">2961</v>
    <v t="i">2964</v>
    <v t="i">2965</v>
    <v t="i">2966</v>
    <v t="i">2967</v>
    <v t="i">2968</v>
    <v t="i">2971</v>
    <v t="i">2972</v>
    <v t="i">2973</v>
    <v t="i">2974</v>
    <v t="i">2975</v>
    <v t="i">2978</v>
    <v t="i">2979</v>
    <v t="i">2980</v>
    <v t="i">2981</v>
    <v t="i">2982</v>
    <v t="i">2985</v>
    <v t="i">2986</v>
    <v t="i">2987</v>
    <v t="i">2988</v>
    <v t="i">2989</v>
    <v t="i">2992</v>
    <v t="i">2993</v>
    <v t="i">2994</v>
    <v t="i">2995</v>
    <v t="i">2996</v>
    <v t="i">2999</v>
    <v t="i">3000</v>
    <v t="i">3001</v>
    <v t="i">3002</v>
    <v t="i">3003</v>
    <v t="i">3006</v>
    <v t="i">3007</v>
    <v t="i">3008</v>
    <v t="i">3009</v>
    <v t="i">3010</v>
    <v t="i">3013</v>
    <v t="i">3014</v>
    <v t="i">3015</v>
    <v t="i">3016</v>
    <v t="i">3017</v>
    <v t="i">3020</v>
    <v t="i">3021</v>
    <v t="i">3022</v>
    <v t="i">3023</v>
    <v t="i">3024</v>
    <v t="i">3027</v>
    <v t="i">3028</v>
    <v t="i">3029</v>
    <v t="i">3030</v>
    <v t="i">3031</v>
    <v t="i">3034</v>
    <v t="i">3035</v>
    <v t="i">3036</v>
    <v t="i">3038</v>
    <v t="i">3041</v>
    <v t="i">3042</v>
    <v t="i">3043</v>
    <v t="i">3044</v>
    <v t="i">3045</v>
    <v t="i">3048</v>
    <v t="i">3049</v>
    <v t="i">3050</v>
    <v t="i">3051</v>
    <v t="i">3052</v>
    <v t="i">3055</v>
    <v t="i">3056</v>
    <v t="i">3057</v>
    <v t="i">3058</v>
    <v t="i">3059</v>
    <v t="i">3062</v>
    <v t="i">3063</v>
    <v t="i">3064</v>
    <v t="i">3065</v>
    <v t="i">3066</v>
    <v t="i">3070</v>
    <v t="i">3071</v>
    <v t="i">3072</v>
    <v t="i">3073</v>
    <v t="i">3077</v>
    <v t="i">3078</v>
    <v t="i">3079</v>
    <v t="i">3080</v>
    <v t="i">3083</v>
    <v t="i">3084</v>
    <v t="i">3085</v>
    <v t="i">3086</v>
    <v t="i">3087</v>
    <v t="i">3091</v>
    <v t="i">3092</v>
    <v t="i">3093</v>
    <v t="i">3094</v>
    <v t="i">3097</v>
    <v t="i">3098</v>
    <v t="i">3099</v>
    <v t="i">3100</v>
    <v t="i">3101</v>
    <v t="i">3104</v>
    <v t="i">3105</v>
    <v t="i">3106</v>
    <v t="i">3107</v>
    <v t="i">3108</v>
    <v t="i">3111</v>
    <v t="i">3112</v>
    <v t="i">3113</v>
    <v t="i">3114</v>
    <v t="i">3115</v>
    <v t="i">3118</v>
    <v t="i">3119</v>
    <v t="i">3120</v>
    <v t="i">3121</v>
    <v t="i">3122</v>
    <v t="i">3126</v>
    <v t="i">3127</v>
    <v t="i">3128</v>
    <v t="i">3129</v>
    <v t="i">3132</v>
    <v t="i">3133</v>
    <v t="i">3134</v>
    <v t="i">3135</v>
    <v t="i">3136</v>
    <v t="i">3139</v>
    <v t="i">3140</v>
    <v t="i">3141</v>
    <v t="i">3142</v>
    <v t="i">3143</v>
    <v t="i">3146</v>
    <v t="i">3147</v>
    <v t="i">3148</v>
    <v t="i">3149</v>
    <v t="i">3150</v>
    <v t="i">3153</v>
    <v t="i">3154</v>
    <v t="i">3155</v>
    <v t="i">3156</v>
    <v t="i">3157</v>
    <v t="i">3160</v>
    <v t="i">3161</v>
    <v t="i">3162</v>
    <v t="i">3163</v>
    <v t="i">3167</v>
    <v t="i">3168</v>
    <v t="i">3169</v>
    <v t="i">3170</v>
    <v t="i">3171</v>
    <v t="i">3174</v>
    <v t="i">3175</v>
    <v t="i">3176</v>
    <v t="i">3177</v>
    <v t="i">3178</v>
    <v t="i">3181</v>
    <v t="i">3182</v>
    <v t="i">3183</v>
    <v t="i">3184</v>
    <v t="i">3185</v>
    <v t="i">3188</v>
    <v t="i">3189</v>
    <v t="i">3190</v>
    <v t="i">3191</v>
    <v t="i">3192</v>
    <v t="i">3195</v>
    <v t="i">3196</v>
    <v t="i">3197</v>
    <v t="i">3198</v>
    <v t="i">3199</v>
    <v t="i">3202</v>
    <v t="i">3203</v>
    <v t="i">3204</v>
    <v t="i">3205</v>
    <v t="i">3206</v>
    <v t="i">3209</v>
    <v t="i">3210</v>
    <v t="i">3211</v>
    <v t="i">3212</v>
    <v t="i">3213</v>
    <v t="i">3216</v>
    <v t="i">3217</v>
    <v t="i">3218</v>
    <v t="i">3219</v>
    <v t="i">3220</v>
    <v t="i">3224</v>
    <v t="i">3225</v>
    <v t="i">3226</v>
    <v t="i">3227</v>
    <v t="i">3230</v>
    <v t="i">3231</v>
    <v t="i">3232</v>
    <v t="i">3233</v>
    <v t="i">3234</v>
    <v t="i">3237</v>
    <v t="i">3238</v>
    <v t="i">3239</v>
    <v t="i">3240</v>
    <v t="i">3241</v>
    <v t="i">3244</v>
    <v t="i">3245</v>
    <v t="i">3247</v>
    <v t="i">3248</v>
    <v t="i">3251</v>
    <v t="i">3252</v>
    <v t="i">3253</v>
    <v t="i">3254</v>
    <v t="i">3255</v>
    <v t="i">3258</v>
    <v t="i">3259</v>
    <v t="i">3260</v>
    <v t="i">3262</v>
    <v t="i">3265</v>
    <v t="i">3266</v>
    <v t="i">3267</v>
    <v t="i">3268</v>
    <v t="i">3269</v>
    <v t="i">3272</v>
    <v t="i">3273</v>
    <v t="i">3274</v>
    <v t="i">3275</v>
    <v t="i">3276</v>
    <v t="i">3279</v>
    <v t="i">3280</v>
    <v t="i">3281</v>
    <v t="i">3282</v>
    <v t="i">3283</v>
    <v t="i">3286</v>
    <v t="i">3287</v>
    <v t="i">3288</v>
    <v t="i">3289</v>
    <v t="i">3290</v>
    <v t="i">3293</v>
    <v t="i">3294</v>
    <v t="i">3295</v>
    <v t="i">3296</v>
    <v t="i">3297</v>
    <v t="i">3300</v>
    <v t="i">3301</v>
    <v t="i">3302</v>
    <v t="i">3303</v>
    <v t="i">3304</v>
    <v t="i">3307</v>
    <v t="i">3308</v>
    <v t="i">3309</v>
    <v t="i">3310</v>
    <v t="i">3311</v>
    <v t="i">3314</v>
    <v t="i">3315</v>
    <v t="i">3316</v>
    <v t="i">3317</v>
    <v t="i">3318</v>
    <v t="i">3322</v>
    <v t="i">3323</v>
    <v t="i">3324</v>
    <v t="i">3325</v>
    <v t="i">3328</v>
    <v t="i">3329</v>
    <v t="i">3330</v>
    <v t="i">3331</v>
    <v t="i">3332</v>
    <v t="i">3335</v>
    <v t="i">3336</v>
    <v t="i">3337</v>
    <v t="i">3338</v>
    <v t="i">3339</v>
    <v t="i">3342</v>
    <v t="i">3343</v>
    <v t="i">3344</v>
    <v t="i">3345</v>
    <v t="i">3346</v>
    <v t="i">3349</v>
    <v t="i">3350</v>
    <v t="i">3351</v>
    <v t="i">3352</v>
    <v t="i">3353</v>
    <v t="i">3356</v>
    <v t="i">3357</v>
    <v t="i">3358</v>
    <v t="i">3359</v>
    <v t="i">3360</v>
    <v t="i">3363</v>
    <v t="i">3364</v>
    <v t="i">3365</v>
    <v t="i">3366</v>
    <v t="i">3367</v>
    <v t="i">3370</v>
    <v t="i">3371</v>
    <v t="i">3372</v>
    <v t="i">3373</v>
    <v t="i">3374</v>
    <v t="i">3377</v>
    <v t="i">3378</v>
    <v t="i">3379</v>
    <v t="i">3380</v>
    <v t="i">3381</v>
    <v t="i">3384</v>
    <v t="i">3385</v>
    <v t="i">3386</v>
    <v t="i">3387</v>
    <v t="i">3388</v>
    <v t="i">3391</v>
    <v t="i">3392</v>
    <v t="i">3393</v>
    <v t="i">3394</v>
    <v t="i">3395</v>
    <v t="i">3398</v>
    <v t="i">3399</v>
    <v t="i">3400</v>
    <v t="i">3401</v>
    <v t="i">3402</v>
    <v t="i">3405</v>
    <v t="i">3406</v>
    <v t="i">3407</v>
    <v t="i">3409</v>
    <v t="i">3412</v>
    <v t="i">3413</v>
    <v t="i">3414</v>
    <v t="i">3415</v>
    <v t="i">3416</v>
    <v t="i">3419</v>
    <v t="i">3420</v>
    <v t="i">3421</v>
    <v t="i">3422</v>
    <v t="i">3423</v>
    <v t="i">3426</v>
    <v t="i">3427</v>
    <v t="i">3428</v>
    <v t="i">3429</v>
    <v t="i">3430</v>
    <v t="i">3433</v>
    <v t="i">3434</v>
    <v t="i">3436</v>
    <v t="i">3437</v>
    <v t="i">3440</v>
    <v t="i">3441</v>
    <v t="i">3443</v>
    <v t="i">3444</v>
    <v t="i">3447</v>
    <v t="i">3448</v>
    <v t="i">3449</v>
    <v t="i">3451</v>
    <v t="i">3454</v>
    <v t="i">3455</v>
    <v t="i">3456</v>
    <v t="i">3457</v>
    <v t="i">3458</v>
    <v t="i">3462</v>
    <v t="i">3463</v>
    <v t="i">3464</v>
    <v t="i">3465</v>
    <v t="i">3468</v>
    <v t="i">3469</v>
    <v t="i">3470</v>
    <v t="i">3471</v>
    <v t="i">3472</v>
    <v t="i">3475</v>
    <v t="i">3476</v>
    <v t="i">3477</v>
    <v t="i">3478</v>
    <v t="i">3479</v>
    <v t="i">3482</v>
    <v t="i">3483</v>
    <v t="i">3484</v>
    <v t="i">3485</v>
    <v t="i">3486</v>
    <v t="i">3490</v>
    <v t="i">3491</v>
    <v t="i">3492</v>
    <v t="i">3493</v>
    <v t="i">3496</v>
    <v t="i">3497</v>
    <v t="i">3498</v>
    <v t="i">3499</v>
    <v t="i">3500</v>
    <v t="i">3503</v>
    <v t="i">3504</v>
    <v t="i">3505</v>
    <v t="i">3506</v>
    <v t="i">3507</v>
    <v t="i">3510</v>
    <v t="i">3511</v>
    <v t="i">3512</v>
    <v t="i">3513</v>
    <v t="i">3514</v>
    <v t="i">3517</v>
    <v t="i">3518</v>
    <v t="i">3519</v>
    <v t="i">3520</v>
    <v t="i">3521</v>
    <v t="i">3524</v>
    <v t="i">3525</v>
    <v t="i">3526</v>
    <v t="i">3527</v>
    <v t="i">3528</v>
    <v t="i">3531</v>
    <v t="i">3532</v>
    <v t="i">3533</v>
    <v t="i">3534</v>
    <v t="i">3535</v>
    <v t="i">3538</v>
    <v t="i">3539</v>
    <v t="i">3540</v>
    <v t="i">3541</v>
    <v t="i">3542</v>
    <v t="i">3545</v>
    <v t="i">3546</v>
    <v t="i">3547</v>
    <v t="i">3548</v>
    <v t="i">3552</v>
    <v t="i">3553</v>
    <v t="i">3554</v>
    <v t="i">3555</v>
    <v t="i">3556</v>
    <v t="i">3559</v>
    <v t="i">3560</v>
    <v t="i">3561</v>
    <v t="i">3562</v>
    <v t="i">3563</v>
    <v t="i">3566</v>
    <v t="i">3567</v>
    <v t="i">3568</v>
    <v t="i">3569</v>
    <v t="i">3570</v>
    <v t="i">3573</v>
    <v t="i">3574</v>
    <v t="i">3575</v>
    <v t="i">3576</v>
    <v t="i">3577</v>
    <v t="i">3580</v>
    <v t="i">3581</v>
    <v t="i">3582</v>
    <v t="i">3583</v>
    <v t="i">3584</v>
    <v t="i">3588</v>
    <v t="i">3589</v>
    <v t="i">3590</v>
    <v t="i">3591</v>
    <v t="i">3594</v>
    <v t="i">3595</v>
    <v t="i">3596</v>
    <v t="i">3597</v>
    <v t="i">3598</v>
    <v t="i">3601</v>
    <v t="i">3602</v>
    <v t="i">3603</v>
    <v t="i">3604</v>
    <v t="i">3605</v>
    <v t="i">3608</v>
    <v t="i">3609</v>
    <v t="i">3610</v>
    <v t="i">3612</v>
    <v t="i">3615</v>
    <v t="i">3616</v>
    <v t="i">3617</v>
    <v t="i">3618</v>
    <v t="i">3619</v>
    <v t="i">3622</v>
    <v t="i">3623</v>
    <v t="i">3624</v>
    <v t="i">3625</v>
    <v t="i">3629</v>
    <v t="i">3630</v>
    <v t="i">3631</v>
    <v t="i">3632</v>
    <v t="i">3633</v>
    <v t="i">3636</v>
    <v t="i">3637</v>
    <v t="i">3638</v>
    <v t="i">3639</v>
    <v t="i">3640</v>
    <v t="i">3643</v>
    <v t="i">3644</v>
    <v t="i">3645</v>
    <v t="i">3646</v>
    <v t="i">3647</v>
  </a>
  <a r="1" c="2510">
    <v>15.73</v>
    <v>15.03</v>
    <v>14.97</v>
    <v>15.03</v>
    <v>14.92</v>
    <v>15.05</v>
    <v>15.36</v>
    <v>15.6</v>
    <v>15</v>
    <v>15.12</v>
    <v>15.03</v>
    <v>14.82</v>
    <v>14.66</v>
    <v>14.82</v>
    <v>14.37</v>
    <v>14.19</v>
    <v>13.36</v>
    <v>13.24</v>
    <v>13.994999999999999</v>
    <v>14.15</v>
    <v>14.52</v>
    <v>14.73</v>
    <v>14.08</v>
    <v>14.19</v>
    <v>14.15</v>
    <v>13.87</v>
    <v>13.97</v>
    <v>13.78</v>
    <v>13.79</v>
    <v>13.87</v>
    <v>14.02</v>
    <v>13.82</v>
    <v>14.71</v>
    <v>14.79</v>
    <v>14.4</v>
    <v>14.78</v>
    <v>15.17</v>
    <v>15.24</v>
    <v>14.74</v>
    <v>14.44</v>
    <v>13.71</v>
    <v>13.94</v>
    <v>12.925000000000001</v>
    <v>11.11</v>
    <v>11.35</v>
    <v>11.57</v>
    <v>11.455</v>
    <v>11.68</v>
    <v>11.93</v>
    <v>11.935</v>
    <v>11.76</v>
    <v>11.42</v>
    <v>11.27</v>
    <v>11.43</v>
    <v>11.38</v>
    <v>11.44</v>
    <v>11.16</v>
    <v>11.05</v>
    <v>11.154999999999999</v>
    <v>10.86</v>
    <v>10.66</v>
    <v>9.9499999999999993</v>
    <v>10.38</v>
    <v>10.54</v>
    <v>10.8</v>
    <v>10.88</v>
    <v>10.93</v>
    <v>10.84</v>
    <v>10.37</v>
    <v>9.9700000000000006</v>
    <v>10</v>
    <v>10.029999999999999</v>
    <v>9.67</v>
    <v>9.33</v>
    <v>9.3800000000000008</v>
    <v>9.7799999999999994</v>
    <v>9.61</v>
    <v>10.14</v>
    <v>10.210000000000001</v>
    <v>10.28</v>
    <v>10.61</v>
    <v>10.9</v>
    <v>11.17</v>
    <v>11.19</v>
    <v>11.125</v>
    <v>11.17</v>
    <v>11.22</v>
    <v>10.82</v>
    <v>10.62</v>
    <v>10.8</v>
    <v>11.06</v>
    <v>11.45</v>
    <v>11.46</v>
    <v>11.08</v>
    <v>10.67</v>
    <v>10.685</v>
    <v>10.58</v>
    <v>10.47</v>
    <v>10.28</v>
    <v>10.36</v>
    <v>10.7</v>
    <v>10.61</v>
    <v>10.57</v>
    <v>10.28</v>
    <v>10.55</v>
    <v>10.47</v>
    <v>10.24</v>
    <v>9.8000000000000007</v>
    <v>9.81</v>
    <v>9.69</v>
    <v>9.56</v>
    <v>9.1300000000000008</v>
    <v>8.84</v>
    <v>8.98</v>
    <v>8.6999999999999993</v>
    <v>8.42</v>
    <v>8.73</v>
    <v>8.43</v>
    <v>9</v>
    <v>8.84</v>
    <v>8.81</v>
    <v>8.8000000000000007</v>
    <v>8.9499999999999993</v>
    <v>8.69</v>
    <v>8.91</v>
    <v>9.2100000000000009</v>
    <v>9.3699999999999992</v>
    <v>9.06</v>
    <v>9.1300000000000008</v>
    <v>8.9499999999999993</v>
    <v>8.6</v>
    <v>9.27</v>
    <v>9.2100000000000009</v>
    <v>9.15</v>
    <v>8.77</v>
    <v>9.14</v>
    <v>9.34</v>
    <v>9.6199999999999992</v>
    <v>9.65</v>
    <v>9.34</v>
    <v>9.39</v>
    <v>9.26</v>
    <v>9.5500000000000007</v>
    <v>9.86</v>
    <v>9.77</v>
    <v>9.7899999999999991</v>
    <v>9.14</v>
    <v>9.85</v>
    <v>10.029999999999999</v>
    <v>9.9</v>
    <v>9.99</v>
    <v>9.43</v>
    <v>9.23</v>
    <v>8.9</v>
    <v>9.68</v>
    <v>9.77</v>
    <v>9.65</v>
    <v>9.5399999999999991</v>
    <v>9.82</v>
    <v>10.029999999999999</v>
    <v>9.82</v>
    <v>9.6999999999999993</v>
    <v>9.33</v>
    <v>9.2100000000000009</v>
    <v>8.83</v>
    <v>9.51</v>
    <v>9.19</v>
    <v>9.6199999999999992</v>
    <v>9.4</v>
    <v>9.17</v>
    <v>9.18</v>
    <v>9.01</v>
    <v>8.91</v>
    <v>8.74</v>
    <v>8.68</v>
    <v>8.7799999999999994</v>
    <v>9.0500000000000007</v>
    <v>9.74</v>
    <v>9.66</v>
    <v>9.83</v>
    <v>9.89</v>
    <v>9.82</v>
    <v>9.67</v>
    <v>9.83</v>
    <v>9.74</v>
    <v>9.84</v>
    <v>8.7799999999999994</v>
    <v>8.65</v>
    <v>8.35</v>
    <v>8.42</v>
    <v>8.36</v>
    <v>8.14</v>
    <v>8.0399999999999991</v>
    <v>8.06</v>
    <v>7.73</v>
    <v>10.26</v>
    <v>9.5500000000000007</v>
    <v>9.36</v>
    <v>9.2100000000000009</v>
    <v>9.31</v>
    <v>9.11</v>
    <v>8.99</v>
    <v>9.0399999999999991</v>
    <v>9.24</v>
    <v>9.26</v>
    <v>9.41</v>
    <v>9.6199999999999992</v>
    <v>9.58</v>
    <v>9.84</v>
    <v>9.84</v>
    <v>10.35</v>
    <v>10.38</v>
    <v>10.26</v>
    <v>10.28</v>
    <v>10.34</v>
    <v>10.51</v>
    <v>10.77</v>
    <v>10.72</v>
    <v>10.51</v>
    <v>10.37</v>
    <v>10.61</v>
    <v>10.64</v>
    <v>10.85</v>
    <v>11.19</v>
    <v>11.29</v>
    <v>11.36</v>
    <v>11.26</v>
    <v>10.84</v>
    <v>10.17</v>
    <v>10.41</v>
    <v>10.96</v>
    <v>11.28</v>
    <v>11.37</v>
    <v>10.8</v>
    <v>10.87</v>
    <v>11.36</v>
    <v>11.73</v>
    <v>12.02</v>
    <v>12.29</v>
    <v>12.31</v>
    <v>12.21</v>
    <v>12.17</v>
    <v>12.15</v>
    <v>11.71</v>
    <v>11.9</v>
    <v>11.74</v>
    <v>11.53</v>
    <v>11.3</v>
    <v>11.59</v>
    <v>11.52</v>
    <v>11.41</v>
    <v>11.33</v>
    <v>11.44</v>
    <v>11</v>
    <v>8.44</v>
    <v>8.44</v>
    <v>8.34</v>
    <v>8.3699999999999992</v>
    <v>8.3699999999999992</v>
    <v>8.39</v>
    <v>8.4600000000000009</v>
    <v>8.6199999999999992</v>
    <v>8.6999999999999993</v>
    <v>8.6</v>
    <v>8.59</v>
    <v>8.64</v>
    <v>8.6999999999999993</v>
    <v>8.73</v>
    <v>8.9</v>
    <v>8.75</v>
    <v>8.6999999999999993</v>
    <v>8.6</v>
    <v>9.0500000000000007</v>
    <v>8.81</v>
    <v>8.64</v>
    <v>8.49</v>
    <v>8.52</v>
    <v>8.41</v>
    <v>8.66</v>
    <v>8.61</v>
    <v>8.5399999999999991</v>
    <v>8.7200000000000006</v>
    <v>8.4600000000000009</v>
    <v>8.11</v>
    <v>8.2899999999999991</v>
    <v>8.23</v>
    <v>8.25</v>
    <v>8.2100000000000009</v>
    <v>8.44</v>
    <v>8.64</v>
    <v>8.49</v>
    <v>8.25</v>
    <v>8.31</v>
    <v>8.34</v>
    <v>8.2799999999999994</v>
    <v>8.3000000000000007</v>
    <v>8.25</v>
    <v>8.61</v>
    <v>8.74</v>
    <v>8.57</v>
    <v>8.5</v>
    <v>8.67</v>
    <v>8.34</v>
    <v>8.48</v>
    <v>8.31</v>
    <v>8.2799999999999994</v>
    <v>8.08</v>
    <v>8.08</v>
    <v>8.15</v>
    <v>8.06</v>
    <v>7.86</v>
    <v>7.88</v>
    <v>7.76</v>
    <v>7.67</v>
    <v>7.68</v>
    <v>7.82</v>
    <v>7.69</v>
    <v>7.65</v>
    <v>7.41</v>
    <v>7.47</v>
    <v>7.54</v>
    <v>7.64</v>
    <v>7.81</v>
    <v>7.62</v>
    <v>7.5949999999999998</v>
    <v>8.5500000000000007</v>
    <v>8.4600000000000009</v>
    <v>8.3800000000000008</v>
    <v>8.14</v>
    <v>8.16</v>
    <v>8.2899999999999991</v>
    <v>8.1999999999999993</v>
    <v>8.3800000000000008</v>
    <v>8.41</v>
    <v>8.4</v>
    <v>7.96</v>
    <v>7.43</v>
    <v>7</v>
    <v>7.19</v>
    <v>7.37</v>
    <v>7.43</v>
    <v>7.41</v>
    <v>7.62</v>
    <v>7.66</v>
    <v>7.61</v>
    <v>7.24</v>
    <v>7.35</v>
    <v>7.17</v>
    <v>7.18</v>
    <v>7.09</v>
    <v>7.15</v>
    <v>7.14</v>
    <v>7.08</v>
    <v>6.76</v>
    <v>6.8</v>
    <v>6.87</v>
    <v>6.87</v>
    <v>6.85</v>
    <v>6.86</v>
    <v>6.95</v>
    <v>7.14</v>
    <v>7.08</v>
    <v>7</v>
    <v>7.06</v>
    <v>7.18</v>
    <v>7.15</v>
    <v>7.05</v>
    <v>7.07</v>
    <v>7.12</v>
    <v>7.18</v>
    <v>6.98</v>
    <v>7.16</v>
    <v>7.07</v>
    <v>7.19</v>
    <v>7.32</v>
    <v>7.21</v>
    <v>7.22</v>
    <v>7.23</v>
    <v>7.3</v>
    <v>7.29</v>
    <v>6.96</v>
    <v>6.77</v>
    <v>6.81</v>
    <v>6.66</v>
    <v>6.77</v>
    <v>7</v>
    <v>7.11</v>
    <v>7.21</v>
    <v>7.31</v>
    <v>7.2</v>
    <v>7</v>
    <v>6.98</v>
    <v>6.93</v>
    <v>6.86</v>
    <v>6.74</v>
    <v>6.66</v>
    <v>6.71</v>
    <v>6.65</v>
    <v>6.9</v>
    <v>7.21</v>
    <v>7.06</v>
    <v>7.13</v>
    <v>6.78</v>
    <v>6.78</v>
    <v>6.69</v>
    <v>6.73</v>
    <v>6.65</v>
    <v>6.48</v>
    <v>6.56</v>
    <v>6.73</v>
    <v>6.8</v>
    <v>6.77</v>
    <v>6.5350000000000001</v>
    <v>6.49</v>
    <v>6.66</v>
    <v>6.66</v>
    <v>6.74</v>
    <v>6.8</v>
    <v>6.95</v>
    <v>7.01</v>
    <v>7.07</v>
    <v>6.92</v>
    <v>6.75</v>
    <v>6.57</v>
    <v>6.56</v>
    <v>6.49</v>
    <v>6.39</v>
    <v>6.49</v>
    <v>6.32</v>
    <v>6.09</v>
    <v>6.14</v>
    <v>6.1</v>
    <v>6.06</v>
    <v>6.19</v>
    <v>6.09</v>
    <v>6.13</v>
    <v>6.19</v>
    <v>6.23</v>
    <v>6.41</v>
    <v>6.23</v>
    <v>6.15</v>
    <v>6.18</v>
    <v>6.14</v>
    <v>6.13</v>
    <v>5.94</v>
    <v>5.95</v>
    <v>6.2</v>
    <v>7.28</v>
    <v>6.94</v>
    <v>6.84</v>
    <v>6.51</v>
    <v>6.55</v>
    <v>6.33</v>
    <v>6.47</v>
    <v>6.53</v>
    <v>6.52</v>
    <v>6.43</v>
    <v>6.47</v>
    <v>6.59</v>
    <v>6.9</v>
    <v>6.83</v>
    <v>6.98</v>
    <v>6.94</v>
    <v>6.9450000000000003</v>
    <v>6.835</v>
    <v>6.76</v>
    <v>6.82</v>
    <v>7.16</v>
    <v>7.38</v>
    <v>7.34</v>
    <v>7.43</v>
    <v>7.41</v>
    <v>7.25</v>
    <v>7.36</v>
    <v>7.17</v>
    <v>7.2</v>
    <v>7.35</v>
    <v>7.42</v>
    <v>7.6</v>
    <v>7.59</v>
    <v>7.69</v>
    <v>7.72</v>
    <v>7.71</v>
    <v>7.88</v>
    <v>7.77</v>
    <v>7.47</v>
    <v>7.6</v>
    <v>7.58</v>
    <v>7.55</v>
    <v>7.5</v>
    <v>7.54</v>
    <v>7.51</v>
    <v>7.54</v>
    <v>7.52</v>
    <v>7.66</v>
    <v>7.78</v>
    <v>7.79</v>
    <v>7.6</v>
    <v>7.97</v>
    <v>7.86</v>
    <v>7.92</v>
    <v>7.95</v>
    <v>7.94</v>
    <v>7.91</v>
    <v>7.77</v>
    <v>7.77</v>
    <v>7.94</v>
    <v>7.99</v>
    <v>8.09</v>
    <v>8.5</v>
    <v>8.9</v>
    <v>9.2100000000000009</v>
    <v>9.4</v>
    <v>9.4499999999999993</v>
    <v>9.43</v>
    <v>9.19</v>
    <v>8.8800000000000008</v>
    <v>8.65</v>
    <v>8.73</v>
    <v>8.68</v>
    <v>8.85</v>
    <v>8.91</v>
    <v>9</v>
    <v>8.8000000000000007</v>
    <v>8.7899999999999991</v>
    <v>8.93</v>
    <v>9.01</v>
    <v>8.93</v>
    <v>8.9499999999999993</v>
    <v>9.58</v>
    <v>9.3699999999999992</v>
    <v>9.43</v>
    <v>9.31</v>
    <v>9.2200000000000006</v>
    <v>9.11</v>
    <v>9.1</v>
    <v>9.2100000000000009</v>
    <v>9.23</v>
    <v>9.25</v>
    <v>9.0299999999999994</v>
    <v>9.0399999999999991</v>
    <v>9.3000000000000007</v>
    <v>9.3800000000000008</v>
    <v>9.5</v>
    <v>9.56</v>
    <v>9.6999999999999993</v>
    <v>9.6999999999999993</v>
    <v>9.66</v>
    <v>9.6999999999999993</v>
    <v>9.65</v>
    <v>9.74</v>
    <v>9.74</v>
    <v>9.9</v>
    <v>9.57</v>
    <v>9.49</v>
    <v>9.5299999999999994</v>
    <v>9.5500000000000007</v>
    <v>9.64</v>
    <v>9.69</v>
    <v>9.68</v>
    <v>10.5</v>
    <v>10.31</v>
    <v>10.5</v>
    <v>10.49</v>
    <v>10.54</v>
    <v>10.62</v>
    <v>10.51</v>
    <v>10.199999999999999</v>
    <v>10.199999999999999</v>
    <v>10.015000000000001</v>
    <v>9.14</v>
    <v>9.6300000000000008</v>
    <v>8.7550000000000008</v>
    <v>9.8699999999999992</v>
    <v>9.9700000000000006</v>
    <v>10.56</v>
    <v>10.56</v>
    <v>10.46</v>
    <v>10.56</v>
    <v>10.7</v>
    <v>10.71</v>
    <v>10.57</v>
    <v>10.99</v>
    <v>11.12</v>
    <v>11.03</v>
    <v>10.9</v>
    <v>10.94</v>
    <v>11.11</v>
    <v>10.93</v>
    <v>10.75</v>
    <v>10.78</v>
    <v>10.69</v>
    <v>10.57</v>
    <v>10.79</v>
    <v>10.9</v>
    <v>11.03</v>
    <v>11.08</v>
    <v>11.28</v>
    <v>10.94</v>
    <v>12.55</v>
    <v>12.9</v>
    <v>12.92</v>
    <v>12.7</v>
    <v>12.99</v>
    <v>12.98</v>
    <v>13.15</v>
    <v>12.99</v>
    <v>13</v>
    <v>12.64</v>
    <v>12.97</v>
    <v>12.9</v>
    <v>12.7</v>
    <v>12.2</v>
    <v>13.23</v>
    <v>13.5</v>
    <v>13.45</v>
    <v>13.61</v>
    <v>13.62</v>
    <v>13.4</v>
    <v>13.69</v>
    <v>13.59</v>
    <v>13.96</v>
    <v>14.21</v>
    <v>14.4</v>
    <v>14</v>
    <v>13.8</v>
    <v>13.82</v>
    <v>13.77</v>
    <v>13.73</v>
    <v>13.51</v>
    <v>13.78</v>
    <v>13.47</v>
    <v>12.87</v>
    <v>13</v>
    <v>13.16</v>
    <v>12.63</v>
    <v>12.88</v>
    <v>12.74</v>
    <v>12.9</v>
    <v>13.29</v>
    <v>13.26</v>
    <v>13.25</v>
    <v>13.48</v>
    <v>13.45</v>
    <v>13.75</v>
    <v>13.73</v>
    <v>14.67</v>
    <v>14.07</v>
    <v>12.24</v>
    <v>12.92</v>
    <v>13.63</v>
    <v>13.52</v>
    <v>13.95</v>
    <v>14.32</v>
    <v>14.11</v>
    <v>14.18</v>
    <v>14.22</v>
    <v>14.31</v>
    <v>14.19</v>
    <v>14.31</v>
    <v>14.87</v>
    <v>15.01</v>
    <v>15.34</v>
    <v>15.55</v>
    <v>15.5</v>
    <v>15.41</v>
    <v>15.92</v>
    <v>15.92</v>
    <v>16.059999999999999</v>
    <v>16.25</v>
    <v>15.89</v>
    <v>16.579999999999998</v>
    <v>17.02</v>
    <v>17.32</v>
    <v>16.579999999999998</v>
    <v>16.61</v>
    <v>16.809999999999999</v>
    <v>16.920000000000002</v>
    <v>16.75</v>
    <v>16.27</v>
    <v>16.05</v>
    <v>16.100000000000001</v>
    <v>15.77</v>
    <v>15.79</v>
    <v>15.58</v>
    <v>15.7</v>
    <v>15.72</v>
    <v>15.84</v>
    <v>15.98</v>
    <v>15.99</v>
    <v>15.8</v>
    <v>15.67</v>
    <v>15.99</v>
    <v>15.61</v>
    <v>15.43</v>
    <v>15.15</v>
    <v>16.21</v>
    <v>15.71</v>
    <v>16.13</v>
    <v>16</v>
    <v>15.32</v>
    <v>15.7</v>
    <v>16.21</v>
    <v>16.170000000000002</v>
    <v>16.420000000000002</v>
    <v>17.09</v>
    <v>16.72</v>
    <v>16.73</v>
    <v>16.79</v>
    <v>17.28</v>
    <v>17.350000000000001</v>
    <v>17.84</v>
    <v>17.84</v>
    <v>18.260000000000002</v>
    <v>18.13</v>
    <v>18.61</v>
    <v>18.45</v>
    <v>18.54</v>
    <v>19.09</v>
    <v>18.809999999999999</v>
    <v>19.34</v>
    <v>18.670000000000002</v>
    <v>18.84</v>
    <v>18.66</v>
    <v>19.04</v>
    <v>19.09</v>
    <v>19.12</v>
    <v>18.89</v>
    <v>18.010000000000002</v>
    <v>17.68</v>
    <v>17.850000000000001</v>
    <v>17.940000000000001</v>
    <v>17.75</v>
    <v>17.61</v>
    <v>17.36</v>
    <v>17.25</v>
    <v>17.22</v>
    <v>16.739999999999998</v>
    <v>16.760000000000002</v>
    <v>16.59</v>
    <v>16.989999999999998</v>
    <v>16.89</v>
    <v>17.12</v>
    <v>17.03</v>
    <v>17.34</v>
    <v>17.690000000000001</v>
    <v>18.059999999999999</v>
    <v>17.649999999999999</v>
    <v>17.350000000000001</v>
    <v>17.13</v>
    <v>18.63</v>
    <v>18.72</v>
    <v>18.079999999999998</v>
    <v>17.91</v>
    <v>18.11</v>
    <v>17.71</v>
    <v>17.96</v>
    <v>17.98</v>
    <v>18.12</v>
    <v>17.64</v>
    <v>18.260000000000002</v>
    <v>18.96</v>
    <v>18.53</v>
    <v>17.940000000000001</v>
    <v>18.64</v>
    <v>18.3</v>
    <v>18.18</v>
    <v>18.670000000000002</v>
    <v>19.53</v>
    <v>20.22</v>
    <v>20.47</v>
    <v>20.69</v>
    <v>20.440000000000001</v>
    <v>20.14</v>
    <v>20.420000000000002</v>
    <v>20.52</v>
    <v>19.82</v>
    <v>20.66</v>
    <v>20.77</v>
    <v>20.43</v>
    <v>20.79</v>
    <v>21.12</v>
    <v>21.34</v>
    <v>20.97</v>
    <v>21.14</v>
    <v>21.31</v>
    <v>21.42</v>
    <v>21.71</v>
    <v>21.88</v>
    <v>21.35</v>
    <v>21.57</v>
    <v>21.52</v>
    <v>21.38</v>
    <v>21.31</v>
    <v>21.26</v>
    <v>21.07</v>
    <v>21.29</v>
    <v>21.03</v>
    <v>19.59</v>
    <v>20.05</v>
    <v>19.28</v>
    <v>19.13</v>
    <v>19.3</v>
    <v>19.43</v>
    <v>18.760000000000002</v>
    <v>19.34</v>
    <v>19.940000000000001</v>
    <v>19.71</v>
    <v>20.32</v>
    <v>20.149999999999999</v>
    <v>19.739999999999998</v>
    <v>18.489999999999998</v>
    <v>19.8</v>
    <v>19.46</v>
    <v>19.27</v>
    <v>19.59</v>
    <v>19.690000000000001</v>
    <v>20.059999999999999</v>
    <v>21.2</v>
    <v>20.54</v>
    <v>20.78</v>
    <v>21.07</v>
    <v>21.01</v>
    <v>21.35</v>
    <v>21.44</v>
    <v>27.35</v>
    <v>25.37</v>
    <v>25.51</v>
    <v>26.55</v>
    <v>26.99</v>
    <v>26.87</v>
    <v>27.32</v>
    <v>26.73</v>
    <v>25.06</v>
    <v>25.65</v>
    <v>25.61</v>
    <v>26.49</v>
    <v>26.6</v>
    <v>27.76</v>
    <v>27.09</v>
    <v>27.8</v>
    <v>29.1</v>
    <v>27.3</v>
    <v>26.31</v>
    <v>25</v>
    <v>25.49</v>
    <v>25.73</v>
    <v>25.97</v>
    <v>25.4</v>
    <v>25.39</v>
    <v>25.19</v>
    <v>25.16</v>
    <v>24.96</v>
    <v>24.29</v>
    <v>24.44</v>
    <v>23.93</v>
    <v>26.47</v>
    <v>26.68</v>
    <v>26.64</v>
    <v>25.98</v>
    <v>27.6</v>
    <v>27.07</v>
    <v>27.71</v>
    <v>29.17</v>
    <v>30.12</v>
    <v>31.37</v>
    <v>31.1</v>
    <v>30.96</v>
    <v>29.89</v>
    <v>30.05</v>
    <v>30.53</v>
    <v>30.69</v>
    <v>29.39</v>
    <v>28.74</v>
    <v>28.79</v>
    <v>28.81</v>
    <v>28.9</v>
    <v>28.89</v>
    <v>28.35</v>
    <v>28.49</v>
    <v>28.72</v>
    <v>27.25</v>
    <v>27.6</v>
    <v>27.67</v>
    <v>27.25</v>
    <v>27.04</v>
    <v>27.05</v>
    <v>26.71</v>
    <v>27.09</v>
    <v>27.04</v>
    <v>27.62</v>
    <v>27.86</v>
    <v>28.5</v>
    <v>28.18</v>
    <v>28.1</v>
    <v>28.27</v>
    <v>28.48</v>
    <v>27.83</v>
    <v>28.52</v>
    <v>25.68</v>
    <v>25.12</v>
    <v>24.27</v>
    <v>25.25</v>
    <v>24.94</v>
    <v>25.37</v>
    <v>25.18</v>
    <v>24.96</v>
    <v>24.9</v>
    <v>25.05</v>
    <v>24.83</v>
    <v>24.92</v>
    <v>25.74</v>
    <v>25.79</v>
    <v>25.64</v>
    <v>25.83</v>
    <v>25.1</v>
    <v>25.42</v>
    <v>25.43</v>
    <v>25.54</v>
    <v>26.12</v>
    <v>25.75</v>
    <v>26.81</v>
    <v>26.39</v>
    <v>26.45</v>
    <v>26.52</v>
    <v>26.57</v>
    <v>25.94</v>
    <v>25.91</v>
    <v>26.17</v>
    <v>26.12</v>
    <v>26.54</v>
    <v>26.43</v>
    <v>26.91</v>
    <v>27.51</v>
    <v>27.4</v>
    <v>27.26</v>
    <v>26.57</v>
    <v>27.67</v>
    <v>27.26</v>
    <v>27.54</v>
    <v>28.05</v>
    <v>27.85</v>
    <v>28</v>
    <v>28.19</v>
    <v>29.18</v>
    <v>28.34</v>
    <v>26.94</v>
    <v>24.39</v>
    <v>23.82</v>
    <v>23.23</v>
    <v>22.2</v>
    <v>22.47</v>
    <v>22.08</v>
    <v>22.45</v>
    <v>22.25</v>
    <v>22.33</v>
    <v>22.68</v>
    <v>22.55</v>
    <v>21.83</v>
    <v>22</v>
    <v>19.940000000000001</v>
    <v>19.57</v>
    <v>19.600000000000001</v>
    <v>19.32</v>
    <v>19.47</v>
    <v>20</v>
    <v>19.39</v>
    <v>19.27</v>
    <v>19.45</v>
    <v>19.239999999999998</v>
    <v>19.760000000000002</v>
    <v>19.21</v>
    <v>19.09</v>
    <v>18.79</v>
    <v>17.850000000000001</v>
    <v>18.32</v>
    <v>17.760000000000002</v>
    <v>17.87</v>
    <v>19.36</v>
    <v>19.25</v>
    <v>19.010000000000002</v>
    <v>19.5</v>
    <v>19.63</v>
    <v>19.75</v>
    <v>20.420000000000002</v>
    <v>20.07</v>
    <v>19.829999999999998</v>
    <v>20.329999999999998</v>
    <v>20.98</v>
    <v>20.48</v>
    <v>20.55</v>
    <v>20.440000000000001</v>
    <v>20.96</v>
    <v>22.4</v>
    <v>22.58</v>
    <v>22.55</v>
    <v>22.35</v>
    <v>23.13</v>
    <v>23.23</v>
    <v>23.39</v>
    <v>23.72</v>
    <v>23.55</v>
    <v>23.67</v>
    <v>23.29</v>
    <v>23.14</v>
    <v>22.85</v>
    <v>24.44</v>
    <v>24.49</v>
    <v>24.08</v>
    <v>24.83</v>
    <v>24.9</v>
    <v>25.29</v>
    <v>24.84</v>
    <v>24.43</v>
    <v>24.47</v>
    <v>23.96</v>
    <v>23.57</v>
    <v>24.27</v>
    <v>24.18</v>
    <v>23.84</v>
    <v>24.41</v>
    <v>24.55</v>
    <v>23.13</v>
    <v>23.34</v>
    <v>22.56</v>
    <v>22.95</v>
    <v>22.9</v>
    <v>22.3</v>
    <v>23.28</v>
    <v>23.89</v>
    <v>24.6</v>
    <v>24.53</v>
    <v>25.74</v>
    <v>26.46</v>
    <v>27.4</v>
    <v>28.05</v>
    <v>28.56</v>
    <v>28.4</v>
    <v>28.79</v>
    <v>28.4</v>
    <v>27.69</v>
    <v>27.01</v>
    <v>27.8</v>
    <v>27.06</v>
    <v>27.99</v>
    <v>27.95</v>
    <v>27.495000000000001</v>
    <v>27.76</v>
    <v>28.59</v>
    <v>28.295000000000002</v>
    <v>28.76</v>
    <v>28.795000000000002</v>
    <v>28.98</v>
    <v>30.33</v>
    <v>30.495000000000001</v>
    <v>30.155000000000001</v>
    <v>30.855</v>
    <v>31.18</v>
    <v>31.625</v>
    <v>31.675000000000001</v>
    <v>32.74</v>
    <v>32.79</v>
    <v>32.85</v>
    <v>33.07</v>
    <v>33.32</v>
    <v>33.31</v>
    <v>33.700000000000003</v>
    <v>34.33</v>
    <v>33.325000000000003</v>
    <v>38.53</v>
    <v>34.99</v>
    <v>36.020000000000003</v>
    <v>35.78</v>
    <v>35.42</v>
    <v>35.07</v>
    <v>35.520000000000003</v>
    <v>35.56</v>
    <v>35.5</v>
    <v>35.380000000000003</v>
    <v>35.51</v>
    <v>36.08</v>
    <v>36.659999999999997</v>
    <v>35.47</v>
    <v>34.799999999999997</v>
    <v>34.729999999999997</v>
    <v>34.409999999999997</v>
    <v>34.21</v>
    <v>35.06</v>
    <v>35.479999999999997</v>
    <v>35.284999999999997</v>
    <v>34.9</v>
    <v>33.43</v>
    <v>34.22</v>
    <v>35.89</v>
    <v>36.659999999999997</v>
    <v>35.46</v>
    <v>36.270000000000003</v>
    <v>35.594999999999999</v>
    <v>35.659999999999997</v>
    <v>35.909999999999997</v>
    <v>36.119999999999997</v>
    <v>37.880000000000003</v>
    <v>38.57</v>
    <v>39.299999999999997</v>
    <v>39.26</v>
    <v>40.31</v>
    <v>40.03</v>
    <v>39.9</v>
    <v>40.75</v>
    <v>41.26</v>
    <v>41.494999999999997</v>
    <v>41.89</v>
    <v>41.75</v>
    <v>42.075000000000003</v>
    <v>42.41</v>
    <v>41.61</v>
    <v>42.68</v>
    <v>43.4</v>
    <v>42.89</v>
    <v>42.23</v>
    <v>42.9</v>
    <v>42.8</v>
    <v>42.91</v>
    <v>41.58</v>
    <v>41.71</v>
    <v>42.37</v>
    <v>42.12</v>
    <v>41.27</v>
    <v>40.479999999999997</v>
    <v>40.57</v>
    <v>40.6</v>
    <v>39.25</v>
    <v>37.909999999999997</v>
    <v>37.484999999999999</v>
    <v>38.840000000000003</v>
    <v>39.409999999999997</v>
    <v>39.17</v>
    <v>37.840000000000003</v>
    <v>36.49</v>
    <v>36.520000000000003</v>
    <v>37.86</v>
    <v>38.57</v>
    <v>37.31</v>
    <v>38.270000000000003</v>
    <v>38.85</v>
    <v>36.9</v>
    <v>36.700000000000003</v>
    <v>35.39</v>
    <v>34.21</v>
    <v>33.869999999999997</v>
    <v>28.45</v>
    <v>26.17</v>
    <v>26.54</v>
    <v>26.07</v>
    <v>26.87</v>
    <v>24.15</v>
    <v>24.23</v>
    <v>21.56</v>
    <v>22.6</v>
    <v>20.34</v>
    <v>18.16</v>
    <v>19.34</v>
    <v>16.579999999999998</v>
    <v>14.42</v>
    <v>10.86</v>
    <v>11.5</v>
    <v>10.77</v>
    <v>12.54</v>
    <v>15.07</v>
    <v>18.64</v>
    <v>18.43</v>
    <v>18.03</v>
    <v>17.5</v>
    <v>16.989999999999998</v>
    <v>15.54</v>
    <v>15.83</v>
    <v>14.71</v>
    <v>18.574999999999999</v>
    <v>17.89</v>
    <v>20.69</v>
    <v>20.84</v>
    <v>20.67</v>
    <v>21.71</v>
    <v>21.42</v>
    <v>21.39</v>
    <v>23.22</v>
    <v>22.79</v>
    <v>22.98</v>
    <v>23.3</v>
    <v>19.45</v>
    <v>21.51</v>
    <v>23.5</v>
    <v>23.71</v>
    <v>26.17</v>
    <v>24.25</v>
    <v>22.07</v>
    <v>22.3</v>
    <v>22.51</v>
    <v>22.83</v>
    <v>23.57</v>
    <v>25.01</v>
    <v>23.83</v>
    <v>22.09</v>
    <v>21.09</v>
    <v>22.78</v>
    <v>24</v>
    <v>26.13</v>
    <v>25.004999999999999</v>
    <v>27.3</v>
    <v>27.234999999999999</v>
    <v>26.71</v>
    <v>29.25</v>
    <v>30.81</v>
    <v>28.79</v>
    <v>28.65</v>
    <v>29.53</v>
    <v>30.26</v>
    <v>32.090000000000003</v>
    <v>33.130000000000003</v>
    <v>33.79</v>
    <v>35.99</v>
    <v>34.119999999999997</v>
    <v>32.72</v>
    <v>29.905000000000001</v>
    <v>30.66</v>
    <v>31.71</v>
    <v>32.880000000000003</v>
    <v>33.01</v>
    <v>32.81</v>
    <v>32.505000000000003</v>
    <v>32.49</v>
    <v>34.17</v>
    <v>33.65</v>
    <v>34.5</v>
    <v>32.89</v>
    <v>35.07</v>
    <v>36.82</v>
    <v>35.409999999999997</v>
    <v>35.9</v>
    <v>34.85</v>
    <v>33.78</v>
    <v>34.950000000000003</v>
    <v>34.1</v>
    <v>35.54</v>
    <v>33.479999999999997</v>
    <v>34.42</v>
    <v>36.83</v>
    <v>36.47</v>
    <v>34.76</v>
    <v>34.340000000000003</v>
    <v>35.83</v>
    <v>36.32</v>
    <v>35.96</v>
    <v>35.630000000000003</v>
    <v>35.9</v>
    <v>35.64</v>
    <v>37.369999999999997</v>
    <v>37.54</v>
    <v>35.94</v>
    <v>36.659999999999997</v>
    <v>36.409999999999997</v>
    <v>38.51</v>
    <v>37.53</v>
    <v>38.590000000000003</v>
    <v>37.700000000000003</v>
    <v>38.03</v>
    <v>38.869999999999997</v>
    <v>39.369999999999997</v>
    <v>39.49</v>
    <v>40.74</v>
    <v>40.64</v>
    <v>39.020000000000003</v>
    <v>38.71</v>
    <v>38.125</v>
    <v>39.340000000000003</v>
    <v>39.99</v>
    <v>40.61</v>
    <v>41.12</v>
    <v>41.14</v>
    <v>39.909999999999997</v>
    <v>40.07</v>
    <v>41.17</v>
    <v>38.979999999999997</v>
    <v>38.75</v>
    <v>39.07</v>
    <v>39.659999999999997</v>
    <v>39.020000000000003</v>
    <v>41.99</v>
    <v>44.02</v>
    <v>42.63</v>
    <v>43.99</v>
    <v>42.38</v>
    <v>41.77</v>
    <v>42.04</v>
    <v>43.86</v>
    <v>42.65</v>
    <v>42.36</v>
    <v>42.62</v>
    <v>41.99</v>
    <v>41.94</v>
    <v>42.73</v>
    <v>45.19</v>
    <v>45.98</v>
    <v>47.28</v>
    <v>46.8</v>
    <v>47.1</v>
    <v>47.05</v>
    <v>47.64</v>
    <v>48.53</v>
    <v>48.81</v>
    <v>48.75</v>
    <v>51.1</v>
    <v>51.08</v>
    <v>51.52</v>
    <v>52.18</v>
    <v>51.48</v>
    <v>52.14</v>
    <v>52.55</v>
    <v>52.24</v>
    <v>54.82</v>
    <v>53.93</v>
    <v>53.99</v>
    <v>52.33</v>
    <v>53.81</v>
    <v>55.15</v>
    <v>56.04</v>
    <v>58.83</v>
    <v>58.33</v>
    <v>55.25</v>
    <v>54.25</v>
    <v>55.41</v>
    <v>55.61</v>
    <v>56.89</v>
    <v>57.44</v>
    <v>58</v>
    <v>57.88</v>
    <v>58.2</v>
    <v>61.27</v>
    <v>62.2</v>
    <v>59.87</v>
    <v>59.99</v>
    <v>59.46</v>
    <v>58.89</v>
    <v>62.09</v>
    <v>61.58</v>
    <v>62.79</v>
    <v>63.96</v>
    <v>63.77</v>
    <v>65.319999999999993</v>
    <v>62.5</v>
    <v>62.96</v>
    <v>62.41</v>
    <v>63.64</v>
    <v>65.63</v>
    <v>65.38</v>
    <v>65.27</v>
    <v>64.38</v>
    <v>65.62</v>
    <v>64.760000000000005</v>
    <v>64.59</v>
    <v>62.69</v>
    <v>62.34</v>
    <v>61.33</v>
    <v>62.58</v>
    <v>62.66</v>
    <v>61.56</v>
    <v>64.209999999999994</v>
    <v>67.62</v>
    <v>67.180000000000007</v>
    <v>66.78</v>
    <v>74.97</v>
    <v>77.650000000000006</v>
    <v>76.36</v>
    <v>76.010000000000005</v>
    <v>75.19</v>
    <v>76.12</v>
    <v>76.27</v>
    <v>73.739999999999995</v>
    <v>73.34</v>
    <v>73.91</v>
    <v>72.239999999999995</v>
    <v>65.8</v>
    <v>70.37</v>
    <v>70.02</v>
    <v>72.77</v>
    <v>75.459999999999994</v>
    <v>74.930000000000007</v>
    <v>75.040000000000006</v>
    <v>75.52</v>
    <v>77.81</v>
    <v>79.88</v>
    <v>78.73</v>
    <v>79.48</v>
    <v>81.709999999999994</v>
    <v>81.239999999999995</v>
    <v>80.040000000000006</v>
    <v>79.900000000000006</v>
    <v>82.37</v>
    <v>83.14</v>
    <v>80.010000000000005</v>
    <v>77.739999999999995</v>
    <v>75.56</v>
    <v>76.72</v>
    <v>80.53</v>
    <v>78.27</v>
    <v>77.61</v>
    <v>75.16</v>
    <v>75.3</v>
    <v>75.44</v>
    <v>76.819999999999993</v>
    <v>77.69</v>
    <v>82.56</v>
    <v>81.63</v>
    <v>84.8</v>
    <v>81.599999999999994</v>
    <v>81.66</v>
    <v>77.87</v>
    <v>77.209999999999994</v>
    <v>79.03</v>
    <v>75.14</v>
    <v>73.25</v>
    <v>77.739999999999995</v>
    <v>80.55</v>
    <v>74.87</v>
    <v>77.69</v>
    <v>80.45</v>
    <v>79.56</v>
    <v>80.12</v>
    <v>82.17</v>
    <v>81.73</v>
    <v>81.08</v>
    <v>81.489999999999995</v>
    <v>82.7</v>
    <v>78.900000000000006</v>
    <v>80.290000000000006</v>
    <v>78.400000000000006</v>
    <v>79.040000000000006</v>
    <v>77.88</v>
    <v>75.069999999999993</v>
    <v>77.98</v>
    <v>81.25</v>
    <v>84.15</v>
    <v>84.84</v>
    <v>97.82</v>
    <v>98.41</v>
    <v>101.86</v>
    <v>100.12</v>
    <v>98.13</v>
    <v>103.7</v>
    <v>106.36</v>
    <v>106.17</v>
    <v>108.92</v>
    <v>104.23</v>
    <v>104.17</v>
    <v>97.95</v>
    <v>100.29</v>
    <v>101.98</v>
    <v>103.88</v>
    <v>101.79</v>
    <v>98.77</v>
    <v>98.38</v>
    <v>98.51</v>
    <v>101.9</v>
    <v>103.51</v>
    <v>107.45</v>
    <v>101.82</v>
    <v>101.24</v>
    <v>103.13</v>
    <v>100.02</v>
    <v>101.03</v>
    <v>103.02</v>
    <v>104.87</v>
    <v>104.15</v>
    <v>105.18</v>
    <v>104.54</v>
    <v>108.64</v>
    <v>112.58</v>
    <v>110.57</v>
    <v>110.4</v>
    <v>108.21</v>
    <v>104.5</v>
    <v>107.44</v>
    <v>110.39</v>
    <v>111.25</v>
    <v>113.12</v>
    <v>114.41</v>
    <v>116.06</v>
    <v>115.65</v>
    <v>116.52</v>
    <v>117</v>
    <v>116.8</v>
    <v>113.63</v>
    <v>112.81</v>
    <v>113.45</v>
    <v>117</v>
    <v>117.61</v>
    <v>117.06</v>
    <v>116.62</v>
    <v>115.72</v>
    <v>112.26</v>
    <v>112.56</v>
    <v>116.29</v>
    <v>119.98</v>
    <v>131.93</v>
    <v>131.29</v>
    <v>131.82</v>
    <v>128.69</v>
    <v>131.25</v>
    <v>136.05000000000001</v>
    <v>135.81</v>
    <v>136.63999999999999</v>
    <v>137.09</v>
    <v>140.43</v>
    <v>141.91</v>
    <v>140.81</v>
    <v>140.69</v>
    <v>141.31</v>
    <v>142.19999999999999</v>
    <v>144.08000000000001</v>
    <v>146.59</v>
    <v>146.44999999999999</v>
    <v>138.75</v>
    <v>140.19999999999999</v>
    <v>139.16999999999999</v>
    <v>141.93</v>
    <v>142.87</v>
    <v>145.06</v>
    <v>143.81</v>
    <v>143.1</v>
    <v>146.09</v>
    <v>146.4</v>
    <v>142.82</v>
    <v>143.36000000000001</v>
    <v>138.57</v>
    <v>139.69</v>
    <v>136.28</v>
    <v>138.96</v>
    <v>141.53</v>
    <v>144.11000000000001</v>
    <v>137.72</v>
    <v>149.38</v>
    <v>153.68</v>
    <v>157.82</v>
    <v>155.18</v>
    <v>151.72</v>
    <v>152.47</v>
    <v>155.72999999999999</v>
    <v>163</v>
    <v>156.30000000000001</v>
    <v>153.59</v>
    <v>150.63</v>
    <v>149.81</v>
    <v>143.47999999999999</v>
    <v>141.13</v>
    <v>136.07</v>
    <v>136.91999999999999</v>
    <v>138.31</v>
    <v>139.54</v>
    <v>130.4</v>
    <v>125.62</v>
    <v>130.09</v>
    <v>132.47</v>
    <v>136.62</v>
    <v>137.19</v>
    <v>143.15</v>
    <v>142.4</v>
    <v>135.93</v>
    <v>148.6</v>
    <v>149.76</v>
    <v>155.63999999999999</v>
    <v>154.24</v>
    <v>151.88</v>
    <v>156.53</v>
    <v>161.44999999999999</v>
    <v>167.73</v>
    <v>167.4</v>
    <v>173.3</v>
    <v>177.42</v>
    <v>180.17</v>
    <v>176.54</v>
    <v>178.5</v>
    <v>174.18</v>
    <v>176.19</v>
    <v>180.57</v>
    <v>177.5</v>
    <v>180.45</v>
    <v>176.16</v>
    <v>176.98</v>
    <v>175.5</v>
    <v>175.54</v>
    <v>170.74</v>
    <v>171.65</v>
    <v>168.04</v>
    <v>168.6</v>
    <v>164.02</v>
    <v>162.74</v>
    <v>166.15</v>
    <v>162.38</v>
    <v>158.9</v>
    <v>166.94</v>
    <v>166.75</v>
    <v>161.72</v>
    <v>158.69999999999999</v>
    <v>156.91</v>
    <v>153.57</v>
    <v>151.33000000000001</v>
    <v>139.56</v>
    <v>136.12</v>
    <v>131.47999999999999</v>
    <v>138.93</v>
    <v>139.78</v>
    <v>123.53</v>
    <v>127.83</v>
    <v>127.35</v>
    <v>129.94999999999999</v>
    <v>128.37</v>
    <v>128.22</v>
    <v>132.11000000000001</v>
    <v>132.13</v>
    <v>125.57</v>
    <v>128.68</v>
    <v>125.7</v>
    <v>122.6</v>
    <v>126.27</v>
    <v>134.91</v>
    <v>125.87</v>
    <v>122.54</v>
    <v>118.06</v>
    <v>113.52</v>
    <v>106.57</v>
    <v>102.14</v>
    <v>106.13</v>
    <v>101.39</v>
    <v>94.78</v>
    <v>93.78</v>
    <v>96.51</v>
    <v>102.62</v>
    <v>103.66</v>
    <v>103.61</v>
    <v>98.83</v>
    <v>99.74</v>
    <v>100.31</v>
    <v>103.28</v>
    <v>108.39</v>
    <v>105.22</v>
    <v>98.2</v>
    <v>97.73</v>
    <v>101.23</v>
    <v>94.8</v>
    <v>82.09</v>
    <v>79.260000000000005</v>
    <v>81.19</v>
    <v>79.78</v>
    <v>83.89</v>
    <v>83.62</v>
    <v>83.73</v>
    <v>79.78</v>
    <v>82.67</v>
    <v>77.03</v>
    <v>71.73</v>
    <v>67.44</v>
    <v>69.03</v>
    <v>73.17</v>
    <v>73.150000000000006</v>
    <v>70.14</v>
    <v>67.569999999999993</v>
    <v>72.3</v>
    <v>77.44</v>
    <v>79.540000000000006</v>
    <v>83.12</v>
    <v>81.45</v>
    <v>83.35</v>
    <v>79.16</v>
    <v>79.2</v>
    <v>78.040000000000006</v>
    <v>79.180000000000007</v>
    <v>83.38</v>
    <v>79.56</v>
    <v>76.400000000000006</v>
    <v>75.73</v>
    <v>75.569999999999993</v>
    <v>73.239999999999995</v>
    <v>70.150000000000006</v>
    <v>72.180000000000007</v>
    <v>71.88</v>
    <v>71.569999999999993</v>
    <v>71.97</v>
    <v>73.97</v>
    <v>72.319999999999993</v>
    <v>73</v>
    <v>77.7</v>
    <v>76.319999999999993</v>
    <v>74.16</v>
    <v>71.180000000000007</v>
    <v>69.400000000000006</v>
    <v>65.02</v>
    <v>66.58</v>
    <v>67.819999999999993</v>
    <v>66.430000000000007</v>
    <v>70.959999999999994</v>
    <v>70.44</v>
    <v>72.209999999999994</v>
    <v>65.63</v>
    <v>60.87</v>
    <v>54.22</v>
    <v>54.2</v>
    <v>52.35</v>
    <v>56.05</v>
    <v>58.34</v>
    <v>56.48</v>
    <v>57.22</v>
    <v>55.24</v>
    <v>54.28</v>
    <v>54.01</v>
    <v>53.5</v>
    <v>48.73</v>
    <v>50.76</v>
    <v>53.28</v>
    <v>56.14</v>
    <v>55.76</v>
    <v>55.94</v>
    <v>61.33</v>
    <v>60.84</v>
    <v>60.6</v>
    <v>60.64</v>
    <v>58.67</v>
    <v>57.56</v>
    <v>53.82</v>
    <v>49.93</v>
    <v>51.1</v>
    <v>52.25</v>
    <v>47.22</v>
    <v>47.21</v>
    <v>48.46</v>
    <v>47.73</v>
    <v>49.41</v>
    <v>53.49</v>
    <v>52.88</v>
    <v>50.47</v>
    <v>48.53</v>
    <v>48.67</v>
    <v>47.95</v>
    <v>53.81</v>
    <v>52.33</v>
    <v>58.11</v>
    <v>58.08</v>
    <v>54.54</v>
    <v>53.66</v>
    <v>54.42</v>
    <v>52.85</v>
    <v>54.14</v>
    <v>54.99</v>
    <v>58.02</v>
    <v>62.61</v>
    <v>63.89</v>
    <v>62.84</v>
    <v>60.88</v>
    <v>58.35</v>
    <v>61.32</v>
    <v>66.56</v>
    <v>71.64</v>
    <v>72.66</v>
    <v>72.739999999999995</v>
    <v>77.38</v>
    <v>69.08</v>
    <v>73.61</v>
    <v>74.14</v>
    <v>70.97</v>
    <v>75.569999999999993</v>
    <v>76.8</v>
    <v>77.94</v>
    <v>78.83</v>
    <v>79.16</v>
    <v>76.75</v>
    <v>76.92</v>
    <v>72.849999999999994</v>
    <v>72.430000000000007</v>
    <v>73.930000000000007</v>
    <v>76.69</v>
    <v>81.010000000000005</v>
    <v>77.11</v>
    <v>74.86</v>
    <v>73.78</v>
    <v>73.7</v>
    <v>73.02</v>
    <v>71</v>
    <v>71.94</v>
    <v>76.33</v>
    <v>78.55</v>
    <v>80.62</v>
    <v>83.59</v>
    <v>75.39</v>
    <v>76.42</v>
    <v>77.41</v>
    <v>76.150000000000006</v>
    <v>78.41</v>
    <v>77.290000000000006</v>
    <v>74.78</v>
    <v>68.78</v>
    <v>66.709999999999994</v>
    <v>65.599999999999994</v>
    <v>68.95</v>
    <v>72.239999999999995</v>
    <v>71.599999999999994</v>
    <v>68.66</v>
    <v>72.36</v>
    <v>77.48</v>
    <v>79.23</v>
    <v>78.599999999999994</v>
    <v>76.64</v>
    <v>73.67</v>
    <v>76.260000000000005</v>
    <v>76.099999999999994</v>
    <v>78.05</v>
    <v>77.510000000000005</v>
    <v>78.03</v>
    <v>79.930000000000007</v>
    <v>77.099999999999994</v>
    <v>73.3</v>
    <v>77.709999999999994</v>
    <v>76.42</v>
    <v>79.52</v>
    <v>76.709999999999994</v>
    <v>73.39</v>
    <v>71.81</v>
    <v>70.75</v>
    <v>71.680000000000007</v>
    <v>67.05</v>
    <v>76.599999999999994</v>
    <v>85.38</v>
    <v>80.400000000000006</v>
    <v>82.93</v>
    <v>81.13</v>
    <v>92.36</v>
    <v>93.24</v>
    <v>90.89</v>
    <v>96.66</v>
    <v>97.28</v>
    <v>98.31</v>
    <v>101.42</v>
    <v>92.57</v>
    <v>96.13</v>
    <v>96.63</v>
    <v>94.91</v>
    <v>93.84</v>
    <v>97.68</v>
    <v>101</v>
    <v>99.69</v>
    <v>103.99</v>
    <v>98.09</v>
    <v>94.43</v>
    <v>96.93</v>
    <v>96.53</v>
    <v>94.77</v>
    <v>93.63</v>
    <v>95.47</v>
    <v>96.76</v>
    <v>92.41</v>
    <v>95.01</v>
    <v>93.85</v>
    <v>94.5</v>
    <v>102.5</v>
    <v>102.45</v>
    <v>103</v>
    <v>107.97</v>
    <v>105.17</v>
    <v>107.69</v>
    <v>108.43</v>
    <v>106.81</v>
    <v>108.53</v>
    <v>109.95</v>
    <v>111.11</v>
    <v>113.43</v>
    <v>115.27</v>
    <v>122.45</v>
    <v>127.11</v>
    <v>125.82</v>
    <v>128.05000000000001</v>
    <v>127.47</v>
    <v>121.43</v>
    <v>122.4</v>
    <v>125.59</v>
    <v>123.24</v>
    <v>123.34</v>
    <v>121.05</v>
    <v>121.32</v>
    <v>118.08</v>
    <v>121.77</v>
    <v>125.24</v>
    <v>125.42</v>
    <v>121.98</v>
    <v>118.73</v>
    <v>120.56</v>
    <v>116.62</v>
    <v>114.78</v>
    <v>115.3</v>
    <v>118.65</v>
    <v>122.43</v>
    <v>125.67</v>
    <v>131.19999999999999</v>
    <v>131.47</v>
    <v>118.72</v>
    <v>125.18</v>
    <v>125.47</v>
    <v>122.36</v>
    <v>123.58</v>
    <v>121.71</v>
    <v>124.45</v>
    <v>125.35</v>
    <v>125.54</v>
    <v>125.06</v>
    <v>124.47</v>
    <v>123.8</v>
    <v>119.63</v>
    <v>115.32</v>
    <v>111.31</v>
    <v>116.24</v>
    <v>117.43</v>
    <v>121.26</v>
    <v>119.92</v>
    <v>118.59</v>
    <v>122.02</v>
    <v>115.9</v>
    <v>120.88</v>
    <v>118.35</v>
    <v>117.34</v>
    <v>117.99</v>
    <v>119.26</v>
    <v>125.06</v>
    <v>126.44</v>
    <v>128.66999999999999</v>
    <v>127.02</v>
    <v>123.58</v>
    <v>121.86</v>
    <v>127.97</v>
    <v>128.07</v>
    <v>126.19</v>
    <v>130.78</v>
    <v>134.30000000000001</v>
    <v>139.04</v>
    <v>143.75</v>
    <v>144.37</v>
    <v>145.72999999999999</v>
    <v>147.18</v>
    <v>151.13</v>
    <v>145.33000000000001</v>
    <v>147.78</v>
    <v>124.32</v>
    <v>123.67</v>
    <v>120.98</v>
    <v>120.16</v>
    <v>120.13</v>
    <v>109.85</v>
    <v>114.48</v>
    <v>116.75</v>
    <v>116.91</v>
    <v>116.46</v>
    <v>116.8</v>
    <v>115.4</v>
    <v>118.39</v>
    <v>113.45</v>
    <v>116.67</v>
    <v>115.37</v>
    <v>109</v>
    <v>107.11</v>
    <v>106.14</v>
    <v>104.09</v>
    <v>104.32</v>
    <v>106.74</v>
    <v>114.33</v>
    <v>112.28</v>
    <v>105.16</v>
    <v>110.04</v>
    <v>109.66</v>
    <v>115.96</v>
    <v>121.09</v>
    <v>116.57</v>
    <v>116.19</v>
    <v>115.605</v>
    <v>114.8</v>
    <v>114.72</v>
    <v>115.09</v>
    <v>109.95</v>
    <v>105.95</v>
    <v>108.58</v>
    <v>107.06</v>
    <v>106.01</v>
    <v>104.79</v>
    <v>107.08</v>
    <v>107.13</v>
    <v>108.21</v>
    <v>112.44</v>
    <v>117.06</v>
    <v>114.26</v>
    <v>111.43</v>
    <v>112.43</v>
    <v>117.37</v>
    <v>120.44</v>
    <v>126.42</v>
    <v>125.99</v>
    <v>124.04</v>
    <v>127.1</v>
    <v>127.34</v>
    <v>129.88999999999999</v>
    <v>121.84</v>
    <v>122.81</v>
    <v>122.66</v>
    <v>121.87</v>
    <v>119.8</v>
    <v>102.3</v>
    <v>108.14</v>
    <v>108.35</v>
    <v>107</v>
    <v>104.3</v>
    <v>103.77</v>
    <v>105.91</v>
    <v>104.48</v>
    <v>104.06</v>
    <v>102.95</v>
    <v>103</v>
    <v>100.59</v>
    <v>99.22</v>
    <v>97.8</v>
    <v>94.01</v>
    <v>92.47</v>
    <v>94.8</v>
    <v>98.08</v>
    <v>98.51</v>
    <v>99.21</v>
    <v>95.1</v>
    <v>95.56</v>
    <v>96.84</v>
    <v>97.35</v>
    <v>96.84</v>
    <v>97.34</v>
    <v>99.86</v>
    <v>98.39</v>
    <v>96.36</v>
    <v>96.28</v>
    <v>93.37</v>
    <v>92.75</v>
    <v>91.86</v>
    <v>89.51</v>
    <v>90.72</v>
    <v>87.99</v>
    <v>87.62</v>
    <v>89.68</v>
    <v>87.94</v>
    <v>86.08</v>
    <v>86.45</v>
    <v>86.31</v>
    <v>83.86</v>
    <v>84.56</v>
    <v>85.87</v>
    <v>88.23</v>
    <v>87.88</v>
    <v>85.94</v>
    <v>85.49</v>
    <v>84.27</v>
    <v>84.82</v>
    <v>85.2</v>
    <v>86.94</v>
    <v>86.58</v>
    <v>84.8</v>
    <v>82.73</v>
    <v>85.73</v>
    <v>87.23</v>
    <v>85.3</v>
    <v>84.45</v>
    <v>85.56</v>
    <v>84.85</v>
    <v>89.16</v>
    <v>87.52</v>
    <v>86.35</v>
    <v>85.98</v>
    <v>87.48</v>
    <v>89.32</v>
    <v>87.41</v>
    <v>82.79</v>
    <v>83.93</v>
    <v>82.2</v>
    <v>84.4</v>
    <v>82.98</v>
    <v>79.239999999999995</v>
    <v>79.69</v>
    <v>77.27</v>
    <v>85.14</v>
    <v>89.51</v>
    <v>87.82</v>
    <v>91.18</v>
    <v>94.57</v>
    <v>92.6</v>
    <v>93.7</v>
    <v>94.59</v>
    <v>96.16</v>
    <v>101.09</v>
    <v>103.7</v>
    <v>105.61</v>
    <v>106.56</v>
    <v>105.06</v>
    <v>102.2</v>
    <v>103.67</v>
    <v>104.11</v>
    <v>103.74</v>
    <v>104.6</v>
    <v>104.92</v>
    <v>106.8</v>
    <v>107.86</v>
    <v>107.11</v>
    <v>103.63</v>
    <v>105.26</v>
    <v>100.88</v>
    <v>102.33</v>
    <v>98.18</v>
    <v>96.7</v>
    <v>94.51</v>
    <v>95.27</v>
    <v>93.41</v>
    <v>93.77</v>
    <v>88.69</v>
    <v>89.78</v>
    <v>86.454999999999998</v>
    <v>104.03</v>
    <v>100.12</v>
    <v>105.16</v>
    <v>104.9</v>
    <v>103.39</v>
    <v>100.73</v>
    <v>99.47</v>
    <v>100.5</v>
    <v>101.35</v>
    <v>102.09</v>
    <v>101.99</v>
    <v>100.2</v>
    <v>100.66</v>
    <v>102.96</v>
    <v>104.4</v>
    <v>103.94</v>
    <v>101.48</v>
    <v>100.81</v>
    <v>98.18</v>
    <v>96.21</v>
    <v>99</v>
    <v>99.97</v>
    <v>104.31</v>
    <v>107.54</v>
    <v>110.08</v>
    <v>106.94</v>
    <v>108.37</v>
    <v>121.63</v>
    <v>118.98</v>
    <v>115.59</v>
    <v>115.72</v>
    <v>117.29</v>
    <v>118.31</v>
    <v>119.88</v>
    <v>121.09</v>
    <v>123.26</v>
    <v>122.25</v>
    <v>124.81</v>
    <v>124.59</v>
    <v>122.02</v>
    <v>120.39</v>
    <v>124</v>
    <v>125.04</v>
    <v>126.7</v>
    <v>125.59</v>
    <v>129.32</v>
    <v>125.99</v>
    <v>128.16999999999999</v>
    <v>129.96</v>
    <v>131.71</v>
    <v>139.99</v>
    <v>141</v>
    <v>141.62</v>
    <v>141.25</v>
    <v>140.05000000000001</v>
    <v>143.02000000000001</v>
    <v>143.80000000000001</v>
    <v>145.75</v>
    <v>141.66</v>
    <v>138.76</v>
    <v>134.38</v>
    <v>134.09</v>
    <v>132.72999999999999</v>
    <v>128.22</v>
    <v>128.29</v>
    <v>129.41</v>
    <v>125.54</v>
    <v>123.36</v>
    <v>120.68</v>
    <v>119.33</v>
    <v>121.08</v>
    <v>120.54</v>
    <v>125.38</v>
    <v>126.43</v>
    <v>125.77</v>
    <v>123.51</v>
    <v>125.4</v>
    <v>127.69</v>
    <v>124.37</v>
    <v>123.55</v>
    <v>126.7</v>
    <v>124.28</v>
    <v>126.63</v>
    <v>136.49</v>
    <v>135.41999999999999</v>
    <v>139.69999999999999</v>
    <v>143.27000000000001</v>
    <v>142.94</v>
    <v>145.31</v>
    <v>144.72999999999999</v>
    <v>142.01</v>
    <v>140.94999999999999</v>
    <v>139.32</v>
    <v>144.41999999999999</v>
    <v>141.54</v>
    <v>142.62</v>
    <v>148.91999999999999</v>
    <v>154.91</v>
    <v>153.61000000000001</v>
    <v>155.97</v>
    <v>155.63999999999999</v>
    <v>153.93</v>
    <v>148.72</v>
    <v>148.01</v>
    <v>148.41</v>
    <v>147</v>
    <v>154.08000000000001</v>
    <v>154.53</v>
    <v>157.44999999999999</v>
    <v>158.65</v>
    <v>156.97999999999999</v>
    <v>159.68</v>
    <v>159.41999999999999</v>
    <v>157.85</v>
    <v>154.74</v>
    <v>152.59</v>
    <v>151.13999999999999</v>
    <v>148.63999999999999</v>
    <v>148.25</v>
    <v>145.94</v>
    <v>147.75</v>
    <v>145.49</v>
    <v>147.9</v>
    <v>143.54</v>
    <v>144.52000000000001</v>
    <v>143.25</v>
    <v>140.13999999999999</v>
    <v>142.88999999999999</v>
    <v>139.24</v>
    <v>135.85</v>
    <v>136.1</v>
    <v>132.99</v>
    <v>131.55000000000001</v>
    <v>133.5</v>
    <v>133.28</v>
    <v>131.30000000000001</v>
    <v>129.38</v>
    <v>125.14</v>
    <v>130.5</v>
    <v>132.51</v>
    <v>132.61000000000001</v>
    <v>134.37</v>
    <v>130.81</v>
    <v>123.31</v>
    <v>121.05</v>
    <v>126.69</v>
    <v>126.18</v>
    <v>131.75</v>
    <v>132.27000000000001</v>
    <v>130.24</v>
    <v>134.61000000000001</v>
    <v>131.38999999999999</v>
    <v>137.18</v>
    <v>136.05000000000001</v>
    <v>139.31</v>
    <v>135.01</v>
    <v>140.6</v>
    <v>142.06</v>
    <v>144.69</v>
    <v>140.07499999999999</v>
    <v>143.18</v>
    <v>143.11000000000001</v>
    <v>145.28</v>
    <v>146.16999999999999</v>
    <v>139.91999999999999</v>
    <v>138.91999999999999</v>
    <v>135.62</v>
    <v>129.82</v>
    <v>125.73</v>
    <v>125.43</v>
    <v>128.13999999999999</v>
    <v>127.73</v>
    <v>128.77000000000001</v>
    <v>135.47</v>
    <v>138.43</v>
    <v>139.81</v>
    <v>137.91999999999999</v>
    <v>139.05000000000001</v>
    <v>143.75</v>
    <v>144.83000000000001</v>
    <v>143.04</v>
    <v>147.4</v>
    <v>144.31</v>
    <v>144.81</v>
    <v>141.63</v>
    <v>140.80000000000001</v>
    <v>137.99</v>
    <v>141.93</v>
    <v>136.54</v>
    <v>135.61000000000001</v>
    <v>135.11000000000001</v>
    <v>136.74</v>
    <v>139.55000000000001</v>
    <v>139.43</v>
    <v>140.44999999999999</v>
    <v>137.54</v>
    <v>136.09</v>
    <v>139.4</v>
    <v>138.22999999999999</v>
    <v>132.35</v>
    <v>131.29</v>
    <v>129.99</v>
    <v>133.75</v>
    <v>138.05000000000001</v>
    <v>111.58</v>
    <v>109</v>
    <v>107.82</v>
    <v>106.21</v>
    <v>106.29</v>
    <v>105.22</v>
    <v>102.74</v>
    <v>101.86</v>
    <v>101.3</v>
    <v>102.85</v>
    <v>101.98</v>
    <v>98.96</v>
    <v>99.86</v>
    <v>97.78</v>
    <v>96.51</v>
    <v>97.98</v>
    <v>98.59</v>
    <v>101.81</v>
    <v>106.08</v>
    <v>108.53</v>
    <v>104.06</v>
    <v>105.6</v>
    <v>105.6</v>
    <v>109.68</v>
    <v>111.25</v>
    <v>113.28</v>
    <v>109.91</v>
    <v>109.75</v>
    <v>110.59</v>
    <v>111.44</v>
    <v>113.37</v>
    <v>112.94</v>
    <v>111.72</v>
    <v>108.96</v>
    <v>111.55</v>
    <v>106.85</v>
    <v>105.68</v>
    <v>111.86</v>
    <v>113.27</v>
    <v>112.28</v>
    <v>112.95</v>
    <v>110.72</v>
    <v>108.71</v>
    <v>109.53</v>
    <v>110.03</v>
    <v>110.8</v>
    <v>112.07</v>
    <v>111.06</v>
    <v>109.68</v>
    <v>110.04</v>
    <v>105.77</v>
    <v>105.12</v>
    <v>103.89</v>
    <v>102.67</v>
    <v>99.97</v>
    <v>103.3</v>
    <v>102.64</v>
    <v>105.06</v>
    <v>103.59</v>
    <v>102.42</v>
    <v>103.56</v>
    <v>104.77</v>
    <v>107.01</v>
    <v>102.07</v>
    <v>96.74</v>
    <v>97.28</v>
    <v>97</v>
    <v>95.52</v>
    <v>93.37</v>
    <v>90.76</v>
    <v>88.95</v>
    <v>88.83</v>
    <v>110.05</v>
    <v>108.43</v>
    <v>107.35</v>
    <v>110.95</v>
    <v>108.88</v>
    <v>107.6</v>
    <v>106.1</v>
    <v>103.15</v>
    <v>104.93</v>
    <v>100.86</v>
    <v>99.57</v>
    <v>100.38</v>
    <v>100.98</v>
    <v>103.85</v>
    <v>100.81</v>
    <v>99.84</v>
    <v>101.1</v>
    <v>98.32</v>
    <v>101.88</v>
    <v>100</v>
    <v>98.6</v>
    <v>103.87</v>
    <v>103.49</v>
    <v>106.98</v>
    <v>105.48</v>
    <v>104.59</v>
    <v>110.92</v>
    <v>112.59</v>
    <v>109.51</v>
    <v>110.59</v>
    <v>105.99</v>
    <v>106.2</v>
    <v>109.14</v>
    <v>111.54</v>
    <v>95.97</v>
    <v>100.65</v>
    <v>95.83</v>
    <v>89.32</v>
    <v>99.59</v>
    <v>95.5</v>
    <v>92.56</v>
    <v>90.8</v>
    <v>89.93</v>
    <v>88.67</v>
    <v>90.72</v>
    <v>89.46</v>
    <v>93.59</v>
    <v>95.8</v>
    <v>98.73</v>
    <v>97.68</v>
    <v>96.23</v>
    <v>96.1</v>
    <v>96.42</v>
    <v>94.72</v>
    <v>97.49</v>
    <v>100.79</v>
    <v>98.78</v>
    <v>100.76</v>
    <v>110.65</v>
    <v>109.77</v>
    <v>118.85</v>
    <v>120.26</v>
    <v>118.26</v>
    <v>117.27</v>
    <v>117.55</v>
    <v>114.73</v>
    <v>112.91</v>
    <v>112.82</v>
    <v>111.38</v>
    <v>108.29</v>
    <v>109.95</v>
    <v>106.88</v>
    <v>103.91</v>
    <v>102</v>
    <v>101.42</v>
    <v>102.17</v>
    <v>99.01</v>
    <v>100.17</v>
    <v>101.46</v>
    <v>102.24</v>
    <v>105.15</v>
    <v>104.29</v>
    <v>103.66</v>
    <v>97.49</v>
    <v>102.24</v>
    <v>101</v>
    <v>100.13</v>
    <v>98.52</v>
    <v>97.37</v>
    <v>99.12</v>
    <v>98.64</v>
    <v>100.05</v>
    <v>103.02</v>
    <v>101.28</v>
    <v>107.13</v>
    <v>106.74</v>
    <v>107.34</v>
    <v>106.35</v>
    <v>106.53</v>
    <v>104.75</v>
    <v>105.85</v>
    <v>103.75</v>
    <v>102.01</v>
    <v>99.72</v>
    <v>103.2</v>
    <v>106.63</v>
    <v>105.18</v>
    <v>103.64</v>
    <v>106.31</v>
    <v>108.79</v>
    <v>107.77500000000001</v>
    <v>106.75</v>
  </a>
  <a r="1" c="2510">
    <v>15.38</v>
    <v>15.82</v>
    <v>15.08</v>
    <v>15.08</v>
    <v>15.09</v>
    <v>14.9</v>
    <v>15.18</v>
    <v>15.24</v>
    <v>15.3</v>
    <v>15.13</v>
    <v>15.16</v>
    <v>15</v>
    <v>14.86</v>
    <v>14.62</v>
    <v>14.71</v>
    <v>14.15</v>
    <v>13.51</v>
    <v>13.76</v>
    <v>13.58</v>
    <v>14.11</v>
    <v>14.05</v>
    <v>14.47</v>
    <v>14.42</v>
    <v>14.32</v>
    <v>14.25</v>
    <v>13.92</v>
    <v>14.15</v>
    <v>13.85</v>
    <v>13.7</v>
    <v>13.71</v>
    <v>13.87</v>
    <v>14.02</v>
    <v>13.89</v>
    <v>14.63</v>
    <v>14.55</v>
    <v>14.48</v>
    <v>14.57</v>
    <v>15.27</v>
    <v>15.09</v>
    <v>14.95</v>
    <v>14.45</v>
    <v>13.76</v>
    <v>12.66</v>
    <v>12.22</v>
    <v>11</v>
    <v>11.3</v>
    <v>11.54</v>
    <v>11.47</v>
    <v>11.66</v>
    <v>11.93</v>
    <v>11.99</v>
    <v>11.76</v>
    <v>11.38</v>
    <v>11.36</v>
    <v>11.46</v>
    <v>11.36</v>
    <v>11.48</v>
    <v>11.19</v>
    <v>11.09</v>
    <v>11.22</v>
    <v>10.82</v>
    <v>10.3</v>
    <v>10.02</v>
    <v>10.31</v>
    <v>10.85</v>
    <v>10.79</v>
    <v>10.91</v>
    <v>10.89</v>
    <v>10.18</v>
    <v>10.130000000000001</v>
    <v>9.9</v>
    <v>9.93</v>
    <v>10</v>
    <v>9.57</v>
    <v>9.4</v>
    <v>9.33</v>
    <v>9.85</v>
    <v>9.61</v>
    <v>10.119999999999999</v>
    <v>10.33</v>
    <v>10.28</v>
    <v>10.53</v>
    <v>10.92</v>
    <v>11.22</v>
    <v>11.19</v>
    <v>11.21</v>
    <v>11.19</v>
    <v>11.32</v>
    <v>10.78</v>
    <v>10.63</v>
    <v>10.75</v>
    <v>11</v>
    <v>11.42</v>
    <v>11.26</v>
    <v>11.12</v>
    <v>10.75</v>
    <v>10.75</v>
    <v>10.64</v>
    <v>10.4</v>
    <v>10.34</v>
    <v>10.36</v>
    <v>10.65</v>
    <v>10.63</v>
    <v>10.5</v>
    <v>10.39</v>
    <v>10.56</v>
    <v>10.43</v>
    <v>9.9499999999999993</v>
    <v>9.85</v>
    <v>9.67</v>
    <v>9.5</v>
    <v>9.57</v>
    <v>9.1300000000000008</v>
    <v>8.99</v>
    <v>9.0500000000000007</v>
    <v>8.74</v>
    <v>8.15</v>
    <v>8.8000000000000007</v>
    <v>8.32</v>
    <v>8.9600000000000009</v>
    <v>8.9700000000000006</v>
    <v>8.76</v>
    <v>8.89</v>
    <v>8.92</v>
    <v>8.81</v>
    <v>8.9600000000000009</v>
    <v>9.16</v>
    <v>9.32</v>
    <v>9.1199999999999992</v>
    <v>9.1</v>
    <v>8.8699999999999992</v>
    <v>8.5</v>
    <v>9.17</v>
    <v>9.26</v>
    <v>9.06</v>
    <v>8.86</v>
    <v>9.24</v>
    <v>9.4600000000000009</v>
    <v>9.67</v>
    <v>9.6199999999999992</v>
    <v>9.36</v>
    <v>9.4</v>
    <v>9.09</v>
    <v>9.6</v>
    <v>9.9</v>
    <v>9.74</v>
    <v>9.33</v>
    <v>9.0399999999999991</v>
    <v>9.7799999999999994</v>
    <v>9.99</v>
    <v>9.81</v>
    <v>9.9700000000000006</v>
    <v>9.4499999999999993</v>
    <v>9.27</v>
    <v>9.02</v>
    <v>9.81</v>
    <v>9.7100000000000009</v>
    <v>9.64</v>
    <v>9.52</v>
    <v>9.8800000000000008</v>
    <v>9.9600000000000009</v>
    <v>9.8000000000000007</v>
    <v>9.65</v>
    <v>9.31</v>
    <v>9.2100000000000009</v>
    <v>8.84</v>
    <v>9.51</v>
    <v>9.24</v>
    <v>9.5500000000000007</v>
    <v>9.36</v>
    <v>9.1</v>
    <v>9.19</v>
    <v>9.01</v>
    <v>8.93</v>
    <v>8.76</v>
    <v>8.69</v>
    <v>9.1</v>
    <v>9.25</v>
    <v>9.74</v>
    <v>9.68</v>
    <v>9.81</v>
    <v>9.94</v>
    <v>9.9</v>
    <v>9.7200000000000006</v>
    <v>9.77</v>
    <v>9.73</v>
    <v>9.58</v>
    <v>8.76</v>
    <v>8.61</v>
    <v>8.41</v>
    <v>8.4</v>
    <v>8.33</v>
    <v>8.14</v>
    <v>7.98</v>
    <v>8.06</v>
    <v>8.48</v>
    <v>10.24</v>
    <v>9.51</v>
    <v>9.36</v>
    <v>9.15</v>
    <v>9.24</v>
    <v>9.09</v>
    <v>8.8699999999999992</v>
    <v>9.11</v>
    <v>9.2799999999999994</v>
    <v>9.23</v>
    <v>9.4</v>
    <v>9.5399999999999991</v>
    <v>9.56</v>
    <v>9.84</v>
    <v>9.85</v>
    <v>10.35</v>
    <v>10.34</v>
    <v>10.24</v>
    <v>10.25</v>
    <v>10.29</v>
    <v>10.4</v>
    <v>10.62</v>
    <v>10.7</v>
    <v>10.52</v>
    <v>10.38</v>
    <v>10.57</v>
    <v>10.64</v>
    <v>10.96</v>
    <v>11.16</v>
    <v>11.29</v>
    <v>11.43</v>
    <v>10.8</v>
    <v>10.75</v>
    <v>10.210000000000001</v>
    <v>10.58</v>
    <v>10.82</v>
    <v>11.3</v>
    <v>11.31</v>
    <v>10.7</v>
    <v>10.87</v>
    <v>11.49</v>
    <v>11.75</v>
    <v>12.15</v>
    <v>12.3</v>
    <v>12.43</v>
    <v>12.31</v>
    <v>12.13</v>
    <v>12.06</v>
    <v>11.82</v>
    <v>11.91</v>
    <v>11.62</v>
    <v>11.53</v>
    <v>11.25</v>
    <v>11.56</v>
    <v>11.46</v>
    <v>11.39</v>
    <v>11.36</v>
    <v>11.32</v>
    <v>8.74</v>
    <v>8.4499999999999993</v>
    <v>8.3000000000000007</v>
    <v>8.39</v>
    <v>8.41</v>
    <v>8.41</v>
    <v>8.4700000000000006</v>
    <v>8.35</v>
    <v>8.6199999999999992</v>
    <v>8.6999999999999993</v>
    <v>8.61</v>
    <v>8.5500000000000007</v>
    <v>8.66</v>
    <v>8.7100000000000009</v>
    <v>8.81</v>
    <v>8.92</v>
    <v>8.73</v>
    <v>8.68</v>
    <v>8.9</v>
    <v>9.02</v>
    <v>8.82</v>
    <v>8.6300000000000008</v>
    <v>8.5</v>
    <v>8.5500000000000007</v>
    <v>8.35</v>
    <v>8.6199999999999992</v>
    <v>8.52</v>
    <v>8.5</v>
    <v>8.66</v>
    <v>8.4</v>
    <v>8.08</v>
    <v>8.31</v>
    <v>8.23</v>
    <v>8.2799999999999994</v>
    <v>8.1999999999999993</v>
    <v>8.44</v>
    <v>8.61</v>
    <v>8.49</v>
    <v>8.34</v>
    <v>8.31</v>
    <v>8.3699999999999992</v>
    <v>8.31</v>
    <v>8.3000000000000007</v>
    <v>8.24</v>
    <v>8.6999999999999993</v>
    <v>8.68</v>
    <v>8.6300000000000008</v>
    <v>8.5299999999999994</v>
    <v>8.66</v>
    <v>8.33</v>
    <v>8.3800000000000008</v>
    <v>8.3800000000000008</v>
    <v>8.25</v>
    <v>8.1199999999999992</v>
    <v>8.08</v>
    <v>8.1300000000000008</v>
    <v>8</v>
    <v>7.89</v>
    <v>7.79</v>
    <v>7.67</v>
    <v>7.68</v>
    <v>7.7</v>
    <v>7.8</v>
    <v>7.72</v>
    <v>7.6</v>
    <v>7.47</v>
    <v>7.55</v>
    <v>7.74</v>
    <v>7.66</v>
    <v>7.47</v>
    <v>7.5</v>
    <v>7.67</v>
    <v>8.6300000000000008</v>
    <v>8.43</v>
    <v>8.3800000000000008</v>
    <v>8.1999999999999993</v>
    <v>8.11</v>
    <v>8.2799999999999994</v>
    <v>8.2200000000000006</v>
    <v>8.35</v>
    <v>8.3699999999999992</v>
    <v>8.34</v>
    <v>8.0299999999999994</v>
    <v>7.51</v>
    <v>7.07</v>
    <v>7.14</v>
    <v>7.39</v>
    <v>7.33</v>
    <v>7.38</v>
    <v>7.66</v>
    <v>7.7</v>
    <v>7.52</v>
    <v>7.33</v>
    <v>7.32</v>
    <v>7.18</v>
    <v>7.18</v>
    <v>7.13</v>
    <v>7.17</v>
    <v>7.09</v>
    <v>7.08</v>
    <v>6.75</v>
    <v>6.77</v>
    <v>6.9</v>
    <v>6.85</v>
    <v>6.85</v>
    <v>6.96</v>
    <v>7</v>
    <v>7.15</v>
    <v>7.12</v>
    <v>7</v>
    <v>7.04</v>
    <v>7.22</v>
    <v>7.13</v>
    <v>7.06</v>
    <v>7.08</v>
    <v>7.13</v>
    <v>7.18</v>
    <v>6.97</v>
    <v>7.19</v>
    <v>7.07</v>
    <v>7.2</v>
    <v>7.37</v>
    <v>7.2</v>
    <v>7.17</v>
    <v>7.09</v>
    <v>7.34</v>
    <v>7.3</v>
    <v>6.89</v>
    <v>6.78</v>
    <v>6.85</v>
    <v>6.64</v>
    <v>6.8</v>
    <v>7.06</v>
    <v>7.14</v>
    <v>7.17</v>
    <v>7.27</v>
    <v>7.21</v>
    <v>7</v>
    <v>6.96</v>
    <v>6.96</v>
    <v>6.78</v>
    <v>6.69</v>
    <v>6.66</v>
    <v>6.69</v>
    <v>6.32</v>
    <v>6.81</v>
    <v>7.21</v>
    <v>7</v>
    <v>7.08</v>
    <v>6.85</v>
    <v>6.76</v>
    <v>6.75</v>
    <v>6.72</v>
    <v>6.62</v>
    <v>6.5</v>
    <v>6.59</v>
    <v>6.73</v>
    <v>6.77</v>
    <v>6.82</v>
    <v>6.53</v>
    <v>6.51</v>
    <v>6.64</v>
    <v>6.55</v>
    <v>6.74</v>
    <v>6.76</v>
    <v>6.93</v>
    <v>6.99</v>
    <v>7.09</v>
    <v>6.88</v>
    <v>6.78</v>
    <v>6.58</v>
    <v>6.53</v>
    <v>6.5</v>
    <v>6.38</v>
    <v>6.46</v>
    <v>6.32</v>
    <v>6.1</v>
    <v>6.1</v>
    <v>6.12</v>
    <v>6.09</v>
    <v>6.18</v>
    <v>6.17</v>
    <v>6.16</v>
    <v>6.24</v>
    <v>6.27</v>
    <v>6.41</v>
    <v>6.25</v>
    <v>6.19</v>
    <v>6.17</v>
    <v>6.16</v>
    <v>6.14</v>
    <v>5.97</v>
    <v>5.97</v>
    <v>7.04</v>
    <v>7.29</v>
    <v>6.94</v>
    <v>6.82</v>
    <v>6.49</v>
    <v>6.31</v>
    <v>6.32</v>
    <v>6.48</v>
    <v>6.57</v>
    <v>6.53</v>
    <v>6.49</v>
    <v>6.53</v>
    <v>6.62</v>
    <v>6.91</v>
    <v>6.88</v>
    <v>7.01</v>
    <v>6.92</v>
    <v>6.93</v>
    <v>6.9</v>
    <v>6.8</v>
    <v>6.83</v>
    <v>7.17</v>
    <v>7.39</v>
    <v>7.38</v>
    <v>7.35</v>
    <v>7.36</v>
    <v>7.28</v>
    <v>7.35</v>
    <v>7.16</v>
    <v>7.21</v>
    <v>7.34</v>
    <v>7.48</v>
    <v>7.61</v>
    <v>7.64</v>
    <v>7.73</v>
    <v>7.78</v>
    <v>7.72</v>
    <v>8</v>
    <v>7.73</v>
    <v>7.49</v>
    <v>7.59</v>
    <v>7.59</v>
    <v>7.6</v>
    <v>7.57</v>
    <v>7.53</v>
    <v>7.55</v>
    <v>7.54</v>
    <v>7.52</v>
    <v>7.7</v>
    <v>7.82</v>
    <v>7.76</v>
    <v>7.64</v>
    <v>8.02</v>
    <v>7.88</v>
    <v>7.9</v>
    <v>7.97</v>
    <v>7.97</v>
    <v>7.89</v>
    <v>7.8</v>
    <v>7.8</v>
    <v>7.92</v>
    <v>8</v>
    <v>7.83</v>
    <v>8.59</v>
    <v>8.91</v>
    <v>9.2200000000000006</v>
    <v>9</v>
    <v>9.57</v>
    <v>9.39</v>
    <v>9.06</v>
    <v>8.8800000000000008</v>
    <v>8.74</v>
    <v>8.68</v>
    <v>8.77</v>
    <v>8.8800000000000008</v>
    <v>8.91</v>
    <v>8.9</v>
    <v>8.7799999999999994</v>
    <v>8.8000000000000007</v>
    <v>8.9499999999999993</v>
    <v>8.99</v>
    <v>8.9499999999999993</v>
    <v>8.9499999999999993</v>
    <v>9.59</v>
    <v>9.3800000000000008</v>
    <v>9.4600000000000009</v>
    <v>9.31</v>
    <v>9.17</v>
    <v>9.07</v>
    <v>9.1300000000000008</v>
    <v>9.2200000000000006</v>
    <v>9.24</v>
    <v>9.24</v>
    <v>9</v>
    <v>9.0500000000000007</v>
    <v>9.3000000000000007</v>
    <v>9.35</v>
    <v>9.5</v>
    <v>9.58</v>
    <v>9.6199999999999992</v>
    <v>9.75</v>
    <v>9.65</v>
    <v>9.69</v>
    <v>9.64</v>
    <v>9.77</v>
    <v>9.77</v>
    <v>9.91</v>
    <v>9.5399999999999991</v>
    <v>9.5</v>
    <v>9.5</v>
    <v>9.57</v>
    <v>9.67</v>
    <v>9.6</v>
    <v>9.83</v>
    <v>10.45</v>
    <v>10.39</v>
    <v>10.48</v>
    <v>10.5</v>
    <v>10.52</v>
    <v>10.68</v>
    <v>10.5</v>
    <v>10.220000000000001</v>
    <v>10.210000000000001</v>
    <v>10.01</v>
    <v>9.0500000000000007</v>
    <v>9.67</v>
    <v>8.82</v>
    <v>9.7200000000000006</v>
    <v>10.02</v>
    <v>10.49</v>
    <v>10.47</v>
    <v>10.39</v>
    <v>10.55</v>
    <v>10.78</v>
    <v>10.42</v>
    <v>10.59</v>
    <v>10.96</v>
    <v>11.18</v>
    <v>11.07</v>
    <v>10.89</v>
    <v>10.93</v>
    <v>11.11</v>
    <v>10.91</v>
    <v>10.83</v>
    <v>10.82</v>
    <v>10.69</v>
    <v>10.61</v>
    <v>10.83</v>
    <v>10.91</v>
    <v>11.02</v>
    <v>11.06</v>
    <v>11.27</v>
    <v>11.34</v>
    <v>12.7</v>
    <v>12.92</v>
    <v>13</v>
    <v>12.8</v>
    <v>12.89</v>
    <v>12.92</v>
    <v>13.04</v>
    <v>13.03</v>
    <v>13</v>
    <v>12.64</v>
    <v>12.99</v>
    <v>12.91</v>
    <v>12.05</v>
    <v>12.53</v>
    <v>13.36</v>
    <v>13.43</v>
    <v>13.47</v>
    <v>13.69</v>
    <v>13.74</v>
    <v>13.54</v>
    <v>13.66</v>
    <v>13.65</v>
    <v>13.93</v>
    <v>14.13</v>
    <v>14.47</v>
    <v>14.09</v>
    <v>13.81</v>
    <v>13.74</v>
    <v>13.65</v>
    <v>13.72</v>
    <v>13.37</v>
    <v>13.83</v>
    <v>13.33</v>
    <v>12.45</v>
    <v>13</v>
    <v>13.12</v>
    <v>12.83</v>
    <v>12.94</v>
    <v>12.77</v>
    <v>12.76</v>
    <v>13.41</v>
    <v>13.2</v>
    <v>13.14</v>
    <v>13.47</v>
    <v>13.56</v>
    <v>13.88</v>
    <v>13.73</v>
    <v>14.82</v>
    <v>13.2</v>
    <v>12.75</v>
    <v>12.95</v>
    <v>13.49</v>
    <v>13.52</v>
    <v>13.78</v>
    <v>14.37</v>
    <v>14.12</v>
    <v>14.24</v>
    <v>14.24</v>
    <v>14.37</v>
    <v>14.18</v>
    <v>14.35</v>
    <v>14.75</v>
    <v>15.07</v>
    <v>15.33</v>
    <v>15.49</v>
    <v>15.58</v>
    <v>15.64</v>
    <v>16</v>
    <v>15.95</v>
    <v>16.190000000000001</v>
    <v>16.27</v>
    <v>15.97</v>
    <v>16.440000000000001</v>
    <v>17.21</v>
    <v>17.16</v>
    <v>16.77</v>
    <v>16.75</v>
    <v>16.75</v>
    <v>16.96</v>
    <v>16.86</v>
    <v>15.63</v>
    <v>16.18</v>
    <v>16.22</v>
    <v>15.71</v>
    <v>15.47</v>
    <v>15.55</v>
    <v>15.84</v>
    <v>15.65</v>
    <v>15.85</v>
    <v>15.96</v>
    <v>16</v>
    <v>15.72</v>
    <v>15.61</v>
    <v>15.91</v>
    <v>15.6</v>
    <v>15.41</v>
    <v>16.25</v>
    <v>15.86</v>
    <v>15.82</v>
    <v>16.190000000000001</v>
    <v>16</v>
    <v>15.21</v>
    <v>15.79</v>
    <v>16.13</v>
    <v>16.18</v>
    <v>16.53</v>
    <v>17.05</v>
    <v>16.64</v>
    <v>16.66</v>
    <v>16.87</v>
    <v>17.170000000000002</v>
    <v>17.47</v>
    <v>17.87</v>
    <v>18.14</v>
    <v>18.41</v>
    <v>18.079999999999998</v>
    <v>18.649999999999999</v>
    <v>18.420000000000002</v>
    <v>18.55</v>
    <v>19.05</v>
    <v>19.03</v>
    <v>19.3</v>
    <v>18.79</v>
    <v>18.77</v>
    <v>18.600000000000001</v>
    <v>18.86</v>
    <v>19.190000000000001</v>
    <v>19.04</v>
    <v>18.97</v>
    <v>18.09</v>
    <v>17.64</v>
    <v>17.899999999999999</v>
    <v>17.93</v>
    <v>17.91</v>
    <v>17.57</v>
    <v>17.399999999999999</v>
    <v>17.38</v>
    <v>17.239999999999998</v>
    <v>16.88</v>
    <v>16.760000000000002</v>
    <v>16.53</v>
    <v>16.989999999999998</v>
    <v>16.899999999999999</v>
    <v>17.2</v>
    <v>17.02</v>
    <v>17.38</v>
    <v>17.68</v>
    <v>17.86</v>
    <v>17.649999999999999</v>
    <v>17.38</v>
    <v>17.8</v>
    <v>18.579999999999998</v>
    <v>18.79</v>
    <v>18.04</v>
    <v>17.989999999999998</v>
    <v>18.059999999999999</v>
    <v>17.64</v>
    <v>18.04</v>
    <v>18</v>
    <v>17.34</v>
    <v>17.670000000000002</v>
    <v>18.25</v>
    <v>18.75</v>
    <v>18.5</v>
    <v>18.04</v>
    <v>18.510000000000002</v>
    <v>18.350000000000001</v>
    <v>18.14</v>
    <v>18.73</v>
    <v>19.54</v>
    <v>20.239999999999998</v>
    <v>20.47</v>
    <v>20.61</v>
    <v>20.53</v>
    <v>20.21</v>
    <v>20.38</v>
    <v>20.54</v>
    <v>19.920000000000002</v>
    <v>20.5</v>
    <v>20.81</v>
    <v>20.62</v>
    <v>20.67</v>
    <v>21.15</v>
    <v>21.36</v>
    <v>21</v>
    <v>21.27</v>
    <v>21.31</v>
    <v>21.48</v>
    <v>21.68</v>
    <v>21.9</v>
    <v>21.44</v>
    <v>21.65</v>
    <v>21.52</v>
    <v>21.41</v>
    <v>21.26</v>
    <v>21.2</v>
    <v>21.09</v>
    <v>21.29</v>
    <v>21</v>
    <v>19.649999999999999</v>
    <v>20</v>
    <v>19.27</v>
    <v>19.13</v>
    <v>19.25</v>
    <v>19.41</v>
    <v>18.53</v>
    <v>19.72</v>
    <v>19.940000000000001</v>
    <v>19.84</v>
    <v>20.37</v>
    <v>20.11</v>
    <v>19.809999999999999</v>
    <v>18.96</v>
    <v>19.62</v>
    <v>19.45</v>
    <v>19.28</v>
    <v>19.43</v>
    <v>19.940000000000001</v>
    <v>20.07</v>
    <v>21.35</v>
    <v>20.57</v>
    <v>20.92</v>
    <v>21.09</v>
    <v>21.09</v>
    <v>21.3</v>
    <v>23.75</v>
    <v>27.37</v>
    <v>26.57</v>
    <v>25.31</v>
    <v>26.78</v>
    <v>26.78</v>
    <v>26.59</v>
    <v>27.32</v>
    <v>26.11</v>
    <v>25.23</v>
    <v>25.46</v>
    <v>25.73</v>
    <v>26.15</v>
    <v>26.94</v>
    <v>27.64</v>
    <v>27.09</v>
    <v>28.44</v>
    <v>29.17</v>
    <v>26.46</v>
    <v>26.4</v>
    <v>25</v>
    <v>25.83</v>
    <v>25.86</v>
    <v>26.13</v>
    <v>25.07</v>
    <v>25.22</v>
    <v>25.33</v>
    <v>25.08</v>
    <v>24.53</v>
    <v>24.33</v>
    <v>24.36</v>
    <v>24.21</v>
    <v>26.01</v>
    <v>26.61</v>
    <v>26.93</v>
    <v>26.11</v>
    <v>27.3</v>
    <v>27.54</v>
    <v>27.77</v>
    <v>29.51</v>
    <v>30.53</v>
    <v>30.6</v>
    <v>31.02</v>
    <v>31.33</v>
    <v>29.83</v>
    <v>30.11</v>
    <v>30.26</v>
    <v>31</v>
    <v>29.01</v>
    <v>28.8</v>
    <v>28.8</v>
    <v>29.01</v>
    <v>28.7</v>
    <v>28.91</v>
    <v>28.59</v>
    <v>28.49</v>
    <v>28.86</v>
    <v>27.23</v>
    <v>27.6</v>
    <v>27.76</v>
    <v>27.06</v>
    <v>27.11</v>
    <v>27.07</v>
    <v>26.9</v>
    <v>26.97</v>
    <v>26.88</v>
    <v>27.65</v>
    <v>28.32</v>
    <v>28.62</v>
    <v>28.18</v>
    <v>28.15</v>
    <v>28.47</v>
    <v>28.44</v>
    <v>27.72</v>
    <v>26.2</v>
    <v>26</v>
    <v>25.17</v>
    <v>24.29</v>
    <v>25.29</v>
    <v>24.95</v>
    <v>25.25</v>
    <v>25.18</v>
    <v>24.93</v>
    <v>24.89</v>
    <v>25.04</v>
    <v>24.85</v>
    <v>24.69</v>
    <v>25.64</v>
    <v>25.75</v>
    <v>25.53</v>
    <v>25.73</v>
    <v>25.13</v>
    <v>25.61</v>
    <v>25.53</v>
    <v>25.89</v>
    <v>26.25</v>
    <v>25.94</v>
    <v>26.73</v>
    <v>26.68</v>
    <v>26.43</v>
    <v>26.59</v>
    <v>26.44</v>
    <v>25.91</v>
    <v>25.93</v>
    <v>26.18</v>
    <v>26.2</v>
    <v>26.6</v>
    <v>26.45</v>
    <v>26.96</v>
    <v>27.31</v>
    <v>27.39</v>
    <v>25.8</v>
    <v>26.54</v>
    <v>27.78</v>
    <v>27.28</v>
    <v>27.66</v>
    <v>27.97</v>
    <v>27.81</v>
    <v>28.12</v>
    <v>28.29</v>
    <v>28.68</v>
    <v>30</v>
    <v>27</v>
    <v>24.05</v>
    <v>23.59</v>
    <v>22.69</v>
    <v>22.2</v>
    <v>22.17</v>
    <v>22.15</v>
    <v>22.55</v>
    <v>22.14</v>
    <v>22.38</v>
    <v>22.57</v>
    <v>22.28</v>
    <v>22.02</v>
    <v>22.02</v>
    <v>19.62</v>
    <v>19.63</v>
    <v>19.260000000000002</v>
    <v>19.37</v>
    <v>19.649999999999999</v>
    <v>20.11</v>
    <v>19.39</v>
    <v>19.41</v>
    <v>19.5</v>
    <v>19.329999999999998</v>
    <v>19.329999999999998</v>
    <v>18.850000000000001</v>
    <v>18.399999999999999</v>
    <v>18.920000000000002</v>
    <v>18.02</v>
    <v>18.32</v>
    <v>17.91</v>
    <v>18.91</v>
    <v>19.5</v>
    <v>19.239999999999998</v>
    <v>19.14</v>
    <v>20.38</v>
    <v>19.59</v>
    <v>20.14</v>
    <v>20.45</v>
    <v>20.059999999999999</v>
    <v>19.829999999999998</v>
    <v>20.32</v>
    <v>20.84</v>
    <v>20.69</v>
    <v>20.56</v>
    <v>20.54</v>
    <v>22.020299999999999</v>
    <v>22.42</v>
    <v>22.47</v>
    <v>22.56</v>
    <v>22.65</v>
    <v>23.25</v>
    <v>23.25</v>
    <v>23.03</v>
    <v>23.86</v>
    <v>24.01</v>
    <v>23.71</v>
    <v>23.25</v>
    <v>23.15</v>
    <v>25.9</v>
    <v>24.52</v>
    <v>23.59</v>
    <v>24.12</v>
    <v>24.58</v>
    <v>25</v>
    <v>25.31</v>
    <v>24.7</v>
    <v>24.36</v>
    <v>23.95</v>
    <v>24.12</v>
    <v>23.61</v>
    <v>25.02</v>
    <v>23.98</v>
    <v>24.1</v>
    <v>24.5</v>
    <v>24.28</v>
    <v>23.17</v>
    <v>23.51</v>
    <v>22.57</v>
    <v>23.31</v>
    <v>22.92</v>
    <v>22.22</v>
    <v>23.41</v>
    <v>24.13</v>
    <v>24.73</v>
    <v>24.56</v>
    <v>25.74</v>
    <v>26.64</v>
    <v>27.45</v>
    <v>28.31</v>
    <v>28.31</v>
    <v>28.98</v>
    <v>28.58</v>
    <v>28.41</v>
    <v>27.61</v>
    <v>27.03</v>
    <v>27.76</v>
    <v>27.25</v>
    <v>27.86</v>
    <v>27.92</v>
    <v>27.48</v>
    <v>27.85</v>
    <v>28.44</v>
    <v>28.22</v>
    <v>28.75</v>
    <v>28.77</v>
    <v>29.14</v>
    <v>30.48</v>
    <v>30.19</v>
    <v>30.46</v>
    <v>30.76</v>
    <v>31.24</v>
    <v>31.7</v>
    <v>31.8</v>
    <v>32.43</v>
    <v>33</v>
    <v>32.76</v>
    <v>33.1</v>
    <v>33.42</v>
    <v>33.21</v>
    <v>33.840000000000003</v>
    <v>34.369999999999997</v>
    <v>36.36</v>
    <v>36.055</v>
    <v>35.520000000000003</v>
    <v>36.380000000000003</v>
    <v>35.840000000000003</v>
    <v>35.54</v>
    <v>35.39</v>
    <v>35.51</v>
    <v>35.4</v>
    <v>35.56</v>
    <v>35.11</v>
    <v>35.68</v>
    <v>36.24</v>
    <v>36.68</v>
    <v>35.44</v>
    <v>35.03</v>
    <v>34.729999999999997</v>
    <v>34.479999999999997</v>
    <v>34.32</v>
    <v>35.159999999999997</v>
    <v>35.770000000000003</v>
    <v>35.1</v>
    <v>34.979999999999997</v>
    <v>33.21</v>
    <v>34.33</v>
    <v>36.159999999999997</v>
    <v>36.700000000000003</v>
    <v>35.46</v>
    <v>36.15</v>
    <v>35.57</v>
    <v>35.65</v>
    <v>35.83</v>
    <v>36.31</v>
    <v>38.03</v>
    <v>38.700000000000003</v>
    <v>39.21</v>
    <v>39.42</v>
    <v>40.479999999999997</v>
    <v>40.22</v>
    <v>40.119999999999997</v>
    <v>40.729999999999997</v>
    <v>41.62</v>
    <v>41.41</v>
    <v>42.23</v>
    <v>41.31</v>
    <v>41.97</v>
    <v>42.51</v>
    <v>41.64</v>
    <v>42.8</v>
    <v>43.28</v>
    <v>43.04</v>
    <v>42.77</v>
    <v>43.03</v>
    <v>42.92</v>
    <v>43.17</v>
    <v>41.21</v>
    <v>41.98</v>
    <v>42.13</v>
    <v>42.22</v>
    <v>40.15</v>
    <v>40.880000000000003</v>
    <v>40.71</v>
    <v>39.619999999999997</v>
    <v>39.17</v>
    <v>37.880000000000003</v>
    <v>38.229999999999997</v>
    <v>39.090000000000003</v>
    <v>39.44</v>
    <v>39.14</v>
    <v>37.78</v>
    <v>36.56</v>
    <v>36.76</v>
    <v>37.409999999999997</v>
    <v>38.700000000000003</v>
    <v>37.06</v>
    <v>38.590000000000003</v>
    <v>38.729999999999997</v>
    <v>36.799999999999997</v>
    <v>35.159999999999997</v>
    <v>35.659999999999997</v>
    <v>34.44</v>
    <v>28.35</v>
    <v>26.8</v>
    <v>26.78</v>
    <v>26.83</v>
    <v>26.43</v>
    <v>25.9</v>
    <v>23.1</v>
    <v>22.04</v>
    <v>22.45</v>
    <v>22.15</v>
    <v>18.86</v>
    <v>19.59</v>
    <v>16.16</v>
    <v>16.93</v>
    <v>13.56</v>
    <v>10.86</v>
    <v>11.79</v>
    <v>10.91</v>
    <v>13.46</v>
    <v>15.54</v>
    <v>18.88</v>
    <v>18</v>
    <v>17.91</v>
    <v>17.190000000000001</v>
    <v>15.83</v>
    <v>15.34</v>
    <v>15.5</v>
    <v>15.67</v>
    <v>19.86</v>
    <v>19.329999999999998</v>
    <v>21.46</v>
    <v>20.84</v>
    <v>21.31</v>
    <v>20.55</v>
    <v>21.37</v>
    <v>22.08</v>
    <v>22.35</v>
    <v>21.95</v>
    <v>23.53</v>
    <v>21.62</v>
    <v>19.600000000000001</v>
    <v>21.79</v>
    <v>24.46</v>
    <v>24.32</v>
    <v>25.61</v>
    <v>23.35</v>
    <v>21.51</v>
    <v>23.04</v>
    <v>22.66</v>
    <v>23.47</v>
    <v>24</v>
    <v>24.76</v>
    <v>23.99</v>
    <v>21.81</v>
    <v>20.47</v>
    <v>22.28</v>
    <v>25.1</v>
    <v>25.98</v>
    <v>26.1</v>
    <v>27.21</v>
    <v>27.18</v>
    <v>28.6035</v>
    <v>29.9</v>
    <v>31.21</v>
    <v>28.43</v>
    <v>28.56</v>
    <v>29.93</v>
    <v>30.68</v>
    <v>31.67</v>
    <v>35.130000000000003</v>
    <v>35.840000000000003</v>
    <v>34.979999999999997</v>
    <v>33.94</v>
    <v>30.45</v>
    <v>31.57</v>
    <v>29.81</v>
    <v>33.4</v>
    <v>32.79</v>
    <v>32.729999999999997</v>
    <v>33.74</v>
    <v>32.42</v>
    <v>33.31</v>
    <v>33.72</v>
    <v>33.19</v>
    <v>34.35</v>
    <v>33.380000000000003</v>
    <v>36.19</v>
    <v>36.700000000000003</v>
    <v>36.119999999999997</v>
    <v>36.67</v>
    <v>34.61</v>
    <v>33.770000000000003</v>
    <v>35.049999999999997</v>
    <v>34.47</v>
    <v>35.86</v>
    <v>33.43</v>
    <v>35.5</v>
    <v>36.369999999999997</v>
    <v>35.729999999999997</v>
    <v>34.68</v>
    <v>34.96</v>
    <v>35.78</v>
    <v>36.08</v>
    <v>35.869999999999997</v>
    <v>36.01</v>
    <v>35.42</v>
    <v>35.74</v>
    <v>38.44</v>
    <v>37.86</v>
    <v>36.159999999999997</v>
    <v>36.96</v>
    <v>36.58</v>
    <v>38.520000000000003</v>
    <v>37.01</v>
    <v>38.68</v>
    <v>38.03</v>
    <v>38.53</v>
    <v>38.659999999999997</v>
    <v>39.25</v>
    <v>39.659999999999997</v>
    <v>40.74</v>
    <v>40.46</v>
    <v>38.69</v>
    <v>38.590000000000003</v>
    <v>38.75</v>
    <v>40.479999999999997</v>
    <v>40.229999999999997</v>
    <v>40.86</v>
    <v>41.5</v>
    <v>40.880000000000003</v>
    <v>39.18</v>
    <v>40.557699999999997</v>
    <v>41.03</v>
    <v>39.33</v>
    <v>37.81</v>
    <v>39.57</v>
    <v>40.14</v>
    <v>40.869999999999997</v>
    <v>43.45</v>
    <v>44.36</v>
    <v>43.51</v>
    <v>43.36</v>
    <v>42.87</v>
    <v>40.67</v>
    <v>42.830599999999997</v>
    <v>44.06</v>
    <v>42.35</v>
    <v>42.33</v>
    <v>43.13</v>
    <v>42.35</v>
    <v>42.15</v>
    <v>43.1</v>
    <v>43.89</v>
    <v>46.56</v>
    <v>47.46</v>
    <v>47.71</v>
    <v>47.79</v>
    <v>47.45</v>
    <v>48.5</v>
    <v>48.56</v>
    <v>49.136499999999998</v>
    <v>48.06</v>
    <v>51.57</v>
    <v>51.58</v>
    <v>52.04</v>
    <v>52.27</v>
    <v>51.85</v>
    <v>52.69</v>
    <v>51.83</v>
    <v>52.65</v>
    <v>54.120899999999999</v>
    <v>53.56</v>
    <v>53.26</v>
    <v>52.39</v>
    <v>54.75</v>
    <v>55.2</v>
    <v>57.16</v>
    <v>58.82</v>
    <v>60.35</v>
    <v>55.45</v>
    <v>54.79</v>
    <v>54.87</v>
    <v>56.18</v>
    <v>57.535899999999998</v>
    <v>57</v>
    <v>58.19</v>
    <v>57.81</v>
    <v>58.41</v>
    <v>62.508699999999997</v>
    <v>62.7</v>
    <v>59.52</v>
    <v>60.03</v>
    <v>59.55</v>
    <v>59.83</v>
    <v>61.82</v>
    <v>61.9</v>
    <v>63.63</v>
    <v>63.87</v>
    <v>63.258899999999997</v>
    <v>65.61</v>
    <v>63.01</v>
    <v>62.877600000000001</v>
    <v>63.3</v>
    <v>64.069999999999993</v>
    <v>65.400000000000006</v>
    <v>66.319999999999993</v>
    <v>65.77</v>
    <v>63.46</v>
    <v>65.89</v>
    <v>64.77</v>
    <v>65.010000000000005</v>
    <v>63.13</v>
    <v>62.49</v>
    <v>61.79</v>
    <v>62.59</v>
    <v>63.15</v>
    <v>61.18</v>
    <v>64.819999999999993</v>
    <v>68.489999999999995</v>
    <v>67.8</v>
    <v>73.599999999999994</v>
    <v>75.55</v>
    <v>77.981899999999996</v>
    <v>77.27</v>
    <v>76.010000000000005</v>
    <v>75.91</v>
    <v>76.92</v>
    <v>76.760000000000005</v>
    <v>73.48</v>
    <v>73.180000000000007</v>
    <v>74.56</v>
    <v>70.430000000000007</v>
    <v>67.23</v>
    <v>70.14</v>
    <v>71</v>
    <v>73.72</v>
    <v>75.89</v>
    <v>75.3</v>
    <v>75.72</v>
    <v>76.959999999999994</v>
    <v>77.48</v>
    <v>81.36</v>
    <v>79.36</v>
    <v>79.22</v>
    <v>82.46</v>
    <v>80.83</v>
    <v>79.53</v>
    <v>81.05</v>
    <v>82.32</v>
    <v>78.040000000000006</v>
    <v>80.75</v>
    <v>77.11</v>
    <v>76</v>
    <v>78.540000000000006</v>
    <v>80.391800000000003</v>
    <v>79.47</v>
    <v>76.81</v>
    <v>76.349999999999994</v>
    <v>75.41</v>
    <v>76.7</v>
    <v>78</v>
    <v>78.739999999999995</v>
    <v>81.31</v>
    <v>82</v>
    <v>84.79</v>
    <v>81.260000000000005</v>
    <v>80.569999999999993</v>
    <v>77.63</v>
    <v>77.876000000000005</v>
    <v>78.69</v>
    <v>77.42</v>
    <v>72</v>
    <v>78.5</v>
    <v>80.3</v>
    <v>74.77</v>
    <v>77.56</v>
    <v>81.099999999999994</v>
    <v>81.069999999999993</v>
    <v>81.885000000000005</v>
    <v>82.15</v>
    <v>82.32</v>
    <v>80.709999999999994</v>
    <v>82.29</v>
    <v>82.47</v>
    <v>79.08</v>
    <v>80.75</v>
    <v>79.62</v>
    <v>78.760000000000005</v>
    <v>78.05</v>
    <v>74.86</v>
    <v>78.099999999999994</v>
    <v>81.83</v>
    <v>84.89</v>
    <v>94.7</v>
    <v>98.944199999999995</v>
    <v>99.64</v>
    <v>100.74</v>
    <v>101.25</v>
    <v>97.68</v>
    <v>104.7021</v>
    <v>105.94</v>
    <v>105.8</v>
    <v>108.5</v>
    <v>101.71</v>
    <v>101.14</v>
    <v>98.98</v>
    <v>100.73</v>
    <v>101.9</v>
    <v>105.27719999999999</v>
    <v>99.7</v>
    <v>99.46</v>
    <v>99.48</v>
    <v>99.08</v>
    <v>102.08</v>
    <v>103.77</v>
    <v>102.9</v>
    <v>102</v>
    <v>99.95</v>
    <v>103.435</v>
    <v>99.45</v>
    <v>102.23</v>
    <v>103.36</v>
    <v>103.6298</v>
    <v>105.07</v>
    <v>105.33</v>
    <v>105.8</v>
    <v>109.755</v>
    <v>112.47</v>
    <v>110.9</v>
    <v>109.96</v>
    <v>106.54</v>
    <v>105.9</v>
    <v>107.7</v>
    <v>111.4</v>
    <v>112.33</v>
    <v>114.65600000000001</v>
    <v>114.78</v>
    <v>116.49</v>
    <v>115.53</v>
    <v>116.75</v>
    <v>117.49</v>
    <v>116.94</v>
    <v>113.5</v>
    <v>109.75</v>
    <v>114.56</v>
    <v>117</v>
    <v>117.03</v>
    <v>118.58</v>
    <v>116.965</v>
    <v>116.69</v>
    <v>109.47</v>
    <v>113.54</v>
    <v>117.51</v>
    <v>133.56</v>
    <v>133</v>
    <v>131.59</v>
    <v>131.31</v>
    <v>128.87</v>
    <v>134.375</v>
    <v>135.05000000000001</v>
    <v>137.63</v>
    <v>137.53</v>
    <v>136</v>
    <v>140.86000000000001</v>
    <v>142.02000000000001</v>
    <v>140.68</v>
    <v>140.5</v>
    <v>140.99</v>
    <v>142.77000000000001</v>
    <v>144.03</v>
    <v>145.79</v>
    <v>145.21</v>
    <v>137.9</v>
    <v>137</v>
    <v>140.56</v>
    <v>143</v>
    <v>143.26</v>
    <v>145.52000000000001</v>
    <v>143.33000000000001</v>
    <v>143.15</v>
    <v>146.26</v>
    <v>146.41999999999999</v>
    <v>143.16</v>
    <v>144</v>
    <v>138.5</v>
    <v>139.72999999999999</v>
    <v>135.94</v>
    <v>139.125</v>
    <v>142.11000000000001</v>
    <v>145.34</v>
    <v>138.88999999999999</v>
    <v>150.5</v>
    <v>153.62</v>
    <v>158.01</v>
    <v>148.21</v>
    <v>152.84</v>
    <v>153</v>
    <v>158.11000000000001</v>
    <v>160.88999999999999</v>
    <v>156.99430000000001</v>
    <v>151.91999999999999</v>
    <v>152.85</v>
    <v>149.88999999999999</v>
    <v>144.2509</v>
    <v>140.27000000000001</v>
    <v>136.29</v>
    <v>134.875</v>
    <v>140.53</v>
    <v>139.5</v>
    <v>129.80000000000001</v>
    <v>126.89</v>
    <v>130.51</v>
    <v>135.25219999999999</v>
    <v>137.97999999999999</v>
    <v>136.74</v>
    <v>144.5</v>
    <v>142.76</v>
    <v>152</v>
    <v>147.80000000000001</v>
    <v>152.28790000000001</v>
    <v>156.4</v>
    <v>154.41999999999999</v>
    <v>152.19999999999999</v>
    <v>155.84</v>
    <v>162.69999999999999</v>
    <v>168.44</v>
    <v>166.74</v>
    <v>175.31</v>
    <v>178.03</v>
    <v>181.85</v>
    <v>175</v>
    <v>175.32</v>
    <v>175.3</v>
    <v>178.08</v>
    <v>181.51</v>
    <v>177.28649999999999</v>
    <v>179.59</v>
    <v>178.57</v>
    <v>175.59</v>
    <v>177</v>
    <v>173.73</v>
    <v>169.01</v>
    <v>166.42</v>
    <v>171.27</v>
    <v>167.21</v>
    <v>167.78</v>
    <v>162.08000000000001</v>
    <v>166.5</v>
    <v>163.22999999999999</v>
    <v>162.31219999999999</v>
    <v>168.01</v>
    <v>166.58</v>
    <v>163.38999999999999</v>
    <v>159.18</v>
    <v>154.96</v>
    <v>154</v>
    <v>152.96</v>
    <v>134.01</v>
    <v>133.88</v>
    <v>134.91999999999999</v>
    <v>139</v>
    <v>131.84</v>
    <v>124.01</v>
    <v>128.80000000000001</v>
    <v>128.03</v>
    <v>130.47999999999999</v>
    <v>128.16999999999999</v>
    <v>128.69999999999999</v>
    <v>133.07</v>
    <v>131.63</v>
    <v>125.01</v>
    <v>128.22</v>
    <v>124.265</v>
    <v>124.02</v>
    <v>131.72</v>
    <v>136.05000000000001</v>
    <v>124</v>
    <v>119</v>
    <v>118.1</v>
    <v>115.36</v>
    <v>104.91</v>
    <v>96.451400000000007</v>
    <v>103.01</v>
    <v>104.38</v>
    <v>97.5</v>
    <v>94.4</v>
    <v>96.57</v>
    <v>103.26</v>
    <v>106.36</v>
    <v>100.25</v>
    <v>99.344999999999999</v>
    <v>99.96</v>
    <v>100.2</v>
    <v>105.98</v>
    <v>105.44</v>
    <v>104.78</v>
    <v>99.18</v>
    <v>100.3</v>
    <v>93.8</v>
    <v>94.54</v>
    <v>83.91</v>
    <v>78.489999999999995</v>
    <v>82.25</v>
    <v>76.48</v>
    <v>83.14</v>
    <v>82.06</v>
    <v>83.73</v>
    <v>80.73</v>
    <v>82.66</v>
    <v>76.3</v>
    <v>73.430000000000007</v>
    <v>67.97</v>
    <v>71.62</v>
    <v>71.25</v>
    <v>73.94</v>
    <v>70.62</v>
    <v>68.12</v>
    <v>74.680000000000007</v>
    <v>76.150000000000006</v>
    <v>79.42</v>
    <v>83.78</v>
    <v>82.23</v>
    <v>82.53</v>
    <v>79.569999999999993</v>
    <v>79.5</v>
    <v>78.27</v>
    <v>80.83</v>
    <v>82.8</v>
    <v>79.290000000000006</v>
    <v>76.73</v>
    <v>74.13</v>
    <v>75.040000000000006</v>
    <v>71.875</v>
    <v>70.055000000000007</v>
    <v>72</v>
    <v>70.739999999999995</v>
    <v>73.31</v>
    <v>71.680000000000007</v>
    <v>74.260000000000005</v>
    <v>71.930000000000007</v>
    <v>73.33</v>
    <v>78.3</v>
    <v>78.53</v>
    <v>73.510000000000005</v>
    <v>69.704999999999998</v>
    <v>68.75</v>
    <v>65.45</v>
    <v>68.099999999999994</v>
    <v>67.83</v>
    <v>66.75</v>
    <v>70.5</v>
    <v>70.86</v>
    <v>75</v>
    <v>65.02</v>
    <v>59.3</v>
    <v>56.8</v>
    <v>55.78</v>
    <v>51.46</v>
    <v>57.49</v>
    <v>57.545000000000002</v>
    <v>58.06</v>
    <v>56.32</v>
    <v>54.2</v>
    <v>55.77</v>
    <v>54.15</v>
    <v>52.25</v>
    <v>48.075000000000003</v>
    <v>51.08</v>
    <v>54.5</v>
    <v>56.1</v>
    <v>56.71</v>
    <v>55.81</v>
    <v>60.2</v>
    <v>61.72</v>
    <v>59.1</v>
    <v>60.09</v>
    <v>58.34</v>
    <v>55.98</v>
    <v>51.155000000000001</v>
    <v>50.05</v>
    <v>51.82</v>
    <v>50.18</v>
    <v>47.59</v>
    <v>48.52</v>
    <v>47.55</v>
    <v>48.16</v>
    <v>50.25</v>
    <v>53.79</v>
    <v>52.98</v>
    <v>50.67</v>
    <v>47.78</v>
    <v>48.31</v>
    <v>48.06</v>
    <v>53.06</v>
    <v>53.03</v>
    <v>57.41</v>
    <v>57.32</v>
    <v>54.38</v>
    <v>52.66</v>
    <v>53.7</v>
    <v>53.99</v>
    <v>55.47</v>
    <v>55.2</v>
    <v>57.55</v>
    <v>62.17</v>
    <v>63.82</v>
    <v>62.51</v>
    <v>59</v>
    <v>59.75</v>
    <v>61.86</v>
    <v>67</v>
    <v>71</v>
    <v>72.090500000000006</v>
    <v>73.73</v>
    <v>69.180000000000007</v>
    <v>68.03</v>
    <v>74</v>
    <v>72.7</v>
    <v>73.599999999999994</v>
    <v>77</v>
    <v>77.7</v>
    <v>77.38</v>
    <v>78.69</v>
    <v>77.86</v>
    <v>76.5</v>
    <v>75.424999999999997</v>
    <v>70.98</v>
    <v>72.819999999999993</v>
    <v>74.180000000000007</v>
    <v>77.180000000000007</v>
    <v>80.73</v>
    <v>75.41</v>
    <v>75.92</v>
    <v>74.19</v>
    <v>72.17</v>
    <v>73.650000000000006</v>
    <v>71.25</v>
    <v>71.47</v>
    <v>74.875</v>
    <v>79.48</v>
    <v>80.98</v>
    <v>79.02</v>
    <v>75.510000000000005</v>
    <v>75.86</v>
    <v>76.08</v>
    <v>74.819999999999993</v>
    <v>76.62</v>
    <v>77.95</v>
    <v>74.489999999999995</v>
    <v>66.885000000000005</v>
    <v>66.510000000000005</v>
    <v>67.709999999999994</v>
    <v>69.52</v>
    <v>70.459999999999994</v>
    <v>67.94</v>
    <v>69.489999999999995</v>
    <v>75.180000000000007</v>
    <v>76.33</v>
    <v>78.930000000000007</v>
    <v>76.069999999999993</v>
    <v>76.61</v>
    <v>73.180000000000007</v>
    <v>76.11</v>
    <v>73.37</v>
    <v>79.150000000000006</v>
    <v>79.48</v>
    <v>80.989999999999995</v>
    <v>77.930000000000007</v>
    <v>77.44</v>
    <v>73.44</v>
    <v>78.03</v>
    <v>77.09</v>
    <v>78</v>
    <v>77.91</v>
    <v>73.2</v>
    <v>70.86</v>
    <v>72.53</v>
    <v>71</v>
    <v>70.09</v>
    <v>78.81</v>
    <v>86.69</v>
    <v>81.17</v>
    <v>81.849999999999994</v>
    <v>85.91</v>
    <v>93.36</v>
    <v>92.63</v>
    <v>94.28</v>
    <v>95.16</v>
    <v>95.8</v>
    <v>100.55</v>
    <v>99.82</v>
    <v>94.1</v>
    <v>96.13</v>
    <v>95.9</v>
    <v>93.92</v>
    <v>93.96</v>
    <v>98.02</v>
    <v>101.14</v>
    <v>98.17</v>
    <v>102.88</v>
    <v>98.88</v>
    <v>93.8</v>
    <v>98.53</v>
    <v>95.53</v>
    <v>95.5</v>
    <v>98.75</v>
    <v>95.72</v>
    <v>94.15</v>
    <v>92.41</v>
    <v>94.79</v>
    <v>93.51</v>
    <v>96.94</v>
    <v>101.23</v>
    <v>102.48</v>
    <v>103</v>
    <v>108.1</v>
    <v>105.99</v>
    <v>105.77</v>
    <v>109.89</v>
    <v>108.25</v>
    <v>107.17</v>
    <v>110.37</v>
    <v>110.875</v>
    <v>112.17</v>
    <v>116.73</v>
    <v>124.02</v>
    <v>125</v>
    <v>125.51</v>
    <v>128.72</v>
    <v>125.6</v>
    <v>122.94</v>
    <v>122.73</v>
    <v>124.1</v>
    <v>120.62</v>
    <v>124.83</v>
    <v>120.16</v>
    <v>119.4</v>
    <v>118.13</v>
    <v>122.2</v>
    <v>126.03</v>
    <v>122.9</v>
    <v>120</v>
    <v>118.48</v>
    <v>118.39</v>
    <v>119.02</v>
    <v>112.74</v>
    <v>116.44</v>
    <v>116.52</v>
    <v>121.75</v>
    <v>132.85</v>
    <v>131.29</v>
    <v>129</v>
    <v>118.64</v>
    <v>127.5</v>
    <v>122.87</v>
    <v>123.93</v>
    <v>123.42</v>
    <v>123.08</v>
    <v>123.22</v>
    <v>125.97</v>
    <v>126.01</v>
    <v>125.19</v>
    <v>124.75</v>
    <v>123.86</v>
    <v>119.1</v>
    <v>112.15</v>
    <v>115.07</v>
    <v>112.399</v>
    <v>116.32</v>
    <v>120.6</v>
    <v>121.45</v>
    <v>121.56</v>
    <v>121.27</v>
    <v>117.5</v>
    <v>118.99</v>
    <v>119.83</v>
    <v>118.12</v>
    <v>120.31</v>
    <v>121.54</v>
    <v>126.04</v>
    <v>125.63</v>
    <v>129.58000000000001</v>
    <v>125.22</v>
    <v>122.55</v>
    <v>121.34</v>
    <v>128.16</v>
    <v>129.46</v>
    <v>128</v>
    <v>131.44999999999999</v>
    <v>135.55000000000001</v>
    <v>140.6</v>
    <v>142.69</v>
    <v>142.33000000000001</v>
    <v>145.83000000000001</v>
    <v>146.68</v>
    <v>149.06</v>
    <v>145.35</v>
    <v>135.80000000000001</v>
    <v>123.01</v>
    <v>123.88</v>
    <v>120.67</v>
    <v>119.84</v>
    <v>119.08</v>
    <v>111.7</v>
    <v>115.11</v>
    <v>115.03</v>
    <v>118.68</v>
    <v>116.2</v>
    <v>117.3</v>
    <v>117.3</v>
    <v>117.35</v>
    <v>113.73</v>
    <v>116.38</v>
    <v>113.5</v>
    <v>109.21</v>
    <v>107.17</v>
    <v>105.95</v>
    <v>104.35</v>
    <v>104.2</v>
    <v>108.12</v>
    <v>112.94</v>
    <v>111.16</v>
    <v>107.83</v>
    <v>110.04</v>
    <v>109.66</v>
    <v>115.6</v>
    <v>120.61</v>
    <v>117.49</v>
    <v>117</v>
    <v>116.71</v>
    <v>114.78</v>
    <v>113.17</v>
    <v>116.39</v>
    <v>109.19</v>
    <v>105.95</v>
    <v>108.22</v>
    <v>105.45</v>
    <v>106.69</v>
    <v>106.01</v>
    <v>107.04</v>
    <v>108.21</v>
    <v>109</v>
    <v>113.24</v>
    <v>116.2</v>
    <v>112.13</v>
    <v>111.43</v>
    <v>112.76</v>
    <v>118</v>
    <v>122.97</v>
    <v>127.73</v>
    <v>125.99</v>
    <v>124.07</v>
    <v>126.83</v>
    <v>128.44999999999999</v>
    <v>129.68</v>
    <v>124.05</v>
    <v>123.82</v>
    <v>122.58</v>
    <v>121</v>
    <v>110.38</v>
    <v>105.16</v>
    <v>108.49</v>
    <v>107.09</v>
    <v>105.83</v>
    <v>104.79</v>
    <v>105.13</v>
    <v>106.16</v>
    <v>102.39</v>
    <v>103.2</v>
    <v>103.38</v>
    <v>102.1</v>
    <v>101.98</v>
    <v>98.25</v>
    <v>97.79</v>
    <v>94.15</v>
    <v>91.25</v>
    <v>95.888000000000005</v>
    <v>96.65</v>
    <v>95.36</v>
    <v>99.16</v>
    <v>95.78</v>
    <v>96.24</v>
    <v>96.4</v>
    <v>97.67</v>
    <v>96.84</v>
    <v>98.69</v>
    <v>99.71</v>
    <v>98</v>
    <v>93.48</v>
    <v>96.28</v>
    <v>94.29</v>
    <v>92.27</v>
    <v>91.7</v>
    <v>90.66</v>
    <v>90.11</v>
    <v>87.76</v>
    <v>88.04</v>
    <v>90.07</v>
    <v>86.77</v>
    <v>87.24</v>
    <v>85.53</v>
    <v>85.51</v>
    <v>84.4</v>
    <v>84.72</v>
    <v>89.82</v>
    <v>88.23</v>
    <v>86.94</v>
    <v>85.15</v>
    <v>85.73</v>
    <v>83.33</v>
    <v>83.69</v>
    <v>85.66</v>
    <v>86.8</v>
    <v>87.9</v>
    <v>84.78</v>
    <v>83.2</v>
    <v>85.59</v>
    <v>86.18</v>
    <v>85.3</v>
    <v>86.8</v>
    <v>85.28</v>
    <v>86.27</v>
    <v>88.89</v>
    <v>87.16</v>
    <v>87.08</v>
    <v>87</v>
    <v>87.4</v>
    <v>89.32</v>
    <v>74.2</v>
    <v>84</v>
    <v>84.28</v>
    <v>82.29</v>
    <v>84.4</v>
    <v>83.57</v>
    <v>79.3</v>
    <v>79.099999999999994</v>
    <v>79.5</v>
    <v>86.69</v>
    <v>88.5</v>
    <v>89.49</v>
    <v>91.1</v>
    <v>93.87</v>
    <v>93.64</v>
    <v>93.73</v>
    <v>93.73</v>
    <v>99.2</v>
    <v>102.32</v>
    <v>104</v>
    <v>104.99</v>
    <v>106.07</v>
    <v>104.32</v>
    <v>103.06</v>
    <v>103.15</v>
    <v>103.4</v>
    <v>103.26</v>
    <v>106.05</v>
    <v>104.5</v>
    <v>108.94</v>
    <v>107.93</v>
    <v>107.6</v>
    <v>104.46</v>
    <v>105.07</v>
    <v>102.61</v>
    <v>99.69</v>
    <v>98.5</v>
    <v>96.75</v>
    <v>94.36</v>
    <v>95</v>
    <v>92.7</v>
    <v>92.12</v>
    <v>88.19</v>
    <v>89</v>
    <v>98.5</v>
    <v>103.35</v>
    <v>101.19</v>
    <v>105.2</v>
    <v>105.16</v>
    <v>102.81</v>
    <v>99.2</v>
    <v>100.1</v>
    <v>100.56</v>
    <v>102.73</v>
    <v>102.71</v>
    <v>102.69</v>
    <v>100.92</v>
    <v>102.45</v>
    <v>103.15</v>
    <v>104.01</v>
    <v>103</v>
    <v>103.04</v>
    <v>99.58</v>
    <v>97.53</v>
    <v>96.484999999999999</v>
    <v>99.82</v>
    <v>100.97</v>
    <v>105.1</v>
    <v>108.14</v>
    <v>105.4</v>
    <v>108.99</v>
    <v>116.66</v>
    <v>120.58</v>
    <v>117.08</v>
    <v>113.89</v>
    <v>116.65</v>
    <v>117.28</v>
    <v>118.75</v>
    <v>118.52</v>
    <v>120.17</v>
    <v>124.7</v>
    <v>123.57</v>
    <v>125.99</v>
    <v>123.14</v>
    <v>123.5</v>
    <v>120.24</v>
    <v>124.19</v>
    <v>124.9</v>
    <v>126.4</v>
    <v>125.53</v>
    <v>129.72</v>
    <v>126.18</v>
    <v>128.01</v>
    <v>128.59</v>
    <v>133.04</v>
    <v>140</v>
    <v>139.54</v>
    <v>141.72999999999999</v>
    <v>142.13999999999999</v>
    <v>140.84</v>
    <v>142.9</v>
    <v>145.81</v>
    <v>141.75</v>
    <v>141.69</v>
    <v>140.97</v>
    <v>134.52000000000001</v>
    <v>134.51</v>
    <v>131.79</v>
    <v>125.22</v>
    <v>129.76</v>
    <v>128.28</v>
    <v>126.96</v>
    <v>121.99</v>
    <v>122.89</v>
    <v>120.76</v>
    <v>120.23</v>
    <v>121.82</v>
    <v>125.65</v>
    <v>126.68</v>
    <v>123.44</v>
    <v>125.31</v>
    <v>126.02</v>
    <v>126.73</v>
    <v>124.25</v>
    <v>126.34</v>
    <v>129.59</v>
    <v>125.9</v>
    <v>133.12</v>
    <v>135.27000000000001</v>
    <v>135.86000000000001</v>
    <v>140.72</v>
    <v>144.59</v>
    <v>144.77000000000001</v>
    <v>146.83000000000001</v>
    <v>144.80000000000001</v>
    <v>142.16</v>
    <v>141.09</v>
    <v>139.54</v>
    <v>142.97</v>
    <v>141.86000000000001</v>
    <v>144.72999999999999</v>
    <v>150.77000000000001</v>
    <v>152.9</v>
    <v>154.05000000000001</v>
    <v>156.34</v>
    <v>157</v>
    <v>152.47999999999999</v>
    <v>148.96</v>
    <v>148.5</v>
    <v>147.94</v>
    <v>145.4</v>
    <v>153.01</v>
    <v>158</v>
    <v>156.96</v>
    <v>156.31</v>
    <v>156.63999999999999</v>
    <v>159.49</v>
    <v>160</v>
    <v>156.5</v>
    <v>153.32</v>
    <v>153.41</v>
    <v>151.94</v>
    <v>147.9</v>
    <v>144.88999999999999</v>
    <v>147.57</v>
    <v>146.62</v>
    <v>146.18</v>
    <v>147.81</v>
    <v>145</v>
    <v>144.5</v>
    <v>144.44999999999999</v>
    <v>142.16</v>
    <v>141.55000000000001</v>
    <v>139.22</v>
    <v>136.12</v>
    <v>133.49</v>
    <v>133.72</v>
    <v>131.47999999999999</v>
    <v>134.30000000000001</v>
    <v>133.72999999999999</v>
    <v>130.66999999999999</v>
    <v>130</v>
    <v>129.5</v>
    <v>130.91</v>
    <v>132.69</v>
    <v>134.69</v>
    <v>126.59</v>
    <v>123.86</v>
    <v>114.55</v>
    <v>123.15</v>
    <v>128.49</v>
    <v>127.64</v>
    <v>131.72999999999999</v>
    <v>132.27000000000001</v>
    <v>132.06</v>
    <v>135.33000000000001</v>
    <v>136.66</v>
    <v>136.69</v>
    <v>136.03</v>
    <v>139.4</v>
    <v>137.12</v>
    <v>144.41</v>
    <v>144.47999999999999</v>
    <v>144.51</v>
    <v>139.36000000000001</v>
    <v>142.94</v>
    <v>143.43</v>
    <v>146.97999999999999</v>
    <v>145.28</v>
    <v>138.38999999999999</v>
    <v>138.72999999999999</v>
    <v>135.41999999999999</v>
    <v>131.01</v>
    <v>126.7</v>
    <v>125.37</v>
    <v>128.13999999999999</v>
    <v>128.6</v>
    <v>129.08000000000001</v>
    <v>135.80000000000001</v>
    <v>138.53</v>
    <v>142.94999999999999</v>
    <v>138.16</v>
    <v>140.5</v>
    <v>145</v>
    <v>145.36000000000001</v>
    <v>147.5</v>
    <v>148.01</v>
    <v>144.09</v>
    <v>144.1</v>
    <v>139.27000000000001</v>
    <v>138.91999999999999</v>
    <v>140.86000000000001</v>
    <v>141.51</v>
    <v>135.74</v>
    <v>137.24</v>
    <v>134.78</v>
    <v>136.72999999999999</v>
    <v>139.65</v>
    <v>139.30000000000001</v>
    <v>141.07</v>
    <v>139.29</v>
    <v>137.91999999999999</v>
    <v>138.66</v>
    <v>137.03</v>
    <v>132.57</v>
    <v>132.94999999999999</v>
    <v>134</v>
    <v>135.44</v>
    <v>113.75</v>
    <v>110.15</v>
    <v>109.56</v>
    <v>108</v>
    <v>105.29</v>
    <v>106.01</v>
    <v>106.47499999999999</v>
    <v>102.5</v>
    <v>101.57</v>
    <v>102.26</v>
    <v>103.12</v>
    <v>100.75</v>
    <v>99.65</v>
    <v>100.72</v>
    <v>97.43</v>
    <v>95.32</v>
    <v>97.31</v>
    <v>98.98</v>
    <v>103.8</v>
    <v>107.44</v>
    <v>108.08</v>
    <v>105.21</v>
    <v>105.99</v>
    <v>106.24</v>
    <v>109.8</v>
    <v>111.33</v>
    <v>113.25</v>
    <v>111.77</v>
    <v>110.12</v>
    <v>110.84</v>
    <v>112.4</v>
    <v>113.08</v>
    <v>113.21</v>
    <v>111.34</v>
    <v>109</v>
    <v>111.73</v>
    <v>108.39</v>
    <v>105.26</v>
    <v>111.31</v>
    <v>113.27</v>
    <v>112.09</v>
    <v>112.46</v>
    <v>109.45</v>
    <v>109.59</v>
    <v>110.55</v>
    <v>110.6</v>
    <v>112.8</v>
    <v>113.12</v>
    <v>109.42</v>
    <v>107.99</v>
    <v>108.96</v>
    <v>106.89</v>
    <v>108.36</v>
    <v>103.66</v>
    <v>102.44</v>
    <v>101.29</v>
    <v>103.3</v>
    <v>102.21</v>
    <v>105.34</v>
    <v>103.5</v>
    <v>102</v>
    <v>104.11</v>
    <v>105.77</v>
    <v>105.58</v>
    <v>98.86</v>
    <v>97.86</v>
    <v>97.3</v>
    <v>98.48</v>
    <v>95.07</v>
    <v>94.31</v>
    <v>90.14</v>
    <v>89.33</v>
    <v>110.65</v>
    <v>109.65</v>
    <v>108.38</v>
    <v>107</v>
    <v>110.81</v>
    <v>110.04</v>
    <v>107.8</v>
    <v>106.65</v>
    <v>104.61</v>
    <v>105.3</v>
    <v>100.46</v>
    <v>100.59</v>
    <v>98.76</v>
    <v>102.12</v>
    <v>102.18</v>
    <v>99.32</v>
    <v>99.26</v>
    <v>100.92</v>
    <v>101.82</v>
    <v>101.22</v>
    <v>101.2</v>
    <v>99.79</v>
    <v>102.8</v>
    <v>104.84</v>
    <v>106.82</v>
    <v>103.2</v>
    <v>106.5</v>
    <v>110.785</v>
    <v>112.61</v>
    <v>108.44</v>
    <v>109.98</v>
    <v>103.46</v>
    <v>106.4</v>
    <v>108.43</v>
    <v>98.05</v>
    <v>91.09</v>
    <v>95.75</v>
    <v>98.17</v>
    <v>87.86</v>
    <v>96.61</v>
    <v>93.54</v>
    <v>94.51</v>
    <v>91</v>
    <v>89</v>
    <v>89</v>
    <v>89.7</v>
    <v>90.5</v>
    <v>96.85</v>
    <v>96.91</v>
    <v>97.65</v>
    <v>97.98</v>
    <v>95.35</v>
    <v>93.8</v>
    <v>96.51</v>
    <v>96.43</v>
    <v>101.04</v>
    <v>99.7</v>
    <v>99.515000000000001</v>
    <v>107.3</v>
    <v>109.47</v>
    <v>119.59</v>
    <v>120</v>
    <v>120</v>
    <v>118.2</v>
    <v>117.27</v>
    <v>114.63</v>
    <v>114.48</v>
    <v>111.12</v>
    <v>112.7</v>
    <v>107.36</v>
    <v>109.97</v>
    <v>109.97</v>
    <v>108.72</v>
    <v>102.64</v>
    <v>100.89</v>
    <v>100.76</v>
    <v>101.87</v>
    <v>99.314999999999998</v>
    <v>99.91</v>
    <v>102.6</v>
    <v>102.77</v>
    <v>106.122</v>
    <v>103.13</v>
    <v>101.7</v>
    <v>100.28</v>
    <v>101.61499999999999</v>
    <v>100.63</v>
    <v>100.24</v>
    <v>98</v>
    <v>98.6</v>
    <v>99.13</v>
    <v>98.97</v>
    <v>101.87</v>
    <v>103.75</v>
    <v>101.31</v>
    <v>104.505</v>
    <v>106.75</v>
    <v>107.1</v>
    <v>106.83</v>
    <v>106.32</v>
    <v>105.11</v>
    <v>105.12</v>
    <v>103.08</v>
    <v>103.25</v>
    <v>100.67</v>
    <v>103.38</v>
    <v>107</v>
    <v>104.9</v>
    <v>103.64</v>
    <v>107.87</v>
    <v>107.96</v>
    <v>109.83</v>
  </a>
  <a r="1" c="2510">
    <v>15.77</v>
    <v>15.86</v>
    <v>15.27</v>
    <v>15.475</v>
    <v>15.23</v>
    <v>15.08</v>
    <v>15.57</v>
    <v>15.73</v>
    <v>15.35</v>
    <v>15.39</v>
    <v>15.425000000000001</v>
    <v>15.02</v>
    <v>15.173999999999999</v>
    <v>14.9</v>
    <v>14.837999999999999</v>
    <v>15.49</v>
    <v>13.97</v>
    <v>13.959899999999999</v>
    <v>14.06</v>
    <v>14.17</v>
    <v>14.74</v>
    <v>14.785</v>
    <v>14.55</v>
    <v>14.37</v>
    <v>14.48</v>
    <v>14.2</v>
    <v>14.15</v>
    <v>13.97</v>
    <v>14.03</v>
    <v>13.97</v>
    <v>14.08</v>
    <v>14.03</v>
    <v>14.75</v>
    <v>15</v>
    <v>14.77</v>
    <v>14.89</v>
    <v>15.21</v>
    <v>15.44</v>
    <v>15.19</v>
    <v>15.012</v>
    <v>14.518000000000001</v>
    <v>14.037000000000001</v>
    <v>13.38</v>
    <v>12.299899999999999</v>
    <v>11.355</v>
    <v>11.65</v>
    <v>11.686</v>
    <v>11.68</v>
    <v>11.95</v>
    <v>12.08</v>
    <v>12.1</v>
    <v>11.95</v>
    <v>11.786</v>
    <v>11.69</v>
    <v>11.614000000000001</v>
    <v>11.5799</v>
    <v>11.5</v>
    <v>11.444000000000001</v>
    <v>11.324</v>
    <v>11.29</v>
    <v>11.076000000000001</v>
    <v>10.6289</v>
    <v>10.435</v>
    <v>10.63</v>
    <v>10.9</v>
    <v>10.97</v>
    <v>11.195</v>
    <v>11</v>
    <v>10.64</v>
    <v>10.3</v>
    <v>10.18</v>
    <v>10.1</v>
    <v>10.029999999999999</v>
    <v>9.69</v>
    <v>9.68</v>
    <v>9.8000000000000007</v>
    <v>9.9499999999999993</v>
    <v>10.14</v>
    <v>10.27</v>
    <v>10.5299</v>
    <v>10.74</v>
    <v>10.95</v>
    <v>11.19</v>
    <v>11.28</v>
    <v>11.2</v>
    <v>11.37</v>
    <v>11.37</v>
    <v>11.32</v>
    <v>10.92</v>
    <v>10.87</v>
    <v>11.1</v>
    <v>11.51</v>
    <v>11.65</v>
    <v>11.49</v>
    <v>11.14</v>
    <v>10.95</v>
    <v>10.9</v>
    <v>10.775</v>
    <v>10.6</v>
    <v>10.48</v>
    <v>10.765000000000001</v>
    <v>10.74</v>
    <v>10.73</v>
    <v>10.63</v>
    <v>10.64</v>
    <v>10.56</v>
    <v>10.52</v>
    <v>10.15</v>
    <v>9.94</v>
    <v>9.93</v>
    <v>9.9</v>
    <v>9.75</v>
    <v>9.23</v>
    <v>9.25</v>
    <v>9.17</v>
    <v>9.2998999999999992</v>
    <v>8.84</v>
    <v>8.85</v>
    <v>9.17</v>
    <v>9.0500000000000007</v>
    <v>9.0150000000000006</v>
    <v>9.0299999999999994</v>
    <v>9.1549999999999994</v>
    <v>9.0500000000000007</v>
    <v>9.01</v>
    <v>9.23</v>
    <v>9.4600000000000009</v>
    <v>9.57</v>
    <v>9.2100000000000009</v>
    <v>9.4450000000000003</v>
    <v>8.9499999999999993</v>
    <v>9.4</v>
    <v>9.4600000000000009</v>
    <v>9.66</v>
    <v>9.3550000000000004</v>
    <v>9.2200000000000006</v>
    <v>9.4</v>
    <v>9.86</v>
    <v>9.6999999999999993</v>
    <v>9.6850000000000005</v>
    <v>9.58</v>
    <v>9.5299999999999994</v>
    <v>9.58</v>
    <v>9.9</v>
    <v>9.91</v>
    <v>10.059900000000001</v>
    <v>9.68</v>
    <v>10.16</v>
    <v>10.08</v>
    <v>10.138</v>
    <v>10.06</v>
    <v>10.01</v>
    <v>9.51</v>
    <v>9.34</v>
    <v>9.68</v>
    <v>9.86</v>
    <v>9.86</v>
    <v>9.6999999999999993</v>
    <v>9.89</v>
    <v>10.1</v>
    <v>10.119999999999999</v>
    <v>9.83</v>
    <v>9.65</v>
    <v>9.35</v>
    <v>9.2100000000000009</v>
    <v>9.51</v>
    <v>9.61</v>
    <v>9.7899999999999991</v>
    <v>9.67</v>
    <v>9.49</v>
    <v>9.34</v>
    <v>9.27</v>
    <v>9.26</v>
    <v>9.0488999999999997</v>
    <v>8.9700000000000006</v>
    <v>8.8699999999999992</v>
    <v>9.11</v>
    <v>9.77</v>
    <v>9.7600999999999996</v>
    <v>9.89</v>
    <v>10</v>
    <v>10.050000000000001</v>
    <v>9.91</v>
    <v>9.83</v>
    <v>9.93</v>
    <v>9.89</v>
    <v>9.58</v>
    <v>8.9600000000000009</v>
    <v>8.76</v>
    <v>8.51</v>
    <v>8.4450000000000003</v>
    <v>8.3800000000000008</v>
    <v>8.16</v>
    <v>8.11</v>
    <v>8.1199999999999992</v>
    <v>10.68</v>
    <v>10.25</v>
    <v>9.5500000000000007</v>
    <v>9.74</v>
    <v>9.33</v>
    <v>9.64</v>
    <v>9.26</v>
    <v>9.16</v>
    <v>9.2899999999999991</v>
    <v>9.42</v>
    <v>9.4700000000000006</v>
    <v>9.65</v>
    <v>9.8598999999999997</v>
    <v>9.8949999999999996</v>
    <v>9.98</v>
    <v>10.37</v>
    <v>10.38</v>
    <v>10.39</v>
    <v>10.36</v>
    <v>10.44</v>
    <v>10.56</v>
    <v>10.81</v>
    <v>10.75</v>
    <v>10.77</v>
    <v>10.64</v>
    <v>10.73</v>
    <v>10.66</v>
    <v>10.96</v>
    <v>11.4</v>
    <v>11.36</v>
    <v>11.5</v>
    <v>11.465</v>
    <v>10.99</v>
    <v>11.03</v>
    <v>10.53</v>
    <v>10.975</v>
    <v>11.31</v>
    <v>11.46</v>
    <v>11.33</v>
    <v>10.96</v>
    <v>11.38</v>
    <v>11.95</v>
    <v>12.15</v>
    <v>12.43</v>
    <v>12.48</v>
    <v>12.535</v>
    <v>12.31</v>
    <v>12.21</v>
    <v>12.154999999999999</v>
    <v>12.06</v>
    <v>12.04</v>
    <v>11.64</v>
    <v>11.57</v>
    <v>11.73</v>
    <v>11.74</v>
    <v>11.6</v>
    <v>11.53</v>
    <v>11.54</v>
    <v>11.43</v>
    <v>9.5</v>
    <v>8.66</v>
    <v>8.73</v>
    <v>8.6999999999999993</v>
    <v>8.4700000000000006</v>
    <v>8.4822000000000006</v>
    <v>8.57</v>
    <v>8.8149999999999995</v>
    <v>8.91</v>
    <v>8.77</v>
    <v>8.7200000000000006</v>
    <v>8.7249999999999996</v>
    <v>8.81</v>
    <v>8.8800000000000008</v>
    <v>8.99</v>
    <v>8.99</v>
    <v>8.93</v>
    <v>8.8230000000000004</v>
    <v>9.16</v>
    <v>9.0500000000000007</v>
    <v>8.8800000000000008</v>
    <v>8.6300000000000008</v>
    <v>8.6349999999999998</v>
    <v>8.6199999999999992</v>
    <v>8.69</v>
    <v>8.73</v>
    <v>8.65</v>
    <v>8.7349999999999994</v>
    <v>8.6999999999999993</v>
    <v>8.4499999999999993</v>
    <v>8.3000000000000007</v>
    <v>8.31</v>
    <v>8.35</v>
    <v>8.2899999999999991</v>
    <v>8.4499999999999993</v>
    <v>8.65</v>
    <v>8.76</v>
    <v>8.56</v>
    <v>8.36</v>
    <v>8.43</v>
    <v>8.48</v>
    <v>8.44</v>
    <v>8.39</v>
    <v>8.65</v>
    <v>8.85</v>
    <v>8.7100000000000009</v>
    <v>8.7100000000000009</v>
    <v>8.77</v>
    <v>8.66</v>
    <v>8.57</v>
    <v>8.42</v>
    <v>8.41</v>
    <v>8.3049999999999997</v>
    <v>8.23</v>
    <v>8.26</v>
    <v>8.2100000000000009</v>
    <v>8.1150000000000002</v>
    <v>8.08</v>
    <v>7.84</v>
    <v>7.82</v>
    <v>7.78</v>
    <v>7.96</v>
    <v>7.875</v>
    <v>7.92</v>
    <v>7.81</v>
    <v>7.5</v>
    <v>7.665</v>
    <v>7.83</v>
    <v>7.9</v>
    <v>7.91</v>
    <v>7.8</v>
    <v>8.75</v>
    <v>8.99</v>
    <v>8.5</v>
    <v>8.43</v>
    <v>8.3049999999999997</v>
    <v>8.31</v>
    <v>8.4192999999999998</v>
    <v>8.5299999999999994</v>
    <v>8.4999000000000002</v>
    <v>8.49</v>
    <v>8.41</v>
    <v>8.0500000000000007</v>
    <v>7.57</v>
    <v>7.3</v>
    <v>7.45</v>
    <v>7.59</v>
    <v>7.5049999999999999</v>
    <v>7.66</v>
    <v>7.84</v>
    <v>7.73</v>
    <v>7.67</v>
    <v>7.5750000000000002</v>
    <v>7.39</v>
    <v>7.28</v>
    <v>7.29</v>
    <v>7.26</v>
    <v>7.3</v>
    <v>7.18</v>
    <v>7.08</v>
    <v>6.875</v>
    <v>6.92</v>
    <v>6.9</v>
    <v>6.99</v>
    <v>6.89</v>
    <v>7.125</v>
    <v>7.25</v>
    <v>7.15</v>
    <v>7.16</v>
    <v>7.15</v>
    <v>7.29</v>
    <v>7.23</v>
    <v>7.13</v>
    <v>7.24</v>
    <v>7.21</v>
    <v>7.19</v>
    <v>7.29</v>
    <v>7.18</v>
    <v>7.19</v>
    <v>7.24</v>
    <v>7.3650000000000002</v>
    <v>7.4001000000000001</v>
    <v>7.2549999999999999</v>
    <v>7.26</v>
    <v>7.32</v>
    <v>7.54</v>
    <v>7.3</v>
    <v>7</v>
    <v>6.81</v>
    <v>6.88</v>
    <v>6.81</v>
    <v>7.11</v>
    <v>7.33</v>
    <v>7.27</v>
    <v>7.35</v>
    <v>7.3700999999999999</v>
    <v>7.25</v>
    <v>7.03</v>
    <v>6.9898999999999996</v>
    <v>7.08</v>
    <v>6.8449999999999998</v>
    <v>6.81</v>
    <v>6.8</v>
    <v>6.72</v>
    <v>6.94</v>
    <v>7.29</v>
    <v>7.36</v>
    <v>7.14</v>
    <v>7.1116000000000001</v>
    <v>6.9</v>
    <v>6.76</v>
    <v>6.78</v>
    <v>6.7649999999999997</v>
    <v>6.67</v>
    <v>6.6</v>
    <v>6.7649999999999997</v>
    <v>6.84</v>
    <v>6.87</v>
    <v>6.84</v>
    <v>6.57</v>
    <v>6.71</v>
    <v>6.7</v>
    <v>6.77</v>
    <v>6.86</v>
    <v>7.09</v>
    <v>7.0149999999999997</v>
    <v>7.12</v>
    <v>7.11</v>
    <v>6.91</v>
    <v>6.78</v>
    <v>6.69</v>
    <v>6.57</v>
    <v>6.58</v>
    <v>6.49</v>
    <v>6.46</v>
    <v>6.33</v>
    <v>6.16</v>
    <v>6.14</v>
    <v>6.25</v>
    <v>6.2050000000000001</v>
    <v>6.2</v>
    <v>6.22</v>
    <v>6.26</v>
    <v>6.3475000000000001</v>
    <v>6.47</v>
    <v>6.42</v>
    <v>6.25</v>
    <v>6.29</v>
    <v>6.23</v>
    <v>6.19</v>
    <v>6.15</v>
    <v>6.07</v>
    <v>6.21</v>
    <v>7.39</v>
    <v>7.34</v>
    <v>7.09</v>
    <v>6.8925000000000001</v>
    <v>6.62</v>
    <v>6.4</v>
    <v>6.51</v>
    <v>6.66</v>
    <v>6.61</v>
    <v>6.55</v>
    <v>6.61</v>
    <v>6.63</v>
    <v>6.97</v>
    <v>6.96</v>
    <v>7.01</v>
    <v>7.1</v>
    <v>6.99</v>
    <v>6.99</v>
    <v>6.9</v>
    <v>7</v>
    <v>7.25</v>
    <v>7.48</v>
    <v>7.55</v>
    <v>7.49</v>
    <v>7.49</v>
    <v>7.43</v>
    <v>7.4</v>
    <v>7.44</v>
    <v>7.26</v>
    <v>7.415</v>
    <v>7.42</v>
    <v>7.6923000000000004</v>
    <v>7.74</v>
    <v>7.81</v>
    <v>7.74</v>
    <v>7.8</v>
    <v>7.98</v>
    <v>8.07</v>
    <v>7.85</v>
    <v>7.63</v>
    <v>7.65</v>
    <v>7.59</v>
    <v>7.68</v>
    <v>7.65</v>
    <v>7.56</v>
    <v>7.7275</v>
    <v>7.65</v>
    <v>7.72</v>
    <v>7.84</v>
    <v>7.83</v>
    <v>7.79</v>
    <v>8.0250000000000004</v>
    <v>8.0699000000000005</v>
    <v>7.98</v>
    <v>8.0399999999999991</v>
    <v>7.99</v>
    <v>8.01</v>
    <v>7.9489999999999998</v>
    <v>7.93</v>
    <v>8.1</v>
    <v>8.07</v>
    <v>8.33</v>
    <v>8.8949999999999996</v>
    <v>8.99</v>
    <v>9.5399999999999991</v>
    <v>9.4600000000000009</v>
    <v>9.48</v>
    <v>9.6999999999999993</v>
    <v>9.39</v>
    <v>9.08</v>
    <v>8.8800000000000008</v>
    <v>8.85</v>
    <v>8.7799999999999994</v>
    <v>8.91</v>
    <v>8.9600000000000009</v>
    <v>9.02</v>
    <v>8.9499999999999993</v>
    <v>8.91</v>
    <v>9.01</v>
    <v>9.08</v>
    <v>9.0299999999999994</v>
    <v>9.08</v>
    <v>9.6199999999999992</v>
    <v>9.67</v>
    <v>9.4700000000000006</v>
    <v>9.5</v>
    <v>9.3800000000000008</v>
    <v>9.2200000000000006</v>
    <v>9.14</v>
    <v>9.3049999999999997</v>
    <v>9.4</v>
    <v>9.31</v>
    <v>9.3450000000000006</v>
    <v>9.08</v>
    <v>9.36</v>
    <v>9.42</v>
    <v>9.59</v>
    <v>9.7100000000000009</v>
    <v>9.8490000000000002</v>
    <v>9.7550000000000008</v>
    <v>9.83</v>
    <v>9.9</v>
    <v>9.7799999999999994</v>
    <v>9.76</v>
    <v>9.8849999999999998</v>
    <v>9.99</v>
    <v>9.9700000000000006</v>
    <v>9.6</v>
    <v>9.625</v>
    <v>9.7100000000000009</v>
    <v>9.75</v>
    <v>9.89</v>
    <v>9.7100000000000009</v>
    <v>10.69</v>
    <v>10.6</v>
    <v>10.56</v>
    <v>10.64</v>
    <v>10.8</v>
    <v>10.69</v>
    <v>10.69</v>
    <v>10.625</v>
    <v>10.28</v>
    <v>10.26</v>
    <v>10.11</v>
    <v>9.7799999999999994</v>
    <v>9.7492000000000001</v>
    <v>10.29</v>
    <v>10.08</v>
    <v>10.728300000000001</v>
    <v>10.72</v>
    <v>10.61</v>
    <v>10.58</v>
    <v>10.8</v>
    <v>10.86</v>
    <v>10.6</v>
    <v>11.08</v>
    <v>11.18</v>
    <v>11.2</v>
    <v>11.23</v>
    <v>10.98</v>
    <v>11.21</v>
    <v>11.13</v>
    <v>11.01</v>
    <v>10.95</v>
    <v>10.88</v>
    <v>10.79</v>
    <v>10.93</v>
    <v>11.12</v>
    <v>11.11</v>
    <v>11.23</v>
    <v>11.46</v>
    <v>11.39</v>
    <v>13.04</v>
    <v>12.97</v>
    <v>13.164</v>
    <v>13.06</v>
    <v>13.1</v>
    <v>13.03</v>
    <v>13.34</v>
    <v>13.15</v>
    <v>13.21</v>
    <v>13.04</v>
    <v>12.98</v>
    <v>13.1379</v>
    <v>12.98</v>
    <v>12.24</v>
    <v>13.55</v>
    <v>14.3</v>
    <v>13.5</v>
    <v>13.7201</v>
    <v>13.69</v>
    <v>13.74</v>
    <v>13.88</v>
    <v>13.92</v>
    <v>14.09</v>
    <v>14.21</v>
    <v>14.42</v>
    <v>14.47</v>
    <v>14.15</v>
    <v>13.95</v>
    <v>13.9</v>
    <v>13.95</v>
    <v>13.88</v>
    <v>13.79</v>
    <v>13.98</v>
    <v>13.51</v>
    <v>13.1</v>
    <v>13.34</v>
    <v>13.12</v>
    <v>13.01</v>
    <v>13.04</v>
    <v>13.08</v>
    <v>13.35</v>
    <v>13.44</v>
    <v>13.65</v>
    <v>13.55</v>
    <v>13.79</v>
    <v>13.86</v>
    <v>13.9</v>
    <v>14.76</v>
    <v>14.95</v>
    <v>13.3437</v>
    <v>13.6653</v>
    <v>13.765000000000001</v>
    <v>13.77</v>
    <v>13.965</v>
    <v>14.35</v>
    <v>14.54</v>
    <v>14.25</v>
    <v>14.359</v>
    <v>14.6</v>
    <v>14.5</v>
    <v>14.44</v>
    <v>14.98</v>
    <v>15.11</v>
    <v>15.49</v>
    <v>15.59</v>
    <v>15.849</v>
    <v>15.76</v>
    <v>16</v>
    <v>16.13</v>
    <v>16.36</v>
    <v>16.5</v>
    <v>16.32</v>
    <v>16.59</v>
    <v>17.065000000000001</v>
    <v>17.434999999999999</v>
    <v>17.39</v>
    <v>17.260000000000002</v>
    <v>16.849</v>
    <v>17.100000000000001</v>
    <v>17.02</v>
    <v>16.98</v>
    <v>16.07</v>
    <v>16.34</v>
    <v>16.22</v>
    <v>15.83</v>
    <v>15.85</v>
    <v>15.95</v>
    <v>15.97</v>
    <v>15.97</v>
    <v>15.99</v>
    <v>16.37</v>
    <v>16.260000000000002</v>
    <v>15.7828</v>
    <v>16.07</v>
    <v>15.91</v>
    <v>15.7</v>
    <v>15.57</v>
    <v>16.440000000000001</v>
    <v>15.87</v>
    <v>16.14</v>
    <v>16.28</v>
    <v>16.219799999999999</v>
    <v>15.91</v>
    <v>16.290099999999999</v>
    <v>16.46</v>
    <v>16.5</v>
    <v>17.1449</v>
    <v>17.239999999999998</v>
    <v>17.12</v>
    <v>17</v>
    <v>17.39</v>
    <v>17.45</v>
    <v>17.86</v>
    <v>18.21</v>
    <v>18.445</v>
    <v>18.45</v>
    <v>18.64</v>
    <v>18.89</v>
    <v>18.79</v>
    <v>19.2</v>
    <v>19.158899999999999</v>
    <v>19.54</v>
    <v>19.399999999999999</v>
    <v>18.920000000000002</v>
    <v>19.04</v>
    <v>19.059999999999999</v>
    <v>19.105</v>
    <v>19.199000000000002</v>
    <v>19.16</v>
    <v>19.015000000000001</v>
    <v>18.420000000000002</v>
    <v>18.12</v>
    <v>18.37</v>
    <v>18.25</v>
    <v>18.22</v>
    <v>17.600000000000001</v>
    <v>17.62</v>
    <v>17.47</v>
    <v>17.239999999999998</v>
    <v>16.96</v>
    <v>16.91</v>
    <v>17.36</v>
    <v>16.989999999999998</v>
    <v>17.260000000000002</v>
    <v>17.399999999999999</v>
    <v>17.48</v>
    <v>17.71</v>
    <v>18.22</v>
    <v>18.040099999999999</v>
    <v>17.79</v>
    <v>17.510000000000002</v>
    <v>18.649999999999999</v>
    <v>19.22</v>
    <v>18.815000000000001</v>
    <v>18.2</v>
    <v>18.399999999999999</v>
    <v>18.299900000000001</v>
    <v>18.170000000000002</v>
    <v>18.129000000000001</v>
    <v>18.41</v>
    <v>18</v>
    <v>18.37</v>
    <v>18.989999999999998</v>
    <v>19.489999999999998</v>
    <v>18.71</v>
    <v>18.709</v>
    <v>18.75</v>
    <v>18.510000000000002</v>
    <v>18.72</v>
    <v>19.66</v>
    <v>20.367999999999999</v>
    <v>20.71</v>
    <v>20.86</v>
    <v>20.75</v>
    <v>20.57</v>
    <v>20.5</v>
    <v>20.585000000000001</v>
    <v>20.63</v>
    <v>21.24</v>
    <v>20.92</v>
    <v>20.85</v>
    <v>21.16</v>
    <v>21.6</v>
    <v>21.57</v>
    <v>21.55</v>
    <v>21.18</v>
    <v>21.6</v>
    <v>21.53</v>
    <v>21.8</v>
    <v>22.07</v>
    <v>21.99</v>
    <v>21.72</v>
    <v>21.83</v>
    <v>21.7775</v>
    <v>21.475000000000001</v>
    <v>21.64</v>
    <v>21.52</v>
    <v>21.66</v>
    <v>21.33</v>
    <v>21.085000000000001</v>
    <v>20.16</v>
    <v>20</v>
    <v>19.43</v>
    <v>19.73</v>
    <v>19.649999999999999</v>
    <v>19.566800000000001</v>
    <v>19.62</v>
    <v>20.05</v>
    <v>19.95</v>
    <v>20.335000000000001</v>
    <v>20.37</v>
    <v>20.11</v>
    <v>19.87</v>
    <v>20</v>
    <v>19.71</v>
    <v>19.96</v>
    <v>19.79</v>
    <v>20.03</v>
    <v>20.59</v>
    <v>21.44</v>
    <v>21.47</v>
    <v>20.96</v>
    <v>21.45</v>
    <v>21.32</v>
    <v>21.53</v>
    <v>21.5</v>
    <v>28.2</v>
    <v>27.65</v>
    <v>26.57</v>
    <v>26.65</v>
    <v>27.78</v>
    <v>26.98</v>
    <v>27.39</v>
    <v>27.54</v>
    <v>26.36</v>
    <v>25.74</v>
    <v>25.96</v>
    <v>26.89</v>
    <v>26.82</v>
    <v>28.0549</v>
    <v>27.77</v>
    <v>28.1675</v>
    <v>29.27</v>
    <v>29.8</v>
    <v>26.75</v>
    <v>26.669899999999998</v>
    <v>25.75</v>
    <v>26.02</v>
    <v>26.4526</v>
    <v>26.26</v>
    <v>25.95</v>
    <v>25.75</v>
    <v>25.92</v>
    <v>25.47</v>
    <v>25.2</v>
    <v>25.2</v>
    <v>24.42</v>
    <v>26.5</v>
    <v>26.68</v>
    <v>27.02</v>
    <v>27.099599999999999</v>
    <v>27.79</v>
    <v>28.184999999999999</v>
    <v>27.99</v>
    <v>29.84</v>
    <v>30.75</v>
    <v>31.88</v>
    <v>31.83</v>
    <v>31.41</v>
    <v>31.33</v>
    <v>30.51</v>
    <v>30.57</v>
    <v>31.17</v>
    <v>31.121600000000001</v>
    <v>29.54</v>
    <v>29.7</v>
    <v>28.971900000000002</v>
    <v>29.36</v>
    <v>28.94</v>
    <v>29</v>
    <v>28.86</v>
    <v>28.77</v>
    <v>28.93</v>
    <v>28.09</v>
    <v>28.49</v>
    <v>28.1</v>
    <v>27.21</v>
    <v>27.49</v>
    <v>27.25</v>
    <v>27.27</v>
    <v>27.17</v>
    <v>27.875</v>
    <v>28.48</v>
    <v>28.75</v>
    <v>28.8</v>
    <v>28.49</v>
    <v>28.48</v>
    <v>29.13</v>
    <v>28.759899999999998</v>
    <v>28.56</v>
    <v>26.925000000000001</v>
    <v>26.46</v>
    <v>25.21</v>
    <v>25.35</v>
    <v>25.46</v>
    <v>25.42</v>
    <v>25.5</v>
    <v>25.279</v>
    <v>25.05</v>
    <v>25.25</v>
    <v>25.1</v>
    <v>25.15</v>
    <v>25.8</v>
    <v>25.93</v>
    <v>25.98</v>
    <v>25.92</v>
    <v>25.78</v>
    <v>25.63</v>
    <v>25.78</v>
    <v>25.66</v>
    <v>26.63</v>
    <v>26.57</v>
    <v>26.87</v>
    <v>26.88</v>
    <v>26.72</v>
    <v>26.53</v>
    <v>26.94</v>
    <v>26.68</v>
    <v>26.11</v>
    <v>26.45</v>
    <v>26.45</v>
    <v>26.62</v>
    <v>27.15</v>
    <v>27.2852</v>
    <v>27.585000000000001</v>
    <v>27.88</v>
    <v>27.806100000000001</v>
    <v>26.844999999999999</v>
    <v>27.92</v>
    <v>27.82</v>
    <v>27.76</v>
    <v>28.12</v>
    <v>28.07</v>
    <v>28.31</v>
    <v>28.25</v>
    <v>29.29</v>
    <v>28.71</v>
    <v>30.91</v>
    <v>27.2</v>
    <v>24.21</v>
    <v>23.93</v>
    <v>22.77</v>
    <v>22.63</v>
    <v>22.42</v>
    <v>22.58</v>
    <v>22.61</v>
    <v>22.41</v>
    <v>22.8</v>
    <v>22.89</v>
    <v>22.54</v>
    <v>22.16</v>
    <v>22.2</v>
    <v>20.09</v>
    <v>20</v>
    <v>19.55</v>
    <v>19.5931</v>
    <v>20.07</v>
    <v>20.25</v>
    <v>19.48</v>
    <v>19.639900000000001</v>
    <v>19.77</v>
    <v>20.56</v>
    <v>19.579999999999998</v>
    <v>19.440000000000001</v>
    <v>19.170000000000002</v>
    <v>18.93</v>
    <v>18.55</v>
    <v>18.46</v>
    <v>18.04</v>
    <v>19.71</v>
    <v>19.899999999999999</v>
    <v>19.885000000000002</v>
    <v>19.68</v>
    <v>20.440000000000001</v>
    <v>19.78</v>
    <v>21.49</v>
    <v>20.62</v>
    <v>20.2</v>
    <v>20.43</v>
    <v>21.096</v>
    <v>20.96</v>
    <v>20.94</v>
    <v>20.67</v>
    <v>21.13</v>
    <v>22.8233</v>
    <v>22.66</v>
    <v>22.88</v>
    <v>22.59</v>
    <v>23.27</v>
    <v>23.7</v>
    <v>23.43</v>
    <v>23.75</v>
    <v>24.42</v>
    <v>24.21</v>
    <v>23.99</v>
    <v>23.36</v>
    <v>23.29</v>
    <v>26.53</v>
    <v>24.71</v>
    <v>24.181000000000001</v>
    <v>24.94</v>
    <v>24.98</v>
    <v>25.4</v>
    <v>25.47</v>
    <v>24.81</v>
    <v>25.03</v>
    <v>24.08</v>
    <v>24.2</v>
    <v>24.38</v>
    <v>25.104800000000001</v>
    <v>24.12</v>
    <v>24.41</v>
    <v>24.75</v>
    <v>24.46</v>
    <v>23.38</v>
    <v>23.79</v>
    <v>23.07</v>
    <v>23.63</v>
    <v>23.2</v>
    <v>23.52</v>
    <v>24.2</v>
    <v>24.86</v>
    <v>25.23</v>
    <v>25.78</v>
    <v>26.48</v>
    <v>27.45</v>
    <v>28.19</v>
    <v>28.74</v>
    <v>28.84</v>
    <v>29.07</v>
    <v>28.6</v>
    <v>28.61</v>
    <v>27.67</v>
    <v>27.96</v>
    <v>28.21</v>
    <v>28.21</v>
    <v>28.106300000000001</v>
    <v>28.14</v>
    <v>27.82</v>
    <v>28.66</v>
    <v>28.63</v>
    <v>28.765000000000001</v>
    <v>29.08</v>
    <v>29.15</v>
    <v>30.454999999999998</v>
    <v>30.79</v>
    <v>30.99</v>
    <v>31.24</v>
    <v>31.3</v>
    <v>31.79</v>
    <v>31.72</v>
    <v>32.89</v>
    <v>32.9</v>
    <v>33.770000000000003</v>
    <v>33.36</v>
    <v>33.395000000000003</v>
    <v>33.43</v>
    <v>33.9</v>
    <v>34.53</v>
    <v>34.5</v>
    <v>39.130000000000003</v>
    <v>36.055</v>
    <v>36.82</v>
    <v>36.75</v>
    <v>36.31</v>
    <v>35.67</v>
    <v>35.869999999999997</v>
    <v>35.96</v>
    <v>35.67</v>
    <v>35.83</v>
    <v>35.765000000000001</v>
    <v>36.18</v>
    <v>37</v>
    <v>36.81</v>
    <v>35.6203</v>
    <v>35.35</v>
    <v>35.01</v>
    <v>34.56</v>
    <v>35.22</v>
    <v>35.69</v>
    <v>35.86</v>
    <v>35.299999999999997</v>
    <v>35.299999999999997</v>
    <v>34.270000000000003</v>
    <v>36.14</v>
    <v>36.99</v>
    <v>36.979999999999997</v>
    <v>36.39</v>
    <v>36.450000000000003</v>
    <v>35.71</v>
    <v>36.19</v>
    <v>36.35</v>
    <v>38.189599999999999</v>
    <v>38.99</v>
    <v>39.362400000000001</v>
    <v>40.049999999999997</v>
    <v>40.85</v>
    <v>40.49</v>
    <v>40.22</v>
    <v>40.79</v>
    <v>41.38</v>
    <v>42.27</v>
    <v>42.2</v>
    <v>42.23</v>
    <v>42.14</v>
    <v>42.5852</v>
    <v>42.81</v>
    <v>43.305</v>
    <v>43.43</v>
    <v>43.58</v>
    <v>43.04</v>
    <v>43.19</v>
    <v>43.793799999999997</v>
    <v>43.51</v>
    <v>43.19</v>
    <v>41.85</v>
    <v>42.63</v>
    <v>42.44</v>
    <v>42.45</v>
    <v>41.31</v>
    <v>41.09</v>
    <v>41.24</v>
    <v>40.340000000000003</v>
    <v>39.29</v>
    <v>38.18</v>
    <v>39.78</v>
    <v>39.71</v>
    <v>39.75</v>
    <v>39.47</v>
    <v>38</v>
    <v>37.200000000000003</v>
    <v>38.479999999999997</v>
    <v>39.06</v>
    <v>38.96</v>
    <v>38.339300000000001</v>
    <v>39.24</v>
    <v>38.729999999999997</v>
    <v>37.71</v>
    <v>35.594999999999999</v>
    <v>35.659999999999997</v>
    <v>35.299999999999997</v>
    <v>30.8</v>
    <v>28.29</v>
    <v>27.19</v>
    <v>28.45</v>
    <v>26.9</v>
    <v>26.33</v>
    <v>24.38</v>
    <v>23.38</v>
    <v>23.22</v>
    <v>22.66</v>
    <v>20.895</v>
    <v>19.934999999999999</v>
    <v>17.739999999999998</v>
    <v>17.41</v>
    <v>13.56</v>
    <v>12.266500000000001</v>
    <v>13.48</v>
    <v>13.27</v>
    <v>15.9299</v>
    <v>19.739999999999998</v>
    <v>19.850000000000001</v>
    <v>18.510000000000002</v>
    <v>18.149999999999999</v>
    <v>18.77</v>
    <v>16.25</v>
    <v>15.99</v>
    <v>15.79</v>
    <v>18.87</v>
    <v>20.610199999999999</v>
    <v>20.914999999999999</v>
    <v>22.75</v>
    <v>21.06</v>
    <v>22.48</v>
    <v>21.93</v>
    <v>21.72</v>
    <v>23.328600000000002</v>
    <v>23.5</v>
    <v>23.22</v>
    <v>23.79</v>
    <v>22.12</v>
    <v>22.1</v>
    <v>23.92</v>
    <v>24.97</v>
    <v>26.4</v>
    <v>25.61</v>
    <v>23.419699999999999</v>
    <v>22.54</v>
    <v>23.69</v>
    <v>23.07</v>
    <v>23.73</v>
    <v>25.1</v>
    <v>25</v>
    <v>24.459900000000001</v>
    <v>22.06</v>
    <v>22.85</v>
    <v>24.28</v>
    <v>26.57</v>
    <v>26.295000000000002</v>
    <v>27.44</v>
    <v>27.42</v>
    <v>27.31</v>
    <v>31.24</v>
    <v>30.92</v>
    <v>31.41</v>
    <v>29.4</v>
    <v>30.06</v>
    <v>30.39</v>
    <v>32.4</v>
    <v>33.950000000000003</v>
    <v>36.090000000000003</v>
    <v>36.659999999999997</v>
    <v>35.3033</v>
    <v>33.94</v>
    <v>30.62</v>
    <v>32.18</v>
    <v>31.73</v>
    <v>33.61</v>
    <v>33.229999999999997</v>
    <v>33.340000000000003</v>
    <v>34.53</v>
    <v>32.94</v>
    <v>34.369999999999997</v>
    <v>34.14</v>
    <v>34.5</v>
    <v>34.35</v>
    <v>35.634999999999998</v>
    <v>36.99</v>
    <v>37.380000000000003</v>
    <v>37</v>
    <v>36.83</v>
    <v>34.950000000000003</v>
    <v>35.067399999999999</v>
    <v>35.188200000000002</v>
    <v>35.75</v>
    <v>35.99</v>
    <v>34.46</v>
    <v>37.625</v>
    <v>37.1</v>
    <v>35.99</v>
    <v>34.979999999999997</v>
    <v>36.33</v>
    <v>36.35</v>
    <v>36.78</v>
    <v>36.46</v>
    <v>36.65</v>
    <v>36.049999999999997</v>
    <v>37.67</v>
    <v>39.74</v>
    <v>38.619999999999997</v>
    <v>37.744900000000001</v>
    <v>37.28</v>
    <v>38.659999999999997</v>
    <v>38.520000000000003</v>
    <v>39.06</v>
    <v>39.354999999999997</v>
    <v>38.65</v>
    <v>38.92</v>
    <v>39.51</v>
    <v>39.659999999999997</v>
    <v>41.05</v>
    <v>41.26</v>
    <v>40.54</v>
    <v>39.24</v>
    <v>38.99</v>
    <v>39.54</v>
    <v>40.659999999999997</v>
    <v>40.78</v>
    <v>41.92</v>
    <v>41.52</v>
    <v>40.89</v>
    <v>40.28</v>
    <v>41.32</v>
    <v>41.325000000000003</v>
    <v>39.76</v>
    <v>40.21</v>
    <v>40.119999999999997</v>
    <v>41.11</v>
    <v>43.15</v>
    <v>44.38</v>
    <v>44.56</v>
    <v>45.21</v>
    <v>43.53</v>
    <v>42.87</v>
    <v>42.07</v>
    <v>44.44</v>
    <v>45.13</v>
    <v>43.38</v>
    <v>42.8</v>
    <v>43.48</v>
    <v>42.65</v>
    <v>43.16</v>
    <v>48.09</v>
    <v>46.24</v>
    <v>47.62</v>
    <v>48.34</v>
    <v>50.98</v>
    <v>48</v>
    <v>47.74</v>
    <v>48.817700000000002</v>
    <v>49.2211</v>
    <v>50.06</v>
    <v>51.47</v>
    <v>51.61</v>
    <v>53.31</v>
    <v>54.48</v>
    <v>53</v>
    <v>52.89</v>
    <v>52.78</v>
    <v>52.714199999999998</v>
    <v>55.4</v>
    <v>54.65</v>
    <v>54.21</v>
    <v>53.97</v>
    <v>55.09</v>
    <v>56</v>
    <v>56.77</v>
    <v>58.935000000000002</v>
    <v>58.905000000000001</v>
    <v>61</v>
    <v>55.84</v>
    <v>55.42</v>
    <v>56.89</v>
    <v>57.39</v>
    <v>58.42</v>
    <v>58.35</v>
    <v>59.2</v>
    <v>58.63</v>
    <v>61.73</v>
    <v>62.924999999999997</v>
    <v>63.74</v>
    <v>60.43</v>
    <v>60.71</v>
    <v>60.3</v>
    <v>62.41</v>
    <v>62.15</v>
    <v>63.89</v>
    <v>64.38</v>
    <v>64</v>
    <v>65.41</v>
    <v>66.55</v>
    <v>63.85</v>
    <v>63.335000000000001</v>
    <v>64.89</v>
    <v>66.055000000000007</v>
    <v>66.4161</v>
    <v>66.33</v>
    <v>65.77</v>
    <v>65.77</v>
    <v>65.98</v>
    <v>65.62</v>
    <v>65.010000000000005</v>
    <v>63.945</v>
    <v>63.06</v>
    <v>62.75</v>
    <v>63.2</v>
    <v>63.35</v>
    <v>64.86</v>
    <v>67.84</v>
    <v>70.41</v>
    <v>68.58</v>
    <v>76.379900000000006</v>
    <v>77.900000000000006</v>
    <v>78.678600000000003</v>
    <v>78.680000000000007</v>
    <v>76.204999999999998</v>
    <v>77.11</v>
    <v>78.34</v>
    <v>77.569599999999994</v>
    <v>75.430000000000007</v>
    <v>74.75</v>
    <v>74.69</v>
    <v>70.430000000000007</v>
    <v>70.81</v>
    <v>72.069999999999993</v>
    <v>72.98</v>
    <v>76.09</v>
    <v>77.12</v>
    <v>76.8</v>
    <v>77.16</v>
    <v>78.47</v>
    <v>81.069999999999993</v>
    <v>81.61</v>
    <v>79.908000000000001</v>
    <v>81.84</v>
    <v>83.2</v>
    <v>80.94</v>
    <v>80.659000000000006</v>
    <v>84.09</v>
    <v>83.98</v>
    <v>82.028499999999994</v>
    <v>81.13</v>
    <v>78.650000000000006</v>
    <v>78.08</v>
    <v>81.58</v>
    <v>81.98</v>
    <v>79.739999999999995</v>
    <v>77.75</v>
    <v>76.37</v>
    <v>78.525700000000001</v>
    <v>78.13</v>
    <v>80.9054</v>
    <v>82.82</v>
    <v>83.59</v>
    <v>86.4</v>
    <v>84.79</v>
    <v>81.805000000000007</v>
    <v>81.778999999999996</v>
    <v>78.020300000000006</v>
    <v>79.8</v>
    <v>80.59</v>
    <v>78.06</v>
    <v>78.299899999999994</v>
    <v>80.59</v>
    <v>81.429900000000004</v>
    <v>78.27</v>
    <v>80.84</v>
    <v>82.43</v>
    <v>81.3</v>
    <v>83.29</v>
    <v>84.78</v>
    <v>82.62</v>
    <v>81.61</v>
    <v>83.197699999999998</v>
    <v>82.54</v>
    <v>81.569999999999993</v>
    <v>80.849999999999994</v>
    <v>80.37</v>
    <v>79.599999999999994</v>
    <v>78.05</v>
    <v>78.219300000000004</v>
    <v>82.3</v>
    <v>84.43</v>
    <v>85.765000000000001</v>
    <v>101</v>
    <v>102.84990000000001</v>
    <v>101.9</v>
    <v>101.8271</v>
    <v>101.41</v>
    <v>104</v>
    <v>107.75</v>
    <v>106.61499999999999</v>
    <v>109.39</v>
    <v>109.91</v>
    <v>105.49</v>
    <v>103.86</v>
    <v>101.82</v>
    <v>102.6262</v>
    <v>103.99</v>
    <v>105.27719999999999</v>
    <v>100.6</v>
    <v>99.87</v>
    <v>100.62</v>
    <v>102.9</v>
    <v>105</v>
    <v>108.84</v>
    <v>104.56</v>
    <v>102.43</v>
    <v>103.22</v>
    <v>104.79</v>
    <v>102.29</v>
    <v>103.28</v>
    <v>107.15989999999999</v>
    <v>105.89</v>
    <v>108.54</v>
    <v>105.81</v>
    <v>108.67</v>
    <v>115.369</v>
    <v>112.99</v>
    <v>111.96</v>
    <v>110.6199</v>
    <v>107.94</v>
    <v>108.575</v>
    <v>110.85</v>
    <v>112.85</v>
    <v>113.7247</v>
    <v>117.43</v>
    <v>117.3103</v>
    <v>117.98</v>
    <v>116.85</v>
    <v>118.68</v>
    <v>118.06</v>
    <v>117.01</v>
    <v>114.22</v>
    <v>114.3</v>
    <v>117.38</v>
    <v>117.83</v>
    <v>117.99</v>
    <v>120.92</v>
    <v>117.5</v>
    <v>116.69</v>
    <v>114.105</v>
    <v>117.12</v>
    <v>120.33</v>
    <v>136.5</v>
    <v>134.47999999999999</v>
    <v>133.19999999999999</v>
    <v>131.37</v>
    <v>131.33000000000001</v>
    <v>137.65</v>
    <v>138.69</v>
    <v>140.99</v>
    <v>138.86959999999999</v>
    <v>142.58000000000001</v>
    <v>144.2586</v>
    <v>143.41990000000001</v>
    <v>142.55000000000001</v>
    <v>145.6</v>
    <v>143.3717</v>
    <v>144.82</v>
    <v>146.88999999999999</v>
    <v>147.31</v>
    <v>146.19149999999999</v>
    <v>143.04</v>
    <v>139.43</v>
    <v>142.27000000000001</v>
    <v>144.91990000000001</v>
    <v>145.97499999999999</v>
    <v>146.48990000000001</v>
    <v>144.34</v>
    <v>147.69999999999999</v>
    <v>147.76</v>
    <v>147.01499999999999</v>
    <v>146.04</v>
    <v>144.98990000000001</v>
    <v>139.87</v>
    <v>139.84</v>
    <v>140.83500000000001</v>
    <v>144.27000000000001</v>
    <v>146.34</v>
    <v>145.54</v>
    <v>157.80000000000001</v>
    <v>155.82</v>
    <v>159.7602</v>
    <v>161.28</v>
    <v>153.41</v>
    <v>154.38999999999999</v>
    <v>156.44999999999999</v>
    <v>163.18</v>
    <v>160.98500000000001</v>
    <v>157.19999999999999</v>
    <v>153.1</v>
    <v>153.22999999999999</v>
    <v>151.84989999999999</v>
    <v>144.2509</v>
    <v>140.27000000000001</v>
    <v>140.46</v>
    <v>139.86000000000001</v>
    <v>142.7424</v>
    <v>140.13999999999999</v>
    <v>131.4</v>
    <v>131.16</v>
    <v>133.49</v>
    <v>136.94999999999999</v>
    <v>139.69999999999999</v>
    <v>143.41999999999999</v>
    <v>145.37</v>
    <v>143.19999999999999</v>
    <v>155.5</v>
    <v>154.44</v>
    <v>159.74</v>
    <v>160.75</v>
    <v>155.02000000000001</v>
    <v>157.1</v>
    <v>161.75</v>
    <v>169.09</v>
    <v>171.35499999999999</v>
    <v>175.25</v>
    <v>179.47</v>
    <v>180.83</v>
    <v>182.75</v>
    <v>179.73660000000001</v>
    <v>177.77</v>
    <v>178.68989999999999</v>
    <v>182.02</v>
    <v>183.88</v>
    <v>183.14</v>
    <v>181.6</v>
    <v>180.85</v>
    <v>178.44</v>
    <v>180.88</v>
    <v>175.49</v>
    <v>172.47</v>
    <v>170.75</v>
    <v>172.5</v>
    <v>169.065</v>
    <v>173.88</v>
    <v>167.4</v>
    <v>169.41</v>
    <v>164.38</v>
    <v>168.81</v>
    <v>168.74</v>
    <v>168.82</v>
    <v>163.38999999999999</v>
    <v>159.745</v>
    <v>155.03800000000001</v>
    <v>154</v>
    <v>153.82</v>
    <v>138.94</v>
    <v>135.0188</v>
    <v>139.36000000000001</v>
    <v>140.9</v>
    <v>132.96</v>
    <v>128.69</v>
    <v>133.31</v>
    <v>131.5532</v>
    <v>130.97999999999999</v>
    <v>128.74</v>
    <v>132.19</v>
    <v>135.66999999999999</v>
    <v>134</v>
    <v>130.83000000000001</v>
    <v>132.72999999999999</v>
    <v>124.3541</v>
    <v>126.375</v>
    <v>136.81</v>
    <v>136.44999999999999</v>
    <v>125.8115</v>
    <v>122.7</v>
    <v>121.5399</v>
    <v>117.2277</v>
    <v>107.767</v>
    <v>106.84</v>
    <v>103.54</v>
    <v>104.71</v>
    <v>98.91</v>
    <v>96.63</v>
    <v>102.9</v>
    <v>104.16</v>
    <v>106.4</v>
    <v>102.94</v>
    <v>101.12</v>
    <v>102.51009999999999</v>
    <v>103.6</v>
    <v>109.23</v>
    <v>111.18</v>
    <v>105.7</v>
    <v>100.93</v>
    <v>102.01</v>
    <v>97.899900000000002</v>
    <v>94.76</v>
    <v>84.03</v>
    <v>83.66</v>
    <v>83.06</v>
    <v>84.069800000000001</v>
    <v>84.44</v>
    <v>84.21</v>
    <v>84.24</v>
    <v>83.94</v>
    <v>83.219899999999996</v>
    <v>77.09</v>
    <v>73.853999999999999</v>
    <v>72.12</v>
    <v>75.09</v>
    <v>73.599999999999994</v>
    <v>74.14</v>
    <v>71.25</v>
    <v>72.72</v>
    <v>78.75</v>
    <v>79.599999999999994</v>
    <v>83.54</v>
    <v>83.78</v>
    <v>84.825000000000003</v>
    <v>82.7</v>
    <v>80.12</v>
    <v>79.5</v>
    <v>79.290000000000006</v>
    <v>84.17</v>
    <v>82.84</v>
    <v>79.513300000000001</v>
    <v>77.809899999999999</v>
    <v>76.48</v>
    <v>75.12</v>
    <v>72.02</v>
    <v>72.8</v>
    <v>73.540000000000006</v>
    <v>72.989999999999995</v>
    <v>75.454999999999998</v>
    <v>74.56</v>
    <v>74.989999999999995</v>
    <v>73.25</v>
    <v>78.5</v>
    <v>78.729900000000001</v>
    <v>79.510000000000005</v>
    <v>74.010000000000005</v>
    <v>69.8</v>
    <v>68.819999999999993</v>
    <v>68.36</v>
    <v>68.92</v>
    <v>71.010000000000005</v>
    <v>71.099999999999994</v>
    <v>71.03</v>
    <v>72.400000000000006</v>
    <v>75.5</v>
    <v>65.599999999999994</v>
    <v>59.89</v>
    <v>56.81</v>
    <v>56.859900000000003</v>
    <v>57.06</v>
    <v>60.51</v>
    <v>58.523800000000001</v>
    <v>58.85</v>
    <v>59.37</v>
    <v>55.5</v>
    <v>55.85</v>
    <v>54.999899999999997</v>
    <v>52.405000000000001</v>
    <v>51.774999999999999</v>
    <v>54.27</v>
    <v>56.14</v>
    <v>56.54</v>
    <v>57.4</v>
    <v>61.33</v>
    <v>61.465000000000003</v>
    <v>62.06</v>
    <v>61.734999999999999</v>
    <v>60.949300000000001</v>
    <v>59.5</v>
    <v>56.768500000000003</v>
    <v>52.96</v>
    <v>51.734999999999999</v>
    <v>53.11</v>
    <v>50.42</v>
    <v>48.9</v>
    <v>49.27</v>
    <v>48.8</v>
    <v>49.47</v>
    <v>53.51</v>
    <v>54.07</v>
    <v>54.93</v>
    <v>50.67</v>
    <v>49.13</v>
    <v>48.81</v>
    <v>54.058799999999998</v>
    <v>54.39</v>
    <v>58.229900000000001</v>
    <v>58.55</v>
    <v>57.756500000000003</v>
    <v>56</v>
    <v>55.372300000000003</v>
    <v>53.82</v>
    <v>54.5</v>
    <v>56.96</v>
    <v>58.73</v>
    <v>62.95</v>
    <v>63.89</v>
    <v>65</v>
    <v>62.55</v>
    <v>60.06</v>
    <v>61.55</v>
    <v>66.900000000000006</v>
    <v>72</v>
    <v>74</v>
    <v>73.709900000000005</v>
    <v>77.739999999999995</v>
    <v>71.81</v>
    <v>73.66</v>
    <v>77.349999999999994</v>
    <v>73.248699999999999</v>
    <v>75.92</v>
    <v>79.3</v>
    <v>78.185199999999995</v>
    <v>79.63</v>
    <v>80.59</v>
    <v>78.61</v>
    <v>77.284999999999997</v>
    <v>76.010000000000005</v>
    <v>74</v>
    <v>75.13</v>
    <v>78.599999999999994</v>
    <v>81.02</v>
    <v>81.247299999999996</v>
    <v>76.86</v>
    <v>76.599999999999994</v>
    <v>74.599999999999994</v>
    <v>73.72</v>
    <v>74.010000000000005</v>
    <v>72.540000000000006</v>
    <v>76.680000000000007</v>
    <v>78.58</v>
    <v>81.430000000000007</v>
    <v>83.64</v>
    <v>80.34</v>
    <v>76.569999999999993</v>
    <v>79.91</v>
    <v>76.38</v>
    <v>78.849999999999994</v>
    <v>78.28</v>
    <v>78.91</v>
    <v>74.98</v>
    <v>68.45</v>
    <v>68.784999999999997</v>
    <v>71.16</v>
    <v>72.857900000000001</v>
    <v>71.647999999999996</v>
    <v>71.405000000000001</v>
    <v>73.33</v>
    <v>78.06</v>
    <v>80.08</v>
    <v>80.38</v>
    <v>77.11</v>
    <v>77</v>
    <v>77.69</v>
    <v>76.67</v>
    <v>79.73</v>
    <v>81.459999999999994</v>
    <v>80.254999999999995</v>
    <v>82.3</v>
    <v>78.616</v>
    <v>79.965000000000003</v>
    <v>77.849999999999994</v>
    <v>78.34</v>
    <v>80.72</v>
    <v>80.400000000000006</v>
    <v>78.650000000000006</v>
    <v>73.364999999999995</v>
    <v>72.2</v>
    <v>74.47</v>
    <v>71.489900000000006</v>
    <v>78.48</v>
    <v>85.427599999999998</v>
    <v>86.97</v>
    <v>84.314999999999998</v>
    <v>85.88</v>
    <v>92.44</v>
    <v>98.7</v>
    <v>92.715000000000003</v>
    <v>99.45</v>
    <v>99.91</v>
    <v>98.4</v>
    <v>101.99</v>
    <v>100.03</v>
    <v>96.3</v>
    <v>97.87</v>
    <v>96.8</v>
    <v>95.89</v>
    <v>99.5</v>
    <v>101.01</v>
    <v>103.8057</v>
    <v>104.23</v>
    <v>102.94</v>
    <v>99.78</v>
    <v>98.28</v>
    <v>99.48</v>
    <v>97.51</v>
    <v>95.5</v>
    <v>99.31</v>
    <v>98.62</v>
    <v>94.64</v>
    <v>95.89</v>
    <v>97.51</v>
    <v>95.87</v>
    <v>102.5</v>
    <v>102.67</v>
    <v>103.17</v>
    <v>108.09</v>
    <v>108.5531</v>
    <v>108.83</v>
    <v>108.51</v>
    <v>110.61</v>
    <v>110.13</v>
    <v>110.49</v>
    <v>115.99</v>
    <v>114.86</v>
    <v>115.38</v>
    <v>124.15</v>
    <v>127.4</v>
    <v>127.6581</v>
    <v>129.01</v>
    <v>131.1799</v>
    <v>125.8</v>
    <v>124.6296</v>
    <v>126.33</v>
    <v>125</v>
    <v>123.36</v>
    <v>125.69</v>
    <v>122.875</v>
    <v>121.23990000000001</v>
    <v>123.14</v>
    <v>126.96</v>
    <v>128.80000000000001</v>
    <v>126.99</v>
    <v>121.14</v>
    <v>121.26</v>
    <v>119.38</v>
    <v>119.43</v>
    <v>115.86</v>
    <v>119.15</v>
    <v>122.78</v>
    <v>125.86499999999999</v>
    <v>143.4999</v>
    <v>136.22</v>
    <v>131.34</v>
    <v>125.21</v>
    <v>128.80000000000001</v>
    <v>123.89</v>
    <v>126.13</v>
    <v>124.05</v>
    <v>125.7569</v>
    <v>125.98</v>
    <v>126.33</v>
    <v>129.5624</v>
    <v>127.4</v>
    <v>125.035</v>
    <v>125.05</v>
    <v>119.1</v>
    <v>115.09</v>
    <v>119.455</v>
    <v>117.88</v>
    <v>122.08</v>
    <v>120.65</v>
    <v>122.28</v>
    <v>126.2</v>
    <v>122.17</v>
    <v>124.11</v>
    <v>119.55</v>
    <v>119.83</v>
    <v>119.4</v>
    <v>120.55</v>
    <v>125.36</v>
    <v>130.80000000000001</v>
    <v>128.77000000000001</v>
    <v>129.59</v>
    <v>125.92</v>
    <v>122.8</v>
    <v>128.1765</v>
    <v>129.13999999999999</v>
    <v>130.41</v>
    <v>131.28</v>
    <v>134.80000000000001</v>
    <v>140.16</v>
    <v>145.19</v>
    <v>146.22999999999999</v>
    <v>146.85</v>
    <v>148.179</v>
    <v>151.32</v>
    <v>150.56219999999999</v>
    <v>150.28</v>
    <v>136.495</v>
    <v>124.8</v>
    <v>125.5</v>
    <v>120.735</v>
    <v>121.93</v>
    <v>119.61</v>
    <v>115.6139</v>
    <v>117.08</v>
    <v>117.065</v>
    <v>119.04</v>
    <v>117.6</v>
    <v>118.61</v>
    <v>120.34</v>
    <v>117.35</v>
    <v>116.9</v>
    <v>118.74</v>
    <v>113.5</v>
    <v>110.21</v>
    <v>107.66</v>
    <v>106.44</v>
    <v>108.92</v>
    <v>108.41</v>
    <v>114.63</v>
    <v>113.3</v>
    <v>111.6</v>
    <v>110.58</v>
    <v>110.39</v>
    <v>116.03</v>
    <v>122.82</v>
    <v>122.19499999999999</v>
    <v>119.98</v>
    <v>117.84</v>
    <v>117.83</v>
    <v>116.48</v>
    <v>115.72</v>
    <v>116.61</v>
    <v>109.38</v>
    <v>110.23</v>
    <v>109.4299</v>
    <v>107.785</v>
    <v>110.35</v>
    <v>109.2</v>
    <v>107.58499999999999</v>
    <v>110.67</v>
    <v>113.03</v>
    <v>117.34</v>
    <v>116.37</v>
    <v>113.1</v>
    <v>113.58499999999999</v>
    <v>117.74</v>
    <v>121.42</v>
    <v>126.68</v>
    <v>129.88999999999999</v>
    <v>126.78</v>
    <v>127.49</v>
    <v>128.85499999999999</v>
    <v>130.36000000000001</v>
    <v>129.68</v>
    <v>125.63120000000001</v>
    <v>126.42</v>
    <v>124.69</v>
    <v>122.5544</v>
    <v>111.13849999999999</v>
    <v>108.76</v>
    <v>108.69</v>
    <v>108</v>
    <v>106.3655</v>
    <v>105.76</v>
    <v>108.25</v>
    <v>106.79</v>
    <v>104.24</v>
    <v>104.375</v>
    <v>106.19</v>
    <v>102.56</v>
    <v>102.02</v>
    <v>99.23</v>
    <v>98.45</v>
    <v>95.31</v>
    <v>95</v>
    <v>98.7</v>
    <v>98.95</v>
    <v>100.4</v>
    <v>99.56</v>
    <v>96.76</v>
    <v>97.345399999999998</v>
    <v>97.69</v>
    <v>98.305000000000007</v>
    <v>98.79</v>
    <v>100.42</v>
    <v>100</v>
    <v>98.92</v>
    <v>97.144999999999996</v>
    <v>96.465000000000003</v>
    <v>95.41</v>
    <v>93.48</v>
    <v>91.906899999999993</v>
    <v>90.77</v>
    <v>90.66</v>
    <v>88.98</v>
    <v>90.36</v>
    <v>90.698499999999996</v>
    <v>87.499899999999997</v>
    <v>87.532799999999995</v>
    <v>86.79</v>
    <v>86.4</v>
    <v>85.87</v>
    <v>85.91</v>
    <v>90.63</v>
    <v>89.98</v>
    <v>87.42</v>
    <v>86.19</v>
    <v>86.57</v>
    <v>85.7</v>
    <v>85.62</v>
    <v>88.06</v>
    <v>87.89</v>
    <v>88.52</v>
    <v>84.78</v>
    <v>86.48</v>
    <v>88.99</v>
    <v>86.97</v>
    <v>86.307100000000005</v>
    <v>88.52</v>
    <v>86.32</v>
    <v>89.92</v>
    <v>89.394999999999996</v>
    <v>88.68</v>
    <v>89.55</v>
    <v>88.84</v>
    <v>90.03</v>
    <v>89.67</v>
    <v>82.85</v>
    <v>87.424999999999997</v>
    <v>84.48</v>
    <v>84.47</v>
    <v>84.65</v>
    <v>83.57</v>
    <v>79.709999999999994</v>
    <v>79.63</v>
    <v>85.19</v>
    <v>91.61</v>
    <v>88.97</v>
    <v>91.5</v>
    <v>94.7</v>
    <v>94.49</v>
    <v>94.56</v>
    <v>94.86</v>
    <v>98.71</v>
    <v>101.49</v>
    <v>106.12</v>
    <v>106.03</v>
    <v>106.72</v>
    <v>107.37990000000001</v>
    <v>104.56</v>
    <v>105.485</v>
    <v>104.29</v>
    <v>105.95</v>
    <v>105.47</v>
    <v>106.05</v>
    <v>107.23</v>
    <v>110.9</v>
    <v>108.93</v>
    <v>107.6</v>
    <v>106.6</v>
    <v>106.5</v>
    <v>103.905</v>
    <v>99.8</v>
    <v>98.67</v>
    <v>96.96</v>
    <v>95.29</v>
    <v>95.94</v>
    <v>95.68</v>
    <v>92.22</v>
    <v>91.2</v>
    <v>89.474999999999994</v>
    <v>104.85</v>
    <v>104.14</v>
    <v>106</v>
    <v>106.83</v>
    <v>105.8317</v>
    <v>102.81</v>
    <v>99.93</v>
    <v>100.9045</v>
    <v>102.04</v>
    <v>102.97</v>
    <v>103.44</v>
    <v>102.7936</v>
    <v>101.47620000000001</v>
    <v>103.92</v>
    <v>104.81</v>
    <v>104.43</v>
    <v>104.68</v>
    <v>103.3199</v>
    <v>99.75</v>
    <v>97.71</v>
    <v>99.6</v>
    <v>100.51</v>
    <v>104.37</v>
    <v>107.77</v>
    <v>112.41</v>
    <v>108.5</v>
    <v>109.66500000000001</v>
    <v>122.69</v>
    <v>121.13</v>
    <v>117.83</v>
    <v>116.22</v>
    <v>118.53</v>
    <v>119.44</v>
    <v>120.43</v>
    <v>121.64</v>
    <v>124.42</v>
    <v>125.5</v>
    <v>126.03</v>
    <v>126.04</v>
    <v>124.73</v>
    <v>123.8018</v>
    <v>124.795</v>
    <v>126.58</v>
    <v>127.02</v>
    <v>128.05000000000001</v>
    <v>129.4999</v>
    <v>130.04</v>
    <v>129.05000000000001</v>
    <v>131.24</v>
    <v>132.185</v>
    <v>140.1</v>
    <v>141.27000000000001</v>
    <v>141.91</v>
    <v>143.91999999999999</v>
    <v>142.13999999999999</v>
    <v>143.27500000000001</v>
    <v>144.88999999999999</v>
    <v>146.79</v>
    <v>142.69</v>
    <v>142.22</v>
    <v>141.02000000000001</v>
    <v>135.75</v>
    <v>135.5</v>
    <v>131.89500000000001</v>
    <v>129.56989999999999</v>
    <v>130.43</v>
    <v>128.935</v>
    <v>128.34</v>
    <v>124.67</v>
    <v>122.905</v>
    <v>124.095</v>
    <v>122.63</v>
    <v>127.47</v>
    <v>128.44999999999999</v>
    <v>127.3724</v>
    <v>124.07</v>
    <v>127.73</v>
    <v>128.87</v>
    <v>127.56</v>
    <v>126.66500000000001</v>
    <v>126.73</v>
    <v>129.59</v>
    <v>128.24</v>
    <v>142.71</v>
    <v>137.27000000000001</v>
    <v>139.86000000000001</v>
    <v>143.36000000000001</v>
    <v>144.7799</v>
    <v>147.36000000000001</v>
    <v>148.16</v>
    <v>145.38</v>
    <v>142.78</v>
    <v>141.8699</v>
    <v>144.88999999999999</v>
    <v>144.24</v>
    <v>144.6</v>
    <v>150.715</v>
    <v>155.46</v>
    <v>154.9</v>
    <v>157.56</v>
    <v>158</v>
    <v>158.11000000000001</v>
    <v>154.7353</v>
    <v>149.69999999999999</v>
    <v>149.41999999999999</v>
    <v>150.87</v>
    <v>155.04</v>
    <v>154.66</v>
    <v>158.80000000000001</v>
    <v>159.75</v>
    <v>159.16079999999999</v>
    <v>161.04499999999999</v>
    <v>160.02500000000001</v>
    <v>165.32</v>
    <v>156.5</v>
    <v>154.83000000000001</v>
    <v>153.80000000000001</v>
    <v>154.80000000000001</v>
    <v>148.73500000000001</v>
    <v>148.65</v>
    <v>150.03</v>
    <v>147.02000000000001</v>
    <v>150.13990000000001</v>
    <v>148.88999999999999</v>
    <v>145.57380000000001</v>
    <v>145.33500000000001</v>
    <v>144.44999999999999</v>
    <v>143.77000000000001</v>
    <v>141.97999999999999</v>
    <v>139.22</v>
    <v>137.19999999999999</v>
    <v>137.16</v>
    <v>135.52000000000001</v>
    <v>134.5</v>
    <v>134.43</v>
    <v>136.09989999999999</v>
    <v>131.26</v>
    <v>130</v>
    <v>133.63999999999999</v>
    <v>134.04</v>
    <v>136.02500000000001</v>
    <v>137.69999999999999</v>
    <v>133.04</v>
    <v>125.37</v>
    <v>122.38</v>
    <v>127.45</v>
    <v>131.72</v>
    <v>132.47999999999999</v>
    <v>132.74</v>
    <v>132.435</v>
    <v>135.85</v>
    <v>136.55000000000001</v>
    <v>138.66</v>
    <v>137.26</v>
    <v>140.11000000000001</v>
    <v>139.45500000000001</v>
    <v>145.37</v>
    <v>145.49</v>
    <v>146.86000000000001</v>
    <v>144.51</v>
    <v>143.59</v>
    <v>143.85</v>
    <v>147.32</v>
    <v>146.97999999999999</v>
    <v>145.69999999999999</v>
    <v>140.71</v>
    <v>138.72999999999999</v>
    <v>136.37</v>
    <v>131.97</v>
    <v>129.18</v>
    <v>128.83000000000001</v>
    <v>128.87</v>
    <v>131.08000000000001</v>
    <v>136.8699</v>
    <v>139.79</v>
    <v>143</v>
    <v>144.32</v>
    <v>140.34</v>
    <v>144.08500000000001</v>
    <v>147.10900000000001</v>
    <v>146.44999999999999</v>
    <v>151.13</v>
    <v>148.25</v>
    <v>145.26400000000001</v>
    <v>144.44</v>
    <v>142.46</v>
    <v>140.97</v>
    <v>142.74</v>
    <v>141.51</v>
    <v>137.25</v>
    <v>138.34</v>
    <v>136.96</v>
    <v>139.75</v>
    <v>141.29</v>
    <v>144.22499999999999</v>
    <v>141.5</v>
    <v>139.29</v>
    <v>139.47</v>
    <v>139.04</v>
    <v>137.1</v>
    <v>134.845</v>
    <v>132.94999999999999</v>
    <v>137</v>
    <v>139.96</v>
    <v>117.76</v>
    <v>113.2</v>
    <v>110.89</v>
    <v>108.71</v>
    <v>108.25</v>
    <v>106.7231</v>
    <v>107.8</v>
    <v>105.14</v>
    <v>101.99</v>
    <v>104.28</v>
    <v>103.9</v>
    <v>102.6</v>
    <v>101.7</v>
    <v>100.9641</v>
    <v>98.254999999999995</v>
    <v>99.5</v>
    <v>99.63</v>
    <v>102.4</v>
    <v>107.73</v>
    <v>109.64</v>
    <v>108.22</v>
    <v>107.28</v>
    <v>106.7364</v>
    <v>110.18</v>
    <v>111.63</v>
    <v>114.03</v>
    <v>113.455</v>
    <v>112.45</v>
    <v>112</v>
    <v>113.1</v>
    <v>114.07</v>
    <v>113.96</v>
    <v>113.34480000000001</v>
    <v>112.99</v>
    <v>113.1</v>
    <v>112.27</v>
    <v>109.36</v>
    <v>113</v>
    <v>115.38500000000001</v>
    <v>113.495</v>
    <v>113.78</v>
    <v>114.16</v>
    <v>109.92</v>
    <v>110.65</v>
    <v>112.4</v>
    <v>111.735</v>
    <v>115.08</v>
    <v>113.81</v>
    <v>109.9875</v>
    <v>110.39</v>
    <v>109.84</v>
    <v>108.41</v>
    <v>108.7</v>
    <v>103.875</v>
    <v>102.5899</v>
    <v>103.47</v>
    <v>103.49</v>
    <v>105.11</v>
    <v>105.46</v>
    <v>105.25</v>
    <v>104.102</v>
    <v>106.45</v>
    <v>107.7</v>
    <v>106.34</v>
    <v>100.045</v>
    <v>98.96</v>
    <v>98.19</v>
    <v>99.5</v>
    <v>96.603800000000007</v>
    <v>94.31</v>
    <v>91.13</v>
    <v>90.424999999999997</v>
    <v>111.63339999999999</v>
    <v>110.73</v>
    <v>109.3</v>
    <v>111.15</v>
    <v>110.81</v>
    <v>110.9</v>
    <v>107.82</v>
    <v>107</v>
    <v>105.94</v>
    <v>106.895</v>
    <v>101.55</v>
    <v>104.42</v>
    <v>102.96</v>
    <v>105.21</v>
    <v>103.46</v>
    <v>100.04</v>
    <v>103.22</v>
    <v>101.49</v>
    <v>102.95</v>
    <v>101.66</v>
    <v>101.67</v>
    <v>104.42</v>
    <v>103.68</v>
    <v>107.64</v>
    <v>108.97</v>
    <v>106.61</v>
    <v>111.22</v>
    <v>113.57</v>
    <v>112.61</v>
    <v>111.6</v>
    <v>109.98</v>
    <v>106.58</v>
    <v>109.47</v>
    <v>112.78</v>
    <v>100</v>
    <v>103.145</v>
    <v>102.99</v>
    <v>99.834999999999994</v>
    <v>102.6888</v>
    <v>97.05</v>
    <v>93.7</v>
    <v>94.9</v>
    <v>91.92</v>
    <v>90.7</v>
    <v>91.12</v>
    <v>89.7</v>
    <v>95.6</v>
    <v>99.5</v>
    <v>99.859499999999997</v>
    <v>98.3</v>
    <v>98.12</v>
    <v>96.555000000000007</v>
    <v>96.68</v>
    <v>96.614999999999995</v>
    <v>97.69</v>
    <v>102.95</v>
    <v>101.17</v>
    <v>101.31</v>
    <v>112.69</v>
    <v>112.21169999999999</v>
    <v>122.84</v>
    <v>121.21</v>
    <v>120.69</v>
    <v>118.91</v>
    <v>118.28</v>
    <v>116.11</v>
    <v>114.99</v>
    <v>114.98</v>
    <v>112.87</v>
    <v>109.5</v>
    <v>110.9</v>
    <v>110.38</v>
    <v>108.72</v>
    <v>102.935</v>
    <v>102.61</v>
    <v>102.79</v>
    <v>102.27</v>
    <v>101.54</v>
    <v>101.53</v>
    <v>103.7099</v>
    <v>106.3199</v>
    <v>107.08</v>
    <v>103.89</v>
    <v>102.42</v>
    <v>102.74</v>
    <v>103.02</v>
    <v>101.44</v>
    <v>100.66</v>
    <v>98.12</v>
    <v>99.459100000000007</v>
    <v>99.259900000000002</v>
    <v>100.22499999999999</v>
    <v>103.12</v>
    <v>104.02</v>
    <v>108.66</v>
    <v>110.18</v>
    <v>108.42</v>
    <v>107.95</v>
    <v>107.3</v>
    <v>107.09</v>
    <v>107.9</v>
    <v>105.48</v>
    <v>103.19</v>
    <v>103.25</v>
    <v>103.5</v>
    <v>106.78</v>
    <v>107.13500000000001</v>
    <v>107.08580000000001</v>
    <v>107.04</v>
    <v>109.56</v>
    <v>109.8027</v>
    <v>109.97</v>
  </a>
  <a r="1" c="2510">
    <v>15.23</v>
    <v>14.78</v>
    <v>14.935</v>
    <v>15</v>
    <v>14.73</v>
    <v>14.77</v>
    <v>15.07</v>
    <v>15.1701</v>
    <v>14.61</v>
    <v>14.96</v>
    <v>14.95</v>
    <v>14.68</v>
    <v>14.58</v>
    <v>14.42</v>
    <v>14.35</v>
    <v>13.79</v>
    <v>13.27</v>
    <v>13.22</v>
    <v>13.335000000000001</v>
    <v>13.75</v>
    <v>13.95</v>
    <v>14.3</v>
    <v>13.95</v>
    <v>13.96</v>
    <v>14.03</v>
    <v>13.755000000000001</v>
    <v>13.79</v>
    <v>13.63</v>
    <v>13.63</v>
    <v>13.67</v>
    <v>13.71</v>
    <v>13.73</v>
    <v>13.85</v>
    <v>14.07</v>
    <v>14.39</v>
    <v>14.47</v>
    <v>14.484999999999999</v>
    <v>15.02</v>
    <v>14.65</v>
    <v>14.39</v>
    <v>13.62</v>
    <v>13.63</v>
    <v>12.52</v>
    <v>10.9</v>
    <v>10.86</v>
    <v>11.13</v>
    <v>11.15</v>
    <v>11.35</v>
    <v>11.53</v>
    <v>11.75</v>
    <v>11.71</v>
    <v>11.41</v>
    <v>11.24</v>
    <v>11.08</v>
    <v>11.18</v>
    <v>11.2</v>
    <v>11.08</v>
    <v>11.026999999999999</v>
    <v>11.04</v>
    <v>10.68</v>
    <v>10.65</v>
    <v>9.89</v>
    <v>9.92</v>
    <v>10.31</v>
    <v>10.53</v>
    <v>10.51</v>
    <v>10.87</v>
    <v>10.71</v>
    <v>9.6</v>
    <v>9.8249999999999993</v>
    <v>9.74</v>
    <v>9.8699999999999992</v>
    <v>9.5399999999999991</v>
    <v>9.2899999999999991</v>
    <v>9.26</v>
    <v>9.3000000000000007</v>
    <v>9.4499999999999993</v>
    <v>9.5500000000000007</v>
    <v>9.59</v>
    <v>10.15</v>
    <v>10.220000000000001</v>
    <v>10.52</v>
    <v>10.84</v>
    <v>11.05</v>
    <v>11</v>
    <v>10.75</v>
    <v>11.06</v>
    <v>10.75</v>
    <v>10.55</v>
    <v>10.54</v>
    <v>10.7</v>
    <v>10.99</v>
    <v>11.21</v>
    <v>11.05</v>
    <v>10.43</v>
    <v>10.63</v>
    <v>10.54</v>
    <v>10.42</v>
    <v>10.119999999999999</v>
    <v>10.210000000000001</v>
    <v>10.32</v>
    <v>10.585000000000001</v>
    <v>10.52</v>
    <v>10.28</v>
    <v>10.33</v>
    <v>10.29</v>
    <v>10.210000000000001</v>
    <v>9.5500000000000007</v>
    <v>9.57</v>
    <v>9.65</v>
    <v>9.5</v>
    <v>9.1300000000000008</v>
    <v>8.73</v>
    <v>8.8000000000000007</v>
    <v>8.65</v>
    <v>8.3800000000000008</v>
    <v>8.15</v>
    <v>8.3049999999999997</v>
    <v>8.2899999999999991</v>
    <v>8.69</v>
    <v>8.67</v>
    <v>8.6950000000000003</v>
    <v>8.3019999999999996</v>
    <v>8.64</v>
    <v>8.58</v>
    <v>8.9600000000000009</v>
    <v>9.02</v>
    <v>8.9849999999999994</v>
    <v>8.83</v>
    <v>8.86</v>
    <v>8.5399999999999991</v>
    <v>8.4</v>
    <v>8.57</v>
    <v>9.15</v>
    <v>8.6</v>
    <v>8.61</v>
    <v>9.1199999999999992</v>
    <v>9.4600000000000009</v>
    <v>9.4499999999999993</v>
    <v>9.3000000000000007</v>
    <v>9.3000000000000007</v>
    <v>8.8000000000000007</v>
    <v>9.09</v>
    <v>9.32</v>
    <v>9.6549999999999994</v>
    <v>9.73</v>
    <v>8.0850000000000009</v>
    <v>8.9499999999999993</v>
    <v>9.7799999999999994</v>
    <v>9.7723999999999993</v>
    <v>9.81</v>
    <v>9.39</v>
    <v>9.1050000000000004</v>
    <v>8.7449999999999992</v>
    <v>8.9499999999999993</v>
    <v>9.6199999999999992</v>
    <v>9.5</v>
    <v>9.44</v>
    <v>9.52</v>
    <v>9.8699999999999992</v>
    <v>9.75</v>
    <v>9.48</v>
    <v>9.2799999999999994</v>
    <v>9.17</v>
    <v>8.67</v>
    <v>8.76</v>
    <v>9.17</v>
    <v>9.2243999999999993</v>
    <v>9.1300000000000008</v>
    <v>9.17</v>
    <v>8.9499999999999993</v>
    <v>8.8450000000000006</v>
    <v>8.85</v>
    <v>8.66</v>
    <v>8.68</v>
    <v>8.44</v>
    <v>8.85</v>
    <v>9.2100000000000009</v>
    <v>9.56</v>
    <v>9.66</v>
    <v>9.81</v>
    <v>9.81</v>
    <v>9.66</v>
    <v>9.61</v>
    <v>9.6300000000000008</v>
    <v>9.6199999999999992</v>
    <v>8.5299999999999994</v>
    <v>8.6300000000000008</v>
    <v>8.2100000000000009</v>
    <v>8.2873999999999999</v>
    <v>8.25</v>
    <v>8.08</v>
    <v>8.0050000000000008</v>
    <v>7.82</v>
    <v>7.63</v>
    <v>8.4300999999999995</v>
    <v>9.5299999999999994</v>
    <v>9.14</v>
    <v>9.17</v>
    <v>9.07</v>
    <v>9.0500000000000007</v>
    <v>8.85</v>
    <v>8.8574999999999999</v>
    <v>9.11</v>
    <v>9.0850000000000009</v>
    <v>9.14</v>
    <v>9.234</v>
    <v>9.51</v>
    <v>9.5500000000000007</v>
    <v>9.76</v>
    <v>9.81</v>
    <v>10.11</v>
    <v>10.199999999999999</v>
    <v>10.19</v>
    <v>10.24</v>
    <v>10.25</v>
    <v>10.31</v>
    <v>10.48</v>
    <v>10.49</v>
    <v>10.16</v>
    <v>10.38</v>
    <v>10.28</v>
    <v>10.62</v>
    <v>10.95</v>
    <v>11.07</v>
    <v>11.21</v>
    <v>11.2</v>
    <v>10.52</v>
    <v>9.9700000000000006</v>
    <v>10.199999999999999</v>
    <v>10.49</v>
    <v>10.766</v>
    <v>11.23</v>
    <v>10.79</v>
    <v>10.65</v>
    <v>10.82</v>
    <v>11.49</v>
    <v>11.75</v>
    <v>12.013</v>
    <v>12.28</v>
    <v>12.18</v>
    <v>12.041</v>
    <v>12.03</v>
    <v>11.66</v>
    <v>11.65</v>
    <v>11.7</v>
    <v>11.12</v>
    <v>11.285</v>
    <v>11.25</v>
    <v>11.28</v>
    <v>11.36</v>
    <v>11.27</v>
    <v>11.135999999999999</v>
    <v>11</v>
    <v>8.1</v>
    <v>8.2799999999999994</v>
    <v>8.2799999999999994</v>
    <v>8.3000000000000007</v>
    <v>8.23</v>
    <v>8.3000000000000007</v>
    <v>8.3800000000000008</v>
    <v>8.35</v>
    <v>8.6199999999999992</v>
    <v>8.5500000000000007</v>
    <v>8.58</v>
    <v>8.5500000000000007</v>
    <v>8.66</v>
    <v>8.65</v>
    <v>8.7799999999999994</v>
    <v>8.7200000000000006</v>
    <v>8.6199999999999992</v>
    <v>8.52</v>
    <v>8.84</v>
    <v>8.7449999999999992</v>
    <v>8.5850000000000009</v>
    <v>8.3800000000000008</v>
    <v>8.3699999999999992</v>
    <v>8.3000000000000007</v>
    <v>8.35</v>
    <v>8.6</v>
    <v>8.52</v>
    <v>8.5</v>
    <v>8.33</v>
    <v>8.07</v>
    <v>8.02</v>
    <v>8.1475000000000009</v>
    <v>8.1600999999999999</v>
    <v>8.18</v>
    <v>8.16</v>
    <v>8.44</v>
    <v>8.4700000000000006</v>
    <v>8.23</v>
    <v>8.1999999999999993</v>
    <v>8.24</v>
    <v>8.27</v>
    <v>8.2799999999999994</v>
    <v>8.14</v>
    <v>8.24</v>
    <v>8.66</v>
    <v>8.48</v>
    <v>8.43</v>
    <v>8.43</v>
    <v>8.3000000000000007</v>
    <v>8.33</v>
    <v>8.2850000000000001</v>
    <v>8.23</v>
    <v>8.08</v>
    <v>8.0289000000000001</v>
    <v>8.0729000000000006</v>
    <v>8.01</v>
    <v>7.76</v>
    <v>7.8550000000000004</v>
    <v>7.62</v>
    <v>7.6482000000000001</v>
    <v>7.63</v>
    <v>7.68</v>
    <v>7.56</v>
    <v>7.61</v>
    <v>7.4</v>
    <v>7.35</v>
    <v>7.46</v>
    <v>7.56</v>
    <v>7.58</v>
    <v>6.79</v>
    <v>7.0640000000000001</v>
    <v>7.63</v>
    <v>8.4149999999999991</v>
    <v>8.141</v>
    <v>8.09</v>
    <v>8.1300000000000008</v>
    <v>8.07</v>
    <v>8.11</v>
    <v>8.2200000000000006</v>
    <v>8.3000000000000007</v>
    <v>8.35</v>
    <v>7.96</v>
    <v>7.43</v>
    <v>6.98</v>
    <v>7</v>
    <v>7.08</v>
    <v>7.26</v>
    <v>7.2350000000000003</v>
    <v>7.3101000000000003</v>
    <v>7.61</v>
    <v>7.55</v>
    <v>7.21</v>
    <v>7.27</v>
    <v>7.1245000000000003</v>
    <v>6.9635999999999996</v>
    <v>7.03</v>
    <v>7.03</v>
    <v>7.085</v>
    <v>7.01</v>
    <v>6.73</v>
    <v>6.7249999999999996</v>
    <v>6.77</v>
    <v>6.7</v>
    <v>6.77</v>
    <v>6.73</v>
    <v>6.8</v>
    <v>7</v>
    <v>6.8849999999999998</v>
    <v>6.95</v>
    <v>6.9</v>
    <v>7.01</v>
    <v>7.0400999999999998</v>
    <v>6.9207000000000001</v>
    <v>6.9550000000000001</v>
    <v>7.0265000000000004</v>
    <v>6.89</v>
    <v>6.94</v>
    <v>6.97</v>
    <v>6.98</v>
    <v>7.04</v>
    <v>7.18</v>
    <v>7.18</v>
    <v>7.1</v>
    <v>7.02</v>
    <v>7.02</v>
    <v>7.19</v>
    <v>6.94</v>
    <v>6.6749999999999998</v>
    <v>6.625</v>
    <v>6.62</v>
    <v>6.45</v>
    <v>6.8</v>
    <v>7.05</v>
    <v>7.11</v>
    <v>7.16</v>
    <v>7.1849999999999996</v>
    <v>6.93</v>
    <v>6.89</v>
    <v>6.78</v>
    <v>6.8150000000000004</v>
    <v>6.67</v>
    <v>6.61</v>
    <v>6.55</v>
    <v>6.55</v>
    <v>6.26</v>
    <v>6.57</v>
    <v>6.99</v>
    <v>6.92</v>
    <v>6.68</v>
    <v>6.69</v>
    <v>6.5</v>
    <v>6.6599000000000004</v>
    <v>6.57</v>
    <v>6.46</v>
    <v>6.39</v>
    <v>6.53</v>
    <v>6.63</v>
    <v>6.74</v>
    <v>6.51</v>
    <v>6.41</v>
    <v>6.51</v>
    <v>6.61</v>
    <v>6.55</v>
    <v>6.69</v>
    <v>6.76</v>
    <v>6.88</v>
    <v>6.91</v>
    <v>6.92</v>
    <v>6.7</v>
    <v>6.53</v>
    <v>6.5</v>
    <v>6.4356</v>
    <v>6.38</v>
    <v>6.31</v>
    <v>6.31</v>
    <v>6.03</v>
    <v>5.97</v>
    <v>6</v>
    <v>5.96</v>
    <v>6.04</v>
    <v>6.07</v>
    <v>6.08</v>
    <v>6.09</v>
    <v>6.14</v>
    <v>6.23</v>
    <v>6.2</v>
    <v>6.15</v>
    <v>6.17</v>
    <v>6.07</v>
    <v>6</v>
    <v>5.93</v>
    <v>5.93</v>
    <v>5.9660000000000002</v>
    <v>6.9008000000000003</v>
    <v>6.93</v>
    <v>6.83</v>
    <v>6.46</v>
    <v>6.375</v>
    <v>6.22</v>
    <v>6.14</v>
    <v>6.42</v>
    <v>6.47</v>
    <v>6.39</v>
    <v>6.46</v>
    <v>6.49</v>
    <v>6.62</v>
    <v>6.76</v>
    <v>6.81</v>
    <v>6.86</v>
    <v>6.8</v>
    <v>6.81</v>
    <v>6.68</v>
    <v>6.76</v>
    <v>6.8</v>
    <v>7.17</v>
    <v>7.3150000000000004</v>
    <v>7.26</v>
    <v>7.29</v>
    <v>7.15</v>
    <v>7.2000999999999999</v>
    <v>7.14</v>
    <v>7.15</v>
    <v>7.17</v>
    <v>7.17</v>
    <v>7.42</v>
    <v>7.55</v>
    <v>7.58</v>
    <v>7.56</v>
    <v>7.64</v>
    <v>7.72</v>
    <v>7.69</v>
    <v>7.44</v>
    <v>7.44</v>
    <v>7.49</v>
    <v>7.46</v>
    <v>7.46</v>
    <v>7.43</v>
    <v>7.47</v>
    <v>7.49</v>
    <v>7.415</v>
    <v>7.51</v>
    <v>7.66</v>
    <v>7.66</v>
    <v>7.53</v>
    <v>7.64</v>
    <v>7.82</v>
    <v>7.78</v>
    <v>7.84</v>
    <v>7.84</v>
    <v>7.82</v>
    <v>7.72</v>
    <v>7.71</v>
    <v>7.79</v>
    <v>7.81</v>
    <v>7.92</v>
    <v>7.78</v>
    <v>8.3800000000000008</v>
    <v>8.8000000000000007</v>
    <v>9.1199999999999992</v>
    <v>8.36</v>
    <v>9.41</v>
    <v>9.14</v>
    <v>8.83</v>
    <v>8.5549999999999997</v>
    <v>8.68</v>
    <v>8.67</v>
    <v>8.76</v>
    <v>8.83</v>
    <v>8.8537999999999997</v>
    <v>8.6999999999999993</v>
    <v>8.7100000000000009</v>
    <v>8.7799999999999994</v>
    <v>8.89</v>
    <v>8.8699999999999992</v>
    <v>8.91</v>
    <v>8.91</v>
    <v>9.3149999999999995</v>
    <v>9.19</v>
    <v>9.3000000000000007</v>
    <v>9.11</v>
    <v>9.07</v>
    <v>9</v>
    <v>9.0649999999999995</v>
    <v>9.2200000000000006</v>
    <v>9.16</v>
    <v>9.0299999999999994</v>
    <v>8.9600000000000009</v>
    <v>9.0455000000000005</v>
    <v>9.2898999999999994</v>
    <v>9.3350000000000009</v>
    <v>9.44</v>
    <v>9.51</v>
    <v>9.5500000000000007</v>
    <v>9.65</v>
    <v>9.57</v>
    <v>9.57</v>
    <v>9.57</v>
    <v>9.6999999999999993</v>
    <v>9.77</v>
    <v>9.56</v>
    <v>9.35</v>
    <v>9.4499999999999993</v>
    <v>9.5</v>
    <v>9.57</v>
    <v>9.6300000000000008</v>
    <v>9.56</v>
    <v>9.8000000000000007</v>
    <v>10.28</v>
    <v>10.33</v>
    <v>10.404999999999999</v>
    <v>10.5</v>
    <v>10.5</v>
    <v>10.45</v>
    <v>10.18</v>
    <v>10.039999999999999</v>
    <v>9.9600000000000009</v>
    <v>9.1300000000000008</v>
    <v>9.0299999999999994</v>
    <v>8.64</v>
    <v>8.7100000000000009</v>
    <v>9.57</v>
    <v>10.02</v>
    <v>10.38</v>
    <v>10.39</v>
    <v>10.17</v>
    <v>10.53</v>
    <v>10.64</v>
    <v>10.26</v>
    <v>10.42</v>
    <v>10.89</v>
    <v>11.025</v>
    <v>10.84</v>
    <v>10.74</v>
    <v>10.93</v>
    <v>10.84</v>
    <v>10.56</v>
    <v>10.7</v>
    <v>10.6</v>
    <v>10.53</v>
    <v>10.55</v>
    <v>10.79</v>
    <v>10.86</v>
    <v>10.92</v>
    <v>11.06</v>
    <v>10.93</v>
    <v>11.235300000000001</v>
    <v>12.4</v>
    <v>12.85</v>
    <v>12.63</v>
    <v>12.551</v>
    <v>12.48</v>
    <v>12.92</v>
    <v>12.86</v>
    <v>12.93</v>
    <v>12.625</v>
    <v>12.58</v>
    <v>12.824999999999999</v>
    <v>12.51</v>
    <v>11.65</v>
    <v>12.52</v>
    <v>13.35</v>
    <v>13.07</v>
    <v>13.36</v>
    <v>13.41</v>
    <v>13.11</v>
    <v>13.5</v>
    <v>13.55</v>
    <v>13.65</v>
    <v>13.82</v>
    <v>14.09</v>
    <v>13.88</v>
    <v>13.53</v>
    <v>13.734999999999999</v>
    <v>13.48</v>
    <v>13.58</v>
    <v>13.48</v>
    <v>13.204800000000001</v>
    <v>13.33</v>
    <v>12.86</v>
    <v>12.32</v>
    <v>12.811500000000001</v>
    <v>12.55</v>
    <v>12.46</v>
    <v>12.55</v>
    <v>12.6462</v>
    <v>12.71</v>
    <v>13.03</v>
    <v>13.13</v>
    <v>13.11</v>
    <v>13.25</v>
    <v>13.48</v>
    <v>13.66</v>
    <v>13.68</v>
    <v>13.98</v>
    <v>12.020099999999999</v>
    <v>12.64</v>
    <v>12.8</v>
    <v>13.46</v>
    <v>13.455</v>
    <v>13.74</v>
    <v>13.91</v>
    <v>13.95</v>
    <v>14.17</v>
    <v>14.24</v>
    <v>14.13</v>
    <v>14.12</v>
    <v>14.35</v>
    <v>14.5801</v>
    <v>15.06</v>
    <v>15.33</v>
    <v>15.49</v>
    <v>15.41</v>
    <v>15.64</v>
    <v>15.57</v>
    <v>15.91</v>
    <v>16.149999999999999</v>
    <v>15.72</v>
    <v>15.95</v>
    <v>16.27</v>
    <v>16.95</v>
    <v>16.37</v>
    <v>16.45</v>
    <v>16.440000000000001</v>
    <v>16.690000000000001</v>
    <v>16.690000000000001</v>
    <v>16.010000000000002</v>
    <v>15.32</v>
    <v>15.78</v>
    <v>15.71</v>
    <v>15.47</v>
    <v>15.47</v>
    <v>15.54</v>
    <v>15.65</v>
    <v>15.585000000000001</v>
    <v>15.62</v>
    <v>15.91</v>
    <v>15.8</v>
    <v>15.25</v>
    <v>15.414999999999999</v>
    <v>15.51</v>
    <v>15.4</v>
    <v>14.98</v>
    <v>15.228999999999999</v>
    <v>15.42</v>
    <v>15.62</v>
    <v>15.83</v>
    <v>15.244999999999999</v>
    <v>15.21</v>
    <v>15.79</v>
    <v>15.960800000000001</v>
    <v>16</v>
    <v>16.53</v>
    <v>16.671700000000001</v>
    <v>16.41</v>
    <v>16.53</v>
    <v>16.809999999999999</v>
    <v>17.11</v>
    <v>17.400099999999998</v>
    <v>17.635000000000002</v>
    <v>17.87</v>
    <v>17.77</v>
    <v>17.72</v>
    <v>18.100000000000001</v>
    <v>18.28</v>
    <v>18.510000000000002</v>
    <v>18.709399999999999</v>
    <v>18.95</v>
    <v>18.440000000000001</v>
    <v>18.57</v>
    <v>18.64</v>
    <v>18.52</v>
    <v>18.72</v>
    <v>18.75</v>
    <v>18.82</v>
    <v>17.88</v>
    <v>17.489999999999998</v>
    <v>17.64</v>
    <v>17.86</v>
    <v>17.675000000000001</v>
    <v>17.559999999999999</v>
    <v>17.16</v>
    <v>17.22</v>
    <v>16.93</v>
    <v>16.614999999999998</v>
    <v>16.434999999999999</v>
    <v>16.48</v>
    <v>16.350100000000001</v>
    <v>16.649999999999999</v>
    <v>16.835000000000001</v>
    <v>16.670100000000001</v>
    <v>17.010000000000002</v>
    <v>17.11</v>
    <v>17.559999999999999</v>
    <v>17.38</v>
    <v>17.21</v>
    <v>16.920000000000002</v>
    <v>17.489999999999998</v>
    <v>18.41</v>
    <v>18</v>
    <v>17.759</v>
    <v>17.73</v>
    <v>17.431000000000001</v>
    <v>17.545100000000001</v>
    <v>17.72</v>
    <v>17.84</v>
    <v>16.260000000000002</v>
    <v>17.64</v>
    <v>18.22</v>
    <v>18.5</v>
    <v>17.91</v>
    <v>18.010000000000002</v>
    <v>18.170000000000002</v>
    <v>18.13</v>
    <v>18.14</v>
    <v>18.73</v>
    <v>19.181000000000001</v>
    <v>20.239999999999998</v>
    <v>20.39</v>
    <v>20.16</v>
    <v>20.04</v>
    <v>19.84</v>
    <v>19.809999999999999</v>
    <v>19.77</v>
    <v>19.600000000000001</v>
    <v>19.98</v>
    <v>20.23</v>
    <v>20.226400000000002</v>
    <v>20.6</v>
    <v>21.01</v>
    <v>20.89</v>
    <v>20.34</v>
    <v>21.04</v>
    <v>21.01</v>
    <v>21.07</v>
    <v>21.57</v>
    <v>21.28</v>
    <v>21.16</v>
    <v>21.405000000000001</v>
    <v>21.36</v>
    <v>20.77</v>
    <v>20.98</v>
    <v>20.97</v>
    <v>21.02</v>
    <v>20.8</v>
    <v>19.579999999999998</v>
    <v>19.520099999999999</v>
    <v>19.16</v>
    <v>18.79</v>
    <v>19.02</v>
    <v>19.25</v>
    <v>18.73</v>
    <v>18.3</v>
    <v>19.53</v>
    <v>19.46</v>
    <v>19.600000000000001</v>
    <v>19.79</v>
    <v>19.495000000000001</v>
    <v>18.46</v>
    <v>18.78</v>
    <v>19.14</v>
    <v>19.25</v>
    <v>19.28</v>
    <v>19.32</v>
    <v>19.760000000000002</v>
    <v>20.07</v>
    <v>20.45</v>
    <v>20.329999999999998</v>
    <v>20.8</v>
    <v>20.9</v>
    <v>20.98</v>
    <v>20.55</v>
    <v>23.02</v>
    <v>25.1</v>
    <v>25.48</v>
    <v>25.19</v>
    <v>26.78</v>
    <v>25.85</v>
    <v>25.92</v>
    <v>26.46</v>
    <v>24.86</v>
    <v>25.2</v>
    <v>25.11</v>
    <v>25.337499999999999</v>
    <v>25.78</v>
    <v>26.51</v>
    <v>26.59</v>
    <v>26.82</v>
    <v>27.59</v>
    <v>27.12</v>
    <v>25.44</v>
    <v>24.65</v>
    <v>24.95</v>
    <v>25.45</v>
    <v>25.44</v>
    <v>24.95</v>
    <v>25.026900000000001</v>
    <v>24.64</v>
    <v>24.99</v>
    <v>24.81</v>
    <v>23.67</v>
    <v>24.33</v>
    <v>23.64</v>
    <v>24.1401</v>
    <v>25.51</v>
    <v>26.29</v>
    <v>25.76</v>
    <v>25.74</v>
    <v>26.8</v>
    <v>27.1</v>
    <v>27.7</v>
    <v>29.27</v>
    <v>30.06</v>
    <v>30.49</v>
    <v>30.551500000000001</v>
    <v>29.33</v>
    <v>28.9</v>
    <v>29.7</v>
    <v>30.26</v>
    <v>28.96</v>
    <v>28.5</v>
    <v>28.69</v>
    <v>28.143799999999999</v>
    <v>28.77</v>
    <v>28.36</v>
    <v>28.09</v>
    <v>28.27</v>
    <v>28</v>
    <v>27.074999999999999</v>
    <v>27.1587</v>
    <v>27.58</v>
    <v>26.51</v>
    <v>26.69</v>
    <v>27.01</v>
    <v>26.41</v>
    <v>26.7</v>
    <v>26.5</v>
    <v>26.874500000000001</v>
    <v>27.43</v>
    <v>28.04</v>
    <v>27.88</v>
    <v>27.95</v>
    <v>28.04</v>
    <v>28.419799999999999</v>
    <v>27.72</v>
    <v>27.56</v>
    <v>24.77</v>
    <v>24.91</v>
    <v>24.23</v>
    <v>24.26</v>
    <v>24.6</v>
    <v>24.79</v>
    <v>24.82</v>
    <v>24.720199999999998</v>
    <v>24.46</v>
    <v>24.89</v>
    <v>24.72</v>
    <v>24.625</v>
    <v>24.59</v>
    <v>25.44</v>
    <v>25.19</v>
    <v>25.48</v>
    <v>25</v>
    <v>24.83</v>
    <v>25.26</v>
    <v>25.225000000000001</v>
    <v>25.89</v>
    <v>25.71</v>
    <v>25.8</v>
    <v>26.34</v>
    <v>26.36</v>
    <v>26.01</v>
    <v>26.41</v>
    <v>25.85</v>
    <v>25.67</v>
    <v>25.88</v>
    <v>26</v>
    <v>25.9</v>
    <v>26.39</v>
    <v>26.23</v>
    <v>26.78</v>
    <v>27.31</v>
    <v>27.175000000000001</v>
    <v>25.66</v>
    <v>26.54</v>
    <v>27.04</v>
    <v>26.86</v>
    <v>27.55</v>
    <v>27.55</v>
    <v>27.602499999999999</v>
    <v>27.5</v>
    <v>28.04</v>
    <v>27.98</v>
    <v>26.9</v>
    <v>24.27</v>
    <v>23</v>
    <v>22.785</v>
    <v>21.97</v>
    <v>21.86</v>
    <v>21.83</v>
    <v>22.105399999999999</v>
    <v>22.2</v>
    <v>21.8</v>
    <v>22.3</v>
    <v>22.484999999999999</v>
    <v>21.78</v>
    <v>21.6</v>
    <v>19.89</v>
    <v>19.25</v>
    <v>19.46</v>
    <v>19.11</v>
    <v>19.22</v>
    <v>19.41</v>
    <v>19.309999999999999</v>
    <v>19.009699999999999</v>
    <v>19.335000000000001</v>
    <v>19.184999999999999</v>
    <v>19.329999999999998</v>
    <v>19.04</v>
    <v>18.54</v>
    <v>18.399999999999999</v>
    <v>17.824999999999999</v>
    <v>18.02</v>
    <v>17.66</v>
    <v>17.524999999999999</v>
    <v>18.75</v>
    <v>19.190000000000001</v>
    <v>18.989999999999998</v>
    <v>19.07</v>
    <v>19.116900000000001</v>
    <v>19.350000000000001</v>
    <v>20.100000000000001</v>
    <v>19.965</v>
    <v>19.52</v>
    <v>19.73</v>
    <v>20.25</v>
    <v>20.395</v>
    <v>20.385000000000002</v>
    <v>20.079999999999998</v>
    <v>20.43</v>
    <v>21.8</v>
    <v>22.047499999999999</v>
    <v>22.31</v>
    <v>22.25</v>
    <v>22.5</v>
    <v>23</v>
    <v>22.8</v>
    <v>22.86</v>
    <v>23.42</v>
    <v>23.285</v>
    <v>23.02</v>
    <v>23.01</v>
    <v>22.13</v>
    <v>23.8</v>
    <v>23.54</v>
    <v>23.39</v>
    <v>23.98</v>
    <v>24.3</v>
    <v>24.900099999999998</v>
    <v>24.81</v>
    <v>24.34</v>
    <v>24.020700000000001</v>
    <v>23.19</v>
    <v>23.18</v>
    <v>23.61</v>
    <v>24.135000000000002</v>
    <v>23.76</v>
    <v>23.74</v>
    <v>24.3</v>
    <v>23.08</v>
    <v>22.61</v>
    <v>22.53</v>
    <v>22.29</v>
    <v>22.82</v>
    <v>22.2835</v>
    <v>21.9</v>
    <v>23.31</v>
    <v>24</v>
    <v>24.32</v>
    <v>24.39</v>
    <v>25.57</v>
    <v>25.94</v>
    <v>27.1876</v>
    <v>28.135000000000002</v>
    <v>28.07</v>
    <v>28.04</v>
    <v>27.9</v>
    <v>27.59</v>
    <v>26.94</v>
    <v>26.95</v>
    <v>26.72</v>
    <v>27.25</v>
    <v>27.37</v>
    <v>27.49</v>
    <v>27.23</v>
    <v>27.675799999999999</v>
    <v>27.73</v>
    <v>27.54</v>
    <v>28.295000000000002</v>
    <v>28.5</v>
    <v>28.78</v>
    <v>29.76</v>
    <v>30.14</v>
    <v>30.180099999999999</v>
    <v>30.4</v>
    <v>30.71</v>
    <v>30.91</v>
    <v>31.66</v>
    <v>31.66</v>
    <v>32.775500000000001</v>
    <v>31.84</v>
    <v>32.58</v>
    <v>32.69</v>
    <v>32.96</v>
    <v>33.78</v>
    <v>33.15</v>
    <v>35.75</v>
    <v>34.33</v>
    <v>35.44</v>
    <v>35.72</v>
    <v>34.704999999999998</v>
    <v>35.020000000000003</v>
    <v>35.29</v>
    <v>35.200000000000003</v>
    <v>34.96</v>
    <v>35.08</v>
    <v>35.11</v>
    <v>35.414999999999999</v>
    <v>36.049999999999997</v>
    <v>35.22</v>
    <v>34.61</v>
    <v>34.51</v>
    <v>34.119999999999997</v>
    <v>33.9</v>
    <v>34.32</v>
    <v>35</v>
    <v>34.96</v>
    <v>34.89</v>
    <v>33.314999999999998</v>
    <v>32.75</v>
    <v>33.97</v>
    <v>35.630000000000003</v>
    <v>35.409999999999997</v>
    <v>35.299999999999997</v>
    <v>35.369999999999997</v>
    <v>35.07</v>
    <v>35.29</v>
    <v>35.729999999999997</v>
    <v>36.119999999999997</v>
    <v>37.645099999999999</v>
    <v>38.64</v>
    <v>39.200000000000003</v>
    <v>39.29</v>
    <v>39.11</v>
    <v>39.46</v>
    <v>40.049999999999997</v>
    <v>40.630000000000003</v>
    <v>41.21</v>
    <v>41.18</v>
    <v>41.26</v>
    <v>41.16</v>
    <v>41.53</v>
    <v>41.427100000000003</v>
    <v>41.5</v>
    <v>42.58</v>
    <v>42.384999999999998</v>
    <v>40.520000000000003</v>
    <v>41.875</v>
    <v>42.54</v>
    <v>42.65</v>
    <v>41.18</v>
    <v>40.03</v>
    <v>41.94</v>
    <v>41.54</v>
    <v>41.03</v>
    <v>39.29</v>
    <v>40.229999999999997</v>
    <v>40.4</v>
    <v>38.1</v>
    <v>37.76</v>
    <v>37.35</v>
    <v>38.160800000000002</v>
    <v>38.69</v>
    <v>39.090000000000003</v>
    <v>37.697000000000003</v>
    <v>36.44</v>
    <v>36.11</v>
    <v>36.76</v>
    <v>37.4</v>
    <v>37.159999999999997</v>
    <v>37.06</v>
    <v>38.299999999999997</v>
    <v>36.26</v>
    <v>36.200499999999998</v>
    <v>34.18</v>
    <v>33.82</v>
    <v>33.67</v>
    <v>26.77</v>
    <v>25.11</v>
    <v>25.43</v>
    <v>25.6</v>
    <v>25.5</v>
    <v>23.96</v>
    <v>23.05</v>
    <v>21.55</v>
    <v>21.1675</v>
    <v>20.05</v>
    <v>17.39</v>
    <v>17.03</v>
    <v>16.16</v>
    <v>14.01</v>
    <v>8.4</v>
    <v>10.71</v>
    <v>10.47</v>
    <v>9.68</v>
    <v>13.19</v>
    <v>15</v>
    <v>17.93</v>
    <v>16.579999999999998</v>
    <v>16.670000000000002</v>
    <v>16.46</v>
    <v>15.115</v>
    <v>15.02</v>
    <v>13.51</v>
    <v>15.27</v>
    <v>17.670000000000002</v>
    <v>18.11</v>
    <v>20.45</v>
    <v>19.71</v>
    <v>21</v>
    <v>20.21</v>
    <v>20.32</v>
    <v>21.98</v>
    <v>22.11</v>
    <v>21.84</v>
    <v>22.89</v>
    <v>19.074999999999999</v>
    <v>18.97</v>
    <v>20.97</v>
    <v>22.95</v>
    <v>24.28</v>
    <v>23.88</v>
    <v>21.7</v>
    <v>21.31</v>
    <v>22.295000000000002</v>
    <v>21.71</v>
    <v>22.64</v>
    <v>23.66</v>
    <v>23.59</v>
    <v>22.05</v>
    <v>19.98</v>
    <v>20.079999999999998</v>
    <v>21.92</v>
    <v>25</v>
    <v>24.97</v>
    <v>25.72</v>
    <v>25.98</v>
    <v>26.26</v>
    <v>28.6035</v>
    <v>28.63</v>
    <v>28.62</v>
    <v>28.01</v>
    <v>27.91</v>
    <v>28.91</v>
    <v>30.68</v>
    <v>31.3</v>
    <v>33.479999999999997</v>
    <v>35.07</v>
    <v>33.340000000000003</v>
    <v>32.409999999999997</v>
    <v>29.350999999999999</v>
    <v>29.58</v>
    <v>29.36</v>
    <v>31.560099999999998</v>
    <v>32.17</v>
    <v>32.28</v>
    <v>31.77</v>
    <v>31.88</v>
    <v>32.75</v>
    <v>31.95</v>
    <v>32.700000000000003</v>
    <v>32.58</v>
    <v>32.725000000000001</v>
    <v>35.36</v>
    <v>35.049999999999997</v>
    <v>35.700000000000003</v>
    <v>34.39</v>
    <v>33.43</v>
    <v>33.61</v>
    <v>33.46</v>
    <v>33.99</v>
    <v>33.365000000000002</v>
    <v>32.799999999999997</v>
    <v>35.14</v>
    <v>36.14</v>
    <v>34.33</v>
    <v>33.340000000000003</v>
    <v>34.875</v>
    <v>35.53</v>
    <v>35.17</v>
    <v>35.1676</v>
    <v>35.14</v>
    <v>35.270000000000003</v>
    <v>35.71</v>
    <v>36.869999999999997</v>
    <v>35.17</v>
    <v>36.03</v>
    <v>35.9</v>
    <v>36.58</v>
    <v>36.51</v>
    <v>37.01</v>
    <v>37.630000000000003</v>
    <v>37.610199999999999</v>
    <v>37.83</v>
    <v>38.29</v>
    <v>38.86</v>
    <v>39.42</v>
    <v>40.36</v>
    <v>38.82</v>
    <v>38.18</v>
    <v>37.700000000000003</v>
    <v>37.909999999999997</v>
    <v>39.03</v>
    <v>39.799999999999997</v>
    <v>40.75</v>
    <v>39.865000000000002</v>
    <v>39.43</v>
    <v>39</v>
    <v>39.82</v>
    <v>38.54</v>
    <v>36.840000000000003</v>
    <v>37.51</v>
    <v>38.54</v>
    <v>38.950000000000003</v>
    <v>40.22</v>
    <v>42.67</v>
    <v>42.57</v>
    <v>42.89</v>
    <v>42.01</v>
    <v>41</v>
    <v>40.119999999999997</v>
    <v>41.97</v>
    <v>42.43</v>
    <v>40.659999999999997</v>
    <v>41.86</v>
    <v>41.94</v>
    <v>41.29</v>
    <v>41.78</v>
    <v>42.88</v>
    <v>43.5</v>
    <v>46.53</v>
    <v>46.15</v>
    <v>46.21</v>
    <v>46.8</v>
    <v>47.04</v>
    <v>47.68</v>
    <v>47.51</v>
    <v>48.54</v>
    <v>47.424999999999997</v>
    <v>50.22</v>
    <v>51.18</v>
    <v>52.04</v>
    <v>51.09</v>
    <v>51.32</v>
    <v>51.2</v>
    <v>50.55</v>
    <v>52</v>
    <v>51.91</v>
    <v>52.43</v>
    <v>51.430100000000003</v>
    <v>52.28</v>
    <v>53.92</v>
    <v>54.7</v>
    <v>56.16</v>
    <v>57.29</v>
    <v>55.21</v>
    <v>53.22</v>
    <v>53.98</v>
    <v>54.750900000000001</v>
    <v>55.85</v>
    <v>56.71</v>
    <v>56.2</v>
    <v>57.56</v>
    <v>57.18</v>
    <v>58.01</v>
    <v>60.215000000000003</v>
    <v>59.64</v>
    <v>58.81</v>
    <v>58.28</v>
    <v>58.3</v>
    <v>59.21</v>
    <v>59.94</v>
    <v>61.75</v>
    <v>62.6</v>
    <v>62.471600000000002</v>
    <v>63.25</v>
    <v>62.38</v>
    <v>61.77</v>
    <v>61.8</v>
    <v>63.3</v>
    <v>64.069999999999993</v>
    <v>64.64</v>
    <v>64.180000000000007</v>
    <v>63.88</v>
    <v>63.1</v>
    <v>64.09</v>
    <v>63.9</v>
    <v>62.28</v>
    <v>61.95</v>
    <v>58.97</v>
    <v>61.102499999999999</v>
    <v>61.76</v>
    <v>60.67</v>
    <v>61.18</v>
    <v>63.386000000000003</v>
    <v>66.75</v>
    <v>65.95</v>
    <v>70.87</v>
    <v>74.489999999999995</v>
    <v>75.819999999999993</v>
    <v>75.8</v>
    <v>73.67</v>
    <v>74.41</v>
    <v>75.760000000000005</v>
    <v>73.150000000000006</v>
    <v>72.515000000000001</v>
    <v>71.05</v>
    <v>71.8</v>
    <v>65.37</v>
    <v>66.7</v>
    <v>68.5</v>
    <v>68.575599999999994</v>
    <v>73.319999999999993</v>
    <v>73.95</v>
    <v>74.17</v>
    <v>74.81</v>
    <v>76.349999999999994</v>
    <v>77.25</v>
    <v>76.814400000000006</v>
    <v>77.530100000000004</v>
    <v>78.715000000000003</v>
    <v>79.42</v>
    <v>77.36</v>
    <v>76.709999999999994</v>
    <v>81</v>
    <v>81.520099999999999</v>
    <v>76</v>
    <v>76.739999999999995</v>
    <v>73.959999999999994</v>
    <v>74.34</v>
    <v>77.83</v>
    <v>78.239999999999995</v>
    <v>76.31</v>
    <v>73.5</v>
    <v>70.340299999999999</v>
    <v>74.760000000000005</v>
    <v>76.099999999999994</v>
    <v>76.89</v>
    <v>77.8</v>
    <v>80.730400000000003</v>
    <v>81.63</v>
    <v>81.33</v>
    <v>79.040000000000006</v>
    <v>77.403800000000004</v>
    <v>75.12</v>
    <v>76.7</v>
    <v>74.599999999999994</v>
    <v>73.13</v>
    <v>70.37</v>
    <v>77.17</v>
    <v>73.7</v>
    <v>74.125</v>
    <v>77.040000000000006</v>
    <v>79.09</v>
    <v>78.260000000000005</v>
    <v>81.14</v>
    <v>81.239999999999995</v>
    <v>79.709999999999994</v>
    <v>79.819999999999993</v>
    <v>80.27</v>
    <v>77.739999999999995</v>
    <v>78.84</v>
    <v>78.09</v>
    <v>78.930000000000007</v>
    <v>76.819999999999993</v>
    <v>73.56</v>
    <v>74.25</v>
    <v>78.099999999999994</v>
    <v>81.7</v>
    <v>84.01</v>
    <v>92.13</v>
    <v>95.911900000000003</v>
    <v>96.8125</v>
    <v>99</v>
    <v>98.03</v>
    <v>97.239800000000002</v>
    <v>103.25</v>
    <v>104.25</v>
    <v>105.54</v>
    <v>103.78</v>
    <v>101.1301</v>
    <v>97.94</v>
    <v>97.18</v>
    <v>99.5</v>
    <v>101.02</v>
    <v>101.42</v>
    <v>97.56</v>
    <v>94.923900000000003</v>
    <v>97.456400000000002</v>
    <v>98.96</v>
    <v>102.01</v>
    <v>103.245</v>
    <v>100.67</v>
    <v>97.625</v>
    <v>99.01</v>
    <v>99.97</v>
    <v>98.73</v>
    <v>100.18</v>
    <v>103.31</v>
    <v>102.18</v>
    <v>104.4</v>
    <v>103.03</v>
    <v>105.05</v>
    <v>109.52</v>
    <v>109.953</v>
    <v>107.29</v>
    <v>105.59</v>
    <v>103.35</v>
    <v>105.28</v>
    <v>105.9025</v>
    <v>108.88</v>
    <v>110.76</v>
    <v>113.3</v>
    <v>114.3</v>
    <v>114.87</v>
    <v>114.74</v>
    <v>116.02</v>
    <v>116.09</v>
    <v>111.67</v>
    <v>111</v>
    <v>106.2</v>
    <v>114.56</v>
    <v>115.09</v>
    <v>115.39</v>
    <v>116.4</v>
    <v>113.71</v>
    <v>111.66</v>
    <v>107.75</v>
    <v>112.18</v>
    <v>117.375</v>
    <v>125.24</v>
    <v>129.25</v>
    <v>129.82</v>
    <v>125.3501</v>
    <v>127.52</v>
    <v>132.05000000000001</v>
    <v>134.37</v>
    <v>135.8201</v>
    <v>135.23869999999999</v>
    <v>136</v>
    <v>140.67519999999999</v>
    <v>140.36000000000001</v>
    <v>138.69</v>
    <v>139.85</v>
    <v>138.87</v>
    <v>140.63550000000001</v>
    <v>142.97999999999999</v>
    <v>144.08000000000001</v>
    <v>137.02189999999999</v>
    <v>137.52000000000001</v>
    <v>135.04</v>
    <v>138.24010000000001</v>
    <v>141.77000000000001</v>
    <v>143</v>
    <v>143.09</v>
    <v>141.54</v>
    <v>143.15</v>
    <v>144.31469999999999</v>
    <v>142.66999999999999</v>
    <v>142.86500000000001</v>
    <v>138.36750000000001</v>
    <v>135.22</v>
    <v>133.80000000000001</v>
    <v>132.6</v>
    <v>139.125</v>
    <v>141.77000000000001</v>
    <v>135.1</v>
    <v>136.63999999999999</v>
    <v>148.70009999999999</v>
    <v>153.25</v>
    <v>152.91</v>
    <v>146.18</v>
    <v>150.28</v>
    <v>149.32</v>
    <v>157.5</v>
    <v>154.53</v>
    <v>151.4085</v>
    <v>148.35</v>
    <v>147.85</v>
    <v>143.16</v>
    <v>137.72999999999999</v>
    <v>134.51</v>
    <v>135.46</v>
    <v>133.86000000000001</v>
    <v>139.05000000000001</v>
    <v>129.89150000000001</v>
    <v>125.54</v>
    <v>125.89</v>
    <v>130.19999999999999</v>
    <v>133.81</v>
    <v>136.91</v>
    <v>136.51660000000001</v>
    <v>140.19</v>
    <v>135.32</v>
    <v>143.38999999999999</v>
    <v>147.38</v>
    <v>151.61000000000001</v>
    <v>152.77000000000001</v>
    <v>150.22999999999999</v>
    <v>151.9</v>
    <v>155.84</v>
    <v>162.69999999999999</v>
    <v>165.53370000000001</v>
    <v>166.74</v>
    <v>173.8</v>
    <v>176.86</v>
    <v>174.67</v>
    <v>175</v>
    <v>171.61259999999999</v>
    <v>172.9</v>
    <v>177.67</v>
    <v>176.315</v>
    <v>176.39</v>
    <v>173.47499999999999</v>
    <v>175.75</v>
    <v>174.65</v>
    <v>172.31</v>
    <v>166.68</v>
    <v>166.08</v>
    <v>165.52</v>
    <v>166.03</v>
    <v>160.77000000000001</v>
    <v>162.35499999999999</v>
    <v>160.16999999999999</v>
    <v>157.69</v>
    <v>156.51</v>
    <v>162.26</v>
    <v>165.55330000000001</v>
    <v>161.29</v>
    <v>155.74</v>
    <v>152.01</v>
    <v>150.91999999999999</v>
    <v>144.66999999999999</v>
    <v>138.755</v>
    <v>131.01</v>
    <v>128.53</v>
    <v>133.5</v>
    <v>137.36529999999999</v>
    <v>115.85120000000001</v>
    <v>121.81</v>
    <v>127.2624</v>
    <v>126.57</v>
    <v>127.95</v>
    <v>126.37</v>
    <v>127.08</v>
    <v>129.08000000000001</v>
    <v>125.02</v>
    <v>122.02</v>
    <v>124.34</v>
    <v>115.58</v>
    <v>120.5</v>
    <v>130.49199999999999</v>
    <v>125.21</v>
    <v>118.21</v>
    <v>117.72</v>
    <v>113.35</v>
    <v>106.35</v>
    <v>100.46</v>
    <v>94.712500000000006</v>
    <v>100.01</v>
    <v>93.99</v>
    <v>92.864999999999995</v>
    <v>89.6</v>
    <v>96.47</v>
    <v>99.41</v>
    <v>101.51</v>
    <v>98.37</v>
    <v>97.12</v>
    <v>99.385000000000005</v>
    <v>98.65</v>
    <v>104.93</v>
    <v>104.16</v>
    <v>96.55</v>
    <v>96.8001</v>
    <v>99.08</v>
    <v>93.01</v>
    <v>82.05</v>
    <v>78.83</v>
    <v>78.150000000000006</v>
    <v>79.44</v>
    <v>75.709000000000003</v>
    <v>80.81</v>
    <v>80.64</v>
    <v>79.39</v>
    <v>80</v>
    <v>76.180000000000007</v>
    <v>70.640100000000004</v>
    <v>67.25</v>
    <v>67.03</v>
    <v>71.59</v>
    <v>70.739999999999995</v>
    <v>69.95</v>
    <v>66.5</v>
    <v>68.12</v>
    <v>74.03</v>
    <v>75.610699999999994</v>
    <v>78.75</v>
    <v>79.790000000000006</v>
    <v>82.12</v>
    <v>78.8</v>
    <v>77.81</v>
    <v>76.44</v>
    <v>75.62</v>
    <v>80.239999999999995</v>
    <v>78.73</v>
    <v>76.260000000000005</v>
    <v>74.834999999999994</v>
    <v>73.45</v>
    <v>71.84</v>
    <v>69</v>
    <v>68.914100000000005</v>
    <v>69.97</v>
    <v>69.871200000000002</v>
    <v>71.344999999999999</v>
    <v>71.47</v>
    <v>71.680000000000007</v>
    <v>70.58</v>
    <v>72.965000000000003</v>
    <v>76.260000000000005</v>
    <v>73.421400000000006</v>
    <v>70.67</v>
    <v>66.8</v>
    <v>64.7</v>
    <v>65.13</v>
    <v>65.349999999999994</v>
    <v>66.280100000000004</v>
    <v>65.989999999999995</v>
    <v>68.41</v>
    <v>67.400000000000006</v>
    <v>64.810400000000001</v>
    <v>59.57</v>
    <v>54.055</v>
    <v>51.261800000000001</v>
    <v>52.24</v>
    <v>51.44</v>
    <v>57.2</v>
    <v>56.03</v>
    <v>55.11</v>
    <v>54.35</v>
    <v>52.87</v>
    <v>51.54</v>
    <v>52.33</v>
    <v>48.07</v>
    <v>47.33</v>
    <v>51.07</v>
    <v>54.265000000000001</v>
    <v>54.41</v>
    <v>54.82</v>
    <v>55.81</v>
    <v>58.84</v>
    <v>60.08</v>
    <v>58.865000000000002</v>
    <v>57.670099999999998</v>
    <v>57.212899999999998</v>
    <v>53.69</v>
    <v>49.59</v>
    <v>50.05</v>
    <v>50.43</v>
    <v>46.914999999999999</v>
    <v>47.08</v>
    <v>47.12</v>
    <v>47.12</v>
    <v>47.14</v>
    <v>50</v>
    <v>51.77</v>
    <v>50.38</v>
    <v>47.66</v>
    <v>46.37</v>
    <v>46.08</v>
    <v>47.88</v>
    <v>51.56</v>
    <v>52.66</v>
    <v>56.02</v>
    <v>54.37</v>
    <v>52.92</v>
    <v>51.63</v>
    <v>51.884799999999998</v>
    <v>52.43</v>
    <v>54.634999999999998</v>
    <v>54.765000000000001</v>
    <v>57.08</v>
    <v>61.14</v>
    <v>61.5</v>
    <v>60.25</v>
    <v>57.383899999999997</v>
    <v>58.6</v>
    <v>61.1</v>
    <v>65.760000000000005</v>
    <v>70.2</v>
    <v>71.34</v>
    <v>73.73</v>
    <v>66.010000000000005</v>
    <v>67.250100000000003</v>
    <v>73.39</v>
    <v>70.010000000000005</v>
    <v>73.34</v>
    <v>75.989999999999995</v>
    <v>76.311199999999999</v>
    <v>76.69</v>
    <v>76.625</v>
    <v>75.790000000000006</v>
    <v>75.38</v>
    <v>71.900000000000006</v>
    <v>70.051000000000002</v>
    <v>72.819999999999993</v>
    <v>73.989999999999995</v>
    <v>77.06</v>
    <v>76.83</v>
    <v>74.510000000000005</v>
    <v>72.56</v>
    <v>72.31</v>
    <v>71.11</v>
    <v>70.540000000000006</v>
    <v>68.06</v>
    <v>71.12</v>
    <v>73.53</v>
    <v>78.78</v>
    <v>80.62</v>
    <v>74.86</v>
    <v>72.88</v>
    <v>75.825000000000003</v>
    <v>74.75</v>
    <v>74.819999999999993</v>
    <v>76.3</v>
    <v>74.715000000000003</v>
    <v>68.739999999999995</v>
    <v>65.170100000000005</v>
    <v>65.5</v>
    <v>67.48</v>
    <v>68.8</v>
    <v>68.400000000000006</v>
    <v>65.25</v>
    <v>69.36</v>
    <v>75.180000000000007</v>
    <v>75.849999999999994</v>
    <v>77.749799999999993</v>
    <v>75.03</v>
    <v>72.16</v>
    <v>72.180000000000007</v>
    <v>73.89</v>
    <v>71.400000000000006</v>
    <v>77</v>
    <v>76.03</v>
    <v>79.28</v>
    <v>75.95</v>
    <v>73.260000000000005</v>
    <v>72.959999999999994</v>
    <v>74.36</v>
    <v>77.09</v>
    <v>76.400000000000006</v>
    <v>73.3</v>
    <v>68.56</v>
    <v>69.709999999999994</v>
    <v>70.44</v>
    <v>66.599999999999994</v>
    <v>67.61</v>
    <v>76.819999999999993</v>
    <v>77.56</v>
    <v>80.72</v>
    <v>80.8</v>
    <v>85.680099999999996</v>
    <v>92.456000000000003</v>
    <v>89.06</v>
    <v>92.28</v>
    <v>94.07</v>
    <v>94.25</v>
    <v>98.11</v>
    <v>91.29</v>
    <v>90.76</v>
    <v>95.32</v>
    <v>94.042500000000004</v>
    <v>93.14</v>
    <v>93.96</v>
    <v>96.73</v>
    <v>98.59</v>
    <v>97.5</v>
    <v>97.02</v>
    <v>93.2</v>
    <v>92.361000000000004</v>
    <v>95.84</v>
    <v>94.1</v>
    <v>93.31</v>
    <v>93.27</v>
    <v>95.18</v>
    <v>92.23</v>
    <v>91.42</v>
    <v>93.61</v>
    <v>92.49</v>
    <v>96.94</v>
    <v>98.3</v>
    <v>99.1</v>
    <v>102</v>
    <v>103.36</v>
    <v>104.29</v>
    <v>104.86</v>
    <v>105.78</v>
    <v>107.3</v>
    <v>104.45</v>
    <v>109.84</v>
    <v>108.88</v>
    <v>109.65</v>
    <v>116.15</v>
    <v>121.38</v>
    <v>122.715</v>
    <v>124.88</v>
    <v>127.13</v>
    <v>121.22</v>
    <v>121.24</v>
    <v>121.92010000000001</v>
    <v>122.05</v>
    <v>118.02</v>
    <v>120.18</v>
    <v>119.81</v>
    <v>118.06</v>
    <v>118.13</v>
    <v>121.35</v>
    <v>123.7</v>
    <v>120.89</v>
    <v>117.2</v>
    <v>115.81</v>
    <v>115.84</v>
    <v>113.9297</v>
    <v>110.69</v>
    <v>112.73</v>
    <v>116.09</v>
    <v>121.57</v>
    <v>130.45500000000001</v>
    <v>129.74</v>
    <v>118.19</v>
    <v>116.65</v>
    <v>123.57</v>
    <v>121.73</v>
    <v>122.94</v>
    <v>121.29</v>
    <v>121.1</v>
    <v>122</v>
    <v>121.78</v>
    <v>124.41</v>
    <v>123.66</v>
    <v>122.75</v>
    <v>118.55</v>
    <v>113.83</v>
    <v>109.47</v>
    <v>114.19</v>
    <v>109.76</v>
    <v>115.8</v>
    <v>117.87</v>
    <v>117.5868</v>
    <v>121.27</v>
    <v>115.855</v>
    <v>117.01</v>
    <v>115.57</v>
    <v>115.24</v>
    <v>115.98</v>
    <v>117.32</v>
    <v>121.32</v>
    <v>125.85</v>
    <v>125.25</v>
    <v>124.6</v>
    <v>121.04</v>
    <v>119.61</v>
    <v>120.78</v>
    <v>125.06</v>
    <v>126</v>
    <v>126.88</v>
    <v>131.01</v>
    <v>135.345</v>
    <v>138.91999999999999</v>
    <v>142.01</v>
    <v>142.12</v>
    <v>144.0667</v>
    <v>146.68</v>
    <v>144.72999999999999</v>
    <v>143.83000000000001</v>
    <v>116.61</v>
    <v>118.53</v>
    <v>119.44</v>
    <v>116.5</v>
    <v>118.83</v>
    <v>109.4</v>
    <v>110.0367</v>
    <v>113.53</v>
    <v>113.36</v>
    <v>114.37</v>
    <v>114.675</v>
    <v>113.9</v>
    <v>116.17010000000001</v>
    <v>113.401</v>
    <v>111.67</v>
    <v>114.76</v>
    <v>107.8</v>
    <v>106.5</v>
    <v>104.91</v>
    <v>102.71</v>
    <v>101.65</v>
    <v>103.36</v>
    <v>108</v>
    <v>110.11</v>
    <v>104.07</v>
    <v>105.25</v>
    <v>107.25149999999999</v>
    <v>109.48</v>
    <v>114.9</v>
    <v>115.82</v>
    <v>115.97</v>
    <v>114.8229</v>
    <v>114.39</v>
    <v>112.61</v>
    <v>112.5</v>
    <v>109.57</v>
    <v>104.14</v>
    <v>105.49</v>
    <v>106.56</v>
    <v>104.6</v>
    <v>104.71</v>
    <v>106.01</v>
    <v>105.08</v>
    <v>107.49</v>
    <v>107.73</v>
    <v>113.24</v>
    <v>114.14</v>
    <v>109.11</v>
    <v>110.97</v>
    <v>112.45</v>
    <v>117.17</v>
    <v>122.1493</v>
    <v>123.755</v>
    <v>123.52</v>
    <v>122.35</v>
    <v>125.15</v>
    <v>127.215</v>
    <v>121.77</v>
    <v>122.62</v>
    <v>122.14</v>
    <v>121.69</v>
    <v>118.39</v>
    <v>101.011</v>
    <v>103.71</v>
    <v>105.91</v>
    <v>105.8</v>
    <v>102.83</v>
    <v>103.355</v>
    <v>104.4722</v>
    <v>103.3</v>
    <v>101.21</v>
    <v>101.73</v>
    <v>102.11</v>
    <v>99.96</v>
    <v>98.27</v>
    <v>97.08</v>
    <v>93.87</v>
    <v>92.38</v>
    <v>91.14</v>
    <v>95.63</v>
    <v>96.51</v>
    <v>94.82</v>
    <v>94.81</v>
    <v>93.94</v>
    <v>95.97</v>
    <v>95.611500000000007</v>
    <v>95.64</v>
    <v>96.84</v>
    <v>98.48</v>
    <v>96.96</v>
    <v>96.31</v>
    <v>92.29</v>
    <v>93.26</v>
    <v>92.36</v>
    <v>91.75</v>
    <v>87.12</v>
    <v>88.24</v>
    <v>87.27</v>
    <v>86.63</v>
    <v>88</v>
    <v>87.89</v>
    <v>86</v>
    <v>85.45</v>
    <v>85.01</v>
    <v>83.784999999999997</v>
    <v>83.39</v>
    <v>83.74</v>
    <v>87.49</v>
    <v>87.8</v>
    <v>84.5</v>
    <v>83.64</v>
    <v>83.92</v>
    <v>82.75</v>
    <v>82.59</v>
    <v>85.484999999999999</v>
    <v>85.22</v>
    <v>84.59</v>
    <v>82.25</v>
    <v>83.19</v>
    <v>85.59</v>
    <v>85.05</v>
    <v>84.135000000000005</v>
    <v>85.06</v>
    <v>84.275000000000006</v>
    <v>86.27</v>
    <v>87.47</v>
    <v>85.713999999999999</v>
    <v>85.84</v>
    <v>87</v>
    <v>87.4</v>
    <v>84.69</v>
    <v>74</v>
    <v>82.584999999999994</v>
    <v>81.025000000000006</v>
    <v>82.2</v>
    <v>81.63</v>
    <v>79.19</v>
    <v>78.11</v>
    <v>77.16</v>
    <v>79.444999999999993</v>
    <v>86.5</v>
    <v>86.744</v>
    <v>88.58</v>
    <v>90.92</v>
    <v>91.84</v>
    <v>92.63</v>
    <v>93.394999999999996</v>
    <v>93.47</v>
    <v>97.06</v>
    <v>102.18</v>
    <v>101.77</v>
    <v>102.95</v>
    <v>104.035</v>
    <v>101.67</v>
    <v>102.71</v>
    <v>102.92</v>
    <v>103.13200000000001</v>
    <v>103.26</v>
    <v>103.79</v>
    <v>102.79</v>
    <v>107.8</v>
    <v>107.04</v>
    <v>103.46</v>
    <v>104.09</v>
    <v>100.83</v>
    <v>101.55</v>
    <v>97.09</v>
    <v>96.605000000000004</v>
    <v>94.2</v>
    <v>93.98</v>
    <v>92.88</v>
    <v>92.18</v>
    <v>88.43</v>
    <v>87.91</v>
    <v>85.71</v>
    <v>96.02</v>
    <v>100.11</v>
    <v>100.604</v>
    <v>103.34010000000001</v>
    <v>103.09</v>
    <v>99.58</v>
    <v>98.013999999999996</v>
    <v>98.57</v>
    <v>99.05</v>
    <v>100.9</v>
    <v>100.16</v>
    <v>99.6</v>
    <v>99.25</v>
    <v>101.74</v>
    <v>103.07</v>
    <v>103.26</v>
    <v>101.41</v>
    <v>98.89</v>
    <v>96.91</v>
    <v>95.26</v>
    <v>94.5</v>
    <v>97.86</v>
    <v>99.334299999999999</v>
    <v>104.62</v>
    <v>108</v>
    <v>104.6352</v>
    <v>106.02</v>
    <v>112.32129999999999</v>
    <v>117.69</v>
    <v>113.7</v>
    <v>113.32</v>
    <v>116.105</v>
    <v>117.18</v>
    <v>118.045</v>
    <v>118.52</v>
    <v>119.86320000000001</v>
    <v>121.87</v>
    <v>122.09</v>
    <v>123.21</v>
    <v>121.36</v>
    <v>120.31</v>
    <v>120.24</v>
    <v>123.86</v>
    <v>124.74</v>
    <v>124.03</v>
    <v>125.53</v>
    <v>125.08</v>
    <v>126.09</v>
    <v>126.28</v>
    <v>128.08000000000001</v>
    <v>132.76</v>
    <v>138.38</v>
    <v>138.62</v>
    <v>140.88999999999999</v>
    <v>139.91</v>
    <v>139.67500000000001</v>
    <v>142.15</v>
    <v>143.88499999999999</v>
    <v>138.72999999999999</v>
    <v>138.06</v>
    <v>133.22499999999999</v>
    <v>133.625</v>
    <v>132.44</v>
    <v>125.59</v>
    <v>124.1</v>
    <v>128.15</v>
    <v>124.85899999999999</v>
    <v>123.02</v>
    <v>119.9</v>
    <v>118.6</v>
    <v>119.72</v>
    <v>119.83</v>
    <v>121.32</v>
    <v>125.19</v>
    <v>124.2501</v>
    <v>120.33</v>
    <v>124.42</v>
    <v>126.02</v>
    <v>124.31</v>
    <v>121.5</v>
    <v>123.62</v>
    <v>123.08</v>
    <v>125.5301</v>
    <v>132.1</v>
    <v>133.15</v>
    <v>134.77000000000001</v>
    <v>139.18010000000001</v>
    <v>141.02000000000001</v>
    <v>144.57</v>
    <v>144.06</v>
    <v>140.72999999999999</v>
    <v>140.19999999999999</v>
    <v>139.01</v>
    <v>139.5</v>
    <v>141.08000000000001</v>
    <v>139.5001</v>
    <v>144.72999999999999</v>
    <v>150.7621</v>
    <v>151.57</v>
    <v>153.62</v>
    <v>152.18</v>
    <v>153.07499999999999</v>
    <v>148.58000000000001</v>
    <v>147.6</v>
    <v>146.66</v>
    <v>146.66</v>
    <v>143.28</v>
    <v>150.09</v>
    <v>155.54</v>
    <v>155.52850000000001</v>
    <v>154.78</v>
    <v>155.46</v>
    <v>156.34</v>
    <v>156.7901</v>
    <v>153.11000000000001</v>
    <v>151.46</v>
    <v>150.66499999999999</v>
    <v>148.18</v>
    <v>146.22999999999999</v>
    <v>142.80000000000001</v>
    <v>146.84</v>
    <v>143.16</v>
    <v>146</v>
    <v>142.86000000000001</v>
    <v>143.03</v>
    <v>142.66</v>
    <v>137.565</v>
    <v>141.00899999999999</v>
    <v>138.85</v>
    <v>135.66</v>
    <v>133.59</v>
    <v>132.27000000000001</v>
    <v>130.08000000000001</v>
    <v>130.22</v>
    <v>130.88499999999999</v>
    <v>131.125</v>
    <v>128.16</v>
    <v>123.36</v>
    <v>129.21</v>
    <v>130.77010000000001</v>
    <v>130.91</v>
    <v>132.61000000000001</v>
    <v>120.8</v>
    <v>121.55</v>
    <v>112.5</v>
    <v>122.77</v>
    <v>125.89</v>
    <v>126.6</v>
    <v>129.48349999999999</v>
    <v>129.21</v>
    <v>131.83000000000001</v>
    <v>131.09</v>
    <v>134.44</v>
    <v>134.75</v>
    <v>136.03</v>
    <v>134.5</v>
    <v>136.62</v>
    <v>141.32</v>
    <v>143.16</v>
    <v>138.91999999999999</v>
    <v>137.83500000000001</v>
    <v>139.85</v>
    <v>142.22040000000001</v>
    <v>143.05000000000001</v>
    <v>139.13</v>
    <v>138.11000000000001</v>
    <v>135.16999999999999</v>
    <v>129.69999999999999</v>
    <v>125.52</v>
    <v>124.85</v>
    <v>123.2</v>
    <v>126.54</v>
    <v>128.56479999999999</v>
    <v>129.08000000000001</v>
    <v>135.80000000000001</v>
    <v>138.2998</v>
    <v>134.44499999999999</v>
    <v>137.63499999999999</v>
    <v>137.94</v>
    <v>143.93</v>
    <v>141.81</v>
    <v>145.41499999999999</v>
    <v>143.9</v>
    <v>141.84</v>
    <v>139.41999999999999</v>
    <v>138.51</v>
    <v>136.19</v>
    <v>140.28</v>
    <v>134.51009999999999</v>
    <v>134.63</v>
    <v>134.9</v>
    <v>133.84</v>
    <v>136.22999999999999</v>
    <v>137.05000000000001</v>
    <v>138.72</v>
    <v>135.77160000000001</v>
    <v>135.27000000000001</v>
    <v>137.04</v>
    <v>136.44499999999999</v>
    <v>132.29</v>
    <v>130.35</v>
    <v>129.69</v>
    <v>132.78</v>
    <v>135.35</v>
    <v>111.16</v>
    <v>108.72</v>
    <v>106.48</v>
    <v>105.7</v>
    <v>105.13</v>
    <v>104.67</v>
    <v>101.14</v>
    <v>101.5</v>
    <v>99.53</v>
    <v>101.9</v>
    <v>101.3</v>
    <v>98.59</v>
    <v>98.68</v>
    <v>97.43</v>
    <v>95.784999999999997</v>
    <v>95.045699999999997</v>
    <v>97.12</v>
    <v>97.292100000000005</v>
    <v>103.75</v>
    <v>107.11</v>
    <v>104.03</v>
    <v>105.0699</v>
    <v>104.56</v>
    <v>105.83</v>
    <v>107.61</v>
    <v>111.23009999999999</v>
    <v>109.53959999999999</v>
    <v>109.56</v>
    <v>108.5</v>
    <v>110.22</v>
    <v>112.32</v>
    <v>112.3</v>
    <v>110.33</v>
    <v>108.88</v>
    <v>108.66249999999999</v>
    <v>106.46</v>
    <v>104.625</v>
    <v>104.4665</v>
    <v>111.14</v>
    <v>110.8</v>
    <v>111.765</v>
    <v>110.63</v>
    <v>106.82</v>
    <v>108.68</v>
    <v>109.83</v>
    <v>109.26</v>
    <v>111.24</v>
    <v>110.39</v>
    <v>107.51</v>
    <v>107.405</v>
    <v>103.69</v>
    <v>104.35</v>
    <v>103.7137</v>
    <v>101.56</v>
    <v>99.44</v>
    <v>99.325000000000003</v>
    <v>101.29</v>
    <v>100.05</v>
    <v>102.48</v>
    <v>101.955</v>
    <v>101.77500000000001</v>
    <v>103.71</v>
    <v>104.5</v>
    <v>101.63</v>
    <v>96.66</v>
    <v>96.92</v>
    <v>96.5</v>
    <v>95.46</v>
    <v>92.39</v>
    <v>89.61</v>
    <v>88.385000000000005</v>
    <v>88.25</v>
    <v>103.65</v>
    <v>106.25</v>
    <v>104.66</v>
    <v>106.1429</v>
    <v>106.65</v>
    <v>106.26</v>
    <v>103.96</v>
    <v>102.75</v>
    <v>103.72</v>
    <v>100.74</v>
    <v>99.17</v>
    <v>99.15</v>
    <v>97.501099999999994</v>
    <v>100.85</v>
    <v>100</v>
    <v>95.19</v>
    <v>97.08</v>
    <v>97.465000000000003</v>
    <v>100.58</v>
    <v>97.24</v>
    <v>97.66</v>
    <v>99.29</v>
    <v>101.1437</v>
    <v>104.16</v>
    <v>105.375</v>
    <v>100.84</v>
    <v>105.485</v>
    <v>110.785</v>
    <v>107.18</v>
    <v>107.69</v>
    <v>104.9</v>
    <v>102.14</v>
    <v>105.81</v>
    <v>107.6619</v>
    <v>91.6</v>
    <v>90.15</v>
    <v>93.050200000000004</v>
    <v>87.89</v>
    <v>86.11</v>
    <v>90.86</v>
    <v>89.33</v>
    <v>90.02</v>
    <v>88.35</v>
    <v>87.35</v>
    <v>88.25</v>
    <v>87.53</v>
    <v>90.5</v>
    <v>95.43</v>
    <v>96.07</v>
    <v>95.5</v>
    <v>94.776300000000006</v>
    <v>93.99</v>
    <v>92.89</v>
    <v>94.24</v>
    <v>95.22</v>
    <v>99.77</v>
    <v>98.14</v>
    <v>98.87</v>
    <v>102.3052</v>
    <v>109.1</v>
    <v>115.34</v>
    <v>118.43</v>
    <v>117.98</v>
    <v>116.92</v>
    <v>116.59</v>
    <v>114.24</v>
    <v>112.62</v>
    <v>111.12</v>
    <v>110.82</v>
    <v>106.36</v>
    <v>107.93</v>
    <v>106.57</v>
    <v>103.74</v>
    <v>100.79</v>
    <v>99.87</v>
    <v>99.7</v>
    <v>98.99</v>
    <v>98.584999999999994</v>
    <v>99.91</v>
    <v>101.79</v>
    <v>102.77</v>
    <v>103.8</v>
    <v>101.29</v>
    <v>96.75</v>
    <v>99.894999999999996</v>
    <v>100.51</v>
    <v>99.694999999999993</v>
    <v>98.36</v>
    <v>94.45</v>
    <v>97.33</v>
    <v>97.62</v>
    <v>98.35</v>
    <v>101.58</v>
    <v>100.61</v>
    <v>101.05</v>
    <v>102.1</v>
    <v>106.3301</v>
    <v>105.38</v>
    <v>103.9</v>
    <v>104.295</v>
    <v>104.87</v>
    <v>103.11</v>
    <v>100.875</v>
    <v>99.7</v>
    <v>100.2</v>
    <v>103.295</v>
    <v>104.71</v>
    <v>103.59</v>
    <v>103.56</v>
    <v>106.9302</v>
    <v>107.5491</v>
    <v>106.53</v>
  </a>
  <a r="1" c="2510">
    <v>1873322</v>
    <v>1314859</v>
    <v>1370863</v>
    <v>1193356</v>
    <v>856196</v>
    <v>1144714</v>
    <v>1326766</v>
    <v>1213760</v>
    <v>1994909</v>
    <v>1260634</v>
    <v>1328370</v>
    <v>1355762</v>
    <v>1121138</v>
    <v>1114752</v>
    <v>1126159</v>
    <v>2038933</v>
    <v>3026425</v>
    <v>983949</v>
    <v>1622742</v>
    <v>1498127</v>
    <v>1123624</v>
    <v>1162558</v>
    <v>1108240</v>
    <v>763169</v>
    <v>660208</v>
    <v>853180</v>
    <v>829449</v>
    <v>1456382</v>
    <v>843660</v>
    <v>604788</v>
    <v>600716</v>
    <v>906082</v>
    <v>788789</v>
    <v>887422</v>
    <v>1086090</v>
    <v>822770</v>
    <v>2485465</v>
    <v>1423019</v>
    <v>911332</v>
    <v>906482</v>
    <v>1306261</v>
    <v>1492712</v>
    <v>4249038</v>
    <v>5929287</v>
    <v>2875068</v>
    <v>1766766</v>
    <v>1411756</v>
    <v>1119715</v>
    <v>831495</v>
    <v>759351</v>
    <v>658760</v>
    <v>1101045</v>
    <v>975074</v>
    <v>1099012</v>
    <v>714410</v>
    <v>1015632</v>
    <v>741294</v>
    <v>671566</v>
    <v>730664</v>
    <v>1332515</v>
    <v>1152159</v>
    <v>1934640</v>
    <v>1184602</v>
    <v>641535</v>
    <v>944553</v>
    <v>1199470</v>
    <v>1688959</v>
    <v>1011193</v>
    <v>3348760</v>
    <v>2709348</v>
    <v>1141190</v>
    <v>987578</v>
    <v>1241943</v>
    <v>1514350</v>
    <v>1726059</v>
    <v>1445120</v>
    <v>1828730</v>
    <v>1117887</v>
    <v>900142</v>
    <v>670170</v>
    <v>933614</v>
    <v>916556</v>
    <v>865817</v>
    <v>467387</v>
    <v>944836</v>
    <v>737240</v>
    <v>816691</v>
    <v>876474</v>
    <v>922413</v>
    <v>954642</v>
    <v>867313</v>
    <v>1530470</v>
    <v>1145825</v>
    <v>703439</v>
    <v>1438517</v>
    <v>881191</v>
    <v>898322</v>
    <v>590113</v>
    <v>1686751</v>
    <v>389240</v>
    <v>460212</v>
    <v>426989</v>
    <v>304228</v>
    <v>634366</v>
    <v>1011049</v>
    <v>924573</v>
    <v>823957</v>
    <v>1932006</v>
    <v>988828</v>
    <v>1053383</v>
    <v>891137</v>
    <v>755960</v>
    <v>952912</v>
    <v>934590</v>
    <v>736586</v>
    <v>1338094</v>
    <v>1059603</v>
    <v>1003397</v>
    <v>1406061</v>
    <v>926921</v>
    <v>975555</v>
    <v>658815</v>
    <v>635228</v>
    <v>532508</v>
    <v>619892</v>
    <v>936200</v>
    <v>845107</v>
    <v>442058</v>
    <v>637042</v>
    <v>841334</v>
    <v>558289</v>
    <v>1945658</v>
    <v>686495</v>
    <v>573438</v>
    <v>590679</v>
    <v>867963</v>
    <v>477115</v>
    <v>705037</v>
    <v>586592</v>
    <v>757891</v>
    <v>808691</v>
    <v>1215890</v>
    <v>848805</v>
    <v>718144</v>
    <v>723596</v>
    <v>884004</v>
    <v>4013606</v>
    <v>2262008</v>
    <v>1230265</v>
    <v>806549</v>
    <v>716907</v>
    <v>896425</v>
    <v>530519</v>
    <v>923734</v>
    <v>860582</v>
    <v>658907</v>
    <v>545128</v>
    <v>511953</v>
    <v>596190</v>
    <v>993765</v>
    <v>488878</v>
    <v>467223</v>
    <v>517961</v>
    <v>595591</v>
    <v>1120320</v>
    <v>1757988</v>
    <v>571338</v>
    <v>1231738</v>
    <v>696000</v>
    <v>597592</v>
    <v>594537</v>
    <v>628972</v>
    <v>435376</v>
    <v>695752</v>
    <v>443006</v>
    <v>443936</v>
    <v>652607</v>
    <v>990990</v>
    <v>749678</v>
    <v>409369</v>
    <v>435307</v>
    <v>500416</v>
    <v>438161</v>
    <v>659963</v>
    <v>344203</v>
    <v>324553</v>
    <v>2449096</v>
    <v>890588</v>
    <v>755400</v>
    <v>725611</v>
    <v>703145</v>
    <v>692385</v>
    <v>478837</v>
    <v>1005077</v>
    <v>2015143</v>
    <v>10064477</v>
    <v>3014584</v>
    <v>1346592</v>
    <v>1040683</v>
    <v>639746</v>
    <v>1247763</v>
    <v>813603</v>
    <v>567292</v>
    <v>657356</v>
    <v>1088260</v>
    <v>1094196</v>
    <v>802382</v>
    <v>646470</v>
    <v>564127</v>
    <v>611010</v>
    <v>1030066</v>
    <v>1020741</v>
    <v>794488</v>
    <v>518088</v>
    <v>485861</v>
    <v>723617</v>
    <v>1171934</v>
    <v>899469</v>
    <v>688102</v>
    <v>499674</v>
    <v>500208</v>
    <v>496224</v>
    <v>1054374</v>
    <v>698246</v>
    <v>752856</v>
    <v>1306331</v>
    <v>613129</v>
    <v>1246382</v>
    <v>1166705</v>
    <v>511947</v>
    <v>544520</v>
    <v>852853</v>
    <v>379464</v>
    <v>660259</v>
    <v>728376</v>
    <v>749805</v>
    <v>611191</v>
    <v>628849</v>
    <v>732094</v>
    <v>788282</v>
    <v>655514</v>
    <v>387974</v>
    <v>366800</v>
    <v>589559</v>
    <v>717641</v>
    <v>745990</v>
    <v>1536360</v>
    <v>708039</v>
    <v>831370</v>
    <v>935096</v>
    <v>349746</v>
    <v>732870</v>
    <v>517611</v>
    <v>981731</v>
    <v>8086331</v>
    <v>2786493</v>
    <v>1861146</v>
    <v>1547119</v>
    <v>1659788</v>
    <v>1099914</v>
    <v>1617481</v>
    <v>1205478</v>
    <v>643573</v>
    <v>596686</v>
    <v>488318</v>
    <v>577607</v>
    <v>675852</v>
    <v>886744</v>
    <v>479657</v>
    <v>501413</v>
    <v>663633</v>
    <v>427997</v>
    <v>894396</v>
    <v>582655</v>
    <v>768586</v>
    <v>520350</v>
    <v>375656</v>
    <v>570543</v>
    <v>449628</v>
    <v>455975</v>
    <v>882864</v>
    <v>855132</v>
    <v>972426</v>
    <v>606554</v>
    <v>780377</v>
    <v>990699</v>
    <v>629564</v>
    <v>480753</v>
    <v>699919</v>
    <v>560406</v>
    <v>926971</v>
    <v>946208</v>
    <v>563137</v>
    <v>1268735</v>
    <v>745879</v>
    <v>908530</v>
    <v>922217</v>
    <v>641716</v>
    <v>470357</v>
    <v>625803</v>
    <v>325455</v>
    <v>235341</v>
    <v>504120</v>
    <v>311725</v>
    <v>418284</v>
    <v>307353</v>
    <v>302752</v>
    <v>476199</v>
    <v>346946</v>
    <v>514631</v>
    <v>1470666</v>
    <v>832161</v>
    <v>660816</v>
    <v>492113</v>
    <v>673593</v>
    <v>877270</v>
    <v>814105</v>
    <v>473652</v>
    <v>810987</v>
    <v>716114</v>
    <v>919974</v>
    <v>780864</v>
    <v>1117414</v>
    <v>1527581</v>
    <v>1539886</v>
    <v>3229279</v>
    <v>1378750</v>
    <v>723030</v>
    <v>898989</v>
    <v>1032518</v>
    <v>680763</v>
    <v>699267</v>
    <v>786293</v>
    <v>456768</v>
    <v>203947</v>
    <v>961166</v>
    <v>1642117</v>
    <v>1953584</v>
    <v>1148375</v>
    <v>1036290</v>
    <v>751319</v>
    <v>934050</v>
    <v>670804</v>
    <v>1053316</v>
    <v>839538</v>
    <v>848705</v>
    <v>1183551</v>
    <v>1149774</v>
    <v>1457437</v>
    <v>1759838</v>
    <v>743967</v>
    <v>533169</v>
    <v>546266</v>
    <v>871677</v>
    <v>480965</v>
    <v>428516</v>
    <v>564488</v>
    <v>497511</v>
    <v>825968</v>
    <v>1235099</v>
    <v>1034640</v>
    <v>1389124</v>
    <v>553189</v>
    <v>693331</v>
    <v>581115</v>
    <v>652958</v>
    <v>791639</v>
    <v>656937</v>
    <v>553044</v>
    <v>968925</v>
    <v>864768</v>
    <v>603525</v>
    <v>756374</v>
    <v>1440341</v>
    <v>964975</v>
    <v>503036</v>
    <v>565902</v>
    <v>738319</v>
    <v>1194251</v>
    <v>1387596</v>
    <v>1325288</v>
    <v>1286544</v>
    <v>1159489</v>
    <v>798032</v>
    <v>1286839</v>
    <v>1133268</v>
    <v>2279454</v>
    <v>1071782</v>
    <v>808504</v>
    <v>1203325</v>
    <v>864992</v>
    <v>821926</v>
    <v>1419205</v>
    <v>679592</v>
    <v>1267003</v>
    <v>1001277</v>
    <v>1536732</v>
    <v>1780004</v>
    <v>4736848</v>
    <v>2841278</v>
    <v>1474016</v>
    <v>974105</v>
    <v>1470469</v>
    <v>966890</v>
    <v>1210802</v>
    <v>816239</v>
    <v>531523</v>
    <v>773608</v>
    <v>797675</v>
    <v>644331</v>
    <v>1137016</v>
    <v>465218</v>
    <v>846203</v>
    <v>996869</v>
    <v>540618</v>
    <v>411760</v>
    <v>955635</v>
    <v>1128674</v>
    <v>2175504</v>
    <v>635032</v>
    <v>819000</v>
    <v>483681</v>
    <v>766740</v>
    <v>1239631</v>
    <v>1113235</v>
    <v>930164</v>
    <v>599603</v>
    <v>500575</v>
    <v>632433</v>
    <v>770134</v>
    <v>709813</v>
    <v>601049</v>
    <v>1380841</v>
    <v>616587</v>
    <v>476707</v>
    <v>549773</v>
    <v>598246</v>
    <v>1172062</v>
    <v>980052</v>
    <v>488608</v>
    <v>565243</v>
    <v>703385</v>
    <v>553653</v>
    <v>439783</v>
    <v>4576713</v>
    <v>1354315</v>
    <v>2281563</v>
    <v>7366029</v>
    <v>2232916</v>
    <v>1245071</v>
    <v>1242864</v>
    <v>932753</v>
    <v>1417770</v>
    <v>1135204</v>
    <v>665802</v>
    <v>559090</v>
    <v>567103</v>
    <v>578956</v>
    <v>494366</v>
    <v>1401024</v>
    <v>779149</v>
    <v>951834</v>
    <v>850987</v>
    <v>610262</v>
    <v>425925</v>
    <v>594441</v>
    <v>1408650</v>
    <v>2558884</v>
    <v>1391469</v>
    <v>2293663</v>
    <v>952763</v>
    <v>730920</v>
    <v>1279998</v>
    <v>838548</v>
    <v>795761</v>
    <v>717143</v>
    <v>678397</v>
    <v>1701527</v>
    <v>1004310</v>
    <v>812960</v>
    <v>710317</v>
    <v>885333</v>
    <v>607930</v>
    <v>552463</v>
    <v>718809</v>
    <v>960294</v>
    <v>455847</v>
    <v>441149</v>
    <v>585037</v>
    <v>975894</v>
    <v>874914</v>
    <v>519603</v>
    <v>1154433</v>
    <v>1018076</v>
    <v>611644</v>
    <v>670425</v>
    <v>855030</v>
    <v>676430</v>
    <v>1268628</v>
    <v>574938</v>
    <v>772842</v>
    <v>1433721</v>
    <v>656276</v>
    <v>893667</v>
    <v>516794</v>
    <v>406235</v>
    <v>1023001</v>
    <v>963357</v>
    <v>1683060</v>
    <v>3459882</v>
    <v>2591342</v>
    <v>3414626</v>
    <v>1850168</v>
    <v>2947963</v>
    <v>1264308</v>
    <v>1226265</v>
    <v>1465677</v>
    <v>1163809</v>
    <v>989260</v>
    <v>1173227</v>
    <v>802070</v>
    <v>478018</v>
    <v>904568</v>
    <v>578816</v>
    <v>667635</v>
    <v>500402</v>
    <v>643919</v>
    <v>566160</v>
    <v>724707</v>
    <v>2363336</v>
    <v>1200762</v>
    <v>1752911</v>
    <v>634176</v>
    <v>725481</v>
    <v>686102</v>
    <v>1712956</v>
    <v>1001001</v>
    <v>1538289</v>
    <v>797173</v>
    <v>555015</v>
    <v>631067</v>
    <v>1008051</v>
    <v>1034048</v>
    <v>1049038</v>
    <v>590533</v>
    <v>990836</v>
    <v>1502380</v>
    <v>914326</v>
    <v>1210420</v>
    <v>618267</v>
    <v>808538</v>
    <v>703963</v>
    <v>699212</v>
    <v>1223295</v>
    <v>752822</v>
    <v>630676</v>
    <v>445845</v>
    <v>567628</v>
    <v>680128</v>
    <v>523903</v>
    <v>4667709</v>
    <v>1173447</v>
    <v>845210</v>
    <v>912380</v>
    <v>1079207</v>
    <v>1463415</v>
    <v>949167</v>
    <v>1010528</v>
    <v>772084</v>
    <v>901973</v>
    <v>2140433</v>
    <v>1505913</v>
    <v>2562015</v>
    <v>2907002</v>
    <v>1607078</v>
    <v>1676320</v>
    <v>1895740</v>
    <v>821467</v>
    <v>1139833</v>
    <v>929822</v>
    <v>1689159</v>
    <v>2816657</v>
    <v>1621067</v>
    <v>662798</v>
    <v>261517</v>
    <v>1847487</v>
    <v>1059028</v>
    <v>944605</v>
    <v>979508</v>
    <v>1121258</v>
    <v>870833</v>
    <v>1104705</v>
    <v>1081948</v>
    <v>2075114</v>
    <v>1092358</v>
    <v>787552</v>
    <v>831250</v>
    <v>945040</v>
    <v>842589</v>
    <v>7132442</v>
    <v>2016498</v>
    <v>1329780</v>
    <v>1035093</v>
    <v>748674</v>
    <v>672945</v>
    <v>942106</v>
    <v>891186</v>
    <v>507973</v>
    <v>661368</v>
    <v>779010</v>
    <v>1200901</v>
    <v>814038</v>
    <v>1893067</v>
    <v>2862886</v>
    <v>2173235</v>
    <v>1625811</v>
    <v>1479083</v>
    <v>721350</v>
    <v>1318575</v>
    <v>716245</v>
    <v>800075</v>
    <v>897526</v>
    <v>770713</v>
    <v>707210</v>
    <v>1157308</v>
    <v>883509</v>
    <v>583033</v>
    <v>804857</v>
    <v>817808</v>
    <v>607215</v>
    <v>1005676</v>
    <v>602772</v>
    <v>1098031</v>
    <v>930155</v>
    <v>467626</v>
    <v>1395033</v>
    <v>763680</v>
    <v>2096170</v>
    <v>351573</v>
    <v>904150</v>
    <v>328761</v>
    <v>763373</v>
    <v>807060</v>
    <v>917489</v>
    <v>826363</v>
    <v>696418</v>
    <v>1635616</v>
    <v>1762194</v>
    <v>3891416</v>
    <v>1816898</v>
    <v>1722652</v>
    <v>1238337</v>
    <v>1193831</v>
    <v>1180779</v>
    <v>951023</v>
    <v>990066</v>
    <v>748795</v>
    <v>1353820</v>
    <v>740918</v>
    <v>602997</v>
    <v>1528115</v>
    <v>1486591</v>
    <v>999259</v>
    <v>713115</v>
    <v>843259</v>
    <v>1382344</v>
    <v>1626529</v>
    <v>973109</v>
    <v>976851</v>
    <v>729347</v>
    <v>790895</v>
    <v>930806</v>
    <v>986061</v>
    <v>1410492</v>
    <v>1342385</v>
    <v>865069</v>
    <v>1266489</v>
    <v>859257</v>
    <v>998066</v>
    <v>1275046</v>
    <v>1280309</v>
    <v>895718</v>
    <v>831798</v>
    <v>682368</v>
    <v>743260</v>
    <v>644649</v>
    <v>1332170</v>
    <v>736705</v>
    <v>379567</v>
    <v>686682</v>
    <v>361163</v>
    <v>1178315</v>
    <v>917066</v>
    <v>633411</v>
    <v>1513472</v>
    <v>1970600</v>
    <v>2438662</v>
    <v>1799921</v>
    <v>818823</v>
    <v>822028</v>
    <v>1399209</v>
    <v>907483</v>
    <v>890774</v>
    <v>845697</v>
    <v>926888</v>
    <v>1327432</v>
    <v>948326</v>
    <v>688665</v>
    <v>752470</v>
    <v>787386</v>
    <v>938597</v>
    <v>753071</v>
    <v>954131</v>
    <v>1110259</v>
    <v>1061394</v>
    <v>807849</v>
    <v>1219156</v>
    <v>849058</v>
    <v>1022430</v>
    <v>701488</v>
    <v>790041</v>
    <v>1035182</v>
    <v>810426</v>
    <v>1048297</v>
    <v>588930</v>
    <v>877873</v>
    <v>519354</v>
    <v>682125</v>
    <v>2137928</v>
    <v>1287458</v>
    <v>631703</v>
    <v>990627</v>
    <v>887623</v>
    <v>803030</v>
    <v>1058884</v>
    <v>485534</v>
    <v>604858</v>
    <v>989186</v>
    <v>794658</v>
    <v>660969</v>
    <v>1255589</v>
    <v>554242</v>
    <v>884127</v>
    <v>836163</v>
    <v>685686</v>
    <v>795032</v>
    <v>736459</v>
    <v>938623</v>
    <v>629414</v>
    <v>1364437</v>
    <v>1472394</v>
    <v>1175304</v>
    <v>832573</v>
    <v>1107873</v>
    <v>841406</v>
    <v>1071968</v>
    <v>720899</v>
    <v>770848</v>
    <v>1857905</v>
    <v>3216158</v>
    <v>1330900</v>
    <v>1140258</v>
    <v>1066030</v>
    <v>1052899</v>
    <v>984836</v>
    <v>839194</v>
    <v>852121</v>
    <v>717667</v>
    <v>1917233</v>
    <v>1329191</v>
    <v>767622</v>
    <v>637508</v>
    <v>698678</v>
    <v>656349</v>
    <v>833299</v>
    <v>835655</v>
    <v>1239802</v>
    <v>1620705</v>
    <v>840728</v>
    <v>1058481</v>
    <v>1575173</v>
    <v>1770808</v>
    <v>950392</v>
    <v>809584</v>
    <v>1067190</v>
    <v>649500</v>
    <v>902823</v>
    <v>917754</v>
    <v>755984</v>
    <v>1104018</v>
    <v>1038361</v>
    <v>1580227</v>
    <v>1524298</v>
    <v>794056</v>
    <v>1175978</v>
    <v>782081</v>
    <v>854442</v>
    <v>866327</v>
    <v>1735446</v>
    <v>1088372</v>
    <v>1101824</v>
    <v>1540221</v>
    <v>764843</v>
    <v>929432</v>
    <v>1206678</v>
    <v>1330353</v>
    <v>1081178</v>
    <v>909057</v>
    <v>764779</v>
    <v>428354</v>
    <v>579898</v>
    <v>1462434</v>
    <v>1470804</v>
    <v>766026</v>
    <v>695390</v>
    <v>463085</v>
    <v>511443</v>
    <v>794569</v>
    <v>1048533</v>
    <v>854563</v>
    <v>778297</v>
    <v>832742</v>
    <v>765309</v>
    <v>805157</v>
    <v>1107705</v>
    <v>7610304</v>
    <v>2390159</v>
    <v>1555458</v>
    <v>1529188</v>
    <v>1477419</v>
    <v>835068</v>
    <v>1365053</v>
    <v>1635095</v>
    <v>1498399</v>
    <v>798341</v>
    <v>264897</v>
    <v>1501909</v>
    <v>817871</v>
    <v>1577403</v>
    <v>834514</v>
    <v>929752</v>
    <v>1739492</v>
    <v>1920647</v>
    <v>4587178</v>
    <v>1349165</v>
    <v>1070720</v>
    <v>681269</v>
    <v>748428</v>
    <v>697731</v>
    <v>958794</v>
    <v>1159167</v>
    <v>1221815</v>
    <v>922186</v>
    <v>1418403</v>
    <v>2428543</v>
    <v>665516</v>
    <v>1256825</v>
    <v>985617</v>
    <v>878643</v>
    <v>801067</v>
    <v>1985633</v>
    <v>1152548</v>
    <v>1155404</v>
    <v>2139122</v>
    <v>2229298</v>
    <v>1498144</v>
    <v>1015512</v>
    <v>876659</v>
    <v>2108971</v>
    <v>1469455</v>
    <v>1048056</v>
    <v>1095780</v>
    <v>1799335</v>
    <v>1807690</v>
    <v>1007212</v>
    <v>949215</v>
    <v>637751</v>
    <v>593289</v>
    <v>1188434</v>
    <v>629962</v>
    <v>941620</v>
    <v>1587943</v>
    <v>1254423</v>
    <v>765741</v>
    <v>1657759</v>
    <v>909257</v>
    <v>1085264</v>
    <v>1216283</v>
    <v>1190132</v>
    <v>879283</v>
    <v>1653622</v>
    <v>1574265</v>
    <v>2333331</v>
    <v>1237427</v>
    <v>1497617</v>
    <v>684585</v>
    <v>951168</v>
    <v>1078912</v>
    <v>1409802</v>
    <v>4594451</v>
    <v>2675970</v>
    <v>2379145</v>
    <v>1748654</v>
    <v>1570826</v>
    <v>1071616</v>
    <v>1232308</v>
    <v>1649361</v>
    <v>1117170</v>
    <v>1318911</v>
    <v>794642</v>
    <v>2135967</v>
    <v>1198856</v>
    <v>1032728</v>
    <v>1312125</v>
    <v>1146804</v>
    <v>1007283</v>
    <v>1227592</v>
    <v>726538</v>
    <v>3086945</v>
    <v>677637</v>
    <v>1605249</v>
    <v>1137659</v>
    <v>1736917</v>
    <v>529624</v>
    <v>694608</v>
    <v>1641778</v>
    <v>1474977</v>
    <v>909510</v>
    <v>1841975</v>
    <v>681097</v>
    <v>1097958</v>
    <v>759120</v>
    <v>862483</v>
    <v>786792</v>
    <v>689842</v>
    <v>1097871</v>
    <v>1560109</v>
    <v>1202597</v>
    <v>1125167</v>
    <v>739729</v>
    <v>796043</v>
    <v>1085822</v>
    <v>1043661</v>
    <v>961656</v>
    <v>1072533</v>
    <v>2241698</v>
    <v>3539505</v>
    <v>5883869</v>
    <v>3619808</v>
    <v>4879784</v>
    <v>2466191</v>
    <v>3562728</v>
    <v>1950097</v>
    <v>1761588</v>
    <v>1426484</v>
    <v>1173027</v>
    <v>2421501</v>
    <v>2460438</v>
    <v>2524344</v>
    <v>2819697</v>
    <v>2374091</v>
    <v>3756684</v>
    <v>1383102</v>
    <v>1338457</v>
    <v>1490910</v>
    <v>1536346</v>
    <v>2217751</v>
    <v>2264843</v>
    <v>2315283</v>
    <v>1763003</v>
    <v>2467053</v>
    <v>1656331</v>
    <v>1214086</v>
    <v>1860391</v>
    <v>1886654</v>
    <v>1470493</v>
    <v>1093357</v>
    <v>1711468</v>
    <v>3851126</v>
    <v>2070471</v>
    <v>1347304</v>
    <v>1210733</v>
    <v>1395698</v>
    <v>1990670</v>
    <v>2986787</v>
    <v>1422520</v>
    <v>781640</v>
    <v>836610</v>
    <v>2200877</v>
    <v>1107785</v>
    <v>759099</v>
    <v>942444</v>
    <v>621731</v>
    <v>3466580</v>
    <v>2131726</v>
    <v>1698838</v>
    <v>1722311</v>
    <v>1886753</v>
    <v>1811242</v>
    <v>1251113</v>
    <v>1153627</v>
    <v>2010162</v>
    <v>1074882</v>
    <v>1959300</v>
    <v>1927503</v>
    <v>3805906</v>
    <v>6994779</v>
    <v>2547700</v>
    <v>1965656</v>
    <v>1651634</v>
    <v>2199507</v>
    <v>1313358</v>
    <v>1119544</v>
    <v>1004098</v>
    <v>1075343</v>
    <v>1501578</v>
    <v>1278470</v>
    <v>859227</v>
    <v>1431984</v>
    <v>1155578</v>
    <v>1066978</v>
    <v>964190</v>
    <v>1231923</v>
    <v>1304132</v>
    <v>1578104</v>
    <v>1376753</v>
    <v>1191179</v>
    <v>1132846</v>
    <v>2103360</v>
    <v>1397837</v>
    <v>1278353</v>
    <v>887013</v>
    <v>1778601</v>
    <v>1376293</v>
    <v>1470265</v>
    <v>1665492</v>
    <v>1227408</v>
    <v>2001230</v>
    <v>1052507</v>
    <v>1447280</v>
    <v>1209649</v>
    <v>2181067</v>
    <v>1134493</v>
    <v>1286922</v>
    <v>990949</v>
    <v>808814</v>
    <v>701836</v>
    <v>1104967</v>
    <v>998475</v>
    <v>1153315</v>
    <v>719285</v>
    <v>871474</v>
    <v>916045</v>
    <v>1599811</v>
    <v>1134607</v>
    <v>1065285</v>
    <v>1045364</v>
    <v>1364471</v>
    <v>1655453</v>
    <v>1217370</v>
    <v>1804330</v>
    <v>1557328</v>
    <v>1394005</v>
    <v>1486675</v>
    <v>1011016</v>
    <v>726645</v>
    <v>1038349</v>
    <v>1327251</v>
    <v>3477659</v>
    <v>8608135</v>
    <v>8487531</v>
    <v>3070120</v>
    <v>1878959</v>
    <v>2376371</v>
    <v>1813938</v>
    <v>1184902</v>
    <v>1024271</v>
    <v>1532457</v>
    <v>1380262</v>
    <v>830916</v>
    <v>1052810</v>
    <v>2501649</v>
    <v>1235354</v>
    <v>1774081</v>
    <v>1349634</v>
    <v>945814</v>
    <v>941939</v>
    <v>992268</v>
    <v>1140927</v>
    <v>813820</v>
    <v>421128</v>
    <v>1418014</v>
    <v>1724691</v>
    <v>1746522</v>
    <v>1490369</v>
    <v>1140285</v>
    <v>949577</v>
    <v>822288</v>
    <v>663280</v>
    <v>897418</v>
    <v>596006</v>
    <v>1605852</v>
    <v>1192071</v>
    <v>1189868</v>
    <v>1412640</v>
    <v>2363754</v>
    <v>965127</v>
    <v>402790</v>
    <v>622153</v>
    <v>693150</v>
    <v>865293</v>
    <v>753130</v>
    <v>1024372</v>
    <v>662054</v>
    <v>824198</v>
    <v>1127941</v>
    <v>1420772</v>
    <v>1067712</v>
    <v>1477454</v>
    <v>1961878</v>
    <v>972989</v>
    <v>853486</v>
    <v>627729</v>
    <v>915201</v>
    <v>1120995</v>
    <v>591889</v>
    <v>777689</v>
    <v>607251</v>
    <v>872285</v>
    <v>783027</v>
    <v>377494</v>
    <v>867868</v>
    <v>823058</v>
    <v>1102097</v>
    <v>869092</v>
    <v>490249</v>
    <v>337840</v>
    <v>931191</v>
    <v>1049561</v>
    <v>811301</v>
    <v>1040117</v>
    <v>723872</v>
    <v>614181</v>
    <v>928645</v>
    <v>838072</v>
    <v>882258</v>
    <v>818639</v>
    <v>1231925</v>
    <v>1034356</v>
    <v>1686512</v>
    <v>4289150</v>
    <v>2954940</v>
    <v>2160057</v>
    <v>2574065</v>
    <v>1239273</v>
    <v>1745578</v>
    <v>1873346</v>
    <v>1442913</v>
    <v>1387530</v>
    <v>1333356</v>
    <v>2351962</v>
    <v>1984853</v>
    <v>1904055</v>
    <v>2704201</v>
    <v>3579039</v>
    <v>2853667</v>
    <v>3675705</v>
    <v>2098262</v>
    <v>2084978</v>
    <v>4203326</v>
    <v>2284510</v>
    <v>1057544</v>
    <v>1070261</v>
    <v>1431274</v>
    <v>1094817</v>
    <v>1031069</v>
    <v>1772125</v>
    <v>1986619</v>
    <v>1764313</v>
    <v>1986886</v>
    <v>2596133</v>
    <v>1250386</v>
    <v>1624236</v>
    <v>1408242</v>
    <v>1436023</v>
    <v>1762465</v>
    <v>1164799</v>
    <v>1130012</v>
    <v>1123564</v>
    <v>4990906</v>
    <v>3234543</v>
    <v>2431384</v>
    <v>1593292</v>
    <v>1543673</v>
    <v>1311958</v>
    <v>1095029</v>
    <v>907178</v>
    <v>783039</v>
    <v>1067673</v>
    <v>891796</v>
    <v>925372</v>
    <v>1120073</v>
    <v>870838</v>
    <v>1342318</v>
    <v>1560612</v>
    <v>1403041</v>
    <v>1631798</v>
    <v>981558</v>
    <v>1470896</v>
    <v>1268612</v>
    <v>974702</v>
    <v>1829887</v>
    <v>1534324</v>
    <v>1614674</v>
    <v>1207882</v>
    <v>1297429</v>
    <v>995893</v>
    <v>1284350</v>
    <v>1136041</v>
    <v>1517995</v>
    <v>1761406</v>
    <v>1385349</v>
    <v>1270389</v>
    <v>2440743</v>
    <v>1769358</v>
    <v>1022215</v>
    <v>940935</v>
    <v>970328</v>
    <v>1241718</v>
    <v>1861137</v>
    <v>722694</v>
    <v>992872</v>
    <v>1144108</v>
    <v>1100002</v>
    <v>1310962</v>
    <v>919132</v>
    <v>1597185</v>
    <v>1328389</v>
    <v>960875</v>
    <v>1178369</v>
    <v>837103</v>
    <v>863376</v>
    <v>596743</v>
    <v>948034</v>
    <v>988164</v>
    <v>665408</v>
    <v>1522015</v>
    <v>998691</v>
    <v>1433185</v>
    <v>866781</v>
    <v>1110802</v>
    <v>812881</v>
    <v>944423</v>
    <v>744913</v>
    <v>1558741</v>
    <v>1032641</v>
    <v>1719887</v>
    <v>3705896</v>
    <v>3246372</v>
    <v>1783535</v>
    <v>1553769</v>
    <v>1844469</v>
    <v>1150243</v>
    <v>1359275</v>
    <v>1218190</v>
    <v>829645</v>
    <v>704081</v>
    <v>1271311</v>
    <v>749701</v>
    <v>1212226</v>
    <v>1217578</v>
    <v>1276872</v>
    <v>683005</v>
    <v>1203450</v>
    <v>1091764</v>
    <v>1076396</v>
    <v>1281110</v>
    <v>838776</v>
    <v>1097408</v>
    <v>1297043</v>
    <v>1074817</v>
    <v>645437</v>
    <v>929518</v>
    <v>1013193</v>
    <v>1506808</v>
    <v>874096</v>
    <v>1010485</v>
    <v>2318719</v>
    <v>1668388</v>
    <v>1525785</v>
    <v>1817364</v>
    <v>949900</v>
    <v>1448277</v>
    <v>1238956</v>
    <v>1220165</v>
    <v>997350</v>
    <v>919808</v>
    <v>597158</v>
    <v>776002</v>
    <v>790270</v>
    <v>1030701</v>
    <v>5538929</v>
    <v>1460776</v>
    <v>923234</v>
    <v>1234542</v>
    <v>2146581</v>
    <v>591215</v>
    <v>580288</v>
    <v>823951</v>
    <v>681425</v>
    <v>1128672</v>
    <v>2214097</v>
    <v>997390</v>
    <v>1253175</v>
    <v>1516854</v>
    <v>1000256</v>
    <v>951826</v>
    <v>1045100</v>
    <v>1824314</v>
    <v>3529347</v>
    <v>1611938</v>
    <v>1328815</v>
    <v>1454053</v>
    <v>1426732</v>
    <v>1219289</v>
    <v>1098371</v>
    <v>2313490</v>
    <v>847596</v>
    <v>1432371</v>
    <v>1371794</v>
    <v>798176</v>
    <v>934207</v>
    <v>856111</v>
    <v>1015804</v>
    <v>944389</v>
    <v>897537</v>
    <v>682373</v>
    <v>1332075</v>
    <v>1435705</v>
    <v>1509016</v>
    <v>985381</v>
    <v>718878</v>
    <v>1104266</v>
    <v>1727115</v>
    <v>1368222</v>
    <v>691967</v>
    <v>958919</v>
    <v>1232825</v>
    <v>808080</v>
    <v>1519011</v>
    <v>1026992</v>
    <v>847269</v>
    <v>798682</v>
    <v>662722</v>
    <v>800777</v>
    <v>877251</v>
    <v>1262919</v>
    <v>1050361</v>
    <v>713174</v>
    <v>505286</v>
    <v>492052</v>
    <v>1079419</v>
    <v>1566204</v>
    <v>641247</v>
    <v>670551</v>
    <v>1341993</v>
    <v>917472</v>
    <v>1279482</v>
    <v>962557</v>
    <v>989945</v>
    <v>3419068</v>
    <v>1208087</v>
    <v>818678</v>
    <v>772629</v>
    <v>790455</v>
    <v>773789</v>
    <v>662129</v>
    <v>964490</v>
    <v>989056</v>
    <v>1102486</v>
    <v>819108</v>
    <v>2100061</v>
    <v>1414291</v>
    <v>1264099</v>
    <v>836827</v>
    <v>1425084</v>
    <v>736972</v>
    <v>615297</v>
    <v>1062439</v>
    <v>870017</v>
    <v>900882</v>
    <v>682323</v>
    <v>653843</v>
    <v>496046</v>
    <v>773505</v>
    <v>860436</v>
    <v>870218</v>
    <v>783002</v>
    <v>1257293</v>
    <v>2047554</v>
    <v>1370165</v>
    <v>1431713</v>
    <v>906173</v>
    <v>1055853</v>
    <v>645214</v>
    <v>740481</v>
    <v>1528425</v>
    <v>1239340</v>
    <v>874802</v>
    <v>907777</v>
    <v>924428</v>
    <v>1376269</v>
    <v>933832</v>
    <v>1058099</v>
    <v>780775</v>
    <v>971147</v>
    <v>914062</v>
    <v>2126621</v>
    <v>927877</v>
    <v>1431880</v>
    <v>1170722</v>
    <v>1659917</v>
    <v>751826</v>
    <v>1185028</v>
    <v>847831</v>
    <v>948404</v>
    <v>954887</v>
    <v>703813</v>
    <v>1028350</v>
    <v>1333771</v>
    <v>707568</v>
    <v>521169</v>
    <v>749864</v>
    <v>1236273</v>
    <v>891049</v>
    <v>881050</v>
    <v>710376</v>
    <v>1117886</v>
    <v>1239613</v>
    <v>868087</v>
    <v>1406827</v>
    <v>1301834</v>
    <v>1807848</v>
    <v>9372655</v>
    <v>3417554</v>
    <v>1955468</v>
    <v>1763946</v>
    <v>1511122</v>
    <v>2078141</v>
    <v>1593795</v>
    <v>1368692</v>
    <v>1802626</v>
    <v>1947495</v>
    <v>1416913</v>
    <v>1731011</v>
    <v>1144344</v>
    <v>701137</v>
    <v>1097545</v>
    <v>758543</v>
    <v>1198846</v>
    <v>1337891</v>
    <v>863457</v>
    <v>769156</v>
    <v>769512</v>
    <v>1246530</v>
    <v>3453366</v>
    <v>1983408</v>
    <v>13230783</v>
    <v>2317977</v>
    <v>1104308</v>
    <v>922343</v>
    <v>1000633</v>
    <v>809925</v>
    <v>1357158</v>
    <v>940400</v>
    <v>982571</v>
    <v>2493373</v>
    <v>1325132</v>
    <v>1111687</v>
    <v>1516539</v>
    <v>1886339</v>
    <v>1052102</v>
    <v>900124</v>
    <v>999287</v>
    <v>756738</v>
    <v>2262300</v>
    <v>877341</v>
    <v>859229</v>
    <v>853149</v>
    <v>1295831</v>
    <v>596045</v>
    <v>1229000</v>
    <v>843312</v>
    <v>957461</v>
    <v>672788</v>
    <v>706169</v>
    <v>571713</v>
    <v>752530</v>
    <v>1266387</v>
    <v>1026988</v>
    <v>965096</v>
    <v>881581</v>
    <v>1270034</v>
    <v>5852645</v>
    <v>1522668</v>
    <v>995332</v>
    <v>1098108</v>
    <v>845287</v>
    <v>1724917</v>
    <v>1050718</v>
    <v>1234518</v>
    <v>691995</v>
    <v>902701</v>
    <v>743516</v>
    <v>611281</v>
    <v>710626</v>
    <v>847768</v>
    <v>808083</v>
    <v>883030</v>
    <v>763999</v>
    <v>854585</v>
    <v>1545787</v>
    <v>935538</v>
    <v>1059467</v>
    <v>786813</v>
    <v>884916</v>
    <v>611732</v>
    <v>651043</v>
    <v>634543</v>
    <v>831827</v>
    <v>645681</v>
    <v>945729</v>
    <v>867184</v>
    <v>1083314</v>
    <v>1009711</v>
    <v>1568383</v>
    <v>1761032</v>
    <v>1225542</v>
    <v>1328295</v>
    <v>1862558</v>
    <v>7337899</v>
    <v>3639508</v>
    <v>2788606</v>
    <v>3403942</v>
    <v>1857918</v>
    <v>1094674</v>
    <v>1122881</v>
    <v>1446880</v>
    <v>1780958</v>
    <v>1403434</v>
    <v>1118670</v>
    <v>804216</v>
    <v>1252171</v>
    <v>1615446</v>
    <v>1387285</v>
    <v>1400289</v>
    <v>1127990</v>
    <v>1073583</v>
    <v>2414349</v>
    <v>2207881</v>
    <v>1230102</v>
    <v>1065855</v>
    <v>1540814</v>
    <v>1155511</v>
    <v>1141277</v>
    <v>1712107</v>
    <v>2193578</v>
    <v>8067304</v>
    <v>2162588</v>
    <v>2222896</v>
    <v>1713410</v>
    <v>1188082</v>
    <v>1168622</v>
    <v>1278204</v>
    <v>1509992</v>
    <v>1110816</v>
    <v>1324797</v>
    <v>1801565</v>
    <v>927038</v>
    <v>1169467</v>
    <v>740483</v>
    <v>858662</v>
    <v>823532</v>
    <v>927854</v>
    <v>1169324</v>
    <v>899803</v>
    <v>1168898</v>
    <v>685577</v>
    <v>1354910</v>
    <v>1062107</v>
    <v>1422509</v>
    <v>726925</v>
    <v>606200</v>
    <v>805343</v>
    <v>1398556</v>
    <v>1239040</v>
    <v>963243</v>
    <v>1399930</v>
    <v>1318231</v>
    <v>1054458</v>
    <v>684835</v>
    <v>887882</v>
    <v>1252450</v>
    <v>1061627</v>
    <v>1225030</v>
    <v>1690105</v>
    <v>1828966</v>
    <v>3630122</v>
    <v>1676220</v>
    <v>1637105</v>
    <v>1171336</v>
    <v>9532902</v>
    <v>3205904</v>
    <v>2565497</v>
    <v>1275660</v>
    <v>1401822</v>
    <v>1057367</v>
    <v>1381434</v>
    <v>1362859</v>
    <v>1729847</v>
    <v>1893035</v>
    <v>1994590</v>
    <v>3207720</v>
    <v>1708661</v>
    <v>4529089</v>
    <v>2780277</v>
    <v>2594333</v>
    <v>1643172</v>
    <v>1642679</v>
    <v>2826696</v>
    <v>3366969</v>
    <v>3092985</v>
    <v>2050029</v>
    <v>2704516</v>
    <v>1947865</v>
    <v>1647155</v>
    <v>1588632</v>
    <v>1314083</v>
    <v>1157090</v>
    <v>1336439</v>
    <v>1232383</v>
    <v>756549</v>
    <v>814651</v>
    <v>1816282</v>
    <v>1599827</v>
    <v>2263513</v>
    <v>1455611</v>
    <v>1746140</v>
    <v>4126461</v>
    <v>5147355</v>
    <v>3415588</v>
    <v>2533699</v>
    <v>1984870</v>
    <v>2096929</v>
    <v>1510129</v>
    <v>1801074</v>
    <v>1543452</v>
    <v>1412368</v>
    <v>2020350</v>
    <v>2115724</v>
    <v>2404742</v>
    <v>2464957</v>
    <v>2393990</v>
    <v>1070881</v>
    <v>1258125</v>
    <v>1723175</v>
    <v>1492659</v>
    <v>2373913</v>
    <v>1489710</v>
    <v>2555017</v>
    <v>1452145</v>
    <v>1353719</v>
    <v>1483927</v>
    <v>1637227</v>
    <v>1300198</v>
    <v>1393946</v>
    <v>1390022</v>
    <v>1358863</v>
    <v>978701</v>
    <v>1287004</v>
    <v>1366790</v>
    <v>1635387</v>
    <v>1648165</v>
    <v>1398651</v>
    <v>1150509</v>
    <v>1203289</v>
    <v>1279430</v>
    <v>1076826</v>
    <v>898046</v>
    <v>893057</v>
    <v>1361783</v>
    <v>1431818</v>
    <v>1288079</v>
    <v>1172362</v>
    <v>1649575</v>
    <v>1533119</v>
    <v>1487350</v>
    <v>1549063</v>
    <v>1373819</v>
    <v>1591694</v>
    <v>1126616</v>
    <v>1914048</v>
    <v>4708214</v>
    <v>3169336</v>
    <v>3129544</v>
    <v>2840101</v>
    <v>2339229</v>
    <v>2839389</v>
    <v>2081740</v>
    <v>1393549</v>
    <v>1604059</v>
    <v>2242899</v>
    <v>2060943</v>
    <v>2044498</v>
    <v>1163501</v>
    <v>1996128</v>
    <v>1998506</v>
    <v>1906386</v>
    <v>1606950</v>
    <v>1770190</v>
    <v>1826505</v>
    <v>1952881</v>
    <v>1492136</v>
    <v>1370119</v>
    <v>1871845</v>
    <v>1641726</v>
    <v>1139751</v>
    <v>1412357</v>
    <v>2044721</v>
    <v>1313248</v>
    <v>1432593</v>
    <v>1696492</v>
    <v>2204018</v>
    <v>1529709</v>
    <v>1039656</v>
    <v>1406740</v>
    <v>1642009</v>
    <v>1149906</v>
    <v>1354125</v>
    <v>1376608</v>
    <v>1620565</v>
    <v>1275897</v>
    <v>2598082</v>
    <v>1677102</v>
    <v>2790120</v>
    <v>1459650</v>
    <v>1378003</v>
    <v>1269016</v>
    <v>1118865</v>
    <v>1030837</v>
    <v>1153903</v>
    <v>1328386</v>
    <v>1653517</v>
    <v>2862248</v>
    <v>2316109</v>
    <v>1458912</v>
    <v>1167679</v>
    <v>1360035</v>
    <v>1431984</v>
    <v>2635561</v>
    <v>2747360</v>
    <v>1760522</v>
    <v>1578604</v>
    <v>2100379</v>
    <v>6350899</v>
    <v>3329476</v>
    <v>2024254</v>
    <v>1617825</v>
    <v>1651748</v>
    <v>1731210</v>
    <v>1030639</v>
    <v>1378910</v>
    <v>1304922</v>
    <v>1233247</v>
    <v>1100377</v>
    <v>1796779</v>
    <v>1209568</v>
    <v>988930</v>
    <v>1559329</v>
    <v>1465715</v>
    <v>1469958</v>
    <v>931846</v>
    <v>934044</v>
    <v>971101</v>
    <v>1188073</v>
    <v>968425</v>
    <v>1356654</v>
    <v>1130043</v>
    <v>1074857</v>
    <v>1338565</v>
    <v>1434530</v>
    <v>1935674</v>
    <v>1690479</v>
    <v>1304627</v>
    <v>1438271</v>
    <v>1452256</v>
    <v>871473</v>
    <v>1044547</v>
    <v>1646061</v>
    <v>2020560</v>
    <v>1608328</v>
    <v>1757068</v>
    <v>1486820</v>
    <v>1077180</v>
    <v>1650529</v>
    <v>1585623</v>
    <v>2005907</v>
    <v>1548497</v>
    <v>1052152</v>
    <v>886491</v>
    <v>1285991</v>
    <v>1657647</v>
    <v>1085516</v>
    <v>1593290</v>
    <v>1708670</v>
    <v>1305648</v>
    <v>1762360</v>
    <v>1534117</v>
    <v>1933276</v>
    <v>1702013</v>
    <v>1360974</v>
    <v>1541820</v>
    <v>1649624</v>
    <v>1833527</v>
    <v>2645112</v>
    <v>1660900</v>
    <v>1614124</v>
    <v>2901158</v>
    <v>5122581</v>
    <v>3825675</v>
    <v>3195961</v>
    <v>2182795</v>
    <v>1794153</v>
    <v>2535502</v>
    <v>3325744</v>
    <v>1639797</v>
    <v>2812301</v>
    <v>2218797</v>
    <v>1478408</v>
    <v>2666590</v>
    <v>2754965</v>
    <v>1629982</v>
    <v>982550</v>
    <v>711737</v>
    <v>1205067</v>
    <v>1872882</v>
    <v>1973024</v>
    <v>1649721</v>
    <v>1683666</v>
    <v>1964322</v>
    <v>1919015</v>
    <v>1338115</v>
    <v>980907</v>
    <v>776041</v>
    <v>813757</v>
    <v>1237127</v>
    <v>837289</v>
    <v>1202018</v>
    <v>1678565</v>
    <v>1295533</v>
    <v>1029907</v>
    <v>1994322</v>
    <v>1423637</v>
    <v>1241770</v>
    <v>1536719</v>
    <v>1178965</v>
    <v>1306552</v>
    <v>940039</v>
    <v>1336497</v>
    <v>1280440</v>
    <v>1076424</v>
    <v>1810820</v>
    <v>1492174</v>
    <v>1716648</v>
    <v>2078914</v>
    <v>1694504</v>
    <v>1459323</v>
    <v>1073578</v>
    <v>1352126</v>
    <v>1729449</v>
    <v>1403767</v>
    <v>1317781</v>
    <v>1326069</v>
    <v>1206924</v>
    <v>1095030</v>
    <v>730714</v>
    <v>984489</v>
    <v>1401976</v>
    <v>1624488</v>
    <v>1168220</v>
    <v>1945474</v>
    <v>1446253</v>
    <v>1459511</v>
    <v>1608037</v>
    <v>1304480</v>
    <v>1592784</v>
    <v>2069591</v>
    <v>1893468</v>
    <v>1974032</v>
    <v>5664790</v>
    <v>2440369</v>
    <v>2611702</v>
    <v>2057416</v>
    <v>1280071</v>
    <v>1061930</v>
    <v>1130289</v>
    <v>1225554</v>
    <v>1396195</v>
    <v>928198</v>
    <v>1548282</v>
    <v>1764711</v>
    <v>1530180</v>
    <v>782567</v>
    <v>1478186</v>
    <v>1792826</v>
    <v>2002679</v>
    <v>1517338</v>
    <v>2593828</v>
    <v>1687564</v>
    <v>1551595</v>
    <v>1076555</v>
    <v>1746640</v>
    <v>1163966</v>
    <v>1545421</v>
    <v>1004788</v>
    <v>1073131</v>
    <v>772969</v>
    <v>1043941</v>
    <v>2264228</v>
    <v>1736661</v>
    <v>1065532</v>
    <v>1180892</v>
    <v>1334839</v>
    <v>714204</v>
    <v>1226258</v>
    <v>1147500</v>
    <v>970825</v>
    <v>909145</v>
    <v>1256243</v>
    <v>1980616</v>
    <v>1923568</v>
    <v>1691079</v>
    <v>1189461</v>
    <v>1055755</v>
    <v>1947640</v>
    <v>1457259</v>
    <v>2089010</v>
    <v>10529493</v>
    <v>3114309</v>
    <v>1744906</v>
    <v>1668651</v>
    <v>1526736</v>
    <v>2266707</v>
    <v>1535804</v>
    <v>1198137</v>
    <v>1312336</v>
    <v>1151004</v>
    <v>883311</v>
    <v>753411</v>
    <v>1093262</v>
    <v>1425390</v>
    <v>1235662</v>
    <v>1064268</v>
    <v>3238930</v>
    <v>1900134</v>
    <v>1552102</v>
    <v>1413663</v>
    <v>2955257</v>
    <v>1416807</v>
    <v>2157393</v>
    <v>2070824</v>
    <v>2094747</v>
    <v>1849157</v>
    <v>1046955</v>
    <v>1795624</v>
    <v>2568483</v>
    <v>1194940</v>
    <v>1033186</v>
    <v>1200876</v>
    <v>1480821</v>
    <v>1505528</v>
    <v>908886</v>
    <v>2171193</v>
    <v>2634454</v>
    <v>1882392</v>
    <v>1223809</v>
    <v>8150029</v>
    <v>1484060</v>
    <v>1418921</v>
    <v>1601236</v>
    <v>1112772</v>
    <v>1432211</v>
    <v>1219105</v>
    <v>1269888</v>
    <v>1852002</v>
    <v>1559740</v>
    <v>1591290</v>
    <v>1584707</v>
    <v>1833950</v>
    <v>1786158</v>
    <v>1370740</v>
    <v>1183926</v>
    <v>1285902</v>
    <v>1115723</v>
    <v>1702843</v>
    <v>1105547</v>
    <v>1571417</v>
    <v>1479820</v>
    <v>2410927</v>
    <v>10487049</v>
    <v>4594082</v>
    <v>3093903</v>
    <v>1685710</v>
    <v>2137141</v>
    <v>1794133</v>
    <v>2301963</v>
    <v>1384648</v>
    <v>1646946</v>
    <v>1061146</v>
    <v>1379782</v>
    <v>1511248</v>
    <v>1912443</v>
    <v>1967364</v>
    <v>2570766</v>
    <v>2417940</v>
    <v>1820718</v>
    <v>1850081</v>
    <v>1642477</v>
    <v>1755634</v>
    <v>1485152</v>
    <v>974426</v>
    <v>1178880</v>
    <v>961404</v>
    <v>917549</v>
    <v>853538</v>
    <v>1010358</v>
    <v>1079182</v>
    <v>1185202</v>
    <v>1822107</v>
    <v>1035655</v>
    <v>978062</v>
    <v>844556</v>
    <v>2033756</v>
    <v>1153648</v>
    <v>3329759</v>
    <v>1506048</v>
    <v>1633879</v>
    <v>910798</v>
    <v>1073796</v>
    <v>784341</v>
    <v>880361</v>
    <v>1115873</v>
    <v>1074084</v>
    <v>1270538</v>
    <v>1800559</v>
    <v>1461932</v>
    <v>1339491</v>
    <v>1437215</v>
    <v>993273</v>
    <v>927106</v>
    <v>946262</v>
    <v>1042641</v>
    <v>1068183</v>
    <v>1370357</v>
    <v>1161956</v>
    <v>1610534</v>
    <v>1600453</v>
    <v>1209628</v>
    <v>1292814</v>
    <v>1290814</v>
    <v>1087821</v>
    <v>1540024</v>
    <v>1076265</v>
    <v>1271706</v>
    <v>1113317</v>
    <v>1242573</v>
    <v>1398541</v>
    <v>2640325</v>
    <v>6414436</v>
    <v>2183701</v>
    <v>1495199</v>
    <v>1194455</v>
    <v>1322281</v>
    <v>1425440</v>
    <v>1223139</v>
    <v>1608607</v>
    <v>1908163</v>
    <v>2352416</v>
    <v>1065067</v>
    <v>1139362</v>
    <v>1506350</v>
    <v>1074432</v>
    <v>718388</v>
    <v>437545</v>
    <v>2288370</v>
    <v>2508032</v>
    <v>1983449</v>
    <v>1630647</v>
    <v>1697104</v>
    <v>1346660</v>
    <v>1563814</v>
    <v>1037709</v>
    <v>943758</v>
    <v>928222</v>
    <v>651653</v>
    <v>921955</v>
    <v>1101126</v>
    <v>1359303</v>
    <v>1384202</v>
    <v>1479858</v>
    <v>1319394</v>
    <v>1259057</v>
    <v>957659</v>
    <v>2336964</v>
    <v>1220278</v>
    <v>1570998</v>
    <v>1169072</v>
    <v>1277012</v>
    <v>1670305</v>
    <v>2243455</v>
    <v>2094703</v>
    <v>2857360</v>
    <v>7257957</v>
    <v>2942465</v>
    <v>2245430</v>
    <v>1637107</v>
    <v>1432243</v>
    <v>1758434</v>
    <v>1145481</v>
    <v>1044596</v>
    <v>813348</v>
    <v>1234388</v>
    <v>1407970</v>
    <v>1195695</v>
    <v>1311945</v>
    <v>1639558</v>
    <v>1718693</v>
    <v>1009243</v>
    <v>1278646</v>
    <v>1759214</v>
    <v>1665911</v>
    <v>922048</v>
    <v>1004305</v>
    <v>1020987</v>
    <v>1135996</v>
    <v>1263917</v>
    <v>1554139</v>
    <v>1370148</v>
    <v>1944271</v>
    <v>4853610</v>
    <v>1888107</v>
    <v>1482288</v>
    <v>861231</v>
    <v>1272503</v>
    <v>891902</v>
    <v>1099025</v>
    <v>1189869</v>
    <v>1015745</v>
    <v>1423386</v>
    <v>1084491</v>
    <v>1039621</v>
    <v>1171398</v>
    <v>689700</v>
    <v>1152647</v>
    <v>1112764</v>
    <v>1219956</v>
    <v>1216074</v>
    <v>1338871</v>
    <v>879043</v>
    <v>1466398</v>
    <v>1175266</v>
    <v>964462</v>
    <v>2432394</v>
    <v>1304420</v>
    <v>1111254</v>
    <v>1071042</v>
    <v>1023328</v>
    <v>1015594</v>
    <v>800035</v>
    <v>1144909</v>
    <v>1081481</v>
    <v>1153092</v>
    <v>1241970</v>
    <v>743789</v>
    <v>866417</v>
    <v>1877691</v>
    <v>910247</v>
    <v>743955</v>
    <v>882976</v>
    <v>1090261</v>
    <v>1626338</v>
    <v>987792</v>
    <v>715476</v>
    <v>809878</v>
    <v>1285351</v>
    <v>1172269</v>
    <v>665004</v>
    <v>794241</v>
    <v>847006</v>
    <v>825275</v>
    <v>756279</v>
    <v>1010101</v>
    <v>801394</v>
    <v>1423386</v>
    <v>1799445</v>
    <v>5366566</v>
    <v>1204886</v>
    <v>1419359</v>
    <v>1711934</v>
    <v>903974</v>
    <v>1371245</v>
    <v>1054215</v>
    <v>1102201</v>
    <v>878090</v>
    <v>609122</v>
    <v>1086582</v>
    <v>805052</v>
    <v>1106040</v>
    <v>1641822</v>
    <v>1447229</v>
    <v>1036687</v>
    <v>896304</v>
    <v>1050466</v>
    <v>900876</v>
    <v>1029842</v>
    <v>773591</v>
    <v>1379440</v>
    <v>923163</v>
    <v>1361922</v>
    <v>1014531</v>
    <v>1111527</v>
    <v>1345116</v>
    <v>1074275</v>
    <v>858634</v>
    <v>1177560</v>
    <v>1541840</v>
    <v>1765382</v>
    <v>1418317</v>
    <v>938568</v>
    <v>1109336</v>
    <v>1014166</v>
    <v>2387296</v>
    <v>1239830</v>
    <v>1276258</v>
    <v>512615</v>
    <v>1106986</v>
    <v>1206912</v>
    <v>836005</v>
    <v>1473682</v>
    <v>1120007</v>
    <v>1528246</v>
    <v>1235716</v>
    <v>1272823</v>
    <v>1088135</v>
    <v>1188075</v>
    <v>1729428</v>
    <v>1257742</v>
    <v>1520009</v>
    <v>999666</v>
    <v>2123711</v>
    <v>1876052</v>
    <v>1337392</v>
    <v>1694545</v>
    <v>2432800</v>
    <v>4896071</v>
    <v>2195533</v>
    <v>1821697</v>
    <v>1221338</v>
    <v>1355175</v>
    <v>914649</v>
    <v>899760</v>
    <v>1048641</v>
    <v>1451399</v>
    <v>1025678</v>
    <v>926025</v>
    <v>717625</v>
    <v>968631</v>
    <v>796561</v>
    <v>1529568</v>
    <v>1031908</v>
    <v>1059418</v>
    <v>978434</v>
    <v>737685</v>
    <v>785790</v>
    <v>774015</v>
    <v>601931</v>
    <v>912492</v>
    <v>743261</v>
    <v>666821</v>
    <v>999988</v>
    <v>1180487</v>
    <v>1091299</v>
    <v>911429</v>
    <v>736269</v>
    <v>825808</v>
    <v>1462828</v>
    <v>1118910</v>
    <v>854314</v>
    <v>1257257</v>
    <v>1491867</v>
    <v>1084806</v>
    <v>1105341</v>
    <v>891668</v>
    <v>1159716</v>
    <v>975883</v>
    <v>835746</v>
    <v>877037</v>
    <v>933954</v>
    <v>830119</v>
    <v>813650</v>
    <v>931822</v>
    <v>755744</v>
    <v>684477</v>
    <v>830792</v>
    <v>624270</v>
    <v>1132545</v>
    <v>910075</v>
    <v>1164403</v>
    <v>900069</v>
    <v>895188</v>
    <v>868305</v>
    <v>1217217</v>
    <v>769991</v>
    <v>819995</v>
    <v>1491174</v>
    <v>2281658</v>
    <v>9251427</v>
    <v>3539982</v>
    <v>2365861</v>
    <v>1880424</v>
    <v>1253504</v>
    <v>1615597</v>
    <v>2382251</v>
    <v>1792940</v>
    <v>1836388</v>
    <v>1457850</v>
    <v>1191367</v>
    <v>1730975</v>
    <v>1809700</v>
    <v>1373750</v>
    <v>1258541</v>
    <v>1487453</v>
    <v>1202344</v>
    <v>1479260</v>
    <v>1921879</v>
    <v>2041985</v>
    <v>1313112</v>
    <v>1849084</v>
    <v>760643</v>
    <v>1417558</v>
    <v>1344800</v>
    <v>1231667</v>
    <v>1208906</v>
    <v>1035367</v>
    <v>1423292</v>
    <v>1172507</v>
    <v>1444222</v>
    <v>1067718</v>
    <v>1095839</v>
    <v>1498689</v>
    <v>1353297</v>
    <v>1491951</v>
    <v>1271304</v>
    <v>2773766</v>
    <v>1354560</v>
    <v>483625</v>
    <v>980164</v>
    <v>930381</v>
    <v>1057832</v>
    <v>905476</v>
    <v>934800</v>
    <v>729770</v>
    <v>1264148</v>
    <v>861518</v>
    <v>808473</v>
    <v>764703</v>
    <v>1545708</v>
    <v>1153555</v>
    <v>963175</v>
    <v>1339019</v>
    <v>1776695</v>
    <v>1666162</v>
    <v>1222459</v>
    <v>1224702</v>
    <v>1152812</v>
    <v>1054753</v>
    <v>753010</v>
    <v>1022364</v>
    <v>929136</v>
    <v>1676996</v>
    <v>2148317</v>
    <v>1102565</v>
    <v>1332414</v>
    <v>1908383</v>
    <v>2084376</v>
    <v>3437201</v>
    <v>2555748</v>
    <v>3039116</v>
    <v>7482489</v>
    <v>2473886</v>
    <v>2101061</v>
    <v>1982630</v>
    <v>1791888</v>
    <v>1497240</v>
    <v>1587840</v>
    <v>1568819</v>
    <v>1045171</v>
    <v>1331937</v>
    <v>1859052</v>
    <v>1776547</v>
    <v>2232967</v>
    <v>1589686</v>
    <v>1473598</v>
    <v>1861216</v>
    <v>1826907</v>
    <v>1440257</v>
    <v>1684069</v>
    <v>1451981</v>
    <v>1664555</v>
    <v>1429009</v>
    <v>951791</v>
    <v>1631716</v>
    <v>1481104</v>
    <v>4147963</v>
    <v>1910618</v>
    <v>1662951</v>
    <v>1493867</v>
    <v>1075136</v>
    <v>1675323</v>
    <v>1728234</v>
    <v>1526413</v>
    <v>1474411</v>
    <v>4824382</v>
    <v>4697114</v>
    <v>3238053</v>
    <v>2738467</v>
    <v>3278035</v>
    <v>1910727</v>
    <v>1890269</v>
    <v>2046818</v>
    <v>1372490</v>
    <v>1345803</v>
    <v>1385542</v>
    <v>1582600</v>
    <v>1471716</v>
    <v>1897299</v>
    <v>1359109</v>
    <v>1302755</v>
    <v>1480551</v>
    <v>1341691</v>
    <v>1643166</v>
    <v>934538</v>
    <v>1200171</v>
    <v>2237047</v>
    <v>1563520</v>
    <v>2468166</v>
    <v>4195020</v>
    <v>2145946</v>
    <v>3032398</v>
    <v>1855490</v>
    <v>1879562</v>
    <v>1248029</v>
    <v>925569</v>
    <v>1591657</v>
    <v>1636465</v>
    <v>1531483</v>
    <v>1248582</v>
    <v>1608307</v>
    <v>1318921</v>
    <v>908160</v>
    <v>1488386</v>
    <v>1506062</v>
    <v>1709868</v>
    <v>981007</v>
    <v>1632448</v>
    <v>1739203</v>
    <v>1091927</v>
    <v>1348836</v>
    <v>1335661</v>
    <v>1049096</v>
    <v>1262787</v>
    <v>1738324</v>
    <v>1647238</v>
    <v>1196169</v>
    <v>1141606</v>
    <v>1491416</v>
    <v>1611085</v>
    <v>989655</v>
    <v>783993</v>
    <v>862088</v>
    <v>1580707</v>
    <v>1402136</v>
    <v>1785352</v>
    <v>1945209</v>
    <v>560190</v>
    <v>1121655</v>
    <v>1476323</v>
    <v>969728</v>
    <v>876613</v>
    <v>748921</v>
    <v>863313</v>
    <v>1182384</v>
    <v>1123751</v>
    <v>1073596</v>
    <v>875155</v>
    <v>948177</v>
    <v>940199</v>
    <v>1266446</v>
    <v>1019552</v>
    <v>1171501</v>
  </a>
</arrayData>
</file>

<file path=xl/richData/rdrichvalue.xml><?xml version="1.0" encoding="utf-8"?>
<rvData xmlns="http://schemas.microsoft.com/office/spreadsheetml/2017/richdata" count="11605">
  <rv s="0">
    <v>0</v>
    <v>4</v>
  </rv>
  <rv s="0">
    <v>0</v>
    <v>5</v>
  </rv>
  <rv s="1">
    <fb>42216</fb>
    <v>0</v>
  </rv>
  <rv s="1">
    <fb>15.73</fb>
    <v>1</v>
  </rv>
  <rv s="1">
    <fb>15.38</fb>
    <v>1</v>
  </rv>
  <rv s="1">
    <fb>15.77</fb>
    <v>1</v>
  </rv>
  <rv s="1">
    <fb>15.23</fb>
    <v>1</v>
  </rv>
  <rv s="1">
    <fb>1873322</fb>
    <v>2</v>
  </rv>
  <rv s="1">
    <fb>45862</fb>
    <v>0</v>
  </rv>
  <rv s="1">
    <fb>107.77500000000001</fb>
    <v>1</v>
  </rv>
  <rv s="1">
    <fb>107.96</fb>
    <v>1</v>
  </rv>
  <rv s="1">
    <fb>109.8027</fb>
    <v>1</v>
  </rv>
  <rv s="1">
    <fb>107.5491</fb>
    <v>1</v>
  </rv>
  <rv s="1">
    <fb>1019552</fb>
    <v>2</v>
  </rv>
  <rv s="1">
    <fb>42219</fb>
    <v>0</v>
  </rv>
  <rv s="1">
    <fb>15.03</fb>
    <v>1</v>
  </rv>
  <rv s="1">
    <fb>15.82</fb>
    <v>1</v>
  </rv>
  <rv s="1">
    <fb>15.86</fb>
    <v>1</v>
  </rv>
  <rv s="1">
    <fb>14.78</fb>
    <v>1</v>
  </rv>
  <rv s="1">
    <fb>1314859</fb>
    <v>2</v>
  </rv>
  <rv s="1">
    <fb>45861</fb>
    <v>0</v>
  </rv>
  <rv s="1">
    <fb>108.79</fb>
    <v>1</v>
  </rv>
  <rv s="1">
    <fb>107.87</fb>
    <v>1</v>
  </rv>
  <rv s="1">
    <fb>109.56</fb>
    <v>1</v>
  </rv>
  <rv s="1">
    <fb>106.9302</fb>
    <v>1</v>
  </rv>
  <rv s="1">
    <fb>1266446</fb>
    <v>2</v>
  </rv>
  <rv s="1">
    <fb>42220</fb>
    <v>0</v>
  </rv>
  <rv s="1">
    <fb>14.97</fb>
    <v>1</v>
  </rv>
  <rv s="1">
    <fb>15.08</fb>
    <v>1</v>
  </rv>
  <rv s="1">
    <fb>15.27</fb>
    <v>1</v>
  </rv>
  <rv s="1">
    <fb>14.935</fb>
    <v>1</v>
  </rv>
  <rv s="1">
    <fb>1370863</fb>
    <v>2</v>
  </rv>
  <rv s="1">
    <fb>45860</fb>
    <v>0</v>
  </rv>
  <rv s="1">
    <fb>106.31</fb>
    <v>1</v>
  </rv>
  <rv s="1">
    <fb>103.64</fb>
    <v>1</v>
  </rv>
  <rv s="1">
    <fb>107.04</fb>
    <v>1</v>
  </rv>
  <rv s="1">
    <fb>103.56</fb>
    <v>1</v>
  </rv>
  <rv s="1">
    <fb>940199</fb>
    <v>2</v>
  </rv>
  <rv s="1">
    <fb>42221</fb>
    <v>0</v>
  </rv>
  <rv s="1">
    <fb>15.475</fb>
    <v>1</v>
  </rv>
  <rv s="1">
    <fb>15</fb>
    <v>1</v>
  </rv>
  <rv s="1">
    <fb>1193356</fb>
    <v>2</v>
  </rv>
  <rv s="1">
    <fb>45859</fb>
    <v>0</v>
  </rv>
  <rv s="1">
    <fb>104.9</fb>
    <v>1</v>
  </rv>
  <rv s="1">
    <fb>107.08580000000001</fb>
    <v>1</v>
  </rv>
  <rv s="1">
    <fb>103.59</fb>
    <v>1</v>
  </rv>
  <rv s="1">
    <fb>948177</fb>
    <v>2</v>
  </rv>
  <rv s="1">
    <fb>42222</fb>
    <v>0</v>
  </rv>
  <rv s="1">
    <fb>14.92</fb>
    <v>1</v>
  </rv>
  <rv s="1">
    <fb>15.09</fb>
    <v>1</v>
  </rv>
  <rv s="1">
    <fb>14.73</fb>
    <v>1</v>
  </rv>
  <rv s="1">
    <fb>856196</fb>
    <v>2</v>
  </rv>
  <rv s="1">
    <fb>45856</fb>
    <v>0</v>
  </rv>
  <rv s="1">
    <fb>105.18</fb>
    <v>1</v>
  </rv>
  <rv s="1">
    <fb>107</fb>
    <v>1</v>
  </rv>
  <rv s="1">
    <fb>107.13500000000001</fb>
    <v>1</v>
  </rv>
  <rv s="1">
    <fb>104.71</fb>
    <v>1</v>
  </rv>
  <rv s="1">
    <fb>875155</fb>
    <v>2</v>
  </rv>
  <rv s="1">
    <fb>42223</fb>
    <v>0</v>
  </rv>
  <rv s="1">
    <fb>15.05</fb>
    <v>1</v>
  </rv>
  <rv s="1">
    <fb>14.9</fb>
    <v>1</v>
  </rv>
  <rv s="1">
    <fb>14.77</fb>
    <v>1</v>
  </rv>
  <rv s="1">
    <fb>1144714</fb>
    <v>2</v>
  </rv>
  <rv s="1">
    <fb>45855</fb>
    <v>0</v>
  </rv>
  <rv s="1">
    <fb>106.63</fb>
    <v>1</v>
  </rv>
  <rv s="1">
    <fb>103.38</fb>
    <v>1</v>
  </rv>
  <rv s="1">
    <fb>106.78</fb>
    <v>1</v>
  </rv>
  <rv s="1">
    <fb>103.295</fb>
    <v>1</v>
  </rv>
  <rv s="1">
    <fb>1073596</fb>
    <v>2</v>
  </rv>
  <rv s="1">
    <fb>42226</fb>
    <v>0</v>
  </rv>
  <rv s="1">
    <fb>15.36</fb>
    <v>1</v>
  </rv>
  <rv s="1">
    <fb>15.18</fb>
    <v>1</v>
  </rv>
  <rv s="1">
    <fb>15.57</fb>
    <v>1</v>
  </rv>
  <rv s="1">
    <fb>15.07</fb>
    <v>1</v>
  </rv>
  <rv s="1">
    <fb>1326766</fb>
    <v>2</v>
  </rv>
  <rv s="1">
    <fb>45854</fb>
    <v>0</v>
  </rv>
  <rv s="1">
    <fb>103.2</fb>
    <v>1</v>
  </rv>
  <rv s="1">
    <fb>100.67</fb>
    <v>1</v>
  </rv>
  <rv s="1">
    <fb>103.5</fb>
    <v>1</v>
  </rv>
  <rv s="1">
    <fb>100.2</fb>
    <v>1</v>
  </rv>
  <rv s="1">
    <fb>1123751</fb>
    <v>2</v>
  </rv>
  <rv s="1">
    <fb>42227</fb>
    <v>0</v>
  </rv>
  <rv s="1">
    <fb>15.6</fb>
    <v>1</v>
  </rv>
  <rv s="1">
    <fb>15.24</fb>
    <v>1</v>
  </rv>
  <rv s="1">
    <fb>15.1701</fb>
    <v>1</v>
  </rv>
  <rv s="1">
    <fb>1213760</fb>
    <v>2</v>
  </rv>
  <rv s="1">
    <fb>45853</fb>
    <v>0</v>
  </rv>
  <rv s="1">
    <fb>99.72</fb>
    <v>1</v>
  </rv>
  <rv s="1">
    <fb>103.25</fb>
    <v>1</v>
  </rv>
  <rv s="1">
    <fb>99.7</fb>
    <v>1</v>
  </rv>
  <rv s="1">
    <fb>1182384</fb>
    <v>2</v>
  </rv>
  <rv s="1">
    <fb>42228</fb>
    <v>0</v>
  </rv>
  <rv s="1">
    <fb>15.3</fb>
    <v>1</v>
  </rv>
  <rv s="1">
    <fb>15.35</fb>
    <v>1</v>
  </rv>
  <rv s="1">
    <fb>14.61</fb>
    <v>1</v>
  </rv>
  <rv s="1">
    <fb>1994909</fb>
    <v>2</v>
  </rv>
  <rv s="1">
    <fb>45852</fb>
    <v>0</v>
  </rv>
  <rv s="1">
    <fb>102.01</fb>
    <v>1</v>
  </rv>
  <rv s="1">
    <fb>103.08</fb>
    <v>1</v>
  </rv>
  <rv s="1">
    <fb>103.19</fb>
    <v>1</v>
  </rv>
  <rv s="1">
    <fb>100.875</fb>
    <v>1</v>
  </rv>
  <rv s="1">
    <fb>863313</fb>
    <v>2</v>
  </rv>
  <rv s="1">
    <fb>42229</fb>
    <v>0</v>
  </rv>
  <rv s="1">
    <fb>15.12</fb>
    <v>1</v>
  </rv>
  <rv s="1">
    <fb>15.13</fb>
    <v>1</v>
  </rv>
  <rv s="1">
    <fb>15.39</fb>
    <v>1</v>
  </rv>
  <rv s="1">
    <fb>14.96</fb>
    <v>1</v>
  </rv>
  <rv s="1">
    <fb>1260634</fb>
    <v>2</v>
  </rv>
  <rv s="1">
    <fb>45849</fb>
    <v>0</v>
  </rv>
  <rv s="1">
    <fb>103.75</fb>
    <v>1</v>
  </rv>
  <rv s="1">
    <fb>105.12</fb>
    <v>1</v>
  </rv>
  <rv s="1">
    <fb>105.48</fb>
    <v>1</v>
  </rv>
  <rv s="1">
    <fb>103.11</fb>
    <v>1</v>
  </rv>
  <rv s="1">
    <fb>748921</fb>
    <v>2</v>
  </rv>
  <rv s="1">
    <fb>42230</fb>
    <v>0</v>
  </rv>
  <rv s="1">
    <fb>15.16</fb>
    <v>1</v>
  </rv>
  <rv s="1">
    <fb>15.425000000000001</fb>
    <v>1</v>
  </rv>
  <rv s="1">
    <fb>14.95</fb>
    <v>1</v>
  </rv>
  <rv s="1">
    <fb>1328370</fb>
    <v>2</v>
  </rv>
  <rv s="1">
    <fb>45848</fb>
    <v>0</v>
  </rv>
  <rv s="1">
    <fb>105.85</fb>
    <v>1</v>
  </rv>
  <rv s="1">
    <fb>105.11</fb>
    <v>1</v>
  </rv>
  <rv s="1">
    <fb>107.9</fb>
    <v>1</v>
  </rv>
  <rv s="1">
    <fb>104.87</fb>
    <v>1</v>
  </rv>
  <rv s="1">
    <fb>876613</fb>
    <v>2</v>
  </rv>
  <rv s="1">
    <fb>42233</fb>
    <v>0</v>
  </rv>
  <rv s="1">
    <fb>14.82</fb>
    <v>1</v>
  </rv>
  <rv s="1">
    <fb>15.02</fb>
    <v>1</v>
  </rv>
  <rv s="1">
    <fb>14.68</fb>
    <v>1</v>
  </rv>
  <rv s="1">
    <fb>1355762</fb>
    <v>2</v>
  </rv>
  <rv s="1">
    <fb>45847</fb>
    <v>0</v>
  </rv>
  <rv s="1">
    <fb>104.75</fb>
    <v>1</v>
  </rv>
  <rv s="1">
    <fb>106.32</fb>
    <v>1</v>
  </rv>
  <rv s="1">
    <fb>107.09</fb>
    <v>1</v>
  </rv>
  <rv s="1">
    <fb>104.295</fb>
    <v>1</v>
  </rv>
  <rv s="1">
    <fb>969728</fb>
    <v>2</v>
  </rv>
  <rv s="1">
    <fb>42234</fb>
    <v>0</v>
  </rv>
  <rv s="1">
    <fb>14.66</fb>
    <v>1</v>
  </rv>
  <rv s="1">
    <fb>14.86</fb>
    <v>1</v>
  </rv>
  <rv s="1">
    <fb>15.173999999999999</fb>
    <v>1</v>
  </rv>
  <rv s="1">
    <fb>14.58</fb>
    <v>1</v>
  </rv>
  <rv s="1">
    <fb>1121138</fb>
    <v>2</v>
  </rv>
  <rv s="1">
    <fb>45846</fb>
    <v>0</v>
  </rv>
  <rv s="1">
    <fb>106.53</fb>
    <v>1</v>
  </rv>
  <rv s="1">
    <fb>106.83</fb>
    <v>1</v>
  </rv>
  <rv s="1">
    <fb>107.3</fb>
    <v>1</v>
  </rv>
  <rv s="1">
    <fb>103.9</fb>
    <v>1</v>
  </rv>
  <rv s="1">
    <fb>1476323</fb>
    <v>2</v>
  </rv>
  <rv s="1">
    <fb>42235</fb>
    <v>0</v>
  </rv>
  <rv s="1">
    <fb>14.62</fb>
    <v>1</v>
  </rv>
  <rv s="1">
    <fb>14.42</fb>
    <v>1</v>
  </rv>
  <rv s="1">
    <fb>1114752</fb>
    <v>2</v>
  </rv>
  <rv s="1">
    <fb>45845</fb>
    <v>0</v>
  </rv>
  <rv s="1">
    <fb>106.35</fb>
    <v>1</v>
  </rv>
  <rv s="1">
    <fb>107.1</fb>
    <v>1</v>
  </rv>
  <rv s="1">
    <fb>107.95</fb>
    <v>1</v>
  </rv>
  <rv s="1">
    <fb>105.38</fb>
    <v>1</v>
  </rv>
  <rv s="1">
    <fb>1121655</fb>
    <v>2</v>
  </rv>
  <rv s="1">
    <fb>42236</fb>
    <v>0</v>
  </rv>
  <rv s="1">
    <fb>14.37</fb>
    <v>1</v>
  </rv>
  <rv s="1">
    <fb>14.71</fb>
    <v>1</v>
  </rv>
  <rv s="1">
    <fb>14.837999999999999</fb>
    <v>1</v>
  </rv>
  <rv s="1">
    <fb>14.35</fb>
    <v>1</v>
  </rv>
  <rv s="1">
    <fb>1126159</fb>
    <v>2</v>
  </rv>
  <rv s="1">
    <fb>45841</fb>
    <v>0</v>
  </rv>
  <rv s="1">
    <fb>107.34</fb>
    <v>1</v>
  </rv>
  <rv s="1">
    <fb>106.75</fb>
    <v>1</v>
  </rv>
  <rv s="1">
    <fb>108.42</fb>
    <v>1</v>
  </rv>
  <rv s="1">
    <fb>106.3301</fb>
    <v>1</v>
  </rv>
  <rv s="1">
    <fb>560190</fb>
    <v>2</v>
  </rv>
  <rv s="1">
    <fb>42237</fb>
    <v>0</v>
  </rv>
  <rv s="1">
    <fb>14.19</fb>
    <v>1</v>
  </rv>
  <rv s="1">
    <fb>14.15</fb>
    <v>1</v>
  </rv>
  <rv s="1">
    <fb>15.49</fb>
    <v>1</v>
  </rv>
  <rv s="1">
    <fb>13.79</fb>
    <v>1</v>
  </rv>
  <rv s="1">
    <fb>2038933</fb>
    <v>2</v>
  </rv>
  <rv s="1">
    <fb>45840</fb>
    <v>0</v>
  </rv>
  <rv s="1">
    <fb>106.74</fb>
    <v>1</v>
  </rv>
  <rv s="1">
    <fb>104.505</fb>
    <v>1</v>
  </rv>
  <rv s="1">
    <fb>110.18</fb>
    <v>1</v>
  </rv>
  <rv s="1">
    <fb>102.1</fb>
    <v>1</v>
  </rv>
  <rv s="1">
    <fb>1945209</fb>
    <v>2</v>
  </rv>
  <rv s="1">
    <fb>42240</fb>
    <v>0</v>
  </rv>
  <rv s="1">
    <fb>13.36</fb>
    <v>1</v>
  </rv>
  <rv s="1">
    <fb>13.51</fb>
    <v>1</v>
  </rv>
  <rv s="1">
    <fb>13.97</fb>
    <v>1</v>
  </rv>
  <rv s="1">
    <fb>13.27</fb>
    <v>1</v>
  </rv>
  <rv s="1">
    <fb>3026425</fb>
    <v>2</v>
  </rv>
  <rv s="1">
    <fb>45839</fb>
    <v>0</v>
  </rv>
  <rv s="1">
    <fb>107.13</fb>
    <v>1</v>
  </rv>
  <rv s="1">
    <fb>101.31</fb>
    <v>1</v>
  </rv>
  <rv s="1">
    <fb>108.66</fb>
    <v>1</v>
  </rv>
  <rv s="1">
    <fb>101.05</fb>
    <v>1</v>
  </rv>
  <rv s="1">
    <fb>1785352</fb>
    <v>2</v>
  </rv>
  <rv s="1">
    <fb>42241</fb>
    <v>0</v>
  </rv>
  <rv s="1">
    <fb>13.24</fb>
    <v>1</v>
  </rv>
  <rv s="1">
    <fb>13.76</fb>
    <v>1</v>
  </rv>
  <rv s="1">
    <fb>13.959899999999999</fb>
    <v>1</v>
  </rv>
  <rv s="1">
    <fb>13.22</fb>
    <v>1</v>
  </rv>
  <rv s="1">
    <fb>983949</fb>
    <v>2</v>
  </rv>
  <rv s="1">
    <fb>45838</fb>
    <v>0</v>
  </rv>
  <rv s="1">
    <fb>101.28</fb>
    <v>1</v>
  </rv>
  <rv s="1">
    <fb>104.02</fb>
    <v>1</v>
  </rv>
  <rv s="1">
    <fb>100.61</fb>
    <v>1</v>
  </rv>
  <rv s="1">
    <fb>1402136</fb>
    <v>2</v>
  </rv>
  <rv s="1">
    <fb>42242</fb>
    <v>0</v>
  </rv>
  <rv s="1">
    <fb>13.994999999999999</fb>
    <v>1</v>
  </rv>
  <rv s="1">
    <fb>13.58</fb>
    <v>1</v>
  </rv>
  <rv s="1">
    <fb>14.06</fb>
    <v>1</v>
  </rv>
  <rv s="1">
    <fb>13.335000000000001</fb>
    <v>1</v>
  </rv>
  <rv s="1">
    <fb>1622742</fb>
    <v>2</v>
  </rv>
  <rv s="1">
    <fb>45835</fb>
    <v>0</v>
  </rv>
  <rv s="1">
    <fb>103.02</fb>
    <v>1</v>
  </rv>
  <rv s="1">
    <fb>101.87</fb>
    <v>1</v>
  </rv>
  <rv s="1">
    <fb>103.12</fb>
    <v>1</v>
  </rv>
  <rv s="1">
    <fb>101.58</fb>
    <v>1</v>
  </rv>
  <rv s="1">
    <fb>1580707</fb>
    <v>2</v>
  </rv>
  <rv s="1">
    <fb>42243</fb>
    <v>0</v>
  </rv>
  <rv s="1">
    <fb>14.11</fb>
    <v>1</v>
  </rv>
  <rv s="1">
    <fb>14.17</fb>
    <v>1</v>
  </rv>
  <rv s="1">
    <fb>13.75</fb>
    <v>1</v>
  </rv>
  <rv s="1">
    <fb>1498127</fb>
    <v>2</v>
  </rv>
  <rv s="1">
    <fb>45834</fb>
    <v>0</v>
  </rv>
  <rv s="1">
    <fb>100.05</fb>
    <v>1</v>
  </rv>
  <rv s="1">
    <fb>98.97</fb>
    <v>1</v>
  </rv>
  <rv s="1">
    <fb>100.22499999999999</fb>
    <v>1</v>
  </rv>
  <rv s="1">
    <fb>98.35</fb>
    <v>1</v>
  </rv>
  <rv s="1">
    <fb>862088</fb>
    <v>2</v>
  </rv>
  <rv s="1">
    <fb>42244</fb>
    <v>0</v>
  </rv>
  <rv s="1">
    <fb>14.52</fb>
    <v>1</v>
  </rv>
  <rv s="1">
    <fb>14.05</fb>
    <v>1</v>
  </rv>
  <rv s="1">
    <fb>14.74</fb>
    <v>1</v>
  </rv>
  <rv s="1">
    <fb>13.95</fb>
    <v>1</v>
  </rv>
  <rv s="1">
    <fb>1123624</fb>
    <v>2</v>
  </rv>
  <rv s="1">
    <fb>45833</fb>
    <v>0</v>
  </rv>
  <rv s="1">
    <fb>98.64</fb>
    <v>1</v>
  </rv>
  <rv s="1">
    <fb>99.13</fb>
    <v>1</v>
  </rv>
  <rv s="1">
    <fb>99.259900000000002</fb>
    <v>1</v>
  </rv>
  <rv s="1">
    <fb>97.62</fb>
    <v>1</v>
  </rv>
  <rv s="1">
    <fb>783993</fb>
    <v>2</v>
  </rv>
  <rv s="1">
    <fb>42247</fb>
    <v>0</v>
  </rv>
  <rv s="1">
    <fb>14.47</fb>
    <v>1</v>
  </rv>
  <rv s="1">
    <fb>14.785</fb>
    <v>1</v>
  </rv>
  <rv s="1">
    <fb>14.3</fb>
    <v>1</v>
  </rv>
  <rv s="1">
    <fb>1162558</fb>
    <v>2</v>
  </rv>
  <rv s="1">
    <fb>45832</fb>
    <v>0</v>
  </rv>
  <rv s="1">
    <fb>99.12</fb>
    <v>1</v>
  </rv>
  <rv s="1">
    <fb>98.6</fb>
    <v>1</v>
  </rv>
  <rv s="1">
    <fb>99.459100000000007</fb>
    <v>1</v>
  </rv>
  <rv s="1">
    <fb>97.33</fb>
    <v>1</v>
  </rv>
  <rv s="1">
    <fb>989655</fb>
    <v>2</v>
  </rv>
  <rv s="1">
    <fb>42248</fb>
    <v>0</v>
  </rv>
  <rv s="1">
    <fb>14.08</fb>
    <v>1</v>
  </rv>
  <rv s="1">
    <fb>14.55</fb>
    <v>1</v>
  </rv>
  <rv s="1">
    <fb>1108240</fb>
    <v>2</v>
  </rv>
  <rv s="1">
    <fb>45831</fb>
    <v>0</v>
  </rv>
  <rv s="1">
    <fb>97.37</fb>
    <v>1</v>
  </rv>
  <rv s="1">
    <fb>98</fb>
    <v>1</v>
  </rv>
  <rv s="1">
    <fb>98.12</fb>
    <v>1</v>
  </rv>
  <rv s="1">
    <fb>94.45</fb>
    <v>1</v>
  </rv>
  <rv s="1">
    <fb>1611085</fb>
    <v>2</v>
  </rv>
  <rv s="1">
    <fb>42249</fb>
    <v>0</v>
  </rv>
  <rv s="1">
    <fb>14.32</fb>
    <v>1</v>
  </rv>
  <rv s="1">
    <fb>13.96</fb>
    <v>1</v>
  </rv>
  <rv s="1">
    <fb>763169</fb>
    <v>2</v>
  </rv>
  <rv s="1">
    <fb>45828</fb>
    <v>0</v>
  </rv>
  <rv s="1">
    <fb>98.52</fb>
    <v>1</v>
  </rv>
  <rv s="1">
    <fb>100.24</fb>
    <v>1</v>
  </rv>
  <rv s="1">
    <fb>100.66</fb>
    <v>1</v>
  </rv>
  <rv s="1">
    <fb>98.36</fb>
    <v>1</v>
  </rv>
  <rv s="1">
    <fb>1491416</fb>
    <v>2</v>
  </rv>
  <rv s="1">
    <fb>42250</fb>
    <v>0</v>
  </rv>
  <rv s="1">
    <fb>14.25</fb>
    <v>1</v>
  </rv>
  <rv s="1">
    <fb>14.48</fb>
    <v>1</v>
  </rv>
  <rv s="1">
    <fb>14.03</fb>
    <v>1</v>
  </rv>
  <rv s="1">
    <fb>660208</fb>
    <v>2</v>
  </rv>
  <rv s="1">
    <fb>45826</fb>
    <v>0</v>
  </rv>
  <rv s="1">
    <fb>100.13</fb>
    <v>1</v>
  </rv>
  <rv s="1">
    <fb>100.63</fb>
    <v>1</v>
  </rv>
  <rv s="1">
    <fb>101.44</fb>
    <v>1</v>
  </rv>
  <rv s="1">
    <fb>99.694999999999993</fb>
    <v>1</v>
  </rv>
  <rv s="1">
    <fb>1141606</fb>
    <v>2</v>
  </rv>
  <rv s="1">
    <fb>42251</fb>
    <v>0</v>
  </rv>
  <rv s="1">
    <fb>13.87</fb>
    <v>1</v>
  </rv>
  <rv s="1">
    <fb>13.92</fb>
    <v>1</v>
  </rv>
  <rv s="1">
    <fb>14.2</fb>
    <v>1</v>
  </rv>
  <rv s="1">
    <fb>13.755000000000001</fb>
    <v>1</v>
  </rv>
  <rv s="1">
    <fb>853180</fb>
    <v>2</v>
  </rv>
  <rv s="1">
    <fb>45825</fb>
    <v>0</v>
  </rv>
  <rv s="1">
    <fb>101</fb>
    <v>1</v>
  </rv>
  <rv s="1">
    <fb>101.61499999999999</fb>
    <v>1</v>
  </rv>
  <rv s="1">
    <fb>100.51</fb>
    <v>1</v>
  </rv>
  <rv s="1">
    <fb>1196169</fb>
    <v>2</v>
  </rv>
  <rv s="1">
    <fb>42255</fb>
    <v>0</v>
  </rv>
  <rv s="1">
    <fb>829449</fb>
    <v>2</v>
  </rv>
  <rv s="1">
    <fb>45824</fb>
    <v>0</v>
  </rv>
  <rv s="1">
    <fb>102.24</fb>
    <v>1</v>
  </rv>
  <rv s="1">
    <fb>100.28</fb>
    <v>1</v>
  </rv>
  <rv s="1">
    <fb>102.74</fb>
    <v>1</v>
  </rv>
  <rv s="1">
    <fb>99.894999999999996</fb>
    <v>1</v>
  </rv>
  <rv s="1">
    <fb>1647238</fb>
    <v>2</v>
  </rv>
  <rv s="1">
    <fb>42256</fb>
    <v>0</v>
  </rv>
  <rv s="1">
    <fb>13.78</fb>
    <v>1</v>
  </rv>
  <rv s="1">
    <fb>13.85</fb>
    <v>1</v>
  </rv>
  <rv s="1">
    <fb>13.63</fb>
    <v>1</v>
  </rv>
  <rv s="1">
    <fb>1456382</fb>
    <v>2</v>
  </rv>
  <rv s="1">
    <fb>45821</fb>
    <v>0</v>
  </rv>
  <rv s="1">
    <fb>97.49</fb>
    <v>1</v>
  </rv>
  <rv s="1">
    <fb>101.7</fb>
    <v>1</v>
  </rv>
  <rv s="1">
    <fb>102.42</fb>
    <v>1</v>
  </rv>
  <rv s="1">
    <fb>96.75</fb>
    <v>1</v>
  </rv>
  <rv s="1">
    <fb>1738324</fb>
    <v>2</v>
  </rv>
  <rv s="1">
    <fb>42257</fb>
    <v>0</v>
  </rv>
  <rv s="1">
    <fb>13.7</fb>
    <v>1</v>
  </rv>
  <rv s="1">
    <fb>843660</fb>
    <v>2</v>
  </rv>
  <rv s="1">
    <fb>45820</fb>
    <v>0</v>
  </rv>
  <rv s="1">
    <fb>103.66</fb>
    <v>1</v>
  </rv>
  <rv s="1">
    <fb>103.13</fb>
    <v>1</v>
  </rv>
  <rv s="1">
    <fb>103.89</fb>
    <v>1</v>
  </rv>
  <rv s="1">
    <fb>101.29</fb>
    <v>1</v>
  </rv>
  <rv s="1">
    <fb>1262787</fb>
    <v>2</v>
  </rv>
  <rv s="1">
    <fb>42258</fb>
    <v>0</v>
  </rv>
  <rv s="1">
    <fb>13.71</fb>
    <v>1</v>
  </rv>
  <rv s="1">
    <fb>13.67</fb>
    <v>1</v>
  </rv>
  <rv s="1">
    <fb>604788</fb>
    <v>2</v>
  </rv>
  <rv s="1">
    <fb>45819</fb>
    <v>0</v>
  </rv>
  <rv s="1">
    <fb>104.29</fb>
    <v>1</v>
  </rv>
  <rv s="1">
    <fb>106.122</fb>
    <v>1</v>
  </rv>
  <rv s="1">
    <fb>107.08</fb>
    <v>1</v>
  </rv>
  <rv s="1">
    <fb>103.8</fb>
    <v>1</v>
  </rv>
  <rv s="1">
    <fb>1049096</fb>
    <v>2</v>
  </rv>
  <rv s="1">
    <fb>42261</fb>
    <v>0</v>
  </rv>
  <rv s="1">
    <fb>14.02</fb>
    <v>1</v>
  </rv>
  <rv s="1">
    <fb>600716</fb>
    <v>2</v>
  </rv>
  <rv s="1">
    <fb>45818</fb>
    <v>0</v>
  </rv>
  <rv s="1">
    <fb>105.15</fb>
    <v>1</v>
  </rv>
  <rv s="1">
    <fb>102.77</fb>
    <v>1</v>
  </rv>
  <rv s="1">
    <fb>106.3199</fb>
    <v>1</v>
  </rv>
  <rv s="1">
    <fb>1335661</fb>
    <v>2</v>
  </rv>
  <rv s="1">
    <fb>42262</fb>
    <v>0</v>
  </rv>
  <rv s="1">
    <fb>13.82</fb>
    <v>1</v>
  </rv>
  <rv s="1">
    <fb>13.73</fb>
    <v>1</v>
  </rv>
  <rv s="1">
    <fb>906082</fb>
    <v>2</v>
  </rv>
  <rv s="1">
    <fb>45817</fb>
    <v>0</v>
  </rv>
  <rv s="1">
    <fb>102.6</fb>
    <v>1</v>
  </rv>
  <rv s="1">
    <fb>103.7099</fb>
    <v>1</v>
  </rv>
  <rv s="1">
    <fb>101.79</fb>
    <v>1</v>
  </rv>
  <rv s="1">
    <fb>1348836</fb>
    <v>2</v>
  </rv>
  <rv s="1">
    <fb>42263</fb>
    <v>0</v>
  </rv>
  <rv s="1">
    <fb>13.89</fb>
    <v>1</v>
  </rv>
  <rv s="1">
    <fb>14.75</fb>
    <v>1</v>
  </rv>
  <rv s="1">
    <fb>788789</fb>
    <v>2</v>
  </rv>
  <rv s="1">
    <fb>45814</fb>
    <v>0</v>
  </rv>
  <rv s="1">
    <fb>101.46</fb>
    <v>1</v>
  </rv>
  <rv s="1">
    <fb>99.91</fb>
    <v>1</v>
  </rv>
  <rv s="1">
    <fb>101.53</fb>
    <v>1</v>
  </rv>
  <rv s="1">
    <fb>1091927</fb>
    <v>2</v>
  </rv>
  <rv s="1">
    <fb>42264</fb>
    <v>0</v>
  </rv>
  <rv s="1">
    <fb>14.79</fb>
    <v>1</v>
  </rv>
  <rv s="1">
    <fb>14.63</fb>
    <v>1</v>
  </rv>
  <rv s="1">
    <fb>14.07</fb>
    <v>1</v>
  </rv>
  <rv s="1">
    <fb>887422</fb>
    <v>2</v>
  </rv>
  <rv s="1">
    <fb>45813</fb>
    <v>0</v>
  </rv>
  <rv s="1">
    <fb>100.17</fb>
    <v>1</v>
  </rv>
  <rv s="1">
    <fb>99.314999999999998</fb>
    <v>1</v>
  </rv>
  <rv s="1">
    <fb>101.54</fb>
    <v>1</v>
  </rv>
  <rv s="1">
    <fb>98.584999999999994</fb>
    <v>1</v>
  </rv>
  <rv s="1">
    <fb>1739203</fb>
    <v>2</v>
  </rv>
  <rv s="1">
    <fb>42265</fb>
    <v>0</v>
  </rv>
  <rv s="1">
    <fb>14.4</fb>
    <v>1</v>
  </rv>
  <rv s="1">
    <fb>14.39</fb>
    <v>1</v>
  </rv>
  <rv s="1">
    <fb>1086090</fb>
    <v>2</v>
  </rv>
  <rv s="1">
    <fb>45812</fb>
    <v>0</v>
  </rv>
  <rv s="1">
    <fb>99.01</fb>
    <v>1</v>
  </rv>
  <rv s="1">
    <fb>102.27</fb>
    <v>1</v>
  </rv>
  <rv s="1">
    <fb>98.99</fb>
    <v>1</v>
  </rv>
  <rv s="1">
    <fb>1632448</fb>
    <v>2</v>
  </rv>
  <rv s="1">
    <fb>42268</fb>
    <v>0</v>
  </rv>
  <rv s="1">
    <fb>14.89</fb>
    <v>1</v>
  </rv>
  <rv s="1">
    <fb>822770</fb>
    <v>2</v>
  </rv>
  <rv s="1">
    <fb>45811</fb>
    <v>0</v>
  </rv>
  <rv s="1">
    <fb>102.17</fb>
    <v>1</v>
  </rv>
  <rv s="1">
    <fb>100.76</fb>
    <v>1</v>
  </rv>
  <rv s="1">
    <fb>102.79</fb>
    <v>1</v>
  </rv>
  <rv s="1">
    <fb>981007</fb>
    <v>2</v>
  </rv>
  <rv s="1">
    <fb>42269</fb>
    <v>0</v>
  </rv>
  <rv s="1">
    <fb>15.17</fb>
    <v>1</v>
  </rv>
  <rv s="1">
    <fb>14.57</fb>
    <v>1</v>
  </rv>
  <rv s="1">
    <fb>15.21</fb>
    <v>1</v>
  </rv>
  <rv s="1">
    <fb>14.484999999999999</fb>
    <v>1</v>
  </rv>
  <rv s="1">
    <fb>2485465</fb>
    <v>2</v>
  </rv>
  <rv s="1">
    <fb>45810</fb>
    <v>0</v>
  </rv>
  <rv s="1">
    <fb>101.42</fb>
    <v>1</v>
  </rv>
  <rv s="1">
    <fb>100.89</fb>
    <v>1</v>
  </rv>
  <rv s="1">
    <fb>102.61</fb>
    <v>1</v>
  </rv>
  <rv s="1">
    <fb>99.87</fb>
    <v>1</v>
  </rv>
  <rv s="1">
    <fb>1709868</fb>
    <v>2</v>
  </rv>
  <rv s="1">
    <fb>42270</fb>
    <v>0</v>
  </rv>
  <rv s="1">
    <fb>15.44</fb>
    <v>1</v>
  </rv>
  <rv s="1">
    <fb>1423019</fb>
    <v>2</v>
  </rv>
  <rv s="1">
    <fb>45807</fb>
    <v>0</v>
  </rv>
  <rv s="1">
    <fb>102</fb>
    <v>1</v>
  </rv>
  <rv s="1">
    <fb>102.64</fb>
    <v>1</v>
  </rv>
  <rv s="1">
    <fb>102.935</fb>
    <v>1</v>
  </rv>
  <rv s="1">
    <fb>100.79</fb>
    <v>1</v>
  </rv>
  <rv s="1">
    <fb>1506062</fb>
    <v>2</v>
  </rv>
  <rv s="1">
    <fb>42271</fb>
    <v>0</v>
  </rv>
  <rv s="1">
    <fb>15.19</fb>
    <v>1</v>
  </rv>
  <rv s="1">
    <fb>14.65</fb>
    <v>1</v>
  </rv>
  <rv s="1">
    <fb>911332</fb>
    <v>2</v>
  </rv>
  <rv s="1">
    <fb>45806</fb>
    <v>0</v>
  </rv>
  <rv s="1">
    <fb>103.91</fb>
    <v>1</v>
  </rv>
  <rv s="1">
    <fb>108.72</fb>
    <v>1</v>
  </rv>
  <rv s="1">
    <fb>103.74</fb>
    <v>1</v>
  </rv>
  <rv s="1">
    <fb>1488386</fb>
    <v>2</v>
  </rv>
  <rv s="1">
    <fb>42272</fb>
    <v>0</v>
  </rv>
  <rv s="1">
    <fb>14.44</fb>
    <v>1</v>
  </rv>
  <rv s="1">
    <fb>15.012</fb>
    <v>1</v>
  </rv>
  <rv s="1">
    <fb>906482</fb>
    <v>2</v>
  </rv>
  <rv s="1">
    <fb>45805</fb>
    <v>0</v>
  </rv>
  <rv s="1">
    <fb>106.88</fb>
    <v>1</v>
  </rv>
  <rv s="1">
    <fb>109.97</fb>
    <v>1</v>
  </rv>
  <rv s="1">
    <fb>110.38</fb>
    <v>1</v>
  </rv>
  <rv s="1">
    <fb>106.57</fb>
    <v>1</v>
  </rv>
  <rv s="1">
    <fb>908160</fb>
    <v>2</v>
  </rv>
  <rv s="1">
    <fb>42275</fb>
    <v>0</v>
  </rv>
  <rv s="1">
    <fb>14.45</fb>
    <v>1</v>
  </rv>
  <rv s="1">
    <fb>14.518000000000001</fb>
    <v>1</v>
  </rv>
  <rv s="1">
    <fb>13.62</fb>
    <v>1</v>
  </rv>
  <rv s="1">
    <fb>1306261</fb>
    <v>2</v>
  </rv>
  <rv s="1">
    <fb>45804</fb>
    <v>0</v>
  </rv>
  <rv s="1">
    <fb>109.95</fb>
    <v>1</v>
  </rv>
  <rv s="1">
    <fb>110.9</fb>
    <v>1</v>
  </rv>
  <rv s="1">
    <fb>107.93</fb>
    <v>1</v>
  </rv>
  <rv s="1">
    <fb>1318921</fb>
    <v>2</v>
  </rv>
  <rv s="1">
    <fb>42276</fb>
    <v>0</v>
  </rv>
  <rv s="1">
    <fb>13.94</fb>
    <v>1</v>
  </rv>
  <rv s="1">
    <fb>14.037000000000001</fb>
    <v>1</v>
  </rv>
  <rv s="1">
    <fb>1492712</fb>
    <v>2</v>
  </rv>
  <rv s="1">
    <fb>45800</fb>
    <v>0</v>
  </rv>
  <rv s="1">
    <fb>108.29</fb>
    <v>1</v>
  </rv>
  <rv s="1">
    <fb>107.36</fb>
    <v>1</v>
  </rv>
  <rv s="1">
    <fb>109.5</fb>
    <v>1</v>
  </rv>
  <rv s="1">
    <fb>106.36</fb>
    <v>1</v>
  </rv>
  <rv s="1">
    <fb>1608307</fb>
    <v>2</v>
  </rv>
  <rv s="1">
    <fb>42277</fb>
    <v>0</v>
  </rv>
  <rv s="1">
    <fb>12.925000000000001</fb>
    <v>1</v>
  </rv>
  <rv s="1">
    <fb>12.66</fb>
    <v>1</v>
  </rv>
  <rv s="1">
    <fb>13.38</fb>
    <v>1</v>
  </rv>
  <rv s="1">
    <fb>12.52</fb>
    <v>1</v>
  </rv>
  <rv s="1">
    <fb>4249038</fb>
    <v>2</v>
  </rv>
  <rv s="1">
    <fb>45799</fb>
    <v>0</v>
  </rv>
  <rv s="1">
    <fb>111.38</fb>
    <v>1</v>
  </rv>
  <rv s="1">
    <fb>112.7</fb>
    <v>1</v>
  </rv>
  <rv s="1">
    <fb>112.87</fb>
    <v>1</v>
  </rv>
  <rv s="1">
    <fb>110.82</fb>
    <v>1</v>
  </rv>
  <rv s="1">
    <fb>1248582</fb>
    <v>2</v>
  </rv>
  <rv s="1">
    <fb>42278</fb>
    <v>0</v>
  </rv>
  <rv s="1">
    <fb>11.11</fb>
    <v>1</v>
  </rv>
  <rv s="1">
    <fb>12.22</fb>
    <v>1</v>
  </rv>
  <rv s="1">
    <fb>12.299899999999999</fb>
    <v>1</v>
  </rv>
  <rv s="1">
    <fb>10.9</fb>
    <v>1</v>
  </rv>
  <rv s="1">
    <fb>5929287</fb>
    <v>2</v>
  </rv>
  <rv s="1">
    <fb>45798</fb>
    <v>0</v>
  </rv>
  <rv s="1">
    <fb>112.82</fb>
    <v>1</v>
  </rv>
  <rv s="1">
    <fb>111.12</fb>
    <v>1</v>
  </rv>
  <rv s="1">
    <fb>114.98</fb>
    <v>1</v>
  </rv>
  <rv s="1">
    <fb>1531483</fb>
    <v>2</v>
  </rv>
  <rv s="1">
    <fb>42279</fb>
    <v>0</v>
  </rv>
  <rv s="1">
    <fb>11.35</fb>
    <v>1</v>
  </rv>
  <rv s="1">
    <fb>11</fb>
    <v>1</v>
  </rv>
  <rv s="1">
    <fb>11.355</fb>
    <v>1</v>
  </rv>
  <rv s="1">
    <fb>10.86</fb>
    <v>1</v>
  </rv>
  <rv s="1">
    <fb>2875068</fb>
    <v>2</v>
  </rv>
  <rv s="1">
    <fb>45797</fb>
    <v>0</v>
  </rv>
  <rv s="1">
    <fb>112.91</fb>
    <v>1</v>
  </rv>
  <rv s="1">
    <fb>114.48</fb>
    <v>1</v>
  </rv>
  <rv s="1">
    <fb>114.99</fb>
    <v>1</v>
  </rv>
  <rv s="1">
    <fb>112.62</fb>
    <v>1</v>
  </rv>
  <rv s="1">
    <fb>1636465</fb>
    <v>2</v>
  </rv>
  <rv s="1">
    <fb>42282</fb>
    <v>0</v>
  </rv>
  <rv s="1">
    <fb>11.57</fb>
    <v>1</v>
  </rv>
  <rv s="1">
    <fb>11.3</fb>
    <v>1</v>
  </rv>
  <rv s="1">
    <fb>11.65</fb>
    <v>1</v>
  </rv>
  <rv s="1">
    <fb>11.13</fb>
    <v>1</v>
  </rv>
  <rv s="1">
    <fb>1766766</fb>
    <v>2</v>
  </rv>
  <rv s="1">
    <fb>45796</fb>
    <v>0</v>
  </rv>
  <rv s="1">
    <fb>114.73</fb>
    <v>1</v>
  </rv>
  <rv s="1">
    <fb>114.63</fb>
    <v>1</v>
  </rv>
  <rv s="1">
    <fb>116.11</fb>
    <v>1</v>
  </rv>
  <rv s="1">
    <fb>114.24</fb>
    <v>1</v>
  </rv>
  <rv s="1">
    <fb>1591657</fb>
    <v>2</v>
  </rv>
  <rv s="1">
    <fb>42283</fb>
    <v>0</v>
  </rv>
  <rv s="1">
    <fb>11.455</fb>
    <v>1</v>
  </rv>
  <rv s="1">
    <fb>11.54</fb>
    <v>1</v>
  </rv>
  <rv s="1">
    <fb>11.686</fb>
    <v>1</v>
  </rv>
  <rv s="1">
    <fb>11.15</fb>
    <v>1</v>
  </rv>
  <rv s="1">
    <fb>1411756</fb>
    <v>2</v>
  </rv>
  <rv s="1">
    <fb>45793</fb>
    <v>0</v>
  </rv>
  <rv s="1">
    <fb>117.55</fb>
    <v>1</v>
  </rv>
  <rv s="1">
    <fb>117.27</fb>
    <v>1</v>
  </rv>
  <rv s="1">
    <fb>118.28</fb>
    <v>1</v>
  </rv>
  <rv s="1">
    <fb>116.59</fb>
    <v>1</v>
  </rv>
  <rv s="1">
    <fb>925569</fb>
    <v>2</v>
  </rv>
  <rv s="1">
    <fb>42284</fb>
    <v>0</v>
  </rv>
  <rv s="1">
    <fb>11.68</fb>
    <v>1</v>
  </rv>
  <rv s="1">
    <fb>11.47</fb>
    <v>1</v>
  </rv>
  <rv s="1">
    <fb>1119715</fb>
    <v>2</v>
  </rv>
  <rv s="1">
    <fb>45792</fb>
    <v>0</v>
  </rv>
  <rv s="1">
    <fb>118.2</fb>
    <v>1</v>
  </rv>
  <rv s="1">
    <fb>118.91</fb>
    <v>1</v>
  </rv>
  <rv s="1">
    <fb>116.92</fb>
    <v>1</v>
  </rv>
  <rv s="1">
    <fb>1248029</fb>
    <v>2</v>
  </rv>
  <rv s="1">
    <fb>42285</fb>
    <v>0</v>
  </rv>
  <rv s="1">
    <fb>11.93</fb>
    <v>1</v>
  </rv>
  <rv s="1">
    <fb>11.66</fb>
    <v>1</v>
  </rv>
  <rv s="1">
    <fb>11.95</fb>
    <v>1</v>
  </rv>
  <rv s="1">
    <fb>11.53</fb>
    <v>1</v>
  </rv>
  <rv s="1">
    <fb>831495</fb>
    <v>2</v>
  </rv>
  <rv s="1">
    <fb>45791</fb>
    <v>0</v>
  </rv>
  <rv s="1">
    <fb>118.26</fb>
    <v>1</v>
  </rv>
  <rv s="1">
    <fb>120</fb>
    <v>1</v>
  </rv>
  <rv s="1">
    <fb>120.69</fb>
    <v>1</v>
  </rv>
  <rv s="1">
    <fb>117.98</fb>
    <v>1</v>
  </rv>
  <rv s="1">
    <fb>1879562</fb>
    <v>2</v>
  </rv>
  <rv s="1">
    <fb>42286</fb>
    <v>0</v>
  </rv>
  <rv s="1">
    <fb>11.935</fb>
    <v>1</v>
  </rv>
  <rv s="1">
    <fb>12.08</fb>
    <v>1</v>
  </rv>
  <rv s="1">
    <fb>11.75</fb>
    <v>1</v>
  </rv>
  <rv s="1">
    <fb>759351</fb>
    <v>2</v>
  </rv>
  <rv s="1">
    <fb>45790</fb>
    <v>0</v>
  </rv>
  <rv s="1">
    <fb>120.26</fb>
    <v>1</v>
  </rv>
  <rv s="1">
    <fb>121.21</fb>
    <v>1</v>
  </rv>
  <rv s="1">
    <fb>118.43</fb>
    <v>1</v>
  </rv>
  <rv s="1">
    <fb>1855490</fb>
    <v>2</v>
  </rv>
  <rv s="1">
    <fb>42289</fb>
    <v>0</v>
  </rv>
  <rv s="1">
    <fb>11.76</fb>
    <v>1</v>
  </rv>
  <rv s="1">
    <fb>11.99</fb>
    <v>1</v>
  </rv>
  <rv s="1">
    <fb>12.1</fb>
    <v>1</v>
  </rv>
  <rv s="1">
    <fb>11.71</fb>
    <v>1</v>
  </rv>
  <rv s="1">
    <fb>658760</fb>
    <v>2</v>
  </rv>
  <rv s="1">
    <fb>45789</fb>
    <v>0</v>
  </rv>
  <rv s="1">
    <fb>118.85</fb>
    <v>1</v>
  </rv>
  <rv s="1">
    <fb>119.59</fb>
    <v>1</v>
  </rv>
  <rv s="1">
    <fb>122.84</fb>
    <v>1</v>
  </rv>
  <rv s="1">
    <fb>115.34</fb>
    <v>1</v>
  </rv>
  <rv s="1">
    <fb>3032398</fb>
    <v>2</v>
  </rv>
  <rv s="1">
    <fb>42290</fb>
    <v>0</v>
  </rv>
  <rv s="1">
    <fb>11.42</fb>
    <v>1</v>
  </rv>
  <rv s="1">
    <fb>11.41</fb>
    <v>1</v>
  </rv>
  <rv s="1">
    <fb>1101045</fb>
    <v>2</v>
  </rv>
  <rv s="1">
    <fb>45786</fb>
    <v>0</v>
  </rv>
  <rv s="1">
    <fb>109.77</fb>
    <v>1</v>
  </rv>
  <rv s="1">
    <fb>109.47</fb>
    <v>1</v>
  </rv>
  <rv s="1">
    <fb>112.21169999999999</fb>
    <v>1</v>
  </rv>
  <rv s="1">
    <fb>109.1</fb>
    <v>1</v>
  </rv>
  <rv s="1">
    <fb>2145946</fb>
    <v>2</v>
  </rv>
  <rv s="1">
    <fb>42291</fb>
    <v>0</v>
  </rv>
  <rv s="1">
    <fb>11.27</fb>
    <v>1</v>
  </rv>
  <rv s="1">
    <fb>11.38</fb>
    <v>1</v>
  </rv>
  <rv s="1">
    <fb>11.786</fb>
    <v>1</v>
  </rv>
  <rv s="1">
    <fb>11.24</fb>
    <v>1</v>
  </rv>
  <rv s="1">
    <fb>975074</fb>
    <v>2</v>
  </rv>
  <rv s="1">
    <fb>45785</fb>
    <v>0</v>
  </rv>
  <rv s="1">
    <fb>110.65</fb>
    <v>1</v>
  </rv>
  <rv s="1">
    <fb>112.69</fb>
    <v>1</v>
  </rv>
  <rv s="1">
    <fb>102.3052</fb>
    <v>1</v>
  </rv>
  <rv s="1">
    <fb>4195020</fb>
    <v>2</v>
  </rv>
  <rv s="1">
    <fb>42292</fb>
    <v>0</v>
  </rv>
  <rv s="1">
    <fb>11.43</fb>
    <v>1</v>
  </rv>
  <rv s="1">
    <fb>11.36</fb>
    <v>1</v>
  </rv>
  <rv s="1">
    <fb>11.69</fb>
    <v>1</v>
  </rv>
  <rv s="1">
    <fb>11.08</fb>
    <v>1</v>
  </rv>
  <rv s="1">
    <fb>1099012</fb>
    <v>2</v>
  </rv>
  <rv s="1">
    <fb>45784</fb>
    <v>0</v>
  </rv>
  <rv s="1">
    <fb>99.515000000000001</fb>
    <v>1</v>
  </rv>
  <rv s="1">
    <fb>98.87</fb>
    <v>1</v>
  </rv>
  <rv s="1">
    <fb>2468166</fb>
    <v>2</v>
  </rv>
  <rv s="1">
    <fb>42293</fb>
    <v>0</v>
  </rv>
  <rv s="1">
    <fb>11.46</fb>
    <v>1</v>
  </rv>
  <rv s="1">
    <fb>11.614000000000001</fb>
    <v>1</v>
  </rv>
  <rv s="1">
    <fb>11.18</fb>
    <v>1</v>
  </rv>
  <rv s="1">
    <fb>714410</fb>
    <v>2</v>
  </rv>
  <rv s="1">
    <fb>45783</fb>
    <v>0</v>
  </rv>
  <rv s="1">
    <fb>98.78</fb>
    <v>1</v>
  </rv>
  <rv s="1">
    <fb>101.17</fb>
    <v>1</v>
  </rv>
  <rv s="1">
    <fb>98.14</fb>
    <v>1</v>
  </rv>
  <rv s="1">
    <fb>1563520</fb>
    <v>2</v>
  </rv>
  <rv s="1">
    <fb>42296</fb>
    <v>0</v>
  </rv>
  <rv s="1">
    <fb>11.44</fb>
    <v>1</v>
  </rv>
  <rv s="1">
    <fb>11.5799</fb>
    <v>1</v>
  </rv>
  <rv s="1">
    <fb>11.2</fb>
    <v>1</v>
  </rv>
  <rv s="1">
    <fb>1015632</fb>
    <v>2</v>
  </rv>
  <rv s="1">
    <fb>45782</fb>
    <v>0</v>
  </rv>
  <rv s="1">
    <fb>101.04</fb>
    <v>1</v>
  </rv>
  <rv s="1">
    <fb>102.95</fb>
    <v>1</v>
  </rv>
  <rv s="1">
    <fb>99.77</fb>
    <v>1</v>
  </rv>
  <rv s="1">
    <fb>2237047</fb>
    <v>2</v>
  </rv>
  <rv s="1">
    <fb>42297</fb>
    <v>0</v>
  </rv>
  <rv s="1">
    <fb>11.16</fb>
    <v>1</v>
  </rv>
  <rv s="1">
    <fb>11.48</fb>
    <v>1</v>
  </rv>
  <rv s="1">
    <fb>11.5</fb>
    <v>1</v>
  </rv>
  <rv s="1">
    <fb>741294</fb>
    <v>2</v>
  </rv>
  <rv s="1">
    <fb>45779</fb>
    <v>0</v>
  </rv>
  <rv s="1">
    <fb>96.43</fb>
    <v>1</v>
  </rv>
  <rv s="1">
    <fb>97.69</fb>
    <v>1</v>
  </rv>
  <rv s="1">
    <fb>95.22</fb>
    <v>1</v>
  </rv>
  <rv s="1">
    <fb>1200171</fb>
    <v>2</v>
  </rv>
  <rv s="1">
    <fb>42298</fb>
    <v>0</v>
  </rv>
  <rv s="1">
    <fb>11.05</fb>
    <v>1</v>
  </rv>
  <rv s="1">
    <fb>11.19</fb>
    <v>1</v>
  </rv>
  <rv s="1">
    <fb>11.444000000000001</fb>
    <v>1</v>
  </rv>
  <rv s="1">
    <fb>11.026999999999999</fb>
    <v>1</v>
  </rv>
  <rv s="1">
    <fb>671566</fb>
    <v>2</v>
  </rv>
  <rv s="1">
    <fb>45778</fb>
    <v>0</v>
  </rv>
  <rv s="1">
    <fb>94.72</fb>
    <v>1</v>
  </rv>
  <rv s="1">
    <fb>96.51</fb>
    <v>1</v>
  </rv>
  <rv s="1">
    <fb>96.614999999999995</fb>
    <v>1</v>
  </rv>
  <rv s="1">
    <fb>94.24</fb>
    <v>1</v>
  </rv>
  <rv s="1">
    <fb>934538</fb>
    <v>2</v>
  </rv>
  <rv s="1">
    <fb>42299</fb>
    <v>0</v>
  </rv>
  <rv s="1">
    <fb>11.154999999999999</fb>
    <v>1</v>
  </rv>
  <rv s="1">
    <fb>11.09</fb>
    <v>1</v>
  </rv>
  <rv s="1">
    <fb>11.324</fb>
    <v>1</v>
  </rv>
  <rv s="1">
    <fb>11.04</fb>
    <v>1</v>
  </rv>
  <rv s="1">
    <fb>730664</fb>
    <v>2</v>
  </rv>
  <rv s="1">
    <fb>45777</fb>
    <v>0</v>
  </rv>
  <rv s="1">
    <fb>96.42</fb>
    <v>1</v>
  </rv>
  <rv s="1">
    <fb>93.8</fb>
    <v>1</v>
  </rv>
  <rv s="1">
    <fb>96.68</fb>
    <v>1</v>
  </rv>
  <rv s="1">
    <fb>92.89</fb>
    <v>1</v>
  </rv>
  <rv s="1">
    <fb>1643166</fb>
    <v>2</v>
  </rv>
  <rv s="1">
    <fb>42300</fb>
    <v>0</v>
  </rv>
  <rv s="1">
    <fb>11.22</fb>
    <v>1</v>
  </rv>
  <rv s="1">
    <fb>11.29</fb>
    <v>1</v>
  </rv>
  <rv s="1">
    <fb>10.68</fb>
    <v>1</v>
  </rv>
  <rv s="1">
    <fb>1332515</fb>
    <v>2</v>
  </rv>
  <rv s="1">
    <fb>45776</fb>
    <v>0</v>
  </rv>
  <rv s="1">
    <fb>96.1</fb>
    <v>1</v>
  </rv>
  <rv s="1">
    <fb>95.35</fb>
    <v>1</v>
  </rv>
  <rv s="1">
    <fb>96.555000000000007</fb>
    <v>1</v>
  </rv>
  <rv s="1">
    <fb>93.99</fb>
    <v>1</v>
  </rv>
  <rv s="1">
    <fb>1341691</fb>
    <v>2</v>
  </rv>
  <rv s="1">
    <fb>42303</fb>
    <v>0</v>
  </rv>
  <rv s="1">
    <fb>10.66</fb>
    <v>1</v>
  </rv>
  <rv s="1">
    <fb>10.82</fb>
    <v>1</v>
  </rv>
  <rv s="1">
    <fb>11.076000000000001</fb>
    <v>1</v>
  </rv>
  <rv s="1">
    <fb>10.65</fb>
    <v>1</v>
  </rv>
  <rv s="1">
    <fb>1152159</fb>
    <v>2</v>
  </rv>
  <rv s="1">
    <fb>45775</fb>
    <v>0</v>
  </rv>
  <rv s="1">
    <fb>96.23</fb>
    <v>1</v>
  </rv>
  <rv s="1">
    <fb>97.98</fb>
    <v>1</v>
  </rv>
  <rv s="1">
    <fb>94.776300000000006</fb>
    <v>1</v>
  </rv>
  <rv s="1">
    <fb>1480551</fb>
    <v>2</v>
  </rv>
  <rv s="1">
    <fb>42304</fb>
    <v>0</v>
  </rv>
  <rv s="1">
    <fb>9.9499999999999993</fb>
    <v>1</v>
  </rv>
  <rv s="1">
    <fb>10.3</fb>
    <v>1</v>
  </rv>
  <rv s="1">
    <fb>10.6289</fb>
    <v>1</v>
  </rv>
  <rv s="1">
    <fb>9.89</fb>
    <v>1</v>
  </rv>
  <rv s="1">
    <fb>1934640</fb>
    <v>2</v>
  </rv>
  <rv s="1">
    <fb>45772</fb>
    <v>0</v>
  </rv>
  <rv s="1">
    <fb>97.68</fb>
    <v>1</v>
  </rv>
  <rv s="1">
    <fb>97.65</fb>
    <v>1</v>
  </rv>
  <rv s="1">
    <fb>98.3</fb>
    <v>1</v>
  </rv>
  <rv s="1">
    <fb>95.5</fb>
    <v>1</v>
  </rv>
  <rv s="1">
    <fb>1302755</fb>
    <v>2</v>
  </rv>
  <rv s="1">
    <fb>42305</fb>
    <v>0</v>
  </rv>
  <rv s="1">
    <fb>10.38</fb>
    <v>1</v>
  </rv>
  <rv s="1">
    <fb>10.02</fb>
    <v>1</v>
  </rv>
  <rv s="1">
    <fb>10.435</fb>
    <v>1</v>
  </rv>
  <rv s="1">
    <fb>9.92</fb>
    <v>1</v>
  </rv>
  <rv s="1">
    <fb>1184602</fb>
    <v>2</v>
  </rv>
  <rv s="1">
    <fb>45771</fb>
    <v>0</v>
  </rv>
  <rv s="1">
    <fb>98.73</fb>
    <v>1</v>
  </rv>
  <rv s="1">
    <fb>96.91</fb>
    <v>1</v>
  </rv>
  <rv s="1">
    <fb>99.859499999999997</fb>
    <v>1</v>
  </rv>
  <rv s="1">
    <fb>96.07</fb>
    <v>1</v>
  </rv>
  <rv s="1">
    <fb>1359109</fb>
    <v>2</v>
  </rv>
  <rv s="1">
    <fb>42306</fb>
    <v>0</v>
  </rv>
  <rv s="1">
    <fb>10.54</fb>
    <v>1</v>
  </rv>
  <rv s="1">
    <fb>10.31</fb>
    <v>1</v>
  </rv>
  <rv s="1">
    <fb>10.63</fb>
    <v>1</v>
  </rv>
  <rv s="1">
    <fb>641535</fb>
    <v>2</v>
  </rv>
  <rv s="1">
    <fb>45770</fb>
    <v>0</v>
  </rv>
  <rv s="1">
    <fb>95.8</fb>
    <v>1</v>
  </rv>
  <rv s="1">
    <fb>96.85</fb>
    <v>1</v>
  </rv>
  <rv s="1">
    <fb>99.5</fb>
    <v>1</v>
  </rv>
  <rv s="1">
    <fb>95.43</fb>
    <v>1</v>
  </rv>
  <rv s="1">
    <fb>1897299</fb>
    <v>2</v>
  </rv>
  <rv s="1">
    <fb>42307</fb>
    <v>0</v>
  </rv>
  <rv s="1">
    <fb>10.8</fb>
    <v>1</v>
  </rv>
  <rv s="1">
    <fb>10.85</fb>
    <v>1</v>
  </rv>
  <rv s="1">
    <fb>10.53</fb>
    <v>1</v>
  </rv>
  <rv s="1">
    <fb>944553</fb>
    <v>2</v>
  </rv>
  <rv s="1">
    <fb>45769</fb>
    <v>0</v>
  </rv>
  <rv s="1">
    <fb>93.59</fb>
    <v>1</v>
  </rv>
  <rv s="1">
    <fb>90.5</fb>
    <v>1</v>
  </rv>
  <rv s="1">
    <fb>95.6</fb>
    <v>1</v>
  </rv>
  <rv s="1">
    <fb>1471716</fb>
    <v>2</v>
  </rv>
  <rv s="1">
    <fb>42310</fb>
    <v>0</v>
  </rv>
  <rv s="1">
    <fb>10.88</fb>
    <v>1</v>
  </rv>
  <rv s="1">
    <fb>10.79</fb>
    <v>1</v>
  </rv>
  <rv s="1">
    <fb>10.97</fb>
    <v>1</v>
  </rv>
  <rv s="1">
    <fb>10.51</fb>
    <v>1</v>
  </rv>
  <rv s="1">
    <fb>1199470</fb>
    <v>2</v>
  </rv>
  <rv s="1">
    <fb>45768</fb>
    <v>0</v>
  </rv>
  <rv s="1">
    <fb>89.46</fb>
    <v>1</v>
  </rv>
  <rv s="1">
    <fb>89.7</fb>
    <v>1</v>
  </rv>
  <rv s="1">
    <fb>87.53</fb>
    <v>1</v>
  </rv>
  <rv s="1">
    <fb>1582600</fb>
    <v>2</v>
  </rv>
  <rv s="1">
    <fb>42311</fb>
    <v>0</v>
  </rv>
  <rv s="1">
    <fb>10.93</fb>
    <v>1</v>
  </rv>
  <rv s="1">
    <fb>10.91</fb>
    <v>1</v>
  </rv>
  <rv s="1">
    <fb>11.195</fb>
    <v>1</v>
  </rv>
  <rv s="1">
    <fb>10.87</fb>
    <v>1</v>
  </rv>
  <rv s="1">
    <fb>1688959</fb>
    <v>2</v>
  </rv>
  <rv s="1">
    <fb>45764</fb>
    <v>0</v>
  </rv>
  <rv s="1">
    <fb>90.72</fb>
    <v>1</v>
  </rv>
  <rv s="1">
    <fb>89</fb>
    <v>1</v>
  </rv>
  <rv s="1">
    <fb>91.12</fb>
    <v>1</v>
  </rv>
  <rv s="1">
    <fb>88.25</fb>
    <v>1</v>
  </rv>
  <rv s="1">
    <fb>1385542</fb>
    <v>2</v>
  </rv>
  <rv s="1">
    <fb>42312</fb>
    <v>0</v>
  </rv>
  <rv s="1">
    <fb>10.84</fb>
    <v>1</v>
  </rv>
  <rv s="1">
    <fb>10.89</fb>
    <v>1</v>
  </rv>
  <rv s="1">
    <fb>10.71</fb>
    <v>1</v>
  </rv>
  <rv s="1">
    <fb>1011193</fb>
    <v>2</v>
  </rv>
  <rv s="1">
    <fb>45763</fb>
    <v>0</v>
  </rv>
  <rv s="1">
    <fb>88.67</fb>
    <v>1</v>
  </rv>
  <rv s="1">
    <fb>90.7</fb>
    <v>1</v>
  </rv>
  <rv s="1">
    <fb>87.35</fb>
    <v>1</v>
  </rv>
  <rv s="1">
    <fb>1345803</fb>
    <v>2</v>
  </rv>
  <rv s="1">
    <fb>42313</fb>
    <v>0</v>
  </rv>
  <rv s="1">
    <fb>10.37</fb>
    <v>1</v>
  </rv>
  <rv s="1">
    <fb>10.18</fb>
    <v>1</v>
  </rv>
  <rv s="1">
    <fb>10.64</fb>
    <v>1</v>
  </rv>
  <rv s="1">
    <fb>9.6</fb>
    <v>1</v>
  </rv>
  <rv s="1">
    <fb>3348760</fb>
    <v>2</v>
  </rv>
  <rv s="1">
    <fb>45762</fb>
    <v>0</v>
  </rv>
  <rv s="1">
    <fb>89.93</fb>
    <v>1</v>
  </rv>
  <rv s="1">
    <fb>91</fb>
    <v>1</v>
  </rv>
  <rv s="1">
    <fb>91.92</fb>
    <v>1</v>
  </rv>
  <rv s="1">
    <fb>88.35</fb>
    <v>1</v>
  </rv>
  <rv s="1">
    <fb>1372490</fb>
    <v>2</v>
  </rv>
  <rv s="1">
    <fb>42314</fb>
    <v>0</v>
  </rv>
  <rv s="1">
    <fb>9.9700000000000006</fb>
    <v>1</v>
  </rv>
  <rv s="1">
    <fb>10.130000000000001</fb>
    <v>1</v>
  </rv>
  <rv s="1">
    <fb>9.8249999999999993</fb>
    <v>1</v>
  </rv>
  <rv s="1">
    <fb>2709348</fb>
    <v>2</v>
  </rv>
  <rv s="1">
    <fb>45761</fb>
    <v>0</v>
  </rv>
  <rv s="1">
    <fb>90.8</fb>
    <v>1</v>
  </rv>
  <rv s="1">
    <fb>94.51</fb>
    <v>1</v>
  </rv>
  <rv s="1">
    <fb>94.9</fb>
    <v>1</v>
  </rv>
  <rv s="1">
    <fb>90.02</fb>
    <v>1</v>
  </rv>
  <rv s="1">
    <fb>2046818</fb>
    <v>2</v>
  </rv>
  <rv s="1">
    <fb>42317</fb>
    <v>0</v>
  </rv>
  <rv s="1">
    <fb>10</fb>
    <v>1</v>
  </rv>
  <rv s="1">
    <fb>9.9</fb>
    <v>1</v>
  </rv>
  <rv s="1">
    <fb>9.74</fb>
    <v>1</v>
  </rv>
  <rv s="1">
    <fb>1141190</fb>
    <v>2</v>
  </rv>
  <rv s="1">
    <fb>45758</fb>
    <v>0</v>
  </rv>
  <rv s="1">
    <fb>92.56</fb>
    <v>1</v>
  </rv>
  <rv s="1">
    <fb>93.54</fb>
    <v>1</v>
  </rv>
  <rv s="1">
    <fb>93.7</fb>
    <v>1</v>
  </rv>
  <rv s="1">
    <fb>89.33</fb>
    <v>1</v>
  </rv>
  <rv s="1">
    <fb>1890269</fb>
    <v>2</v>
  </rv>
  <rv s="1">
    <fb>42318</fb>
    <v>0</v>
  </rv>
  <rv s="1">
    <fb>10.029999999999999</fb>
    <v>1</v>
  </rv>
  <rv s="1">
    <fb>9.93</fb>
    <v>1</v>
  </rv>
  <rv s="1">
    <fb>10.1</fb>
    <v>1</v>
  </rv>
  <rv s="1">
    <fb>9.8699999999999992</fb>
    <v>1</v>
  </rv>
  <rv s="1">
    <fb>987578</fb>
    <v>2</v>
  </rv>
  <rv s="1">
    <fb>45757</fb>
    <v>0</v>
  </rv>
  <rv s="1">
    <fb>96.61</fb>
    <v>1</v>
  </rv>
  <rv s="1">
    <fb>97.05</fb>
    <v>1</v>
  </rv>
  <rv s="1">
    <fb>90.86</fb>
    <v>1</v>
  </rv>
  <rv s="1">
    <fb>1910727</fb>
    <v>2</v>
  </rv>
  <rv s="1">
    <fb>42319</fb>
    <v>0</v>
  </rv>
  <rv s="1">
    <fb>9.67</fb>
    <v>1</v>
  </rv>
  <rv s="1">
    <fb>9.5399999999999991</fb>
    <v>1</v>
  </rv>
  <rv s="1">
    <fb>1241943</fb>
    <v>2</v>
  </rv>
  <rv s="1">
    <fb>45756</fb>
    <v>0</v>
  </rv>
  <rv s="1">
    <fb>99.59</fb>
    <v>1</v>
  </rv>
  <rv s="1">
    <fb>87.86</fb>
    <v>1</v>
  </rv>
  <rv s="1">
    <fb>102.6888</fb>
    <v>1</v>
  </rv>
  <rv s="1">
    <fb>86.11</fb>
    <v>1</v>
  </rv>
  <rv s="1">
    <fb>3278035</fb>
    <v>2</v>
  </rv>
  <rv s="1">
    <fb>42320</fb>
    <v>0</v>
  </rv>
  <rv s="1">
    <fb>9.33</fb>
    <v>1</v>
  </rv>
  <rv s="1">
    <fb>9.57</fb>
    <v>1</v>
  </rv>
  <rv s="1">
    <fb>9.69</fb>
    <v>1</v>
  </rv>
  <rv s="1">
    <fb>9.2899999999999991</fb>
    <v>1</v>
  </rv>
  <rv s="1">
    <fb>1514350</fb>
    <v>2</v>
  </rv>
  <rv s="1">
    <fb>45755</fb>
    <v>0</v>
  </rv>
  <rv s="1">
    <fb>89.32</fb>
    <v>1</v>
  </rv>
  <rv s="1">
    <fb>98.17</fb>
    <v>1</v>
  </rv>
  <rv s="1">
    <fb>99.834999999999994</fb>
    <v>1</v>
  </rv>
  <rv s="1">
    <fb>87.89</fb>
    <v>1</v>
  </rv>
  <rv s="1">
    <fb>2738467</fb>
    <v>2</v>
  </rv>
  <rv s="1">
    <fb>42321</fb>
    <v>0</v>
  </rv>
  <rv s="1">
    <fb>9.3800000000000008</fb>
    <v>1</v>
  </rv>
  <rv s="1">
    <fb>9.4</fb>
    <v>1</v>
  </rv>
  <rv s="1">
    <fb>9.68</fb>
    <v>1</v>
  </rv>
  <rv s="1">
    <fb>9.26</fb>
    <v>1</v>
  </rv>
  <rv s="1">
    <fb>1726059</fb>
    <v>2</v>
  </rv>
  <rv s="1">
    <fb>45754</fb>
    <v>0</v>
  </rv>
  <rv s="1">
    <fb>95.83</fb>
    <v>1</v>
  </rv>
  <rv s="1">
    <fb>95.75</fb>
    <v>1</v>
  </rv>
  <rv s="1">
    <fb>102.99</fb>
    <v>1</v>
  </rv>
  <rv s="1">
    <fb>93.050200000000004</fb>
    <v>1</v>
  </rv>
  <rv s="1">
    <fb>3238053</fb>
    <v>2</v>
  </rv>
  <rv s="1">
    <fb>42324</fb>
    <v>0</v>
  </rv>
  <rv s="1">
    <fb>9.7799999999999994</fb>
    <v>1</v>
  </rv>
  <rv s="1">
    <fb>9.8000000000000007</fb>
    <v>1</v>
  </rv>
  <rv s="1">
    <fb>9.3000000000000007</fb>
    <v>1</v>
  </rv>
  <rv s="1">
    <fb>1445120</fb>
    <v>2</v>
  </rv>
  <rv s="1">
    <fb>45751</fb>
    <v>0</v>
  </rv>
  <rv s="1">
    <fb>100.65</fb>
    <v>1</v>
  </rv>
  <rv s="1">
    <fb>91.09</fb>
    <v>1</v>
  </rv>
  <rv s="1">
    <fb>103.145</fb>
    <v>1</v>
  </rv>
  <rv s="1">
    <fb>90.15</fb>
    <v>1</v>
  </rv>
  <rv s="1">
    <fb>4697114</fb>
    <v>2</v>
  </rv>
  <rv s="1">
    <fb>42325</fb>
    <v>0</v>
  </rv>
  <rv s="1">
    <fb>9.61</fb>
    <v>1</v>
  </rv>
  <rv s="1">
    <fb>9.85</fb>
    <v>1</v>
  </rv>
  <rv s="1">
    <fb>9.4499999999999993</fb>
    <v>1</v>
  </rv>
  <rv s="1">
    <fb>1828730</fb>
    <v>2</v>
  </rv>
  <rv s="1">
    <fb>45750</fb>
    <v>0</v>
  </rv>
  <rv s="1">
    <fb>95.97</fb>
    <v>1</v>
  </rv>
  <rv s="1">
    <fb>98.05</fb>
    <v>1</v>
  </rv>
  <rv s="1">
    <fb>100</fb>
    <v>1</v>
  </rv>
  <rv s="1">
    <fb>91.6</fb>
    <v>1</v>
  </rv>
  <rv s="1">
    <fb>4824382</fb>
    <v>2</v>
  </rv>
  <rv s="1">
    <fb>42326</fb>
    <v>0</v>
  </rv>
  <rv s="1">
    <fb>10.14</fb>
    <v>1</v>
  </rv>
  <rv s="1">
    <fb>9.5500000000000007</fb>
    <v>1</v>
  </rv>
  <rv s="1">
    <fb>1117887</fb>
    <v>2</v>
  </rv>
  <rv s="1">
    <fb>45749</fb>
    <v>0</v>
  </rv>
  <rv s="1">
    <fb>111.54</fb>
    <v>1</v>
  </rv>
  <rv s="1">
    <fb>108.43</fb>
    <v>1</v>
  </rv>
  <rv s="1">
    <fb>112.78</fb>
    <v>1</v>
  </rv>
  <rv s="1">
    <fb>107.6619</fb>
    <v>1</v>
  </rv>
  <rv s="1">
    <fb>1474411</fb>
    <v>2</v>
  </rv>
  <rv s="1">
    <fb>42327</fb>
    <v>0</v>
  </rv>
  <rv s="1">
    <fb>10.210000000000001</fb>
    <v>1</v>
  </rv>
  <rv s="1">
    <fb>10.119999999999999</fb>
    <v>1</v>
  </rv>
  <rv s="1">
    <fb>10.27</fb>
    <v>1</v>
  </rv>
  <rv s="1">
    <fb>9.59</fb>
    <v>1</v>
  </rv>
  <rv s="1">
    <fb>900142</fb>
    <v>2</v>
  </rv>
  <rv s="1">
    <fb>45748</fb>
    <v>0</v>
  </rv>
  <rv s="1">
    <fb>109.14</fb>
    <v>1</v>
  </rv>
  <rv s="1">
    <fb>106.4</fb>
    <v>1</v>
  </rv>
  <rv s="1">
    <fb>105.81</fb>
    <v>1</v>
  </rv>
  <rv s="1">
    <fb>1526413</fb>
    <v>2</v>
  </rv>
  <rv s="1">
    <fb>42328</fb>
    <v>0</v>
  </rv>
  <rv s="1">
    <fb>10.28</fb>
    <v>1</v>
  </rv>
  <rv s="1">
    <fb>10.33</fb>
    <v>1</v>
  </rv>
  <rv s="1">
    <fb>10.5299</fb>
    <v>1</v>
  </rv>
  <rv s="1">
    <fb>10.15</fb>
    <v>1</v>
  </rv>
  <rv s="1">
    <fb>670170</fb>
    <v>2</v>
  </rv>
  <rv s="1">
    <fb>45747</fb>
    <v>0</v>
  </rv>
  <rv s="1">
    <fb>106.2</fb>
    <v>1</v>
  </rv>
  <rv s="1">
    <fb>103.46</fb>
    <v>1</v>
  </rv>
  <rv s="1">
    <fb>106.58</fb>
    <v>1</v>
  </rv>
  <rv s="1">
    <fb>102.14</fb>
    <v>1</v>
  </rv>
  <rv s="1">
    <fb>1728234</fb>
    <v>2</v>
  </rv>
  <rv s="1">
    <fb>42331</fb>
    <v>0</v>
  </rv>
  <rv s="1">
    <fb>10.61</fb>
    <v>1</v>
  </rv>
  <rv s="1">
    <fb>10.74</fb>
    <v>1</v>
  </rv>
  <rv s="1">
    <fb>10.220000000000001</fb>
    <v>1</v>
  </rv>
  <rv s="1">
    <fb>933614</fb>
    <v>2</v>
  </rv>
  <rv s="1">
    <fb>45744</fb>
    <v>0</v>
  </rv>
  <rv s="1">
    <fb>105.99</fb>
    <v>1</v>
  </rv>
  <rv s="1">
    <fb>109.98</fb>
    <v>1</v>
  </rv>
  <rv s="1">
    <fb>1675323</fb>
    <v>2</v>
  </rv>
  <rv s="1">
    <fb>42332</fb>
    <v>0</v>
  </rv>
  <rv s="1">
    <fb>10.95</fb>
    <v>1</v>
  </rv>
  <rv s="1">
    <fb>10.52</fb>
    <v>1</v>
  </rv>
  <rv s="1">
    <fb>916556</fb>
    <v>2</v>
  </rv>
  <rv s="1">
    <fb>45743</fb>
    <v>0</v>
  </rv>
  <rv s="1">
    <fb>110.59</fb>
    <v>1</v>
  </rv>
  <rv s="1">
    <fb>108.44</fb>
    <v>1</v>
  </rv>
  <rv s="1">
    <fb>111.6</fb>
    <v>1</v>
  </rv>
  <rv s="1">
    <fb>107.69</fb>
    <v>1</v>
  </rv>
  <rv s="1">
    <fb>1075136</fb>
    <v>2</v>
  </rv>
  <rv s="1">
    <fb>42333</fb>
    <v>0</v>
  </rv>
  <rv s="1">
    <fb>11.17</fb>
    <v>1</v>
  </rv>
  <rv s="1">
    <fb>10.92</fb>
    <v>1</v>
  </rv>
  <rv s="1">
    <fb>865817</fb>
    <v>2</v>
  </rv>
  <rv s="1">
    <fb>45742</fb>
    <v>0</v>
  </rv>
  <rv s="1">
    <fb>109.51</fb>
    <v>1</v>
  </rv>
  <rv s="1">
    <fb>112.61</fb>
    <v>1</v>
  </rv>
  <rv s="1">
    <fb>107.18</fb>
    <v>1</v>
  </rv>
  <rv s="1">
    <fb>1493867</fb>
    <v>2</v>
  </rv>
  <rv s="1">
    <fb>42335</fb>
    <v>0</v>
  </rv>
  <rv s="1">
    <fb>11.28</fb>
    <v>1</v>
  </rv>
  <rv s="1">
    <fb>467387</fb>
    <v>2</v>
  </rv>
  <rv s="1">
    <fb>45741</fb>
    <v>0</v>
  </rv>
  <rv s="1">
    <fb>112.59</fb>
    <v>1</v>
  </rv>
  <rv s="1">
    <fb>110.785</fb>
    <v>1</v>
  </rv>
  <rv s="1">
    <fb>113.57</fb>
    <v>1</v>
  </rv>
  <rv s="1">
    <fb>1662951</fb>
    <v>2</v>
  </rv>
  <rv s="1">
    <fb>42338</fb>
    <v>0</v>
  </rv>
  <rv s="1">
    <fb>11.125</fb>
    <v>1</v>
  </rv>
  <rv s="1">
    <fb>944836</fb>
    <v>2</v>
  </rv>
  <rv s="1">
    <fb>45740</fb>
    <v>0</v>
  </rv>
  <rv s="1">
    <fb>110.92</fb>
    <v>1</v>
  </rv>
  <rv s="1">
    <fb>106.5</fb>
    <v>1</v>
  </rv>
  <rv s="1">
    <fb>111.22</fb>
    <v>1</v>
  </rv>
  <rv s="1">
    <fb>105.485</fb>
    <v>1</v>
  </rv>
  <rv s="1">
    <fb>1910618</fb>
    <v>2</v>
  </rv>
  <rv s="1">
    <fb>42339</fb>
    <v>0</v>
  </rv>
  <rv s="1">
    <fb>11.21</fb>
    <v>1</v>
  </rv>
  <rv s="1">
    <fb>11.37</fb>
    <v>1</v>
  </rv>
  <rv s="1">
    <fb>10.75</fb>
    <v>1</v>
  </rv>
  <rv s="1">
    <fb>737240</fb>
    <v>2</v>
  </rv>
  <rv s="1">
    <fb>45737</fb>
    <v>0</v>
  </rv>
  <rv s="1">
    <fb>104.59</fb>
    <v>1</v>
  </rv>
  <rv s="1">
    <fb>106.61</fb>
    <v>1</v>
  </rv>
  <rv s="1">
    <fb>100.84</fb>
    <v>1</v>
  </rv>
  <rv s="1">
    <fb>4147963</fb>
    <v>2</v>
  </rv>
  <rv s="1">
    <fb>42340</fb>
    <v>0</v>
  </rv>
  <rv s="1">
    <fb>11.06</fb>
    <v>1</v>
  </rv>
  <rv s="1">
    <fb>816691</fb>
    <v>2</v>
  </rv>
  <rv s="1">
    <fb>45736</fb>
    <v>0</v>
  </rv>
  <rv s="1">
    <fb>106.82</fb>
    <v>1</v>
  </rv>
  <rv s="1">
    <fb>108.97</fb>
    <v>1</v>
  </rv>
  <rv s="1">
    <fb>105.375</fb>
    <v>1</v>
  </rv>
  <rv s="1">
    <fb>1481104</fb>
    <v>2</v>
  </rv>
  <rv s="1">
    <fb>42341</fb>
    <v>0</v>
  </rv>
  <rv s="1">
    <fb>11.32</fb>
    <v>1</v>
  </rv>
  <rv s="1">
    <fb>876474</fb>
    <v>2</v>
  </rv>
  <rv s="1">
    <fb>45735</fb>
    <v>0</v>
  </rv>
  <rv s="1">
    <fb>106.98</fb>
    <v>1</v>
  </rv>
  <rv s="1">
    <fb>104.84</fb>
    <v>1</v>
  </rv>
  <rv s="1">
    <fb>107.64</fb>
    <v>1</v>
  </rv>
  <rv s="1">
    <fb>104.16</fb>
    <v>1</v>
  </rv>
  <rv s="1">
    <fb>1631716</fb>
    <v>2</v>
  </rv>
  <rv s="1">
    <fb>42342</fb>
    <v>0</v>
  </rv>
  <rv s="1">
    <fb>10.62</fb>
    <v>1</v>
  </rv>
  <rv s="1">
    <fb>10.78</fb>
    <v>1</v>
  </rv>
  <rv s="1">
    <fb>10.55</fb>
    <v>1</v>
  </rv>
  <rv s="1">
    <fb>922413</fb>
    <v>2</v>
  </rv>
  <rv s="1">
    <fb>45734</fb>
    <v>0</v>
  </rv>
  <rv s="1">
    <fb>103.49</fb>
    <v>1</v>
  </rv>
  <rv s="1">
    <fb>102.8</fb>
    <v>1</v>
  </rv>
  <rv s="1">
    <fb>103.68</fb>
    <v>1</v>
  </rv>
  <rv s="1">
    <fb>101.1437</fb>
    <v>1</v>
  </rv>
  <rv s="1">
    <fb>951791</fb>
    <v>2</v>
  </rv>
  <rv s="1">
    <fb>42345</fb>
    <v>0</v>
  </rv>
  <rv s="1">
    <fb>954642</fb>
    <v>2</v>
  </rv>
  <rv s="1">
    <fb>45733</fb>
    <v>0</v>
  </rv>
  <rv s="1">
    <fb>103.87</fb>
    <v>1</v>
  </rv>
  <rv s="1">
    <fb>99.79</fb>
    <v>1</v>
  </rv>
  <rv s="1">
    <fb>104.42</fb>
    <v>1</v>
  </rv>
  <rv s="1">
    <fb>99.29</fb>
    <v>1</v>
  </rv>
  <rv s="1">
    <fb>1429009</fb>
    <v>2</v>
  </rv>
  <rv s="1">
    <fb>42346</fb>
    <v>0</v>
  </rv>
  <rv s="1">
    <fb>11.1</fb>
    <v>1</v>
  </rv>
  <rv s="1">
    <fb>10.7</fb>
    <v>1</v>
  </rv>
  <rv s="1">
    <fb>867313</fb>
    <v>2</v>
  </rv>
  <rv s="1">
    <fb>45730</fb>
    <v>0</v>
  </rv>
  <rv s="1">
    <fb>101.2</fb>
    <v>1</v>
  </rv>
  <rv s="1">
    <fb>101.67</fb>
    <v>1</v>
  </rv>
  <rv s="1">
    <fb>97.66</fb>
    <v>1</v>
  </rv>
  <rv s="1">
    <fb>1664555</fb>
    <v>2</v>
  </rv>
  <rv s="1">
    <fb>42347</fb>
    <v>0</v>
  </rv>
  <rv s="1">
    <fb>11.45</fb>
    <v>1</v>
  </rv>
  <rv s="1">
    <fb>11.51</fb>
    <v>1</v>
  </rv>
  <rv s="1">
    <fb>10.99</fb>
    <v>1</v>
  </rv>
  <rv s="1">
    <fb>1530470</fb>
    <v>2</v>
  </rv>
  <rv s="1">
    <fb>45729</fb>
    <v>0</v>
  </rv>
  <rv s="1">
    <fb>101.22</fb>
    <v>1</v>
  </rv>
  <rv s="1">
    <fb>101.66</fb>
    <v>1</v>
  </rv>
  <rv s="1">
    <fb>97.24</fb>
    <v>1</v>
  </rv>
  <rv s="1">
    <fb>1451981</fb>
    <v>2</v>
  </rv>
  <rv s="1">
    <fb>42348</fb>
    <v>0</v>
  </rv>
  <rv s="1">
    <fb>1145825</fb>
    <v>2</v>
  </rv>
  <rv s="1">
    <fb>45728</fb>
    <v>0</v>
  </rv>
  <rv s="1">
    <fb>101.88</fb>
    <v>1</v>
  </rv>
  <rv s="1">
    <fb>101.82</fb>
    <v>1</v>
  </rv>
  <rv s="1">
    <fb>100.58</fb>
    <v>1</v>
  </rv>
  <rv s="1">
    <fb>1684069</fb>
    <v>2</v>
  </rv>
  <rv s="1">
    <fb>42349</fb>
    <v>0</v>
  </rv>
  <rv s="1">
    <fb>11.26</fb>
    <v>1</v>
  </rv>
  <rv s="1">
    <fb>11.49</fb>
    <v>1</v>
  </rv>
  <rv s="1">
    <fb>703439</fb>
    <v>2</v>
  </rv>
  <rv s="1">
    <fb>45727</fb>
    <v>0</v>
  </rv>
  <rv s="1">
    <fb>98.32</fb>
    <v>1</v>
  </rv>
  <rv s="1">
    <fb>100.92</fb>
    <v>1</v>
  </rv>
  <rv s="1">
    <fb>101.49</fb>
    <v>1</v>
  </rv>
  <rv s="1">
    <fb>97.465000000000003</fb>
    <v>1</v>
  </rv>
  <rv s="1">
    <fb>1440257</fb>
    <v>2</v>
  </rv>
  <rv s="1">
    <fb>42352</fb>
    <v>0</v>
  </rv>
  <rv s="1">
    <fb>10.67</fb>
    <v>1</v>
  </rv>
  <rv s="1">
    <fb>11.12</fb>
    <v>1</v>
  </rv>
  <rv s="1">
    <fb>11.14</fb>
    <v>1</v>
  </rv>
  <rv s="1">
    <fb>10.43</fb>
    <v>1</v>
  </rv>
  <rv s="1">
    <fb>1438517</fb>
    <v>2</v>
  </rv>
  <rv s="1">
    <fb>45726</fb>
    <v>0</v>
  </rv>
  <rv s="1">
    <fb>101.1</fb>
    <v>1</v>
  </rv>
  <rv s="1">
    <fb>99.26</fb>
    <v>1</v>
  </rv>
  <rv s="1">
    <fb>103.22</fb>
    <v>1</v>
  </rv>
  <rv s="1">
    <fb>97.08</fb>
    <v>1</v>
  </rv>
  <rv s="1">
    <fb>1826907</fb>
    <v>2</v>
  </rv>
  <rv s="1">
    <fb>42353</fb>
    <v>0</v>
  </rv>
  <rv s="1">
    <fb>10.685</fb>
    <v>1</v>
  </rv>
  <rv s="1">
    <fb>881191</fb>
    <v>2</v>
  </rv>
  <rv s="1">
    <fb>45723</fb>
    <v>0</v>
  </rv>
  <rv s="1">
    <fb>99.84</fb>
    <v>1</v>
  </rv>
  <rv s="1">
    <fb>99.32</fb>
    <v>1</v>
  </rv>
  <rv s="1">
    <fb>100.04</fb>
    <v>1</v>
  </rv>
  <rv s="1">
    <fb>95.19</fb>
    <v>1</v>
  </rv>
  <rv s="1">
    <fb>1861216</fb>
    <v>2</v>
  </rv>
  <rv s="1">
    <fb>42354</fb>
    <v>0</v>
  </rv>
  <rv s="1">
    <fb>10.58</fb>
    <v>1</v>
  </rv>
  <rv s="1">
    <fb>898322</fb>
    <v>2</v>
  </rv>
  <rv s="1">
    <fb>45722</fb>
    <v>0</v>
  </rv>
  <rv s="1">
    <fb>100.81</fb>
    <v>1</v>
  </rv>
  <rv s="1">
    <fb>102.18</fb>
    <v>1</v>
  </rv>
  <rv s="1">
    <fb>1473598</fb>
    <v>2</v>
  </rv>
  <rv s="1">
    <fb>42355</fb>
    <v>0</v>
  </rv>
  <rv s="1">
    <fb>10.47</fb>
    <v>1</v>
  </rv>
  <rv s="1">
    <fb>10.775</fb>
    <v>1</v>
  </rv>
  <rv s="1">
    <fb>10.42</fb>
    <v>1</v>
  </rv>
  <rv s="1">
    <fb>590113</fb>
    <v>2</v>
  </rv>
  <rv s="1">
    <fb>45721</fb>
    <v>0</v>
  </rv>
  <rv s="1">
    <fb>103.85</fb>
    <v>1</v>
  </rv>
  <rv s="1">
    <fb>102.12</fb>
    <v>1</v>
  </rv>
  <rv s="1">
    <fb>105.21</fb>
    <v>1</v>
  </rv>
  <rv s="1">
    <fb>100.85</fb>
    <v>1</v>
  </rv>
  <rv s="1">
    <fb>1589686</fb>
    <v>2</v>
  </rv>
  <rv s="1">
    <fb>42356</fb>
    <v>0</v>
  </rv>
  <rv s="1">
    <fb>10.4</fb>
    <v>1</v>
  </rv>
  <rv s="1">
    <fb>10.6</fb>
    <v>1</v>
  </rv>
  <rv s="1">
    <fb>1686751</fb>
    <v>2</v>
  </rv>
  <rv s="1">
    <fb>45720</fb>
    <v>0</v>
  </rv>
  <rv s="1">
    <fb>100.98</fb>
    <v>1</v>
  </rv>
  <rv s="1">
    <fb>98.76</fb>
    <v>1</v>
  </rv>
  <rv s="1">
    <fb>102.96</fb>
    <v>1</v>
  </rv>
  <rv s="1">
    <fb>97.501099999999994</fb>
    <v>1</v>
  </rv>
  <rv s="1">
    <fb>2232967</fb>
    <v>2</v>
  </rv>
  <rv s="1">
    <fb>42359</fb>
    <v>0</v>
  </rv>
  <rv s="1">
    <fb>10.36</fb>
    <v>1</v>
  </rv>
  <rv s="1">
    <fb>10.34</fb>
    <v>1</v>
  </rv>
  <rv s="1">
    <fb>10.48</fb>
    <v>1</v>
  </rv>
  <rv s="1">
    <fb>389240</fb>
    <v>2</v>
  </rv>
  <rv s="1">
    <fb>45719</fb>
    <v>0</v>
  </rv>
  <rv s="1">
    <fb>100.38</fb>
    <v>1</v>
  </rv>
  <rv s="1">
    <fb>100.59</fb>
    <v>1</v>
  </rv>
  <rv s="1">
    <fb>99.15</fb>
    <v>1</v>
  </rv>
  <rv s="1">
    <fb>1776547</fb>
    <v>2</v>
  </rv>
  <rv s="1">
    <fb>42360</fb>
    <v>0</v>
  </rv>
  <rv s="1">
    <fb>10.765000000000001</fb>
    <v>1</v>
  </rv>
  <rv s="1">
    <fb>10.32</fb>
    <v>1</v>
  </rv>
  <rv s="1">
    <fb>460212</fb>
    <v>2</v>
  </rv>
  <rv s="1">
    <fb>45716</fb>
    <v>0</v>
  </rv>
  <rv s="1">
    <fb>99.57</fb>
    <v>1</v>
  </rv>
  <rv s="1">
    <fb>100.46</fb>
    <v>1</v>
  </rv>
  <rv s="1">
    <fb>101.55</fb>
    <v>1</v>
  </rv>
  <rv s="1">
    <fb>99.17</fb>
    <v>1</v>
  </rv>
  <rv s="1">
    <fb>1859052</fb>
    <v>2</v>
  </rv>
  <rv s="1">
    <fb>42361</fb>
    <v>0</v>
  </rv>
  <rv s="1">
    <fb>10.585000000000001</fb>
    <v>1</v>
  </rv>
  <rv s="1">
    <fb>426989</fb>
    <v>2</v>
  </rv>
  <rv s="1">
    <fb>45715</fb>
    <v>0</v>
  </rv>
  <rv s="1">
    <fb>100.86</fb>
    <v>1</v>
  </rv>
  <rv s="1">
    <fb>105.3</fb>
    <v>1</v>
  </rv>
  <rv s="1">
    <fb>106.895</fb>
    <v>1</v>
  </rv>
  <rv s="1">
    <fb>100.74</fb>
    <v>1</v>
  </rv>
  <rv s="1">
    <fb>1331937</fb>
    <v>2</v>
  </rv>
  <rv s="1">
    <fb>42362</fb>
    <v>0</v>
  </rv>
  <rv s="1">
    <fb>10.57</fb>
    <v>1</v>
  </rv>
  <rv s="1">
    <fb>10.73</fb>
    <v>1</v>
  </rv>
  <rv s="1">
    <fb>304228</fb>
    <v>2</v>
  </rv>
  <rv s="1">
    <fb>45714</fb>
    <v>0</v>
  </rv>
  <rv s="1">
    <fb>104.93</fb>
    <v>1</v>
  </rv>
  <rv s="1">
    <fb>104.61</fb>
    <v>1</v>
  </rv>
  <rv s="1">
    <fb>105.94</fb>
    <v>1</v>
  </rv>
  <rv s="1">
    <fb>103.72</fb>
    <v>1</v>
  </rv>
  <rv s="1">
    <fb>1045171</fb>
    <v>2</v>
  </rv>
  <rv s="1">
    <fb>42366</fb>
    <v>0</v>
  </rv>
  <rv s="1">
    <fb>10.5</fb>
    <v>1</v>
  </rv>
  <rv s="1">
    <fb>634366</fb>
    <v>2</v>
  </rv>
  <rv s="1">
    <fb>45713</fb>
    <v>0</v>
  </rv>
  <rv s="1">
    <fb>103.15</fb>
    <v>1</v>
  </rv>
  <rv s="1">
    <fb>106.65</fb>
    <v>1</v>
  </rv>
  <rv s="1">
    <fb>102.75</fb>
    <v>1</v>
  </rv>
  <rv s="1">
    <fb>1568819</fb>
    <v>2</v>
  </rv>
  <rv s="1">
    <fb>42367</fb>
    <v>0</v>
  </rv>
  <rv s="1">
    <fb>10.39</fb>
    <v>1</v>
  </rv>
  <rv s="1">
    <fb>1011049</fb>
    <v>2</v>
  </rv>
  <rv s="1">
    <fb>45712</fb>
    <v>0</v>
  </rv>
  <rv s="1">
    <fb>106.1</fb>
    <v>1</v>
  </rv>
  <rv s="1">
    <fb>107.8</fb>
    <v>1</v>
  </rv>
  <rv s="1">
    <fb>107.82</fb>
    <v>1</v>
  </rv>
  <rv s="1">
    <fb>103.96</fb>
    <v>1</v>
  </rv>
  <rv s="1">
    <fb>1587840</fb>
    <v>2</v>
  </rv>
  <rv s="1">
    <fb>42368</fb>
    <v>0</v>
  </rv>
  <rv s="1">
    <fb>10.56</fb>
    <v>1</v>
  </rv>
  <rv s="1">
    <fb>10.29</fb>
    <v>1</v>
  </rv>
  <rv s="1">
    <fb>924573</fb>
    <v>2</v>
  </rv>
  <rv s="1">
    <fb>45709</fb>
    <v>0</v>
  </rv>
  <rv s="1">
    <fb>107.6</fb>
    <v>1</v>
  </rv>
  <rv s="1">
    <fb>110.04</fb>
    <v>1</v>
  </rv>
  <rv s="1">
    <fb>106.26</fb>
    <v>1</v>
  </rv>
  <rv s="1">
    <fb>1497240</fb>
    <v>2</v>
  </rv>
  <rv s="1">
    <fb>42369</fb>
    <v>0</v>
  </rv>
  <rv s="1">
    <fb>10.24</fb>
    <v>1</v>
  </rv>
  <rv s="1">
    <fb>823957</fb>
    <v>2</v>
  </rv>
  <rv s="1">
    <fb>45708</fb>
    <v>0</v>
  </rv>
  <rv s="1">
    <fb>108.88</fb>
    <v>1</v>
  </rv>
  <rv s="1">
    <fb>110.81</fb>
    <v>1</v>
  </rv>
  <rv s="1">
    <fb>1791888</fb>
    <v>2</v>
  </rv>
  <rv s="1">
    <fb>42373</fb>
    <v>0</v>
  </rv>
  <rv s="1">
    <fb>1932006</fb>
    <v>2</v>
  </rv>
  <rv s="1">
    <fb>45707</fb>
    <v>0</v>
  </rv>
  <rv s="1">
    <fb>110.95</fb>
    <v>1</v>
  </rv>
  <rv s="1">
    <fb>111.15</fb>
    <v>1</v>
  </rv>
  <rv s="1">
    <fb>106.1429</fb>
    <v>1</v>
  </rv>
  <rv s="1">
    <fb>1982630</fb>
    <v>2</v>
  </rv>
  <rv s="1">
    <fb>42374</fb>
    <v>0</v>
  </rv>
  <rv s="1">
    <fb>9.81</fb>
    <v>1</v>
  </rv>
  <rv s="1">
    <fb>9.94</fb>
    <v>1</v>
  </rv>
  <rv s="1">
    <fb>988828</fb>
    <v>2</v>
  </rv>
  <rv s="1">
    <fb>45706</fb>
    <v>0</v>
  </rv>
  <rv s="1">
    <fb>107.35</fb>
    <v>1</v>
  </rv>
  <rv s="1">
    <fb>108.38</fb>
    <v>1</v>
  </rv>
  <rv s="1">
    <fb>109.3</fb>
    <v>1</v>
  </rv>
  <rv s="1">
    <fb>104.66</fb>
    <v>1</v>
  </rv>
  <rv s="1">
    <fb>2101061</fb>
    <v>2</v>
  </rv>
  <rv s="1">
    <fb>42375</fb>
    <v>0</v>
  </rv>
  <rv s="1">
    <fb>9.65</fb>
    <v>1</v>
  </rv>
  <rv s="1">
    <fb>1053383</fb>
    <v>2</v>
  </rv>
  <rv s="1">
    <fb>45702</fb>
    <v>0</v>
  </rv>
  <rv s="1">
    <fb>109.65</fb>
    <v>1</v>
  </rv>
  <rv s="1">
    <fb>110.73</fb>
    <v>1</v>
  </rv>
  <rv s="1">
    <fb>106.25</fb>
    <v>1</v>
  </rv>
  <rv s="1">
    <fb>2473886</fb>
    <v>2</v>
  </rv>
  <rv s="1">
    <fb>42376</fb>
    <v>0</v>
  </rv>
  <rv s="1">
    <fb>9.56</fb>
    <v>1</v>
  </rv>
  <rv s="1">
    <fb>9.5</fb>
    <v>1</v>
  </rv>
  <rv s="1">
    <fb>891137</fb>
    <v>2</v>
  </rv>
  <rv s="1">
    <fb>45701</fb>
    <v>0</v>
  </rv>
  <rv s="1">
    <fb>110.05</fb>
    <v>1</v>
  </rv>
  <rv s="1">
    <fb>111.63339999999999</fb>
    <v>1</v>
  </rv>
  <rv s="1">
    <fb>103.65</fb>
    <v>1</v>
  </rv>
  <rv s="1">
    <fb>7482489</fb>
    <v>2</v>
  </rv>
  <rv s="1">
    <fb>42377</fb>
    <v>0</v>
  </rv>
  <rv s="1">
    <fb>9.1300000000000008</fb>
    <v>1</v>
  </rv>
  <rv s="1">
    <fb>9.75</fb>
    <v>1</v>
  </rv>
  <rv s="1">
    <fb>755960</fb>
    <v>2</v>
  </rv>
  <rv s="1">
    <fb>45700</fb>
    <v>0</v>
  </rv>
  <rv s="1">
    <fb>88.83</fb>
    <v>1</v>
  </rv>
  <rv s="1">
    <fb>90.424999999999997</fb>
    <v>1</v>
  </rv>
  <rv s="1">
    <fb>3039116</fb>
    <v>2</v>
  </rv>
  <rv s="1">
    <fb>42380</fb>
    <v>0</v>
  </rv>
  <rv s="1">
    <fb>8.84</fb>
    <v>1</v>
  </rv>
  <rv s="1">
    <fb>9.23</fb>
    <v>1</v>
  </rv>
  <rv s="1">
    <fb>8.73</fb>
    <v>1</v>
  </rv>
  <rv s="1">
    <fb>952912</fb>
    <v>2</v>
  </rv>
  <rv s="1">
    <fb>45699</fb>
    <v>0</v>
  </rv>
  <rv s="1">
    <fb>88.95</fb>
    <v>1</v>
  </rv>
  <rv s="1">
    <fb>90.14</fb>
    <v>1</v>
  </rv>
  <rv s="1">
    <fb>91.13</fb>
    <v>1</v>
  </rv>
  <rv s="1">
    <fb>88.385000000000005</fb>
    <v>1</v>
  </rv>
  <rv s="1">
    <fb>2555748</fb>
    <v>2</v>
  </rv>
  <rv s="1">
    <fb>42381</fb>
    <v>0</v>
  </rv>
  <rv s="1">
    <fb>8.98</fb>
    <v>1</v>
  </rv>
  <rv s="1">
    <fb>8.99</fb>
    <v>1</v>
  </rv>
  <rv s="1">
    <fb>9.25</fb>
    <v>1</v>
  </rv>
  <rv s="1">
    <fb>8.8000000000000007</fb>
    <v>1</v>
  </rv>
  <rv s="1">
    <fb>934590</fb>
    <v>2</v>
  </rv>
  <rv s="1">
    <fb>45698</fb>
    <v>0</v>
  </rv>
  <rv s="1">
    <fb>90.76</fb>
    <v>1</v>
  </rv>
  <rv s="1">
    <fb>94.31</fb>
    <v>1</v>
  </rv>
  <rv s="1">
    <fb>89.61</fb>
    <v>1</v>
  </rv>
  <rv s="1">
    <fb>3437201</fb>
    <v>2</v>
  </rv>
  <rv s="1">
    <fb>42382</fb>
    <v>0</v>
  </rv>
  <rv s="1">
    <fb>8.6999999999999993</fb>
    <v>1</v>
  </rv>
  <rv s="1">
    <fb>9.0500000000000007</fb>
    <v>1</v>
  </rv>
  <rv s="1">
    <fb>9.17</fb>
    <v>1</v>
  </rv>
  <rv s="1">
    <fb>8.65</fb>
    <v>1</v>
  </rv>
  <rv s="1">
    <fb>736586</fb>
    <v>2</v>
  </rv>
  <rv s="1">
    <fb>45695</fb>
    <v>0</v>
  </rv>
  <rv s="1">
    <fb>93.37</fb>
    <v>1</v>
  </rv>
  <rv s="1">
    <fb>95.07</fb>
    <v>1</v>
  </rv>
  <rv s="1">
    <fb>96.603800000000007</fb>
    <v>1</v>
  </rv>
  <rv s="1">
    <fb>92.39</fb>
    <v>1</v>
  </rv>
  <rv s="1">
    <fb>2084376</fb>
    <v>2</v>
  </rv>
  <rv s="1">
    <fb>42383</fb>
    <v>0</v>
  </rv>
  <rv s="1">
    <fb>8.42</fb>
    <v>1</v>
  </rv>
  <rv s="1">
    <fb>8.74</fb>
    <v>1</v>
  </rv>
  <rv s="1">
    <fb>9.2998999999999992</fb>
    <v>1</v>
  </rv>
  <rv s="1">
    <fb>8.3800000000000008</fb>
    <v>1</v>
  </rv>
  <rv s="1">
    <fb>1338094</fb>
    <v>2</v>
  </rv>
  <rv s="1">
    <fb>45694</fb>
    <v>0</v>
  </rv>
  <rv s="1">
    <fb>95.52</fb>
    <v>1</v>
  </rv>
  <rv s="1">
    <fb>98.48</fb>
    <v>1</v>
  </rv>
  <rv s="1">
    <fb>95.46</fb>
    <v>1</v>
  </rv>
  <rv s="1">
    <fb>1908383</fb>
    <v>2</v>
  </rv>
  <rv s="1">
    <fb>42384</fb>
    <v>0</v>
  </rv>
  <rv s="1">
    <fb>8.15</fb>
    <v>1</v>
  </rv>
  <rv s="1">
    <fb>1059603</fb>
    <v>2</v>
  </rv>
  <rv s="1">
    <fb>45693</fb>
    <v>0</v>
  </rv>
  <rv s="1">
    <fb>97</fb>
    <v>1</v>
  </rv>
  <rv s="1">
    <fb>97.3</fb>
    <v>1</v>
  </rv>
  <rv s="1">
    <fb>98.19</fb>
    <v>1</v>
  </rv>
  <rv s="1">
    <fb>96.5</fb>
    <v>1</v>
  </rv>
  <rv s="1">
    <fb>1332414</fb>
    <v>2</v>
  </rv>
  <rv s="1">
    <fb>42388</fb>
    <v>0</v>
  </rv>
  <rv s="1">
    <fb>8.43</fb>
    <v>1</v>
  </rv>
  <rv s="1">
    <fb>8.85</fb>
    <v>1</v>
  </rv>
  <rv s="1">
    <fb>8.3049999999999997</fb>
    <v>1</v>
  </rv>
  <rv s="1">
    <fb>1003397</fb>
    <v>2</v>
  </rv>
  <rv s="1">
    <fb>45692</fb>
    <v>0</v>
  </rv>
  <rv s="1">
    <fb>97.28</fb>
    <v>1</v>
  </rv>
  <rv s="1">
    <fb>97.86</fb>
    <v>1</v>
  </rv>
  <rv s="1">
    <fb>98.96</fb>
    <v>1</v>
  </rv>
  <rv s="1">
    <fb>96.92</fb>
    <v>1</v>
  </rv>
  <rv s="1">
    <fb>1102565</fb>
    <v>2</v>
  </rv>
  <rv s="1">
    <fb>42389</fb>
    <v>0</v>
  </rv>
  <rv s="1">
    <fb>9</fb>
    <v>1</v>
  </rv>
  <rv s="1">
    <fb>8.32</fb>
    <v>1</v>
  </rv>
  <rv s="1">
    <fb>8.2899999999999991</fb>
    <v>1</v>
  </rv>
  <rv s="1">
    <fb>1406061</fb>
    <v>2</v>
  </rv>
  <rv s="1">
    <fb>45691</fb>
    <v>0</v>
  </rv>
  <rv s="1">
    <fb>96.74</fb>
    <v>1</v>
  </rv>
  <rv s="1">
    <fb>98.86</fb>
    <v>1</v>
  </rv>
  <rv s="1">
    <fb>100.045</fb>
    <v>1</v>
  </rv>
  <rv s="1">
    <fb>96.66</fb>
    <v>1</v>
  </rv>
  <rv s="1">
    <fb>2148317</fb>
    <v>2</v>
  </rv>
  <rv s="1">
    <fb>42390</fb>
    <v>0</v>
  </rv>
  <rv s="1">
    <fb>8.9600000000000009</fb>
    <v>1</v>
  </rv>
  <rv s="1">
    <fb>8.69</fb>
    <v>1</v>
  </rv>
  <rv s="1">
    <fb>926921</fb>
    <v>2</v>
  </rv>
  <rv s="1">
    <fb>45688</fb>
    <v>0</v>
  </rv>
  <rv s="1">
    <fb>102.07</fb>
    <v>1</v>
  </rv>
  <rv s="1">
    <fb>105.58</fb>
    <v>1</v>
  </rv>
  <rv s="1">
    <fb>106.34</fb>
    <v>1</v>
  </rv>
  <rv s="1">
    <fb>101.63</fb>
    <v>1</v>
  </rv>
  <rv s="1">
    <fb>1676996</fb>
    <v>2</v>
  </rv>
  <rv s="1">
    <fb>42391</fb>
    <v>0</v>
  </rv>
  <rv s="1">
    <fb>8.81</fb>
    <v>1</v>
  </rv>
  <rv s="1">
    <fb>8.9700000000000006</fb>
    <v>1</v>
  </rv>
  <rv s="1">
    <fb>9.0150000000000006</fb>
    <v>1</v>
  </rv>
  <rv s="1">
    <fb>8.67</fb>
    <v>1</v>
  </rv>
  <rv s="1">
    <fb>975555</fb>
    <v>2</v>
  </rv>
  <rv s="1">
    <fb>45687</fb>
    <v>0</v>
  </rv>
  <rv s="1">
    <fb>107.01</fb>
    <v>1</v>
  </rv>
  <rv s="1">
    <fb>105.77</fb>
    <v>1</v>
  </rv>
  <rv s="1">
    <fb>107.7</fb>
    <v>1</v>
  </rv>
  <rv s="1">
    <fb>104.5</fb>
    <v>1</v>
  </rv>
  <rv s="1">
    <fb>929136</fb>
    <v>2</v>
  </rv>
  <rv s="1">
    <fb>42394</fb>
    <v>0</v>
  </rv>
  <rv s="1">
    <fb>8.76</fb>
    <v>1</v>
  </rv>
  <rv s="1">
    <fb>9.0299999999999994</fb>
    <v>1</v>
  </rv>
  <rv s="1">
    <fb>8.6950000000000003</fb>
    <v>1</v>
  </rv>
  <rv s="1">
    <fb>658815</fb>
    <v>2</v>
  </rv>
  <rv s="1">
    <fb>45686</fb>
    <v>0</v>
  </rv>
  <rv s="1">
    <fb>104.77</fb>
    <v>1</v>
  </rv>
  <rv s="1">
    <fb>104.11</fb>
    <v>1</v>
  </rv>
  <rv s="1">
    <fb>106.45</fb>
    <v>1</v>
  </rv>
  <rv s="1">
    <fb>103.71</fb>
    <v>1</v>
  </rv>
  <rv s="1">
    <fb>1022364</fb>
    <v>2</v>
  </rv>
  <rv s="1">
    <fb>42395</fb>
    <v>0</v>
  </rv>
  <rv s="1">
    <fb>8.9499999999999993</fb>
    <v>1</v>
  </rv>
  <rv s="1">
    <fb>8.89</fb>
    <v>1</v>
  </rv>
  <rv s="1">
    <fb>9.1549999999999994</fb>
    <v>1</v>
  </rv>
  <rv s="1">
    <fb>8.3019999999999996</fb>
    <v>1</v>
  </rv>
  <rv s="1">
    <fb>635228</fb>
    <v>2</v>
  </rv>
  <rv s="1">
    <fb>45685</fb>
    <v>0</v>
  </rv>
  <rv s="1">
    <fb>104.102</fb>
    <v>1</v>
  </rv>
  <rv s="1">
    <fb>101.77500000000001</fb>
    <v>1</v>
  </rv>
  <rv s="1">
    <fb>753010</fb>
    <v>2</v>
  </rv>
  <rv s="1">
    <fb>42396</fb>
    <v>0</v>
  </rv>
  <rv s="1">
    <fb>8.92</fb>
    <v>1</v>
  </rv>
  <rv s="1">
    <fb>8.64</fb>
    <v>1</v>
  </rv>
  <rv s="1">
    <fb>532508</fb>
    <v>2</v>
  </rv>
  <rv s="1">
    <fb>45684</fb>
    <v>0</v>
  </rv>
  <rv s="1">
    <fb>105.25</fb>
    <v>1</v>
  </rv>
  <rv s="1">
    <fb>101.955</fb>
    <v>1</v>
  </rv>
  <rv s="1">
    <fb>1054753</fb>
    <v>2</v>
  </rv>
  <rv s="1">
    <fb>42397</fb>
    <v>0</v>
  </rv>
  <rv s="1">
    <fb>8.91</fb>
    <v>1</v>
  </rv>
  <rv s="1">
    <fb>9.01</fb>
    <v>1</v>
  </rv>
  <rv s="1">
    <fb>8.58</fb>
    <v>1</v>
  </rv>
  <rv s="1">
    <fb>619892</fb>
    <v>2</v>
  </rv>
  <rv s="1">
    <fb>45681</fb>
    <v>0</v>
  </rv>
  <rv s="1">
    <fb>105.34</fb>
    <v>1</v>
  </rv>
  <rv s="1">
    <fb>105.46</fb>
    <v>1</v>
  </rv>
  <rv s="1">
    <fb>102.48</fb>
    <v>1</v>
  </rv>
  <rv s="1">
    <fb>1152812</fb>
    <v>2</v>
  </rv>
  <rv s="1">
    <fb>42398</fb>
    <v>0</v>
  </rv>
  <rv s="1">
    <fb>9.2100000000000009</fb>
    <v>1</v>
  </rv>
  <rv s="1">
    <fb>936200</fb>
    <v>2</v>
  </rv>
  <rv s="1">
    <fb>45680</fb>
    <v>0</v>
  </rv>
  <rv s="1">
    <fb>105.06</fb>
    <v>1</v>
  </rv>
  <rv s="1">
    <fb>102.21</fb>
    <v>1</v>
  </rv>
  <rv s="1">
    <fb>1224702</fb>
    <v>2</v>
  </rv>
  <rv s="1">
    <fb>42401</fb>
    <v>0</v>
  </rv>
  <rv s="1">
    <fb>9.3699999999999992</fb>
    <v>1</v>
  </rv>
  <rv s="1">
    <fb>9.16</fb>
    <v>1</v>
  </rv>
  <rv s="1">
    <fb>9.4600000000000009</fb>
    <v>1</v>
  </rv>
  <rv s="1">
    <fb>9.02</fb>
    <v>1</v>
  </rv>
  <rv s="1">
    <fb>845107</fb>
    <v>2</v>
  </rv>
  <rv s="1">
    <fb>45679</fb>
    <v>0</v>
  </rv>
  <rv s="1">
    <fb>103.3</fb>
    <v>1</v>
  </rv>
  <rv s="1">
    <fb>1222459</fb>
    <v>2</v>
  </rv>
  <rv s="1">
    <fb>42402</fb>
    <v>0</v>
  </rv>
  <rv s="1">
    <fb>9.06</fb>
    <v>1</v>
  </rv>
  <rv s="1">
    <fb>9.32</fb>
    <v>1</v>
  </rv>
  <rv s="1">
    <fb>8.9849999999999994</fb>
    <v>1</v>
  </rv>
  <rv s="1">
    <fb>442058</fb>
    <v>2</v>
  </rv>
  <rv s="1">
    <fb>45678</fb>
    <v>0</v>
  </rv>
  <rv s="1">
    <fb>103.47</fb>
    <v>1</v>
  </rv>
  <rv s="1">
    <fb>99.325000000000003</fb>
    <v>1</v>
  </rv>
  <rv s="1">
    <fb>1666162</fb>
    <v>2</v>
  </rv>
  <rv s="1">
    <fb>42403</fb>
    <v>0</v>
  </rv>
  <rv s="1">
    <fb>9.1199999999999992</fb>
    <v>1</v>
  </rv>
  <rv s="1">
    <fb>8.83</fb>
    <v>1</v>
  </rv>
  <rv s="1">
    <fb>637042</fb>
    <v>2</v>
  </rv>
  <rv s="1">
    <fb>45674</fb>
    <v>0</v>
  </rv>
  <rv s="1">
    <fb>99.97</fb>
    <v>1</v>
  </rv>
  <rv s="1">
    <fb>102.44</fb>
    <v>1</v>
  </rv>
  <rv s="1">
    <fb>102.5899</fb>
    <v>1</v>
  </rv>
  <rv s="1">
    <fb>99.44</fb>
    <v>1</v>
  </rv>
  <rv s="1">
    <fb>1776695</fb>
    <v>2</v>
  </rv>
  <rv s="1">
    <fb>42404</fb>
    <v>0</v>
  </rv>
  <rv s="1">
    <fb>9.1</fb>
    <v>1</v>
  </rv>
  <rv s="1">
    <fb>9.4450000000000003</fb>
    <v>1</v>
  </rv>
  <rv s="1">
    <fb>8.86</fb>
    <v>1</v>
  </rv>
  <rv s="1">
    <fb>841334</fb>
    <v>2</v>
  </rv>
  <rv s="1">
    <fb>45673</fb>
    <v>0</v>
  </rv>
  <rv s="1">
    <fb>102.67</fb>
    <v>1</v>
  </rv>
  <rv s="1">
    <fb>103.875</fb>
    <v>1</v>
  </rv>
  <rv s="1">
    <fb>101.56</fb>
    <v>1</v>
  </rv>
  <rv s="1">
    <fb>1339019</fb>
    <v>2</v>
  </rv>
  <rv s="1">
    <fb>42405</fb>
    <v>0</v>
  </rv>
  <rv s="1">
    <fb>8.6</fb>
    <v>1</v>
  </rv>
  <rv s="1">
    <fb>8.8699999999999992</fb>
    <v>1</v>
  </rv>
  <rv s="1">
    <fb>8.5399999999999991</fb>
    <v>1</v>
  </rv>
  <rv s="1">
    <fb>558289</fb>
    <v>2</v>
  </rv>
  <rv s="1">
    <fb>45672</fb>
    <v>0</v>
  </rv>
  <rv s="1">
    <fb>108.36</fb>
    <v>1</v>
  </rv>
  <rv s="1">
    <fb>108.7</fb>
    <v>1</v>
  </rv>
  <rv s="1">
    <fb>103.7137</fb>
    <v>1</v>
  </rv>
  <rv s="1">
    <fb>963175</fb>
    <v>2</v>
  </rv>
  <rv s="1">
    <fb>42408</fb>
    <v>0</v>
  </rv>
  <rv s="1">
    <fb>9.27</fb>
    <v>1</v>
  </rv>
  <rv s="1">
    <fb>8.5</fb>
    <v>1</v>
  </rv>
  <rv s="1">
    <fb>8.4</fb>
    <v>1</v>
  </rv>
  <rv s="1">
    <fb>1945658</fb>
    <v>2</v>
  </rv>
  <rv s="1">
    <fb>45671</fb>
    <v>0</v>
  </rv>
  <rv s="1">
    <fb>106.89</fb>
    <v>1</v>
  </rv>
  <rv s="1">
    <fb>108.41</fb>
    <v>1</v>
  </rv>
  <rv s="1">
    <fb>104.35</fb>
    <v>1</v>
  </rv>
  <rv s="1">
    <fb>1153555</fb>
    <v>2</v>
  </rv>
  <rv s="1">
    <fb>42409</fb>
    <v>0</v>
  </rv>
  <rv s="1">
    <fb>8.57</fb>
    <v>1</v>
  </rv>
  <rv s="1">
    <fb>686495</fb>
    <v>2</v>
  </rv>
  <rv s="1">
    <fb>45670</fb>
    <v>0</v>
  </rv>
  <rv s="1">
    <fb>108.96</fb>
    <v>1</v>
  </rv>
  <rv s="1">
    <fb>109.84</fb>
    <v>1</v>
  </rv>
  <rv s="1">
    <fb>103.69</fb>
    <v>1</v>
  </rv>
  <rv s="1">
    <fb>1545708</fb>
    <v>2</v>
  </rv>
  <rv s="1">
    <fb>42410</fb>
    <v>0</v>
  </rv>
  <rv s="1">
    <fb>9.15</fb>
    <v>1</v>
  </rv>
  <rv s="1">
    <fb>9.66</fb>
    <v>1</v>
  </rv>
  <rv s="1">
    <fb>573438</fb>
    <v>2</v>
  </rv>
  <rv s="1">
    <fb>45667</fb>
    <v>0</v>
  </rv>
  <rv s="1">
    <fb>107.99</fb>
    <v>1</v>
  </rv>
  <rv s="1">
    <fb>110.39</fb>
    <v>1</v>
  </rv>
  <rv s="1">
    <fb>107.405</fb>
    <v>1</v>
  </rv>
  <rv s="1">
    <fb>764703</fb>
    <v>2</v>
  </rv>
  <rv s="1">
    <fb>42411</fb>
    <v>0</v>
  </rv>
  <rv s="1">
    <fb>8.77</fb>
    <v>1</v>
  </rv>
  <rv s="1">
    <fb>9.3550000000000004</fb>
    <v>1</v>
  </rv>
  <rv s="1">
    <fb>590679</fb>
    <v>2</v>
  </rv>
  <rv s="1">
    <fb>45665</fb>
    <v>0</v>
  </rv>
  <rv s="1">
    <fb>109.68</fb>
    <v>1</v>
  </rv>
  <rv s="1">
    <fb>109.42</fb>
    <v>1</v>
  </rv>
  <rv s="1">
    <fb>109.9875</fb>
    <v>1</v>
  </rv>
  <rv s="1">
    <fb>107.51</fb>
    <v>1</v>
  </rv>
  <rv s="1">
    <fb>808473</fb>
    <v>2</v>
  </rv>
  <rv s="1">
    <fb>42412</fb>
    <v>0</v>
  </rv>
  <rv s="1">
    <fb>9.14</fb>
    <v>1</v>
  </rv>
  <rv s="1">
    <fb>9.2200000000000006</fb>
    <v>1</v>
  </rv>
  <rv s="1">
    <fb>8.61</fb>
    <v>1</v>
  </rv>
  <rv s="1">
    <fb>867963</fb>
    <v>2</v>
  </rv>
  <rv s="1">
    <fb>45664</fb>
    <v>0</v>
  </rv>
  <rv s="1">
    <fb>111.06</fb>
    <v>1</v>
  </rv>
  <rv s="1">
    <fb>113.12</fb>
    <v>1</v>
  </rv>
  <rv s="1">
    <fb>113.81</fb>
    <v>1</v>
  </rv>
  <rv s="1">
    <fb>861518</fb>
    <v>2</v>
  </rv>
  <rv s="1">
    <fb>42416</fb>
    <v>0</v>
  </rv>
  <rv s="1">
    <fb>9.34</fb>
    <v>1</v>
  </rv>
  <rv s="1">
    <fb>9.24</fb>
    <v>1</v>
  </rv>
  <rv s="1">
    <fb>477115</fb>
    <v>2</v>
  </rv>
  <rv s="1">
    <fb>45663</fb>
    <v>0</v>
  </rv>
  <rv s="1">
    <fb>112.07</fb>
    <v>1</v>
  </rv>
  <rv s="1">
    <fb>112.8</fb>
    <v>1</v>
  </rv>
  <rv s="1">
    <fb>115.08</fb>
    <v>1</v>
  </rv>
  <rv s="1">
    <fb>111.24</fb>
    <v>1</v>
  </rv>
  <rv s="1">
    <fb>1264148</fb>
    <v>2</v>
  </rv>
  <rv s="1">
    <fb>42417</fb>
    <v>0</v>
  </rv>
  <rv s="1">
    <fb>9.6199999999999992</fb>
    <v>1</v>
  </rv>
  <rv s="1">
    <fb>9.86</fb>
    <v>1</v>
  </rv>
  <rv s="1">
    <fb>705037</fb>
    <v>2</v>
  </rv>
  <rv s="1">
    <fb>45660</fb>
    <v>0</v>
  </rv>
  <rv s="1">
    <fb>110.8</fb>
    <v>1</v>
  </rv>
  <rv s="1">
    <fb>110.6</fb>
    <v>1</v>
  </rv>
  <rv s="1">
    <fb>111.735</fb>
    <v>1</v>
  </rv>
  <rv s="1">
    <fb>109.26</fb>
    <v>1</v>
  </rv>
  <rv s="1">
    <fb>729770</fb>
    <v>2</v>
  </rv>
  <rv s="1">
    <fb>42418</fb>
    <v>0</v>
  </rv>
  <rv s="1">
    <fb>9.6999999999999993</fb>
    <v>1</v>
  </rv>
  <rv s="1">
    <fb>586592</fb>
    <v>2</v>
  </rv>
  <rv s="1">
    <fb>45659</fb>
    <v>0</v>
  </rv>
  <rv s="1">
    <fb>110.03</fb>
    <v>1</v>
  </rv>
  <rv s="1">
    <fb>110.55</fb>
    <v>1</v>
  </rv>
  <rv s="1">
    <fb>112.4</fb>
    <v>1</v>
  </rv>
  <rv s="1">
    <fb>109.83</fb>
    <v>1</v>
  </rv>
  <rv s="1">
    <fb>934800</fb>
    <v>2</v>
  </rv>
  <rv s="1">
    <fb>42419</fb>
    <v>0</v>
  </rv>
  <rv s="1">
    <fb>9.6850000000000005</fb>
    <v>1</v>
  </rv>
  <rv s="1">
    <fb>757891</fb>
    <v>2</v>
  </rv>
  <rv s="1">
    <fb>45657</fb>
    <v>0</v>
  </rv>
  <rv s="1">
    <fb>109.53</fb>
    <v>1</v>
  </rv>
  <rv s="1">
    <fb>109.59</fb>
    <v>1</v>
  </rv>
  <rv s="1">
    <fb>108.68</fb>
    <v>1</v>
  </rv>
  <rv s="1">
    <fb>905476</fb>
    <v>2</v>
  </rv>
  <rv s="1">
    <fb>42422</fb>
    <v>0</v>
  </rv>
  <rv s="1">
    <fb>9.39</fb>
    <v>1</v>
  </rv>
  <rv s="1">
    <fb>9.36</fb>
    <v>1</v>
  </rv>
  <rv s="1">
    <fb>9.58</fb>
    <v>1</v>
  </rv>
  <rv s="1">
    <fb>808691</fb>
    <v>2</v>
  </rv>
  <rv s="1">
    <fb>45656</fb>
    <v>0</v>
  </rv>
  <rv s="1">
    <fb>108.71</fb>
    <v>1</v>
  </rv>
  <rv s="1">
    <fb>109.45</fb>
    <v>1</v>
  </rv>
  <rv s="1">
    <fb>109.92</fb>
    <v>1</v>
  </rv>
  <rv s="1">
    <fb>1057832</fb>
    <v>2</v>
  </rv>
  <rv s="1">
    <fb>42423</fb>
    <v>0</v>
  </rv>
  <rv s="1">
    <fb>9.5299999999999994</fb>
    <v>1</v>
  </rv>
  <rv s="1">
    <fb>1215890</fb>
    <v>2</v>
  </rv>
  <rv s="1">
    <fb>45653</fb>
    <v>0</v>
  </rv>
  <rv s="1">
    <fb>110.72</fb>
    <v>1</v>
  </rv>
  <rv s="1">
    <fb>112.46</fb>
    <v>1</v>
  </rv>
  <rv s="1">
    <fb>114.16</fb>
    <v>1</v>
  </rv>
  <rv s="1">
    <fb>110.63</fb>
    <v>1</v>
  </rv>
  <rv s="1">
    <fb>930381</fb>
    <v>2</v>
  </rv>
  <rv s="1">
    <fb>42424</fb>
    <v>0</v>
  </rv>
  <rv s="1">
    <fb>9.09</fb>
    <v>1</v>
  </rv>
  <rv s="1">
    <fb>848805</fb>
    <v>2</v>
  </rv>
  <rv s="1">
    <fb>45652</fb>
    <v>0</v>
  </rv>
  <rv s="1">
    <fb>112.95</fb>
    <v>1</v>
  </rv>
  <rv s="1">
    <fb>112.09</fb>
    <v>1</v>
  </rv>
  <rv s="1">
    <fb>113.78</fb>
    <v>1</v>
  </rv>
  <rv s="1">
    <fb>111.765</fb>
    <v>1</v>
  </rv>
  <rv s="1">
    <fb>980164</fb>
    <v>2</v>
  </rv>
  <rv s="1">
    <fb>42425</fb>
    <v>0</v>
  </rv>
  <rv s="1">
    <fb>718144</fb>
    <v>2</v>
  </rv>
  <rv s="1">
    <fb>45650</fb>
    <v>0</v>
  </rv>
  <rv s="1">
    <fb>112.28</fb>
    <v>1</v>
  </rv>
  <rv s="1">
    <fb>113.27</fb>
    <v>1</v>
  </rv>
  <rv s="1">
    <fb>113.495</fb>
    <v>1</v>
  </rv>
  <rv s="1">
    <fb>483625</fb>
    <v>2</v>
  </rv>
  <rv s="1">
    <fb>42426</fb>
    <v>0</v>
  </rv>
  <rv s="1">
    <fb>9.77</fb>
    <v>1</v>
  </rv>
  <rv s="1">
    <fb>9.91</fb>
    <v>1</v>
  </rv>
  <rv s="1">
    <fb>9.6549999999999994</fb>
    <v>1</v>
  </rv>
  <rv s="1">
    <fb>723596</fb>
    <v>2</v>
  </rv>
  <rv s="1">
    <fb>45649</fb>
    <v>0</v>
  </rv>
  <rv s="1">
    <fb>111.31</fb>
    <v>1</v>
  </rv>
  <rv s="1">
    <fb>115.38500000000001</fb>
    <v>1</v>
  </rv>
  <rv s="1">
    <fb>111.14</fb>
    <v>1</v>
  </rv>
  <rv s="1">
    <fb>1354560</fb>
    <v>2</v>
  </rv>
  <rv s="1">
    <fb>42429</fb>
    <v>0</v>
  </rv>
  <rv s="1">
    <fb>9.7899999999999991</fb>
    <v>1</v>
  </rv>
  <rv s="1">
    <fb>10.059900000000001</fb>
    <v>1</v>
  </rv>
  <rv s="1">
    <fb>9.73</fb>
    <v>1</v>
  </rv>
  <rv s="1">
    <fb>884004</fb>
    <v>2</v>
  </rv>
  <rv s="1">
    <fb>45646</fb>
    <v>0</v>
  </rv>
  <rv s="1">
    <fb>111.86</fb>
    <v>1</v>
  </rv>
  <rv s="1">
    <fb>105.26</fb>
    <v>1</v>
  </rv>
  <rv s="1">
    <fb>113</fb>
    <v>1</v>
  </rv>
  <rv s="1">
    <fb>104.4665</fb>
    <v>1</v>
  </rv>
  <rv s="1">
    <fb>2773766</fb>
    <v>2</v>
  </rv>
  <rv s="1">
    <fb>42430</fb>
    <v>0</v>
  </rv>
  <rv s="1">
    <fb>8.0850000000000009</fb>
    <v>1</v>
  </rv>
  <rv s="1">
    <fb>4013606</fb>
    <v>2</v>
  </rv>
  <rv s="1">
    <fb>45645</fb>
    <v>0</v>
  </rv>
  <rv s="1">
    <fb>105.68</fb>
    <v>1</v>
  </rv>
  <rv s="1">
    <fb>108.39</fb>
    <v>1</v>
  </rv>
  <rv s="1">
    <fb>109.36</fb>
    <v>1</v>
  </rv>
  <rv s="1">
    <fb>104.625</fb>
    <v>1</v>
  </rv>
  <rv s="1">
    <fb>1271304</fb>
    <v>2</v>
  </rv>
  <rv s="1">
    <fb>42431</fb>
    <v>0</v>
  </rv>
  <rv s="1">
    <fb>9.0399999999999991</fb>
    <v>1</v>
  </rv>
  <rv s="1">
    <fb>10.16</fb>
    <v>1</v>
  </rv>
  <rv s="1">
    <fb>2262008</fb>
    <v>2</v>
  </rv>
  <rv s="1">
    <fb>45644</fb>
    <v>0</v>
  </rv>
  <rv s="1">
    <fb>106.85</fb>
    <v>1</v>
  </rv>
  <rv s="1">
    <fb>111.73</fb>
    <v>1</v>
  </rv>
  <rv s="1">
    <fb>112.27</fb>
    <v>1</v>
  </rv>
  <rv s="1">
    <fb>106.46</fb>
    <v>1</v>
  </rv>
  <rv s="1">
    <fb>1491951</fb>
    <v>2</v>
  </rv>
  <rv s="1">
    <fb>42432</fb>
    <v>0</v>
  </rv>
  <rv s="1">
    <fb>10.08</fb>
    <v>1</v>
  </rv>
  <rv s="1">
    <fb>1230265</fb>
    <v>2</v>
  </rv>
  <rv s="1">
    <fb>45643</fb>
    <v>0</v>
  </rv>
  <rv s="1">
    <fb>111.55</fb>
    <v>1</v>
  </rv>
  <rv s="1">
    <fb>109</fb>
    <v>1</v>
  </rv>
  <rv s="1">
    <fb>113.1</fb>
    <v>1</v>
  </rv>
  <rv s="1">
    <fb>108.66249999999999</fb>
    <v>1</v>
  </rv>
  <rv s="1">
    <fb>1353297</fb>
    <v>2</v>
  </rv>
  <rv s="1">
    <fb>42433</fb>
    <v>0</v>
  </rv>
  <rv s="1">
    <fb>9.99</fb>
    <v>1</v>
  </rv>
  <rv s="1">
    <fb>10.138</fb>
    <v>1</v>
  </rv>
  <rv s="1">
    <fb>9.7723999999999993</fb>
    <v>1</v>
  </rv>
  <rv s="1">
    <fb>806549</fb>
    <v>2</v>
  </rv>
  <rv s="1">
    <fb>45642</fb>
    <v>0</v>
  </rv>
  <rv s="1">
    <fb>111.34</fb>
    <v>1</v>
  </rv>
  <rv s="1">
    <fb>112.99</fb>
    <v>1</v>
  </rv>
  <rv s="1">
    <fb>1498689</fb>
    <v>2</v>
  </rv>
  <rv s="1">
    <fb>42436</fb>
    <v>0</v>
  </rv>
  <rv s="1">
    <fb>10.06</fb>
    <v>1</v>
  </rv>
  <rv s="1">
    <fb>716907</fb>
    <v>2</v>
  </rv>
  <rv s="1">
    <fb>45639</fb>
    <v>0</v>
  </rv>
  <rv s="1">
    <fb>111.72</fb>
    <v>1</v>
  </rv>
  <rv s="1">
    <fb>113.21</fb>
    <v>1</v>
  </rv>
  <rv s="1">
    <fb>113.34480000000001</fb>
    <v>1</v>
  </rv>
  <rv s="1">
    <fb>110.33</fb>
    <v>1</v>
  </rv>
  <rv s="1">
    <fb>1095839</fb>
    <v>2</v>
  </rv>
  <rv s="1">
    <fb>42437</fb>
    <v>0</v>
  </rv>
  <rv s="1">
    <fb>9.43</fb>
    <v>1</v>
  </rv>
  <rv s="1">
    <fb>10.01</fb>
    <v>1</v>
  </rv>
  <rv s="1">
    <fb>896425</fb>
    <v>2</v>
  </rv>
  <rv s="1">
    <fb>45638</fb>
    <v>0</v>
  </rv>
  <rv s="1">
    <fb>112.94</fb>
    <v>1</v>
  </rv>
  <rv s="1">
    <fb>113.08</fb>
    <v>1</v>
  </rv>
  <rv s="1">
    <fb>113.96</fb>
    <v>1</v>
  </rv>
  <rv s="1">
    <fb>112.3</fb>
    <v>1</v>
  </rv>
  <rv s="1">
    <fb>1067718</fb>
    <v>2</v>
  </rv>
  <rv s="1">
    <fb>42438</fb>
    <v>0</v>
  </rv>
  <rv s="1">
    <fb>9.51</fb>
    <v>1</v>
  </rv>
  <rv s="1">
    <fb>9.1050000000000004</fb>
    <v>1</v>
  </rv>
  <rv s="1">
    <fb>530519</fb>
    <v>2</v>
  </rv>
  <rv s="1">
    <fb>45637</fb>
    <v>0</v>
  </rv>
  <rv s="1">
    <fb>113.37</fb>
    <v>1</v>
  </rv>
  <rv s="1">
    <fb>114.07</fb>
    <v>1</v>
  </rv>
  <rv s="1">
    <fb>112.32</fb>
    <v>1</v>
  </rv>
  <rv s="1">
    <fb>1444222</fb>
    <v>2</v>
  </rv>
  <rv s="1">
    <fb>42439</fb>
    <v>0</v>
  </rv>
  <rv s="1">
    <fb>8.9</fb>
    <v>1</v>
  </rv>
  <rv s="1">
    <fb>8.7449999999999992</fb>
    <v>1</v>
  </rv>
  <rv s="1">
    <fb>923734</fb>
    <v>2</v>
  </rv>
  <rv s="1">
    <fb>45636</fb>
    <v>0</v>
  </rv>
  <rv s="1">
    <fb>111.44</fb>
    <v>1</v>
  </rv>
  <rv s="1">
    <fb>110.84</fb>
    <v>1</v>
  </rv>
  <rv s="1">
    <fb>110.22</fb>
    <v>1</v>
  </rv>
  <rv s="1">
    <fb>1172507</fb>
    <v>2</v>
  </rv>
  <rv s="1">
    <fb>42440</fb>
    <v>0</v>
  </rv>
  <rv s="1">
    <fb>860582</fb>
    <v>2</v>
  </rv>
  <rv s="1">
    <fb>45635</fb>
    <v>0</v>
  </rv>
  <rv s="1">
    <fb>110.12</fb>
    <v>1</v>
  </rv>
  <rv s="1">
    <fb>112</fb>
    <v>1</v>
  </rv>
  <rv s="1">
    <fb>108.5</fb>
    <v>1</v>
  </rv>
  <rv s="1">
    <fb>1423292</fb>
    <v>2</v>
  </rv>
  <rv s="1">
    <fb>42443</fb>
    <v>0</v>
  </rv>
  <rv s="1">
    <fb>658907</fb>
    <v>2</v>
  </rv>
  <rv s="1">
    <fb>45632</fb>
    <v>0</v>
  </rv>
  <rv s="1">
    <fb>109.75</fb>
    <v>1</v>
  </rv>
  <rv s="1">
    <fb>111.77</fb>
    <v>1</v>
  </rv>
  <rv s="1">
    <fb>112.45</fb>
    <v>1</v>
  </rv>
  <rv s="1">
    <fb>1035367</fb>
    <v>2</v>
  </rv>
  <rv s="1">
    <fb>42444</fb>
    <v>0</v>
  </rv>
  <rv s="1">
    <fb>9.7100000000000009</fb>
    <v>1</v>
  </rv>
  <rv s="1">
    <fb>545128</fb>
    <v>2</v>
  </rv>
  <rv s="1">
    <fb>45631</fb>
    <v>0</v>
  </rv>
  <rv s="1">
    <fb>109.91</fb>
    <v>1</v>
  </rv>
  <rv s="1">
    <fb>113.25</fb>
    <v>1</v>
  </rv>
  <rv s="1">
    <fb>113.455</fb>
    <v>1</v>
  </rv>
  <rv s="1">
    <fb>109.53959999999999</fb>
    <v>1</v>
  </rv>
  <rv s="1">
    <fb>1208906</fb>
    <v>2</v>
  </rv>
  <rv s="1">
    <fb>42445</fb>
    <v>0</v>
  </rv>
  <rv s="1">
    <fb>9.64</fb>
    <v>1</v>
  </rv>
  <rv s="1">
    <fb>9.44</fb>
    <v>1</v>
  </rv>
  <rv s="1">
    <fb>511953</fb>
    <v>2</v>
  </rv>
  <rv s="1">
    <fb>45630</fb>
    <v>0</v>
  </rv>
  <rv s="1">
    <fb>113.28</fb>
    <v>1</v>
  </rv>
  <rv s="1">
    <fb>111.33</fb>
    <v>1</v>
  </rv>
  <rv s="1">
    <fb>114.03</fb>
    <v>1</v>
  </rv>
  <rv s="1">
    <fb>111.23009999999999</fb>
    <v>1</v>
  </rv>
  <rv s="1">
    <fb>1231667</fb>
    <v>2</v>
  </rv>
  <rv s="1">
    <fb>42446</fb>
    <v>0</v>
  </rv>
  <rv s="1">
    <fb>9.82</fb>
    <v>1</v>
  </rv>
  <rv s="1">
    <fb>9.52</fb>
    <v>1</v>
  </rv>
  <rv s="1">
    <fb>596190</fb>
    <v>2</v>
  </rv>
  <rv s="1">
    <fb>45629</fb>
    <v>0</v>
  </rv>
  <rv s="1">
    <fb>111.25</fb>
    <v>1</v>
  </rv>
  <rv s="1">
    <fb>109.8</fb>
    <v>1</v>
  </rv>
  <rv s="1">
    <fb>111.63</fb>
    <v>1</v>
  </rv>
  <rv s="1">
    <fb>107.61</fb>
    <v>1</v>
  </rv>
  <rv s="1">
    <fb>1344800</fb>
    <v>2</v>
  </rv>
  <rv s="1">
    <fb>42447</fb>
    <v>0</v>
  </rv>
  <rv s="1">
    <fb>9.8800000000000008</fb>
    <v>1</v>
  </rv>
  <rv s="1">
    <fb>993765</fb>
    <v>2</v>
  </rv>
  <rv s="1">
    <fb>45628</fb>
    <v>0</v>
  </rv>
  <rv s="1">
    <fb>106.24</fb>
    <v>1</v>
  </rv>
  <rv s="1">
    <fb>105.83</fb>
    <v>1</v>
  </rv>
  <rv s="1">
    <fb>1417558</fb>
    <v>2</v>
  </rv>
  <rv s="1">
    <fb>42450</fb>
    <v>0</v>
  </rv>
  <rv s="1">
    <fb>9.9600000000000009</fb>
    <v>1</v>
  </rv>
  <rv s="1">
    <fb>488878</fb>
    <v>2</v>
  </rv>
  <rv s="1">
    <fb>45625</fb>
    <v>0</v>
  </rv>
  <rv s="1">
    <fb>105.6</fb>
    <v>1</v>
  </rv>
  <rv s="1">
    <fb>106.7364</fb>
    <v>1</v>
  </rv>
  <rv s="1">
    <fb>104.56</fb>
    <v>1</v>
  </rv>
  <rv s="1">
    <fb>760643</fb>
    <v>2</v>
  </rv>
  <rv s="1">
    <fb>42451</fb>
    <v>0</v>
  </rv>
  <rv s="1">
    <fb>9.83</fb>
    <v>1</v>
  </rv>
  <rv s="1">
    <fb>9.48</fb>
    <v>1</v>
  </rv>
  <rv s="1">
    <fb>467223</fb>
    <v>2</v>
  </rv>
  <rv s="1">
    <fb>45623</fb>
    <v>0</v>
  </rv>
  <rv s="1">
    <fb>107.28</fb>
    <v>1</v>
  </rv>
  <rv s="1">
    <fb>105.0699</fb>
    <v>1</v>
  </rv>
  <rv s="1">
    <fb>1849084</fb>
    <v>2</v>
  </rv>
  <rv s="1">
    <fb>42452</fb>
    <v>0</v>
  </rv>
  <rv s="1">
    <fb>9.2799999999999994</fb>
    <v>1</v>
  </rv>
  <rv s="1">
    <fb>517961</fb>
    <v>2</v>
  </rv>
  <rv s="1">
    <fb>45622</fb>
    <v>0</v>
  </rv>
  <rv s="1">
    <fb>104.06</fb>
    <v>1</v>
  </rv>
  <rv s="1">
    <fb>108.08</fb>
    <v>1</v>
  </rv>
  <rv s="1">
    <fb>108.22</fb>
    <v>1</v>
  </rv>
  <rv s="1">
    <fb>104.03</fb>
    <v>1</v>
  </rv>
  <rv s="1">
    <fb>1313112</fb>
    <v>2</v>
  </rv>
  <rv s="1">
    <fb>42453</fb>
    <v>0</v>
  </rv>
  <rv s="1">
    <fb>9.31</fb>
    <v>1</v>
  </rv>
  <rv s="1">
    <fb>9.35</fb>
    <v>1</v>
  </rv>
  <rv s="1">
    <fb>595591</fb>
    <v>2</v>
  </rv>
  <rv s="1">
    <fb>45621</fb>
    <v>0</v>
  </rv>
  <rv s="1">
    <fb>108.53</fb>
    <v>1</v>
  </rv>
  <rv s="1">
    <fb>107.44</fb>
    <v>1</v>
  </rv>
  <rv s="1">
    <fb>109.64</fb>
    <v>1</v>
  </rv>
  <rv s="1">
    <fb>107.11</fb>
    <v>1</v>
  </rv>
  <rv s="1">
    <fb>2041985</fb>
    <v>2</v>
  </rv>
  <rv s="1">
    <fb>42457</fb>
    <v>0</v>
  </rv>
  <rv s="1">
    <fb>1120320</fb>
    <v>2</v>
  </rv>
  <rv s="1">
    <fb>45618</fb>
    <v>0</v>
  </rv>
  <rv s="1">
    <fb>106.08</fb>
    <v>1</v>
  </rv>
  <rv s="1">
    <fb>107.73</fb>
    <v>1</v>
  </rv>
  <rv s="1">
    <fb>1921879</fb>
    <v>2</v>
  </rv>
  <rv s="1">
    <fb>42458</fb>
    <v>0</v>
  </rv>
  <rv s="1">
    <fb>1757988</fb>
    <v>2</v>
  </rv>
  <rv s="1">
    <fb>45617</fb>
    <v>0</v>
  </rv>
  <rv s="1">
    <fb>101.81</fb>
    <v>1</v>
  </rv>
  <rv s="1">
    <fb>98.98</fb>
    <v>1</v>
  </rv>
  <rv s="1">
    <fb>102.4</fb>
    <v>1</v>
  </rv>
  <rv s="1">
    <fb>97.292100000000005</fb>
    <v>1</v>
  </rv>
  <rv s="1">
    <fb>1479260</fb>
    <v>2</v>
  </rv>
  <rv s="1">
    <fb>42459</fb>
    <v>0</v>
  </rv>
  <rv s="1">
    <fb>9.19</fb>
    <v>1</v>
  </rv>
  <rv s="1">
    <fb>571338</fb>
    <v>2</v>
  </rv>
  <rv s="1">
    <fb>45616</fb>
    <v>0</v>
  </rv>
  <rv s="1">
    <fb>98.59</fb>
    <v>1</v>
  </rv>
  <rv s="1">
    <fb>97.31</fb>
    <v>1</v>
  </rv>
  <rv s="1">
    <fb>99.63</fb>
    <v>1</v>
  </rv>
  <rv s="1">
    <fb>97.12</fb>
    <v>1</v>
  </rv>
  <rv s="1">
    <fb>1202344</fb>
    <v>2</v>
  </rv>
  <rv s="1">
    <fb>42460</fb>
    <v>0</v>
  </rv>
  <rv s="1">
    <fb>9.2243999999999993</fb>
    <v>1</v>
  </rv>
  <rv s="1">
    <fb>1231738</fb>
    <v>2</v>
  </rv>
  <rv s="1">
    <fb>45615</fb>
    <v>0</v>
  </rv>
  <rv s="1">
    <fb>95.32</fb>
    <v>1</v>
  </rv>
  <rv s="1">
    <fb>95.045699999999997</fb>
    <v>1</v>
  </rv>
  <rv s="1">
    <fb>1487453</fb>
    <v>2</v>
  </rv>
  <rv s="1">
    <fb>42461</fb>
    <v>0</v>
  </rv>
  <rv s="1">
    <fb>696000</fb>
    <v>2</v>
  </rv>
  <rv s="1">
    <fb>45614</fb>
    <v>0</v>
  </rv>
  <rv s="1">
    <fb>97.43</fb>
    <v>1</v>
  </rv>
  <rv s="1">
    <fb>98.254999999999995</fb>
    <v>1</v>
  </rv>
  <rv s="1">
    <fb>95.784999999999997</fb>
    <v>1</v>
  </rv>
  <rv s="1">
    <fb>1258541</fb>
    <v>2</v>
  </rv>
  <rv s="1">
    <fb>42464</fb>
    <v>0</v>
  </rv>
  <rv s="1">
    <fb>9.49</fb>
    <v>1</v>
  </rv>
  <rv s="1">
    <fb>597592</fb>
    <v>2</v>
  </rv>
  <rv s="1">
    <fb>45611</fb>
    <v>0</v>
  </rv>
  <rv s="1">
    <fb>97.78</fb>
    <v>1</v>
  </rv>
  <rv s="1">
    <fb>100.72</fb>
    <v>1</v>
  </rv>
  <rv s="1">
    <fb>100.9641</fb>
    <v>1</v>
  </rv>
  <rv s="1">
    <fb>1373750</fb>
    <v>2</v>
  </rv>
  <rv s="1">
    <fb>42465</fb>
    <v>0</v>
  </rv>
  <rv s="1">
    <fb>9.18</fb>
    <v>1</v>
  </rv>
  <rv s="1">
    <fb>594537</fb>
    <v>2</v>
  </rv>
  <rv s="1">
    <fb>45610</fb>
    <v>0</v>
  </rv>
  <rv s="1">
    <fb>99.86</fb>
    <v>1</v>
  </rv>
  <rv s="1">
    <fb>99.65</fb>
    <v>1</v>
  </rv>
  <rv s="1">
    <fb>98.68</fb>
    <v>1</v>
  </rv>
  <rv s="1">
    <fb>1809700</fb>
    <v>2</v>
  </rv>
  <rv s="1">
    <fb>42466</fb>
    <v>0</v>
  </rv>
  <rv s="1">
    <fb>8.8450000000000006</fb>
    <v>1</v>
  </rv>
  <rv s="1">
    <fb>628972</fb>
    <v>2</v>
  </rv>
  <rv s="1">
    <fb>45609</fb>
    <v>0</v>
  </rv>
  <rv s="1">
    <fb>100.75</fb>
    <v>1</v>
  </rv>
  <rv s="1">
    <fb>1730975</fb>
    <v>2</v>
  </rv>
  <rv s="1">
    <fb>42467</fb>
    <v>0</v>
  </rv>
  <rv s="1">
    <fb>435376</fb>
    <v>2</v>
  </rv>
  <rv s="1">
    <fb>45608</fb>
    <v>0</v>
  </rv>
  <rv s="1">
    <fb>101.98</fb>
    <v>1</v>
  </rv>
  <rv s="1">
    <fb>101.3</fb>
    <v>1</v>
  </rv>
  <rv s="1">
    <fb>1191367</fb>
    <v>2</v>
  </rv>
  <rv s="1">
    <fb>42468</fb>
    <v>0</v>
  </rv>
  <rv s="1">
    <fb>8.93</fb>
    <v>1</v>
  </rv>
  <rv s="1">
    <fb>9.0488999999999997</fb>
    <v>1</v>
  </rv>
  <rv s="1">
    <fb>8.66</fb>
    <v>1</v>
  </rv>
  <rv s="1">
    <fb>695752</fb>
    <v>2</v>
  </rv>
  <rv s="1">
    <fb>45607</fb>
    <v>0</v>
  </rv>
  <rv s="1">
    <fb>102.85</fb>
    <v>1</v>
  </rv>
  <rv s="1">
    <fb>102.26</fb>
    <v>1</v>
  </rv>
  <rv s="1">
    <fb>104.28</fb>
    <v>1</v>
  </rv>
  <rv s="1">
    <fb>101.9</fb>
    <v>1</v>
  </rv>
  <rv s="1">
    <fb>1457850</fb>
    <v>2</v>
  </rv>
  <rv s="1">
    <fb>42471</fb>
    <v>0</v>
  </rv>
  <rv s="1">
    <fb>8.68</fb>
    <v>1</v>
  </rv>
  <rv s="1">
    <fb>443006</fb>
    <v>2</v>
  </rv>
  <rv s="1">
    <fb>45604</fb>
    <v>0</v>
  </rv>
  <rv s="1">
    <fb>101.57</fb>
    <v>1</v>
  </rv>
  <rv s="1">
    <fb>101.99</fb>
    <v>1</v>
  </rv>
  <rv s="1">
    <fb>99.53</fb>
    <v>1</v>
  </rv>
  <rv s="1">
    <fb>1836388</fb>
    <v>2</v>
  </rv>
  <rv s="1">
    <fb>42472</fb>
    <v>0</v>
  </rv>
  <rv s="1">
    <fb>8.7799999999999994</fb>
    <v>1</v>
  </rv>
  <rv s="1">
    <fb>8.44</fb>
    <v>1</v>
  </rv>
  <rv s="1">
    <fb>443936</fb>
    <v>2</v>
  </rv>
  <rv s="1">
    <fb>45603</fb>
    <v>0</v>
  </rv>
  <rv s="1">
    <fb>101.86</fb>
    <v>1</v>
  </rv>
  <rv s="1">
    <fb>102.5</fb>
    <v>1</v>
  </rv>
  <rv s="1">
    <fb>105.14</fb>
    <v>1</v>
  </rv>
  <rv s="1">
    <fb>101.5</fb>
    <v>1</v>
  </rv>
  <rv s="1">
    <fb>1792940</fb>
    <v>2</v>
  </rv>
  <rv s="1">
    <fb>42473</fb>
    <v>0</v>
  </rv>
  <rv s="1">
    <fb>9.11</fb>
    <v>1</v>
  </rv>
  <rv s="1">
    <fb>652607</fb>
    <v>2</v>
  </rv>
  <rv s="1">
    <fb>45602</fb>
    <v>0</v>
  </rv>
  <rv s="1">
    <fb>106.47499999999999</fb>
    <v>1</v>
  </rv>
  <rv s="1">
    <fb>101.14</fb>
    <v>1</v>
  </rv>
  <rv s="1">
    <fb>2382251</fb>
    <v>2</v>
  </rv>
  <rv s="1">
    <fb>42474</fb>
    <v>0</v>
  </rv>
  <rv s="1">
    <fb>990990</fb>
    <v>2</v>
  </rv>
  <rv s="1">
    <fb>45601</fb>
    <v>0</v>
  </rv>
  <rv s="1">
    <fb>105.22</fb>
    <v>1</v>
  </rv>
  <rv s="1">
    <fb>106.01</fb>
    <v>1</v>
  </rv>
  <rv s="1">
    <fb>106.7231</fb>
    <v>1</v>
  </rv>
  <rv s="1">
    <fb>104.67</fb>
    <v>1</v>
  </rv>
  <rv s="1">
    <fb>1615597</fb>
    <v>2</v>
  </rv>
  <rv s="1">
    <fb>42475</fb>
    <v>0</v>
  </rv>
  <rv s="1">
    <fb>9.7600999999999996</fb>
    <v>1</v>
  </rv>
  <rv s="1">
    <fb>749678</fb>
    <v>2</v>
  </rv>
  <rv s="1">
    <fb>45600</fb>
    <v>0</v>
  </rv>
  <rv s="1">
    <fb>106.29</fb>
    <v>1</v>
  </rv>
  <rv s="1">
    <fb>105.29</fb>
    <v>1</v>
  </rv>
  <rv s="1">
    <fb>108.25</fb>
    <v>1</v>
  </rv>
  <rv s="1">
    <fb>105.13</fb>
    <v>1</v>
  </rv>
  <rv s="1">
    <fb>1253504</fb>
    <v>2</v>
  </rv>
  <rv s="1">
    <fb>42478</fb>
    <v>0</v>
  </rv>
  <rv s="1">
    <fb>409369</fb>
    <v>2</v>
  </rv>
  <rv s="1">
    <fb>45597</fb>
    <v>0</v>
  </rv>
  <rv s="1">
    <fb>106.21</fb>
    <v>1</v>
  </rv>
  <rv s="1">
    <fb>108</fb>
    <v>1</v>
  </rv>
  <rv s="1">
    <fb>105.7</fb>
    <v>1</v>
  </rv>
  <rv s="1">
    <fb>1880424</fb>
    <v>2</v>
  </rv>
  <rv s="1">
    <fb>42479</fb>
    <v>0</v>
  </rv>
  <rv s="1">
    <fb>435307</fb>
    <v>2</v>
  </rv>
  <rv s="1">
    <fb>45596</fb>
    <v>0</v>
  </rv>
  <rv s="1">
    <fb>110.89</fb>
    <v>1</v>
  </rv>
  <rv s="1">
    <fb>106.48</fb>
    <v>1</v>
  </rv>
  <rv s="1">
    <fb>2365861</fb>
    <v>2</v>
  </rv>
  <rv s="1">
    <fb>42480</fb>
    <v>0</v>
  </rv>
  <rv s="1">
    <fb>10.050000000000001</fb>
    <v>1</v>
  </rv>
  <rv s="1">
    <fb>500416</fb>
    <v>2</v>
  </rv>
  <rv s="1">
    <fb>45595</fb>
    <v>0</v>
  </rv>
  <rv s="1">
    <fb>110.15</fb>
    <v>1</v>
  </rv>
  <rv s="1">
    <fb>113.2</fb>
    <v>1</v>
  </rv>
  <rv s="1">
    <fb>3539982</fb>
    <v>2</v>
  </rv>
  <rv s="1">
    <fb>42481</fb>
    <v>0</v>
  </rv>
  <rv s="1">
    <fb>438161</fb>
    <v>2</v>
  </rv>
  <rv s="1">
    <fb>45594</fb>
    <v>0</v>
  </rv>
  <rv s="1">
    <fb>111.58</fb>
    <v>1</v>
  </rv>
  <rv s="1">
    <fb>113.75</fb>
    <v>1</v>
  </rv>
  <rv s="1">
    <fb>117.76</fb>
    <v>1</v>
  </rv>
  <rv s="1">
    <fb>111.16</fb>
    <v>1</v>
  </rv>
  <rv s="1">
    <fb>9251427</fb>
    <v>2</v>
  </rv>
  <rv s="1">
    <fb>42482</fb>
    <v>0</v>
  </rv>
  <rv s="1">
    <fb>9.7200000000000006</fb>
    <v>1</v>
  </rv>
  <rv s="1">
    <fb>659963</fb>
    <v>2</v>
  </rv>
  <rv s="1">
    <fb>45593</fb>
    <v>0</v>
  </rv>
  <rv s="1">
    <fb>138.05000000000001</fb>
    <v>1</v>
  </rv>
  <rv s="1">
    <fb>135.44</fb>
    <v>1</v>
  </rv>
  <rv s="1">
    <fb>139.96</fb>
    <v>1</v>
  </rv>
  <rv s="1">
    <fb>135.35</fb>
    <v>1</v>
  </rv>
  <rv s="1">
    <fb>2281658</fb>
    <v>2</v>
  </rv>
  <rv s="1">
    <fb>42485</fb>
    <v>0</v>
  </rv>
  <rv s="1">
    <fb>9.6300000000000008</fb>
    <v>1</v>
  </rv>
  <rv s="1">
    <fb>344203</fb>
    <v>2</v>
  </rv>
  <rv s="1">
    <fb>45590</fb>
    <v>0</v>
  </rv>
  <rv s="1">
    <fb>133.75</fb>
    <v>1</v>
  </rv>
  <rv s="1">
    <fb>134</fb>
    <v>1</v>
  </rv>
  <rv s="1">
    <fb>137</fb>
    <v>1</v>
  </rv>
  <rv s="1">
    <fb>132.78</fb>
    <v>1</v>
  </rv>
  <rv s="1">
    <fb>1491174</fb>
    <v>2</v>
  </rv>
  <rv s="1">
    <fb>42486</fb>
    <v>0</v>
  </rv>
  <rv s="1">
    <fb>9.84</fb>
    <v>1</v>
  </rv>
  <rv s="1">
    <fb>324553</fb>
    <v>2</v>
  </rv>
  <rv s="1">
    <fb>45589</fb>
    <v>0</v>
  </rv>
  <rv s="1">
    <fb>129.99</fb>
    <v>1</v>
  </rv>
  <rv s="1">
    <fb>132.94999999999999</fb>
    <v>1</v>
  </rv>
  <rv s="1">
    <fb>129.69</fb>
    <v>1</v>
  </rv>
  <rv s="1">
    <fb>819995</fb>
    <v>2</v>
  </rv>
  <rv s="1">
    <fb>42487</fb>
    <v>0</v>
  </rv>
  <rv s="1">
    <fb>8.5299999999999994</fb>
    <v>1</v>
  </rv>
  <rv s="1">
    <fb>2449096</fb>
    <v>2</v>
  </rv>
  <rv s="1">
    <fb>45588</fb>
    <v>0</v>
  </rv>
  <rv s="1">
    <fb>131.29</fb>
    <v>1</v>
  </rv>
  <rv s="1">
    <fb>132.57</fb>
    <v>1</v>
  </rv>
  <rv s="1">
    <fb>134.845</fb>
    <v>1</v>
  </rv>
  <rv s="1">
    <fb>130.35</fb>
    <v>1</v>
  </rv>
  <rv s="1">
    <fb>769991</fb>
    <v>2</v>
  </rv>
  <rv s="1">
    <fb>42488</fb>
    <v>0</v>
  </rv>
  <rv s="1">
    <fb>8.6300000000000008</fb>
    <v>1</v>
  </rv>
  <rv s="1">
    <fb>890588</fb>
    <v>2</v>
  </rv>
  <rv s="1">
    <fb>45587</fb>
    <v>0</v>
  </rv>
  <rv s="1">
    <fb>132.35</fb>
    <v>1</v>
  </rv>
  <rv s="1">
    <fb>137.03</fb>
    <v>1</v>
  </rv>
  <rv s="1">
    <fb>137.1</fb>
    <v>1</v>
  </rv>
  <rv s="1">
    <fb>132.29</fb>
    <v>1</v>
  </rv>
  <rv s="1">
    <fb>1217217</fb>
    <v>2</v>
  </rv>
  <rv s="1">
    <fb>42489</fb>
    <v>0</v>
  </rv>
  <rv s="1">
    <fb>8.35</fb>
    <v>1</v>
  </rv>
  <rv s="1">
    <fb>8.2100000000000009</fb>
    <v>1</v>
  </rv>
  <rv s="1">
    <fb>755400</fb>
    <v>2</v>
  </rv>
  <rv s="1">
    <fb>45586</fb>
    <v>0</v>
  </rv>
  <rv s="1">
    <fb>138.22999999999999</fb>
    <v>1</v>
  </rv>
  <rv s="1">
    <fb>138.66</fb>
    <v>1</v>
  </rv>
  <rv s="1">
    <fb>139.04</fb>
    <v>1</v>
  </rv>
  <rv s="1">
    <fb>136.44499999999999</fb>
    <v>1</v>
  </rv>
  <rv s="1">
    <fb>868305</fb>
    <v>2</v>
  </rv>
  <rv s="1">
    <fb>42492</fb>
    <v>0</v>
  </rv>
  <rv s="1">
    <fb>8.41</fb>
    <v>1</v>
  </rv>
  <rv s="1">
    <fb>8.51</fb>
    <v>1</v>
  </rv>
  <rv s="1">
    <fb>8.2873999999999999</fb>
    <v>1</v>
  </rv>
  <rv s="1">
    <fb>725611</fb>
    <v>2</v>
  </rv>
  <rv s="1">
    <fb>45583</fb>
    <v>0</v>
  </rv>
  <rv s="1">
    <fb>139.4</fb>
    <v>1</v>
  </rv>
  <rv s="1">
    <fb>137.91999999999999</fb>
    <v>1</v>
  </rv>
  <rv s="1">
    <fb>139.47</fb>
    <v>1</v>
  </rv>
  <rv s="1">
    <fb>137.04</fb>
    <v>1</v>
  </rv>
  <rv s="1">
    <fb>895188</fb>
    <v>2</v>
  </rv>
  <rv s="1">
    <fb>42493</fb>
    <v>0</v>
  </rv>
  <rv s="1">
    <fb>8.36</fb>
    <v>1</v>
  </rv>
  <rv s="1">
    <fb>8.4450000000000003</fb>
    <v>1</v>
  </rv>
  <rv s="1">
    <fb>8.25</fb>
    <v>1</v>
  </rv>
  <rv s="1">
    <fb>703145</fb>
    <v>2</v>
  </rv>
  <rv s="1">
    <fb>45582</fb>
    <v>0</v>
  </rv>
  <rv s="1">
    <fb>136.09</fb>
    <v>1</v>
  </rv>
  <rv s="1">
    <fb>139.29</fb>
    <v>1</v>
  </rv>
  <rv s="1">
    <fb>135.27000000000001</fb>
    <v>1</v>
  </rv>
  <rv s="1">
    <fb>900069</fb>
    <v>2</v>
  </rv>
  <rv s="1">
    <fb>42494</fb>
    <v>0</v>
  </rv>
  <rv s="1">
    <fb>8.14</fb>
    <v>1</v>
  </rv>
  <rv s="1">
    <fb>8.33</fb>
    <v>1</v>
  </rv>
  <rv s="1">
    <fb>8.08</fb>
    <v>1</v>
  </rv>
  <rv s="1">
    <fb>692385</fb>
    <v>2</v>
  </rv>
  <rv s="1">
    <fb>45581</fb>
    <v>0</v>
  </rv>
  <rv s="1">
    <fb>137.54</fb>
    <v>1</v>
  </rv>
  <rv s="1">
    <fb>141.07</fb>
    <v>1</v>
  </rv>
  <rv s="1">
    <fb>141.5</fb>
    <v>1</v>
  </rv>
  <rv s="1">
    <fb>135.77160000000001</fb>
    <v>1</v>
  </rv>
  <rv s="1">
    <fb>1164403</fb>
    <v>2</v>
  </rv>
  <rv s="1">
    <fb>42495</fb>
    <v>0</v>
  </rv>
  <rv s="1">
    <fb>8.0399999999999991</fb>
    <v>1</v>
  </rv>
  <rv s="1">
    <fb>8.16</fb>
    <v>1</v>
  </rv>
  <rv s="1">
    <fb>8.0050000000000008</fb>
    <v>1</v>
  </rv>
  <rv s="1">
    <fb>478837</fb>
    <v>2</v>
  </rv>
  <rv s="1">
    <fb>45580</fb>
    <v>0</v>
  </rv>
  <rv s="1">
    <fb>140.44999999999999</fb>
    <v>1</v>
  </rv>
  <rv s="1">
    <fb>139.30000000000001</fb>
    <v>1</v>
  </rv>
  <rv s="1">
    <fb>144.22499999999999</fb>
    <v>1</v>
  </rv>
  <rv s="1">
    <fb>138.72</fb>
    <v>1</v>
  </rv>
  <rv s="1">
    <fb>910075</fb>
    <v>2</v>
  </rv>
  <rv s="1">
    <fb>42496</fb>
    <v>0</v>
  </rv>
  <rv s="1">
    <fb>8.06</fb>
    <v>1</v>
  </rv>
  <rv s="1">
    <fb>7.98</fb>
    <v>1</v>
  </rv>
  <rv s="1">
    <fb>8.11</fb>
    <v>1</v>
  </rv>
  <rv s="1">
    <fb>7.82</fb>
    <v>1</v>
  </rv>
  <rv s="1">
    <fb>1005077</fb>
    <v>2</v>
  </rv>
  <rv s="1">
    <fb>45579</fb>
    <v>0</v>
  </rv>
  <rv s="1">
    <fb>139.43</fb>
    <v>1</v>
  </rv>
  <rv s="1">
    <fb>139.65</fb>
    <v>1</v>
  </rv>
  <rv s="1">
    <fb>141.29</fb>
    <v>1</v>
  </rv>
  <rv s="1">
    <fb>137.05000000000001</fb>
    <v>1</v>
  </rv>
  <rv s="1">
    <fb>1132545</fb>
    <v>2</v>
  </rv>
  <rv s="1">
    <fb>42499</fb>
    <v>0</v>
  </rv>
  <rv s="1">
    <fb>7.73</fb>
    <v>1</v>
  </rv>
  <rv s="1">
    <fb>8.1199999999999992</fb>
    <v>1</v>
  </rv>
  <rv s="1">
    <fb>7.63</fb>
    <v>1</v>
  </rv>
  <rv s="1">
    <fb>2015143</fb>
    <v>2</v>
  </rv>
  <rv s="1">
    <fb>45576</fb>
    <v>0</v>
  </rv>
  <rv s="1">
    <fb>139.55000000000001</fb>
    <v>1</v>
  </rv>
  <rv s="1">
    <fb>136.72999999999999</fb>
    <v>1</v>
  </rv>
  <rv s="1">
    <fb>139.75</fb>
    <v>1</v>
  </rv>
  <rv s="1">
    <fb>136.22999999999999</fb>
    <v>1</v>
  </rv>
  <rv s="1">
    <fb>624270</fb>
    <v>2</v>
  </rv>
  <rv s="1">
    <fb>42500</fb>
    <v>0</v>
  </rv>
  <rv s="1">
    <fb>10.26</fb>
    <v>1</v>
  </rv>
  <rv s="1">
    <fb>8.48</fb>
    <v>1</v>
  </rv>
  <rv s="1">
    <fb>8.4300999999999995</fb>
    <v>1</v>
  </rv>
  <rv s="1">
    <fb>10064477</fb>
    <v>2</v>
  </rv>
  <rv s="1">
    <fb>45575</fb>
    <v>0</v>
  </rv>
  <rv s="1">
    <fb>136.74</fb>
    <v>1</v>
  </rv>
  <rv s="1">
    <fb>134.78</fb>
    <v>1</v>
  </rv>
  <rv s="1">
    <fb>136.96</fb>
    <v>1</v>
  </rv>
  <rv s="1">
    <fb>133.84</fb>
    <v>1</v>
  </rv>
  <rv s="1">
    <fb>830792</fb>
    <v>2</v>
  </rv>
  <rv s="1">
    <fb>42501</fb>
    <v>0</v>
  </rv>
  <rv s="1">
    <fb>10.25</fb>
    <v>1</v>
  </rv>
  <rv s="1">
    <fb>3014584</fb>
    <v>2</v>
  </rv>
  <rv s="1">
    <fb>45574</fb>
    <v>0</v>
  </rv>
  <rv s="1">
    <fb>135.11000000000001</fb>
    <v>1</v>
  </rv>
  <rv s="1">
    <fb>137.24</fb>
    <v>1</v>
  </rv>
  <rv s="1">
    <fb>138.34</fb>
    <v>1</v>
  </rv>
  <rv s="1">
    <fb>134.9</fb>
    <v>1</v>
  </rv>
  <rv s="1">
    <fb>684477</fb>
    <v>2</v>
  </rv>
  <rv s="1">
    <fb>42502</fb>
    <v>0</v>
  </rv>
  <rv s="1">
    <fb>1346592</fb>
    <v>2</v>
  </rv>
  <rv s="1">
    <fb>45573</fb>
    <v>0</v>
  </rv>
  <rv s="1">
    <fb>135.61000000000001</fb>
    <v>1</v>
  </rv>
  <rv s="1">
    <fb>135.74</fb>
    <v>1</v>
  </rv>
  <rv s="1">
    <fb>137.25</fb>
    <v>1</v>
  </rv>
  <rv s="1">
    <fb>134.63</fb>
    <v>1</v>
  </rv>
  <rv s="1">
    <fb>755744</fb>
    <v>2</v>
  </rv>
  <rv s="1">
    <fb>42503</fb>
    <v>0</v>
  </rv>
  <rv s="1">
    <fb>1040683</fb>
    <v>2</v>
  </rv>
  <rv s="1">
    <fb>45572</fb>
    <v>0</v>
  </rv>
  <rv s="1">
    <fb>136.54</fb>
    <v>1</v>
  </rv>
  <rv s="1">
    <fb>141.51</fb>
    <v>1</v>
  </rv>
  <rv s="1">
    <fb>134.51009999999999</fb>
    <v>1</v>
  </rv>
  <rv s="1">
    <fb>931822</fb>
    <v>2</v>
  </rv>
  <rv s="1">
    <fb>42506</fb>
    <v>0</v>
  </rv>
  <rv s="1">
    <fb>9.07</fb>
    <v>1</v>
  </rv>
  <rv s="1">
    <fb>639746</fb>
    <v>2</v>
  </rv>
  <rv s="1">
    <fb>45569</fb>
    <v>0</v>
  </rv>
  <rv s="1">
    <fb>141.93</fb>
    <v>1</v>
  </rv>
  <rv s="1">
    <fb>140.86000000000001</fb>
    <v>1</v>
  </rv>
  <rv s="1">
    <fb>142.74</fb>
    <v>1</v>
  </rv>
  <rv s="1">
    <fb>140.28</fb>
    <v>1</v>
  </rv>
  <rv s="1">
    <fb>813650</fb>
    <v>2</v>
  </rv>
  <rv s="1">
    <fb>42507</fb>
    <v>0</v>
  </rv>
  <rv s="1">
    <fb>1247763</fb>
    <v>2</v>
  </rv>
  <rv s="1">
    <fb>45568</fb>
    <v>0</v>
  </rv>
  <rv s="1">
    <fb>137.99</fb>
    <v>1</v>
  </rv>
  <rv s="1">
    <fb>138.91999999999999</fb>
    <v>1</v>
  </rv>
  <rv s="1">
    <fb>140.97</fb>
    <v>1</v>
  </rv>
  <rv s="1">
    <fb>136.19</fb>
    <v>1</v>
  </rv>
  <rv s="1">
    <fb>830119</fb>
    <v>2</v>
  </rv>
  <rv s="1">
    <fb>42508</fb>
    <v>0</v>
  </rv>
  <rv s="1">
    <fb>813603</fb>
    <v>2</v>
  </rv>
  <rv s="1">
    <fb>45567</fb>
    <v>0</v>
  </rv>
  <rv s="1">
    <fb>140.80000000000001</fb>
    <v>1</v>
  </rv>
  <rv s="1">
    <fb>139.27000000000001</fb>
    <v>1</v>
  </rv>
  <rv s="1">
    <fb>142.46</fb>
    <v>1</v>
  </rv>
  <rv s="1">
    <fb>138.51</fb>
    <v>1</v>
  </rv>
  <rv s="1">
    <fb>933954</fb>
    <v>2</v>
  </rv>
  <rv s="1">
    <fb>42509</fb>
    <v>0</v>
  </rv>
  <rv s="1">
    <fb>8.8574999999999999</fb>
    <v>1</v>
  </rv>
  <rv s="1">
    <fb>567292</fb>
    <v>2</v>
  </rv>
  <rv s="1">
    <fb>45566</fb>
    <v>0</v>
  </rv>
  <rv s="1">
    <fb>141.63</fb>
    <v>1</v>
  </rv>
  <rv s="1">
    <fb>144.1</fb>
    <v>1</v>
  </rv>
  <rv s="1">
    <fb>144.44</fb>
    <v>1</v>
  </rv>
  <rv s="1">
    <fb>139.41999999999999</fb>
    <v>1</v>
  </rv>
  <rv s="1">
    <fb>877037</fb>
    <v>2</v>
  </rv>
  <rv s="1">
    <fb>42510</fb>
    <v>0</v>
  </rv>
  <rv s="1">
    <fb>657356</fb>
    <v>2</v>
  </rv>
  <rv s="1">
    <fb>45565</fb>
    <v>0</v>
  </rv>
  <rv s="1">
    <fb>144.81</fb>
    <v>1</v>
  </rv>
  <rv s="1">
    <fb>144.09</fb>
    <v>1</v>
  </rv>
  <rv s="1">
    <fb>145.26400000000001</fb>
    <v>1</v>
  </rv>
  <rv s="1">
    <fb>141.84</fb>
    <v>1</v>
  </rv>
  <rv s="1">
    <fb>835746</fb>
    <v>2</v>
  </rv>
  <rv s="1">
    <fb>42513</fb>
    <v>0</v>
  </rv>
  <rv s="1">
    <fb>9.42</fb>
    <v>1</v>
  </rv>
  <rv s="1">
    <fb>9.0850000000000009</fb>
    <v>1</v>
  </rv>
  <rv s="1">
    <fb>1088260</fb>
    <v>2</v>
  </rv>
  <rv s="1">
    <fb>45562</fb>
    <v>0</v>
  </rv>
  <rv s="1">
    <fb>144.31</fb>
    <v>1</v>
  </rv>
  <rv s="1">
    <fb>148.01</fb>
    <v>1</v>
  </rv>
  <rv s="1">
    <fb>148.25</fb>
    <v>1</v>
  </rv>
  <rv s="1">
    <fb>143.9</fb>
    <v>1</v>
  </rv>
  <rv s="1">
    <fb>975883</fb>
    <v>2</v>
  </rv>
  <rv s="1">
    <fb>42514</fb>
    <v>0</v>
  </rv>
  <rv s="1">
    <fb>9.41</fb>
    <v>1</v>
  </rv>
  <rv s="1">
    <fb>9.4700000000000006</fb>
    <v>1</v>
  </rv>
  <rv s="1">
    <fb>1094196</fb>
    <v>2</v>
  </rv>
  <rv s="1">
    <fb>45561</fb>
    <v>0</v>
  </rv>
  <rv s="1">
    <fb>147.4</fb>
    <v>1</v>
  </rv>
  <rv s="1">
    <fb>147.5</fb>
    <v>1</v>
  </rv>
  <rv s="1">
    <fb>151.13</fb>
    <v>1</v>
  </rv>
  <rv s="1">
    <fb>145.41499999999999</fb>
    <v>1</v>
  </rv>
  <rv s="1">
    <fb>1159716</fb>
    <v>2</v>
  </rv>
  <rv s="1">
    <fb>42515</fb>
    <v>0</v>
  </rv>
  <rv s="1">
    <fb>9.234</fb>
    <v>1</v>
  </rv>
  <rv s="1">
    <fb>802382</fb>
    <v>2</v>
  </rv>
  <rv s="1">
    <fb>45560</fb>
    <v>0</v>
  </rv>
  <rv s="1">
    <fb>143.04</fb>
    <v>1</v>
  </rv>
  <rv s="1">
    <fb>145.36000000000001</fb>
    <v>1</v>
  </rv>
  <rv s="1">
    <fb>146.44999999999999</fb>
    <v>1</v>
  </rv>
  <rv s="1">
    <fb>141.81</fb>
    <v>1</v>
  </rv>
  <rv s="1">
    <fb>891668</fb>
    <v>2</v>
  </rv>
  <rv s="1">
    <fb>42516</fb>
    <v>0</v>
  </rv>
  <rv s="1">
    <fb>9.8598999999999997</fb>
    <v>1</v>
  </rv>
  <rv s="1">
    <fb>646470</fb>
    <v>2</v>
  </rv>
  <rv s="1">
    <fb>45559</fb>
    <v>0</v>
  </rv>
  <rv s="1">
    <fb>144.83000000000001</fb>
    <v>1</v>
  </rv>
  <rv s="1">
    <fb>145</fb>
    <v>1</v>
  </rv>
  <rv s="1">
    <fb>147.10900000000001</fb>
    <v>1</v>
  </rv>
  <rv s="1">
    <fb>143.93</fb>
    <v>1</v>
  </rv>
  <rv s="1">
    <fb>1105341</fb>
    <v>2</v>
  </rv>
  <rv s="1">
    <fb>42517</fb>
    <v>0</v>
  </rv>
  <rv s="1">
    <fb>9.8949999999999996</fb>
    <v>1</v>
  </rv>
  <rv s="1">
    <fb>564127</fb>
    <v>2</v>
  </rv>
  <rv s="1">
    <fb>45558</fb>
    <v>0</v>
  </rv>
  <rv s="1">
    <fb>143.75</fb>
    <v>1</v>
  </rv>
  <rv s="1">
    <fb>140.5</fb>
    <v>1</v>
  </rv>
  <rv s="1">
    <fb>144.08500000000001</fb>
    <v>1</v>
  </rv>
  <rv s="1">
    <fb>137.94</fb>
    <v>1</v>
  </rv>
  <rv s="1">
    <fb>1084806</fb>
    <v>2</v>
  </rv>
  <rv s="1">
    <fb>42521</fb>
    <v>0</v>
  </rv>
  <rv s="1">
    <fb>9.98</fb>
    <v>1</v>
  </rv>
  <rv s="1">
    <fb>9.76</fb>
    <v>1</v>
  </rv>
  <rv s="1">
    <fb>611010</fb>
    <v>2</v>
  </rv>
  <rv s="1">
    <fb>45555</fb>
    <v>0</v>
  </rv>
  <rv s="1">
    <fb>139.05000000000001</fb>
    <v>1</v>
  </rv>
  <rv s="1">
    <fb>138.16</fb>
    <v>1</v>
  </rv>
  <rv s="1">
    <fb>140.34</fb>
    <v>1</v>
  </rv>
  <rv s="1">
    <fb>137.63499999999999</fb>
    <v>1</v>
  </rv>
  <rv s="1">
    <fb>1491867</fb>
    <v>2</v>
  </rv>
  <rv s="1">
    <fb>42522</fb>
    <v>0</v>
  </rv>
  <rv s="1">
    <fb>10.35</fb>
    <v>1</v>
  </rv>
  <rv s="1">
    <fb>1030066</fb>
    <v>2</v>
  </rv>
  <rv s="1">
    <fb>45554</fb>
    <v>0</v>
  </rv>
  <rv s="1">
    <fb>142.94999999999999</fb>
    <v>1</v>
  </rv>
  <rv s="1">
    <fb>144.32</fb>
    <v>1</v>
  </rv>
  <rv s="1">
    <fb>134.44499999999999</fb>
    <v>1</v>
  </rv>
  <rv s="1">
    <fb>1257257</fb>
    <v>2</v>
  </rv>
  <rv s="1">
    <fb>42523</fb>
    <v>0</v>
  </rv>
  <rv s="1">
    <fb>10.11</fb>
    <v>1</v>
  </rv>
  <rv s="1">
    <fb>1020741</fb>
    <v>2</v>
  </rv>
  <rv s="1">
    <fb>45553</fb>
    <v>0</v>
  </rv>
  <rv s="1">
    <fb>139.81</fb>
    <v>1</v>
  </rv>
  <rv s="1">
    <fb>138.53</fb>
    <v>1</v>
  </rv>
  <rv s="1">
    <fb>143</fb>
    <v>1</v>
  </rv>
  <rv s="1">
    <fb>138.2998</fb>
    <v>1</v>
  </rv>
  <rv s="1">
    <fb>854314</fb>
    <v>2</v>
  </rv>
  <rv s="1">
    <fb>42524</fb>
    <v>0</v>
  </rv>
  <rv s="1">
    <fb>10.199999999999999</fb>
    <v>1</v>
  </rv>
  <rv s="1">
    <fb>794488</fb>
    <v>2</v>
  </rv>
  <rv s="1">
    <fb>45552</fb>
    <v>0</v>
  </rv>
  <rv s="1">
    <fb>138.43</fb>
    <v>1</v>
  </rv>
  <rv s="1">
    <fb>135.80000000000001</fb>
    <v>1</v>
  </rv>
  <rv s="1">
    <fb>139.79</fb>
    <v>1</v>
  </rv>
  <rv s="1">
    <fb>1118910</fb>
    <v>2</v>
  </rv>
  <rv s="1">
    <fb>42527</fb>
    <v>0</v>
  </rv>
  <rv s="1">
    <fb>10.19</fb>
    <v>1</v>
  </rv>
  <rv s="1">
    <fb>518088</fb>
    <v>2</v>
  </rv>
  <rv s="1">
    <fb>45551</fb>
    <v>0</v>
  </rv>
  <rv s="1">
    <fb>135.47</fb>
    <v>1</v>
  </rv>
  <rv s="1">
    <fb>129.08000000000001</fb>
    <v>1</v>
  </rv>
  <rv s="1">
    <fb>136.8699</fb>
    <v>1</v>
  </rv>
  <rv s="1">
    <fb>1462828</fb>
    <v>2</v>
  </rv>
  <rv s="1">
    <fb>42528</fb>
    <v>0</v>
  </rv>
  <rv s="1">
    <fb>10.44</fb>
    <v>1</v>
  </rv>
  <rv s="1">
    <fb>485861</fb>
    <v>2</v>
  </rv>
  <rv s="1">
    <fb>45548</fb>
    <v>0</v>
  </rv>
  <rv s="1">
    <fb>128.77000000000001</fb>
    <v>1</v>
  </rv>
  <rv s="1">
    <fb>128.6</fb>
    <v>1</v>
  </rv>
  <rv s="1">
    <fb>131.08000000000001</fb>
    <v>1</v>
  </rv>
  <rv s="1">
    <fb>128.56479999999999</fb>
    <v>1</v>
  </rv>
  <rv s="1">
    <fb>825808</fb>
    <v>2</v>
  </rv>
  <rv s="1">
    <fb>42529</fb>
    <v>0</v>
  </rv>
  <rv s="1">
    <fb>723617</fb>
    <v>2</v>
  </rv>
  <rv s="1">
    <fb>45547</fb>
    <v>0</v>
  </rv>
  <rv s="1">
    <fb>127.73</fb>
    <v>1</v>
  </rv>
  <rv s="1">
    <fb>128.13999999999999</fb>
    <v>1</v>
  </rv>
  <rv s="1">
    <fb>128.87</fb>
    <v>1</v>
  </rv>
  <rv s="1">
    <fb>126.54</fb>
    <v>1</v>
  </rv>
  <rv s="1">
    <fb>736269</fb>
    <v>2</v>
  </rv>
  <rv s="1">
    <fb>42530</fb>
    <v>0</v>
  </rv>
  <rv s="1">
    <fb>10.77</fb>
    <v>1</v>
  </rv>
  <rv s="1">
    <fb>10.81</fb>
    <v>1</v>
  </rv>
  <rv s="1">
    <fb>1171934</fb>
    <v>2</v>
  </rv>
  <rv s="1">
    <fb>45546</fb>
    <v>0</v>
  </rv>
  <rv s="1">
    <fb>125.37</fb>
    <v>1</v>
  </rv>
  <rv s="1">
    <fb>128.83000000000001</fb>
    <v>1</v>
  </rv>
  <rv s="1">
    <fb>123.2</fb>
    <v>1</v>
  </rv>
  <rv s="1">
    <fb>911429</fb>
    <v>2</v>
  </rv>
  <rv s="1">
    <fb>42531</fb>
    <v>0</v>
  </rv>
  <rv s="1">
    <fb>10.72</fb>
    <v>1</v>
  </rv>
  <rv s="1">
    <fb>899469</fb>
    <v>2</v>
  </rv>
  <rv s="1">
    <fb>45545</fb>
    <v>0</v>
  </rv>
  <rv s="1">
    <fb>125.43</fb>
    <v>1</v>
  </rv>
  <rv s="1">
    <fb>126.7</fb>
    <v>1</v>
  </rv>
  <rv s="1">
    <fb>129.18</fb>
    <v>1</v>
  </rv>
  <rv s="1">
    <fb>124.85</fb>
    <v>1</v>
  </rv>
  <rv s="1">
    <fb>1091299</fb>
    <v>2</v>
  </rv>
  <rv s="1">
    <fb>42534</fb>
    <v>0</v>
  </rv>
  <rv s="1">
    <fb>10.49</fb>
    <v>1</v>
  </rv>
  <rv s="1">
    <fb>688102</fb>
    <v>2</v>
  </rv>
  <rv s="1">
    <fb>45544</fb>
    <v>0</v>
  </rv>
  <rv s="1">
    <fb>125.73</fb>
    <v>1</v>
  </rv>
  <rv s="1">
    <fb>131.01</fb>
    <v>1</v>
  </rv>
  <rv s="1">
    <fb>131.97</fb>
    <v>1</v>
  </rv>
  <rv s="1">
    <fb>125.52</fb>
    <v>1</v>
  </rv>
  <rv s="1">
    <fb>1180487</fb>
    <v>2</v>
  </rv>
  <rv s="1">
    <fb>42535</fb>
    <v>0</v>
  </rv>
  <rv s="1">
    <fb>499674</fb>
    <v>2</v>
  </rv>
  <rv s="1">
    <fb>45541</fb>
    <v>0</v>
  </rv>
  <rv s="1">
    <fb>129.82</fb>
    <v>1</v>
  </rv>
  <rv s="1">
    <fb>135.41999999999999</fb>
    <v>1</v>
  </rv>
  <rv s="1">
    <fb>136.37</fb>
    <v>1</v>
  </rv>
  <rv s="1">
    <fb>129.69999999999999</fb>
    <v>1</v>
  </rv>
  <rv s="1">
    <fb>999988</fb>
    <v>2</v>
  </rv>
  <rv s="1">
    <fb>42536</fb>
    <v>0</v>
  </rv>
  <rv s="1">
    <fb>500208</fb>
    <v>2</v>
  </rv>
  <rv s="1">
    <fb>45540</fb>
    <v>0</v>
  </rv>
  <rv s="1">
    <fb>135.62</fb>
    <v>1</v>
  </rv>
  <rv s="1">
    <fb>138.72999999999999</fb>
    <v>1</v>
  </rv>
  <rv s="1">
    <fb>135.16999999999999</fb>
    <v>1</v>
  </rv>
  <rv s="1">
    <fb>666821</fb>
    <v>2</v>
  </rv>
  <rv s="1">
    <fb>42537</fb>
    <v>0</v>
  </rv>
  <rv s="1">
    <fb>496224</fb>
    <v>2</v>
  </rv>
  <rv s="1">
    <fb>45539</fb>
    <v>0</v>
  </rv>
  <rv s="1">
    <fb>138.38999999999999</fb>
    <v>1</v>
  </rv>
  <rv s="1">
    <fb>140.71</fb>
    <v>1</v>
  </rv>
  <rv s="1">
    <fb>138.11000000000001</fb>
    <v>1</v>
  </rv>
  <rv s="1">
    <fb>743261</fb>
    <v>2</v>
  </rv>
  <rv s="1">
    <fb>42538</fb>
    <v>0</v>
  </rv>
  <rv s="1">
    <fb>10.96</fb>
    <v>1</v>
  </rv>
  <rv s="1">
    <fb>1054374</fb>
    <v>2</v>
  </rv>
  <rv s="1">
    <fb>45538</fb>
    <v>0</v>
  </rv>
  <rv s="1">
    <fb>139.91999999999999</fb>
    <v>1</v>
  </rv>
  <rv s="1">
    <fb>145.28</fb>
    <v>1</v>
  </rv>
  <rv s="1">
    <fb>145.69999999999999</fb>
    <v>1</v>
  </rv>
  <rv s="1">
    <fb>139.13</fb>
    <v>1</v>
  </rv>
  <rv s="1">
    <fb>912492</fb>
    <v>2</v>
  </rv>
  <rv s="1">
    <fb>42541</fb>
    <v>0</v>
  </rv>
  <rv s="1">
    <fb>11.4</fb>
    <v>1</v>
  </rv>
  <rv s="1">
    <fb>698246</fb>
    <v>2</v>
  </rv>
  <rv s="1">
    <fb>45534</fb>
    <v>0</v>
  </rv>
  <rv s="1">
    <fb>146.16999999999999</fb>
    <v>1</v>
  </rv>
  <rv s="1">
    <fb>146.97999999999999</fb>
    <v>1</v>
  </rv>
  <rv s="1">
    <fb>143.05000000000001</fb>
    <v>1</v>
  </rv>
  <rv s="1">
    <fb>601931</fb>
    <v>2</v>
  </rv>
  <rv s="1">
    <fb>42542</fb>
    <v>0</v>
  </rv>
  <rv s="1">
    <fb>11.07</fb>
    <v>1</v>
  </rv>
  <rv s="1">
    <fb>752856</fb>
    <v>2</v>
  </rv>
  <rv s="1">
    <fb>45533</fb>
    <v>0</v>
  </rv>
  <rv s="1">
    <fb>143.43</fb>
    <v>1</v>
  </rv>
  <rv s="1">
    <fb>147.32</fb>
    <v>1</v>
  </rv>
  <rv s="1">
    <fb>142.22040000000001</fb>
    <v>1</v>
  </rv>
  <rv s="1">
    <fb>774015</fb>
    <v>2</v>
  </rv>
  <rv s="1">
    <fb>42543</fb>
    <v>0</v>
  </rv>
  <rv s="1">
    <fb>1306331</fb>
    <v>2</v>
  </rv>
  <rv s="1">
    <fb>45532</fb>
    <v>0</v>
  </rv>
  <rv s="1">
    <fb>143.11000000000001</fb>
    <v>1</v>
  </rv>
  <rv s="1">
    <fb>142.94</fb>
    <v>1</v>
  </rv>
  <rv s="1">
    <fb>143.85</fb>
    <v>1</v>
  </rv>
  <rv s="1">
    <fb>139.85</fb>
    <v>1</v>
  </rv>
  <rv s="1">
    <fb>785790</fb>
    <v>2</v>
  </rv>
  <rv s="1">
    <fb>42544</fb>
    <v>0</v>
  </rv>
  <rv s="1">
    <fb>11.465</fb>
    <v>1</v>
  </rv>
  <rv s="1">
    <fb>613129</fb>
    <v>2</v>
  </rv>
  <rv s="1">
    <fb>45531</fb>
    <v>0</v>
  </rv>
  <rv s="1">
    <fb>143.18</fb>
    <v>1</v>
  </rv>
  <rv s="1">
    <fb>139.36000000000001</fb>
    <v>1</v>
  </rv>
  <rv s="1">
    <fb>143.59</fb>
    <v>1</v>
  </rv>
  <rv s="1">
    <fb>137.83500000000001</fb>
    <v>1</v>
  </rv>
  <rv s="1">
    <fb>737685</fb>
    <v>2</v>
  </rv>
  <rv s="1">
    <fb>42545</fb>
    <v>0</v>
  </rv>
  <rv s="1">
    <fb>1246382</fb>
    <v>2</v>
  </rv>
  <rv s="1">
    <fb>45530</fb>
    <v>0</v>
  </rv>
  <rv s="1">
    <fb>140.07499999999999</fb>
    <v>1</v>
  </rv>
  <rv s="1">
    <fb>144.51</fb>
    <v>1</v>
  </rv>
  <rv s="1">
    <fb>978434</fb>
    <v>2</v>
  </rv>
  <rv s="1">
    <fb>42548</fb>
    <v>0</v>
  </rv>
  <rv s="1">
    <fb>10.17</fb>
    <v>1</v>
  </rv>
  <rv s="1">
    <fb>11.03</fb>
    <v>1</v>
  </rv>
  <rv s="1">
    <fb>1166705</fb>
    <v>2</v>
  </rv>
  <rv s="1">
    <fb>45527</fb>
    <v>0</v>
  </rv>
  <rv s="1">
    <fb>144.69</fb>
    <v>1</v>
  </rv>
  <rv s="1">
    <fb>144.47999999999999</fb>
    <v>1</v>
  </rv>
  <rv s="1">
    <fb>146.86000000000001</fb>
    <v>1</v>
  </rv>
  <rv s="1">
    <fb>143.16</fb>
    <v>1</v>
  </rv>
  <rv s="1">
    <fb>1059418</fb>
    <v>2</v>
  </rv>
  <rv s="1">
    <fb>42549</fb>
    <v>0</v>
  </rv>
  <rv s="1">
    <fb>10.41</fb>
    <v>1</v>
  </rv>
  <rv s="1">
    <fb>511947</fb>
    <v>2</v>
  </rv>
  <rv s="1">
    <fb>45526</fb>
    <v>0</v>
  </rv>
  <rv s="1">
    <fb>142.06</fb>
    <v>1</v>
  </rv>
  <rv s="1">
    <fb>144.41</fb>
    <v>1</v>
  </rv>
  <rv s="1">
    <fb>145.49</fb>
    <v>1</v>
  </rv>
  <rv s="1">
    <fb>141.32</fb>
    <v>1</v>
  </rv>
  <rv s="1">
    <fb>1031908</fb>
    <v>2</v>
  </rv>
  <rv s="1">
    <fb>42550</fb>
    <v>0</v>
  </rv>
  <rv s="1">
    <fb>10.975</fb>
    <v>1</v>
  </rv>
  <rv s="1">
    <fb>544520</fb>
    <v>2</v>
  </rv>
  <rv s="1">
    <fb>45525</fb>
    <v>0</v>
  </rv>
  <rv s="1">
    <fb>140.6</fb>
    <v>1</v>
  </rv>
  <rv s="1">
    <fb>137.12</fb>
    <v>1</v>
  </rv>
  <rv s="1">
    <fb>145.37</fb>
    <v>1</v>
  </rv>
  <rv s="1">
    <fb>136.62</fb>
    <v>1</v>
  </rv>
  <rv s="1">
    <fb>1529568</fb>
    <v>2</v>
  </rv>
  <rv s="1">
    <fb>42551</fb>
    <v>0</v>
  </rv>
  <rv s="1">
    <fb>11.31</fb>
    <v>1</v>
  </rv>
  <rv s="1">
    <fb>10.766</fb>
    <v>1</v>
  </rv>
  <rv s="1">
    <fb>852853</fb>
    <v>2</v>
  </rv>
  <rv s="1">
    <fb>45524</fb>
    <v>0</v>
  </rv>
  <rv s="1">
    <fb>135.01</fb>
    <v>1</v>
  </rv>
  <rv s="1">
    <fb>139.45500000000001</fb>
    <v>1</v>
  </rv>
  <rv s="1">
    <fb>134.5</fb>
    <v>1</v>
  </rv>
  <rv s="1">
    <fb>796561</fb>
    <v>2</v>
  </rv>
  <rv s="1">
    <fb>42552</fb>
    <v>0</v>
  </rv>
  <rv s="1">
    <fb>11.23</fb>
    <v>1</v>
  </rv>
  <rv s="1">
    <fb>379464</fb>
    <v>2</v>
  </rv>
  <rv s="1">
    <fb>45523</fb>
    <v>0</v>
  </rv>
  <rv s="1">
    <fb>139.31</fb>
    <v>1</v>
  </rv>
  <rv s="1">
    <fb>136.03</fb>
    <v>1</v>
  </rv>
  <rv s="1">
    <fb>140.11000000000001</fb>
    <v>1</v>
  </rv>
  <rv s="1">
    <fb>968631</fb>
    <v>2</v>
  </rv>
  <rv s="1">
    <fb>42556</fb>
    <v>0</v>
  </rv>
  <rv s="1">
    <fb>11.33</fb>
    <v>1</v>
  </rv>
  <rv s="1">
    <fb>660259</fb>
    <v>2</v>
  </rv>
  <rv s="1">
    <fb>45520</fb>
    <v>0</v>
  </rv>
  <rv s="1">
    <fb>136.05000000000001</fb>
    <v>1</v>
  </rv>
  <rv s="1">
    <fb>136.69</fb>
    <v>1</v>
  </rv>
  <rv s="1">
    <fb>137.26</fb>
    <v>1</v>
  </rv>
  <rv s="1">
    <fb>134.75</fb>
    <v>1</v>
  </rv>
  <rv s="1">
    <fb>717625</fb>
    <v>2</v>
  </rv>
  <rv s="1">
    <fb>42557</fb>
    <v>0</v>
  </rv>
  <rv s="1">
    <fb>728376</fb>
    <v>2</v>
  </rv>
  <rv s="1">
    <fb>45519</fb>
    <v>0</v>
  </rv>
  <rv s="1">
    <fb>137.18</fb>
    <v>1</v>
  </rv>
  <rv s="1">
    <fb>136.66</fb>
    <v>1</v>
  </rv>
  <rv s="1">
    <fb>134.44</fb>
    <v>1</v>
  </rv>
  <rv s="1">
    <fb>926025</fb>
    <v>2</v>
  </rv>
  <rv s="1">
    <fb>42558</fb>
    <v>0</v>
  </rv>
  <rv s="1">
    <fb>749805</fb>
    <v>2</v>
  </rv>
  <rv s="1">
    <fb>45518</fb>
    <v>0</v>
  </rv>
  <rv s="1">
    <fb>131.38999999999999</fb>
    <v>1</v>
  </rv>
  <rv s="1">
    <fb>135.33000000000001</fb>
    <v>1</v>
  </rv>
  <rv s="1">
    <fb>136.55000000000001</fb>
    <v>1</v>
  </rv>
  <rv s="1">
    <fb>131.09</fb>
    <v>1</v>
  </rv>
  <rv s="1">
    <fb>1025678</fb>
    <v>2</v>
  </rv>
  <rv s="1">
    <fb>42559</fb>
    <v>0</v>
  </rv>
  <rv s="1">
    <fb>11.73</fb>
    <v>1</v>
  </rv>
  <rv s="1">
    <fb>611191</fb>
    <v>2</v>
  </rv>
  <rv s="1">
    <fb>45517</fb>
    <v>0</v>
  </rv>
  <rv s="1">
    <fb>134.61000000000001</fb>
    <v>1</v>
  </rv>
  <rv s="1">
    <fb>132.06</fb>
    <v>1</v>
  </rv>
  <rv s="1">
    <fb>135.85</fb>
    <v>1</v>
  </rv>
  <rv s="1">
    <fb>131.83000000000001</fb>
    <v>1</v>
  </rv>
  <rv s="1">
    <fb>1451399</fb>
    <v>2</v>
  </rv>
  <rv s="1">
    <fb>42562</fb>
    <v>0</v>
  </rv>
  <rv s="1">
    <fb>12.02</fb>
    <v>1</v>
  </rv>
  <rv s="1">
    <fb>12.15</fb>
    <v>1</v>
  </rv>
  <rv s="1">
    <fb>628849</fb>
    <v>2</v>
  </rv>
  <rv s="1">
    <fb>45516</fb>
    <v>0</v>
  </rv>
  <rv s="1">
    <fb>130.24</fb>
    <v>1</v>
  </rv>
  <rv s="1">
    <fb>132.27000000000001</fb>
    <v>1</v>
  </rv>
  <rv s="1">
    <fb>132.435</fb>
    <v>1</v>
  </rv>
  <rv s="1">
    <fb>129.21</fb>
    <v>1</v>
  </rv>
  <rv s="1">
    <fb>1048641</fb>
    <v>2</v>
  </rv>
  <rv s="1">
    <fb>42563</fb>
    <v>0</v>
  </rv>
  <rv s="1">
    <fb>12.29</fb>
    <v>1</v>
  </rv>
  <rv s="1">
    <fb>12.43</fb>
    <v>1</v>
  </rv>
  <rv s="1">
    <fb>12.013</fb>
    <v>1</v>
  </rv>
  <rv s="1">
    <fb>732094</fb>
    <v>2</v>
  </rv>
  <rv s="1">
    <fb>45513</fb>
    <v>0</v>
  </rv>
  <rv s="1">
    <fb>131.72999999999999</fb>
    <v>1</v>
  </rv>
  <rv s="1">
    <fb>132.74</fb>
    <v>1</v>
  </rv>
  <rv s="1">
    <fb>129.48349999999999</fb>
    <v>1</v>
  </rv>
  <rv s="1">
    <fb>899760</fb>
    <v>2</v>
  </rv>
  <rv s="1">
    <fb>42564</fb>
    <v>0</v>
  </rv>
  <rv s="1">
    <fb>12.31</fb>
    <v>1</v>
  </rv>
  <rv s="1">
    <fb>12.3</fb>
    <v>1</v>
  </rv>
  <rv s="1">
    <fb>12.48</fb>
    <v>1</v>
  </rv>
  <rv s="1">
    <fb>12.28</fb>
    <v>1</v>
  </rv>
  <rv s="1">
    <fb>788282</fb>
    <v>2</v>
  </rv>
  <rv s="1">
    <fb>45512</fb>
    <v>0</v>
  </rv>
  <rv s="1">
    <fb>131.75</fb>
    <v>1</v>
  </rv>
  <rv s="1">
    <fb>127.64</fb>
    <v>1</v>
  </rv>
  <rv s="1">
    <fb>132.47999999999999</fb>
    <v>1</v>
  </rv>
  <rv s="1">
    <fb>126.6</fb>
    <v>1</v>
  </rv>
  <rv s="1">
    <fb>914649</fb>
    <v>2</v>
  </rv>
  <rv s="1">
    <fb>42565</fb>
    <v>0</v>
  </rv>
  <rv s="1">
    <fb>12.21</fb>
    <v>1</v>
  </rv>
  <rv s="1">
    <fb>12.535</fb>
    <v>1</v>
  </rv>
  <rv s="1">
    <fb>12.18</fb>
    <v>1</v>
  </rv>
  <rv s="1">
    <fb>655514</fb>
    <v>2</v>
  </rv>
  <rv s="1">
    <fb>45511</fb>
    <v>0</v>
  </rv>
  <rv s="1">
    <fb>126.18</fb>
    <v>1</v>
  </rv>
  <rv s="1">
    <fb>128.49</fb>
    <v>1</v>
  </rv>
  <rv s="1">
    <fb>131.72</fb>
    <v>1</v>
  </rv>
  <rv s="1">
    <fb>125.89</fb>
    <v>1</v>
  </rv>
  <rv s="1">
    <fb>1355175</fb>
    <v>2</v>
  </rv>
  <rv s="1">
    <fb>42566</fb>
    <v>0</v>
  </rv>
  <rv s="1">
    <fb>12.17</fb>
    <v>1</v>
  </rv>
  <rv s="1">
    <fb>12.041</fb>
    <v>1</v>
  </rv>
  <rv s="1">
    <fb>387974</fb>
    <v>2</v>
  </rv>
  <rv s="1">
    <fb>45510</fb>
    <v>0</v>
  </rv>
  <rv s="1">
    <fb>126.69</fb>
    <v>1</v>
  </rv>
  <rv s="1">
    <fb>123.15</fb>
    <v>1</v>
  </rv>
  <rv s="1">
    <fb>127.45</fb>
    <v>1</v>
  </rv>
  <rv s="1">
    <fb>122.77</fb>
    <v>1</v>
  </rv>
  <rv s="1">
    <fb>1221338</fb>
    <v>2</v>
  </rv>
  <rv s="1">
    <fb>42569</fb>
    <v>0</v>
  </rv>
  <rv s="1">
    <fb>12.13</fb>
    <v>1</v>
  </rv>
  <rv s="1">
    <fb>12.03</fb>
    <v>1</v>
  </rv>
  <rv s="1">
    <fb>366800</fb>
    <v>2</v>
  </rv>
  <rv s="1">
    <fb>45509</fb>
    <v>0</v>
  </rv>
  <rv s="1">
    <fb>121.05</fb>
    <v>1</v>
  </rv>
  <rv s="1">
    <fb>114.55</fb>
    <v>1</v>
  </rv>
  <rv s="1">
    <fb>122.38</fb>
    <v>1</v>
  </rv>
  <rv s="1">
    <fb>112.5</fb>
    <v>1</v>
  </rv>
  <rv s="1">
    <fb>1821697</fb>
    <v>2</v>
  </rv>
  <rv s="1">
    <fb>42570</fb>
    <v>0</v>
  </rv>
  <rv s="1">
    <fb>12.06</fb>
    <v>1</v>
  </rv>
  <rv s="1">
    <fb>12.154999999999999</fb>
    <v>1</v>
  </rv>
  <rv s="1">
    <fb>589559</fb>
    <v>2</v>
  </rv>
  <rv s="1">
    <fb>45506</fb>
    <v>0</v>
  </rv>
  <rv s="1">
    <fb>123.31</fb>
    <v>1</v>
  </rv>
  <rv s="1">
    <fb>123.86</fb>
    <v>1</v>
  </rv>
  <rv s="1">
    <fb>121.55</fb>
    <v>1</v>
  </rv>
  <rv s="1">
    <fb>2195533</fb>
    <v>2</v>
  </rv>
  <rv s="1">
    <fb>42571</fb>
    <v>0</v>
  </rv>
  <rv s="1">
    <fb>11.9</fb>
    <v>1</v>
  </rv>
  <rv s="1">
    <fb>11.82</fb>
    <v>1</v>
  </rv>
  <rv s="1">
    <fb>717641</fb>
    <v>2</v>
  </rv>
  <rv s="1">
    <fb>45505</fb>
    <v>0</v>
  </rv>
  <rv s="1">
    <fb>130.81</fb>
    <v>1</v>
  </rv>
  <rv s="1">
    <fb>126.59</fb>
    <v>1</v>
  </rv>
  <rv s="1">
    <fb>133.04</fb>
    <v>1</v>
  </rv>
  <rv s="1">
    <fb>120.8</fb>
    <v>1</v>
  </rv>
  <rv s="1">
    <fb>4896071</fb>
    <v>2</v>
  </rv>
  <rv s="1">
    <fb>42572</fb>
    <v>0</v>
  </rv>
  <rv s="1">
    <fb>11.74</fb>
    <v>1</v>
  </rv>
  <rv s="1">
    <fb>11.91</fb>
    <v>1</v>
  </rv>
  <rv s="1">
    <fb>12.04</fb>
    <v>1</v>
  </rv>
  <rv s="1">
    <fb>11.7</fb>
    <v>1</v>
  </rv>
  <rv s="1">
    <fb>745990</fb>
    <v>2</v>
  </rv>
  <rv s="1">
    <fb>45504</fb>
    <v>0</v>
  </rv>
  <rv s="1">
    <fb>134.37</fb>
    <v>1</v>
  </rv>
  <rv s="1">
    <fb>134.69</fb>
    <v>1</v>
  </rv>
  <rv s="1">
    <fb>137.69999999999999</fb>
    <v>1</v>
  </rv>
  <rv s="1">
    <fb>132.61000000000001</fb>
    <v>1</v>
  </rv>
  <rv s="1">
    <fb>2432800</fb>
    <v>2</v>
  </rv>
  <rv s="1">
    <fb>42573</fb>
    <v>0</v>
  </rv>
  <rv s="1">
    <fb>11.62</fb>
    <v>1</v>
  </rv>
  <rv s="1">
    <fb>11.64</fb>
    <v>1</v>
  </rv>
  <rv s="1">
    <fb>1536360</fb>
    <v>2</v>
  </rv>
  <rv s="1">
    <fb>45503</fb>
    <v>0</v>
  </rv>
  <rv s="1">
    <fb>132.69</fb>
    <v>1</v>
  </rv>
  <rv s="1">
    <fb>136.02500000000001</fb>
    <v>1</v>
  </rv>
  <rv s="1">
    <fb>130.91</fb>
    <v>1</v>
  </rv>
  <rv s="1">
    <fb>1694545</fb>
    <v>2</v>
  </rv>
  <rv s="1">
    <fb>42576</fb>
    <v>0</v>
  </rv>
  <rv s="1">
    <fb>11.285</fb>
    <v>1</v>
  </rv>
  <rv s="1">
    <fb>708039</fb>
    <v>2</v>
  </rv>
  <rv s="1">
    <fb>45502</fb>
    <v>0</v>
  </rv>
  <rv s="1">
    <fb>132.51</fb>
    <v>1</v>
  </rv>
  <rv s="1">
    <fb>134.04</fb>
    <v>1</v>
  </rv>
  <rv s="1">
    <fb>130.77010000000001</fb>
    <v>1</v>
  </rv>
  <rv s="1">
    <fb>1337392</fb>
    <v>2</v>
  </rv>
  <rv s="1">
    <fb>42577</fb>
    <v>0</v>
  </rv>
  <rv s="1">
    <fb>11.59</fb>
    <v>1</v>
  </rv>
  <rv s="1">
    <fb>11.25</fb>
    <v>1</v>
  </rv>
  <rv s="1">
    <fb>831370</fb>
    <v>2</v>
  </rv>
  <rv s="1">
    <fb>45499</fb>
    <v>0</v>
  </rv>
  <rv s="1">
    <fb>130.5</fb>
    <v>1</v>
  </rv>
  <rv s="1">
    <fb>129.5</fb>
    <v>1</v>
  </rv>
  <rv s="1">
    <fb>133.63999999999999</fb>
    <v>1</v>
  </rv>
  <rv s="1">
    <fb>1876052</fb>
    <v>2</v>
  </rv>
  <rv s="1">
    <fb>42578</fb>
    <v>0</v>
  </rv>
  <rv s="1">
    <fb>11.52</fb>
    <v>1</v>
  </rv>
  <rv s="1">
    <fb>11.56</fb>
    <v>1</v>
  </rv>
  <rv s="1">
    <fb>935096</fb>
    <v>2</v>
  </rv>
  <rv s="1">
    <fb>45498</fb>
    <v>0</v>
  </rv>
  <rv s="1">
    <fb>125.14</fb>
    <v>1</v>
  </rv>
  <rv s="1">
    <fb>130</fb>
    <v>1</v>
  </rv>
  <rv s="1">
    <fb>123.36</fb>
    <v>1</v>
  </rv>
  <rv s="1">
    <fb>2123711</fb>
    <v>2</v>
  </rv>
  <rv s="1">
    <fb>42579</fb>
    <v>0</v>
  </rv>
  <rv s="1">
    <fb>11.6</fb>
    <v>1</v>
  </rv>
  <rv s="1">
    <fb>349746</fb>
    <v>2</v>
  </rv>
  <rv s="1">
    <fb>45497</fb>
    <v>0</v>
  </rv>
  <rv s="1">
    <fb>129.38</fb>
    <v>1</v>
  </rv>
  <rv s="1">
    <fb>130.66999999999999</fb>
    <v>1</v>
  </rv>
  <rv s="1">
    <fb>131.26</fb>
    <v>1</v>
  </rv>
  <rv s="1">
    <fb>128.16</fb>
    <v>1</v>
  </rv>
  <rv s="1">
    <fb>999666</fb>
    <v>2</v>
  </rv>
  <rv s="1">
    <fb>42580</fb>
    <v>0</v>
  </rv>
  <rv s="1">
    <fb>11.39</fb>
    <v>1</v>
  </rv>
  <rv s="1">
    <fb>732870</fb>
    <v>2</v>
  </rv>
  <rv s="1">
    <fb>45496</fb>
    <v>0</v>
  </rv>
  <rv s="1">
    <fb>131.30000000000001</fb>
    <v>1</v>
  </rv>
  <rv s="1">
    <fb>133.72999999999999</fb>
    <v>1</v>
  </rv>
  <rv s="1">
    <fb>136.09989999999999</fb>
    <v>1</v>
  </rv>
  <rv s="1">
    <fb>131.125</fb>
    <v>1</v>
  </rv>
  <rv s="1">
    <fb>1520009</fb>
    <v>2</v>
  </rv>
  <rv s="1">
    <fb>42583</fb>
    <v>0</v>
  </rv>
  <rv s="1">
    <fb>11.135999999999999</fb>
    <v>1</v>
  </rv>
  <rv s="1">
    <fb>517611</fb>
    <v>2</v>
  </rv>
  <rv s="1">
    <fb>45495</fb>
    <v>0</v>
  </rv>
  <rv s="1">
    <fb>133.28</fb>
    <v>1</v>
  </rv>
  <rv s="1">
    <fb>134.30000000000001</fb>
    <v>1</v>
  </rv>
  <rv s="1">
    <fb>134.43</fb>
    <v>1</v>
  </rv>
  <rv s="1">
    <fb>130.88499999999999</fb>
    <v>1</v>
  </rv>
  <rv s="1">
    <fb>1257742</fb>
    <v>2</v>
  </rv>
  <rv s="1">
    <fb>42584</fb>
    <v>0</v>
  </rv>
  <rv s="1">
    <fb>981731</fb>
    <v>2</v>
  </rv>
  <rv s="1">
    <fb>45492</fb>
    <v>0</v>
  </rv>
  <rv s="1">
    <fb>133.5</fb>
    <v>1</v>
  </rv>
  <rv s="1">
    <fb>131.47999999999999</fb>
    <v>1</v>
  </rv>
  <rv s="1">
    <fb>130.22</fb>
    <v>1</v>
  </rv>
  <rv s="1">
    <fb>1729428</fb>
    <v>2</v>
  </rv>
  <rv s="1">
    <fb>42585</fb>
    <v>0</v>
  </rv>
  <rv s="1">
    <fb>8.1</fb>
    <v>1</v>
  </rv>
  <rv s="1">
    <fb>8086331</fb>
    <v>2</v>
  </rv>
  <rv s="1">
    <fb>45491</fb>
    <v>0</v>
  </rv>
  <rv s="1">
    <fb>131.55000000000001</fb>
    <v>1</v>
  </rv>
  <rv s="1">
    <fb>133.72</fb>
    <v>1</v>
  </rv>
  <rv s="1">
    <fb>135.52000000000001</fb>
    <v>1</v>
  </rv>
  <rv s="1">
    <fb>130.08000000000001</fb>
    <v>1</v>
  </rv>
  <rv s="1">
    <fb>1188075</fb>
    <v>2</v>
  </rv>
  <rv s="1">
    <fb>42586</fb>
    <v>0</v>
  </rv>
  <rv s="1">
    <fb>8.4499999999999993</fb>
    <v>1</v>
  </rv>
  <rv s="1">
    <fb>8.2799999999999994</fb>
    <v>1</v>
  </rv>
  <rv s="1">
    <fb>2786493</fb>
    <v>2</v>
  </rv>
  <rv s="1">
    <fb>45490</fb>
    <v>0</v>
  </rv>
  <rv s="1">
    <fb>132.99</fb>
    <v>1</v>
  </rv>
  <rv s="1">
    <fb>133.49</fb>
    <v>1</v>
  </rv>
  <rv s="1">
    <fb>137.16</fb>
    <v>1</v>
  </rv>
  <rv s="1">
    <fb>1088135</fb>
    <v>2</v>
  </rv>
  <rv s="1">
    <fb>42587</fb>
    <v>0</v>
  </rv>
  <rv s="1">
    <fb>8.34</fb>
    <v>1</v>
  </rv>
  <rv s="1">
    <fb>8.3000000000000007</fb>
    <v>1</v>
  </rv>
  <rv s="1">
    <fb>1861146</fb>
    <v>2</v>
  </rv>
  <rv s="1">
    <fb>45489</fb>
    <v>0</v>
  </rv>
  <rv s="1">
    <fb>136.1</fb>
    <v>1</v>
  </rv>
  <rv s="1">
    <fb>136.12</fb>
    <v>1</v>
  </rv>
  <rv s="1">
    <fb>137.19999999999999</fb>
    <v>1</v>
  </rv>
  <rv s="1">
    <fb>133.59</fb>
    <v>1</v>
  </rv>
  <rv s="1">
    <fb>1272823</fb>
    <v>2</v>
  </rv>
  <rv s="1">
    <fb>42590</fb>
    <v>0</v>
  </rv>
  <rv s="1">
    <fb>8.3699999999999992</fb>
    <v>1</v>
  </rv>
  <rv s="1">
    <fb>8.39</fb>
    <v>1</v>
  </rv>
  <rv s="1">
    <fb>1547119</fb>
    <v>2</v>
  </rv>
  <rv s="1">
    <fb>45488</fb>
    <v>0</v>
  </rv>
  <rv s="1">
    <fb>139.22</fb>
    <v>1</v>
  </rv>
  <rv s="1">
    <fb>135.66</fb>
    <v>1</v>
  </rv>
  <rv s="1">
    <fb>1235716</fb>
    <v>2</v>
  </rv>
  <rv s="1">
    <fb>42591</fb>
    <v>0</v>
  </rv>
  <rv s="1">
    <fb>8.4700000000000006</fb>
    <v>1</v>
  </rv>
  <rv s="1">
    <fb>8.23</fb>
    <v>1</v>
  </rv>
  <rv s="1">
    <fb>1659788</fb>
    <v>2</v>
  </rv>
  <rv s="1">
    <fb>45485</fb>
    <v>0</v>
  </rv>
  <rv s="1">
    <fb>139.24</fb>
    <v>1</v>
  </rv>
  <rv s="1">
    <fb>141.55000000000001</fb>
    <v>1</v>
  </rv>
  <rv s="1">
    <fb>141.97999999999999</fb>
    <v>1</v>
  </rv>
  <rv s="1">
    <fb>138.85</fb>
    <v>1</v>
  </rv>
  <rv s="1">
    <fb>1528246</fb>
    <v>2</v>
  </rv>
  <rv s="1">
    <fb>42592</fb>
    <v>0</v>
  </rv>
  <rv s="1">
    <fb>8.4822000000000006</fb>
    <v>1</v>
  </rv>
  <rv s="1">
    <fb>1099914</fb>
    <v>2</v>
  </rv>
  <rv s="1">
    <fb>45484</fb>
    <v>0</v>
  </rv>
  <rv s="1">
    <fb>142.88999999999999</fb>
    <v>1</v>
  </rv>
  <rv s="1">
    <fb>142.16</fb>
    <v>1</v>
  </rv>
  <rv s="1">
    <fb>143.77000000000001</fb>
    <v>1</v>
  </rv>
  <rv s="1">
    <fb>141.00899999999999</fb>
    <v>1</v>
  </rv>
  <rv s="1">
    <fb>1120007</fb>
    <v>2</v>
  </rv>
  <rv s="1">
    <fb>42593</fb>
    <v>0</v>
  </rv>
  <rv s="1">
    <fb>8.4600000000000009</fb>
    <v>1</v>
  </rv>
  <rv s="1">
    <fb>1617481</fb>
    <v>2</v>
  </rv>
  <rv s="1">
    <fb>45483</fb>
    <v>0</v>
  </rv>
  <rv s="1">
    <fb>140.13999999999999</fb>
    <v>1</v>
  </rv>
  <rv s="1">
    <fb>144.44999999999999</fb>
    <v>1</v>
  </rv>
  <rv s="1">
    <fb>137.565</fb>
    <v>1</v>
  </rv>
  <rv s="1">
    <fb>1473682</fb>
    <v>2</v>
  </rv>
  <rv s="1">
    <fb>42594</fb>
    <v>0</v>
  </rv>
  <rv s="1">
    <fb>8.6199999999999992</fb>
    <v>1</v>
  </rv>
  <rv s="1">
    <fb>8.8149999999999995</fb>
    <v>1</v>
  </rv>
  <rv s="1">
    <fb>1205478</fb>
    <v>2</v>
  </rv>
  <rv s="1">
    <fb>45482</fb>
    <v>0</v>
  </rv>
  <rv s="1">
    <fb>143.25</fb>
    <v>1</v>
  </rv>
  <rv s="1">
    <fb>144.5</fb>
    <v>1</v>
  </rv>
  <rv s="1">
    <fb>145.33500000000001</fb>
    <v>1</v>
  </rv>
  <rv s="1">
    <fb>142.66</fb>
    <v>1</v>
  </rv>
  <rv s="1">
    <fb>836005</fb>
    <v>2</v>
  </rv>
  <rv s="1">
    <fb>42597</fb>
    <v>0</v>
  </rv>
  <rv s="1">
    <fb>643573</fb>
    <v>2</v>
  </rv>
  <rv s="1">
    <fb>45481</fb>
    <v>0</v>
  </rv>
  <rv s="1">
    <fb>144.52000000000001</fb>
    <v>1</v>
  </rv>
  <rv s="1">
    <fb>145.57380000000001</fb>
    <v>1</v>
  </rv>
  <rv s="1">
    <fb>143.03</fb>
    <v>1</v>
  </rv>
  <rv s="1">
    <fb>1206912</fb>
    <v>2</v>
  </rv>
  <rv s="1">
    <fb>42598</fb>
    <v>0</v>
  </rv>
  <rv s="1">
    <fb>8.5500000000000007</fb>
    <v>1</v>
  </rv>
  <rv s="1">
    <fb>596686</fb>
    <v>2</v>
  </rv>
  <rv s="1">
    <fb>45478</fb>
    <v>0</v>
  </rv>
  <rv s="1">
    <fb>143.54</fb>
    <v>1</v>
  </rv>
  <rv s="1">
    <fb>147.81</fb>
    <v>1</v>
  </rv>
  <rv s="1">
    <fb>148.88999999999999</fb>
    <v>1</v>
  </rv>
  <rv s="1">
    <fb>142.86000000000001</fb>
    <v>1</v>
  </rv>
  <rv s="1">
    <fb>1106986</fb>
    <v>2</v>
  </rv>
  <rv s="1">
    <fb>42599</fb>
    <v>0</v>
  </rv>
  <rv s="1">
    <fb>8.59</fb>
    <v>1</v>
  </rv>
  <rv s="1">
    <fb>8.7200000000000006</fb>
    <v>1</v>
  </rv>
  <rv s="1">
    <fb>488318</fb>
    <v>2</v>
  </rv>
  <rv s="1">
    <fb>45476</fb>
    <v>0</v>
  </rv>
  <rv s="1">
    <fb>147.9</fb>
    <v>1</v>
  </rv>
  <rv s="1">
    <fb>146.18</fb>
    <v>1</v>
  </rv>
  <rv s="1">
    <fb>150.13990000000001</fb>
    <v>1</v>
  </rv>
  <rv s="1">
    <fb>146</fb>
    <v>1</v>
  </rv>
  <rv s="1">
    <fb>512615</fb>
    <v>2</v>
  </rv>
  <rv s="1">
    <fb>42600</fb>
    <v>0</v>
  </rv>
  <rv s="1">
    <fb>8.7249999999999996</fb>
    <v>1</v>
  </rv>
  <rv s="1">
    <fb>577607</fb>
    <v>2</v>
  </rv>
  <rv s="1">
    <fb>45475</fb>
    <v>0</v>
  </rv>
  <rv s="1">
    <fb>146.62</fb>
    <v>1</v>
  </rv>
  <rv s="1">
    <fb>147.02000000000001</fb>
    <v>1</v>
  </rv>
  <rv s="1">
    <fb>1276258</fb>
    <v>2</v>
  </rv>
  <rv s="1">
    <fb>42601</fb>
    <v>0</v>
  </rv>
  <rv s="1">
    <fb>675852</fb>
    <v>2</v>
  </rv>
  <rv s="1">
    <fb>45474</fb>
    <v>0</v>
  </rv>
  <rv s="1">
    <fb>147.75</fb>
    <v>1</v>
  </rv>
  <rv s="1">
    <fb>147.57</fb>
    <v>1</v>
  </rv>
  <rv s="1">
    <fb>150.03</fb>
    <v>1</v>
  </rv>
  <rv s="1">
    <fb>146.84</fb>
    <v>1</v>
  </rv>
  <rv s="1">
    <fb>1239830</fb>
    <v>2</v>
  </rv>
  <rv s="1">
    <fb>42604</fb>
    <v>0</v>
  </rv>
  <rv s="1">
    <fb>8.7100000000000009</fb>
    <v>1</v>
  </rv>
  <rv s="1">
    <fb>8.8800000000000008</fb>
    <v>1</v>
  </rv>
  <rv s="1">
    <fb>886744</fb>
    <v>2</v>
  </rv>
  <rv s="1">
    <fb>45471</fb>
    <v>0</v>
  </rv>
  <rv s="1">
    <fb>145.94</fb>
    <v>1</v>
  </rv>
  <rv s="1">
    <fb>144.88999999999999</fb>
    <v>1</v>
  </rv>
  <rv s="1">
    <fb>148.65</fb>
    <v>1</v>
  </rv>
  <rv s="1">
    <fb>142.80000000000001</fb>
    <v>1</v>
  </rv>
  <rv s="1">
    <fb>2387296</fb>
    <v>2</v>
  </rv>
  <rv s="1">
    <fb>42605</fb>
    <v>0</v>
  </rv>
  <rv s="1">
    <fb>479657</fb>
    <v>2</v>
  </rv>
  <rv s="1">
    <fb>45470</fb>
    <v>0</v>
  </rv>
  <rv s="1">
    <fb>148.73500000000001</fb>
    <v>1</v>
  </rv>
  <rv s="1">
    <fb>146.22999999999999</fb>
    <v>1</v>
  </rv>
  <rv s="1">
    <fb>1014166</fb>
    <v>2</v>
  </rv>
  <rv s="1">
    <fb>42606</fb>
    <v>0</v>
  </rv>
  <rv s="1">
    <fb>8.75</fb>
    <v>1</v>
  </rv>
  <rv s="1">
    <fb>501413</fb>
    <v>2</v>
  </rv>
  <rv s="1">
    <fb>45469</fb>
    <v>0</v>
  </rv>
  <rv s="1">
    <fb>148.63999999999999</fb>
    <v>1</v>
  </rv>
  <rv s="1">
    <fb>151.94</fb>
    <v>1</v>
  </rv>
  <rv s="1">
    <fb>154.80000000000001</fb>
    <v>1</v>
  </rv>
  <rv s="1">
    <fb>148.18</fb>
    <v>1</v>
  </rv>
  <rv s="1">
    <fb>1109336</fb>
    <v>2</v>
  </rv>
  <rv s="1">
    <fb>42607</fb>
    <v>0</v>
  </rv>
  <rv s="1">
    <fb>663633</fb>
    <v>2</v>
  </rv>
  <rv s="1">
    <fb>45468</fb>
    <v>0</v>
  </rv>
  <rv s="1">
    <fb>151.13999999999999</fb>
    <v>1</v>
  </rv>
  <rv s="1">
    <fb>153.41</fb>
    <v>1</v>
  </rv>
  <rv s="1">
    <fb>153.80000000000001</fb>
    <v>1</v>
  </rv>
  <rv s="1">
    <fb>150.66499999999999</fb>
    <v>1</v>
  </rv>
  <rv s="1">
    <fb>938568</fb>
    <v>2</v>
  </rv>
  <rv s="1">
    <fb>42608</fb>
    <v>0</v>
  </rv>
  <rv s="1">
    <fb>8.8230000000000004</fb>
    <v>1</v>
  </rv>
  <rv s="1">
    <fb>8.52</fb>
    <v>1</v>
  </rv>
  <rv s="1">
    <fb>427997</fb>
    <v>2</v>
  </rv>
  <rv s="1">
    <fb>45467</fb>
    <v>0</v>
  </rv>
  <rv s="1">
    <fb>152.59</fb>
    <v>1</v>
  </rv>
  <rv s="1">
    <fb>153.32</fb>
    <v>1</v>
  </rv>
  <rv s="1">
    <fb>154.83000000000001</fb>
    <v>1</v>
  </rv>
  <rv s="1">
    <fb>151.46</fb>
    <v>1</v>
  </rv>
  <rv s="1">
    <fb>1418317</fb>
    <v>2</v>
  </rv>
  <rv s="1">
    <fb>42611</fb>
    <v>0</v>
  </rv>
  <rv s="1">
    <fb>894396</fb>
    <v>2</v>
  </rv>
  <rv s="1">
    <fb>45464</fb>
    <v>0</v>
  </rv>
  <rv s="1">
    <fb>154.74</fb>
    <v>1</v>
  </rv>
  <rv s="1">
    <fb>156.5</fb>
    <v>1</v>
  </rv>
  <rv s="1">
    <fb>153.11000000000001</fb>
    <v>1</v>
  </rv>
  <rv s="1">
    <fb>1765382</fb>
    <v>2</v>
  </rv>
  <rv s="1">
    <fb>42612</fb>
    <v>0</v>
  </rv>
  <rv s="1">
    <fb>582655</fb>
    <v>2</v>
  </rv>
  <rv s="1">
    <fb>45463</fb>
    <v>0</v>
  </rv>
  <rv s="1">
    <fb>157.85</fb>
    <v>1</v>
  </rv>
  <rv s="1">
    <fb>160</fb>
    <v>1</v>
  </rv>
  <rv s="1">
    <fb>165.32</fb>
    <v>1</v>
  </rv>
  <rv s="1">
    <fb>156.7901</fb>
    <v>1</v>
  </rv>
  <rv s="1">
    <fb>1541840</fb>
    <v>2</v>
  </rv>
  <rv s="1">
    <fb>42613</fb>
    <v>0</v>
  </rv>
  <rv s="1">
    <fb>8.82</fb>
    <v>1</v>
  </rv>
  <rv s="1">
    <fb>8.5850000000000009</fb>
    <v>1</v>
  </rv>
  <rv s="1">
    <fb>768586</fb>
    <v>2</v>
  </rv>
  <rv s="1">
    <fb>45461</fb>
    <v>0</v>
  </rv>
  <rv s="1">
    <fb>159.41999999999999</fb>
    <v>1</v>
  </rv>
  <rv s="1">
    <fb>159.49</fb>
    <v>1</v>
  </rv>
  <rv s="1">
    <fb>160.02500000000001</fb>
    <v>1</v>
  </rv>
  <rv s="1">
    <fb>156.34</fb>
    <v>1</v>
  </rv>
  <rv s="1">
    <fb>1177560</fb>
    <v>2</v>
  </rv>
  <rv s="1">
    <fb>42614</fb>
    <v>0</v>
  </rv>
  <rv s="1">
    <fb>8.49</fb>
    <v>1</v>
  </rv>
  <rv s="1">
    <fb>520350</fb>
    <v>2</v>
  </rv>
  <rv s="1">
    <fb>45460</fb>
    <v>0</v>
  </rv>
  <rv s="1">
    <fb>159.68</fb>
    <v>1</v>
  </rv>
  <rv s="1">
    <fb>156.63999999999999</fb>
    <v>1</v>
  </rv>
  <rv s="1">
    <fb>161.04499999999999</fb>
    <v>1</v>
  </rv>
  <rv s="1">
    <fb>155.46</fb>
    <v>1</v>
  </rv>
  <rv s="1">
    <fb>858634</fb>
    <v>2</v>
  </rv>
  <rv s="1">
    <fb>42615</fb>
    <v>0</v>
  </rv>
  <rv s="1">
    <fb>8.6349999999999998</fb>
    <v>1</v>
  </rv>
  <rv s="1">
    <fb>375656</fb>
    <v>2</v>
  </rv>
  <rv s="1">
    <fb>45457</fb>
    <v>0</v>
  </rv>
  <rv s="1">
    <fb>156.97999999999999</fb>
    <v>1</v>
  </rv>
  <rv s="1">
    <fb>156.31</fb>
    <v>1</v>
  </rv>
  <rv s="1">
    <fb>159.16079999999999</fb>
    <v>1</v>
  </rv>
  <rv s="1">
    <fb>154.78</fb>
    <v>1</v>
  </rv>
  <rv s="1">
    <fb>1074275</fb>
    <v>2</v>
  </rv>
  <rv s="1">
    <fb>42619</fb>
    <v>0</v>
  </rv>
  <rv s="1">
    <fb>570543</fb>
    <v>2</v>
  </rv>
  <rv s="1">
    <fb>45456</fb>
    <v>0</v>
  </rv>
  <rv s="1">
    <fb>158.65</fb>
    <v>1</v>
  </rv>
  <rv s="1">
    <fb>156.96</fb>
    <v>1</v>
  </rv>
  <rv s="1">
    <fb>159.75</fb>
    <v>1</v>
  </rv>
  <rv s="1">
    <fb>155.52850000000001</fb>
    <v>1</v>
  </rv>
  <rv s="1">
    <fb>1345116</fb>
    <v>2</v>
  </rv>
  <rv s="1">
    <fb>42620</fb>
    <v>0</v>
  </rv>
  <rv s="1">
    <fb>449628</fb>
    <v>2</v>
  </rv>
  <rv s="1">
    <fb>45455</fb>
    <v>0</v>
  </rv>
  <rv s="1">
    <fb>157.44999999999999</fb>
    <v>1</v>
  </rv>
  <rv s="1">
    <fb>158</fb>
    <v>1</v>
  </rv>
  <rv s="1">
    <fb>158.80000000000001</fb>
    <v>1</v>
  </rv>
  <rv s="1">
    <fb>155.54</fb>
    <v>1</v>
  </rv>
  <rv s="1">
    <fb>1111527</fb>
    <v>2</v>
  </rv>
  <rv s="1">
    <fb>42621</fb>
    <v>0</v>
  </rv>
  <rv s="1">
    <fb>455975</fb>
    <v>2</v>
  </rv>
  <rv s="1">
    <fb>45454</fb>
    <v>0</v>
  </rv>
  <rv s="1">
    <fb>154.53</fb>
    <v>1</v>
  </rv>
  <rv s="1">
    <fb>153.01</fb>
    <v>1</v>
  </rv>
  <rv s="1">
    <fb>154.66</fb>
    <v>1</v>
  </rv>
  <rv s="1">
    <fb>150.09</fb>
    <v>1</v>
  </rv>
  <rv s="1">
    <fb>1014531</fb>
    <v>2</v>
  </rv>
  <rv s="1">
    <fb>42622</fb>
    <v>0</v>
  </rv>
  <rv s="1">
    <fb>882864</fb>
    <v>2</v>
  </rv>
  <rv s="1">
    <fb>45453</fb>
    <v>0</v>
  </rv>
  <rv s="1">
    <fb>154.08000000000001</fb>
    <v>1</v>
  </rv>
  <rv s="1">
    <fb>145.4</fb>
    <v>1</v>
  </rv>
  <rv s="1">
    <fb>155.04</fb>
    <v>1</v>
  </rv>
  <rv s="1">
    <fb>143.28</fb>
    <v>1</v>
  </rv>
  <rv s="1">
    <fb>1361922</fb>
    <v>2</v>
  </rv>
  <rv s="1">
    <fb>42625</fb>
    <v>0</v>
  </rv>
  <rv s="1">
    <fb>8.7349999999999994</fb>
    <v>1</v>
  </rv>
  <rv s="1">
    <fb>855132</fb>
    <v>2</v>
  </rv>
  <rv s="1">
    <fb>45450</fb>
    <v>0</v>
  </rv>
  <rv s="1">
    <fb>147</fb>
    <v>1</v>
  </rv>
  <rv s="1">
    <fb>147.94</fb>
    <v>1</v>
  </rv>
  <rv s="1">
    <fb>150.87</fb>
    <v>1</v>
  </rv>
  <rv s="1">
    <fb>146.66</fb>
    <v>1</v>
  </rv>
  <rv s="1">
    <fb>923163</fb>
    <v>2</v>
  </rv>
  <rv s="1">
    <fb>42626</fb>
    <v>0</v>
  </rv>
  <rv s="1">
    <fb>972426</fb>
    <v>2</v>
  </rv>
  <rv s="1">
    <fb>45449</fb>
    <v>0</v>
  </rv>
  <rv s="1">
    <fb>148.41</fb>
    <v>1</v>
  </rv>
  <rv s="1">
    <fb>148.5</fb>
    <v>1</v>
  </rv>
  <rv s="1">
    <fb>149.41999999999999</fb>
    <v>1</v>
  </rv>
  <rv s="1">
    <fb>1379440</fb>
    <v>2</v>
  </rv>
  <rv s="1">
    <fb>42627</fb>
    <v>0</v>
  </rv>
  <rv s="1">
    <fb>8.07</fb>
    <v>1</v>
  </rv>
  <rv s="1">
    <fb>606554</fb>
    <v>2</v>
  </rv>
  <rv s="1">
    <fb>45448</fb>
    <v>0</v>
  </rv>
  <rv s="1">
    <fb>148.96</fb>
    <v>1</v>
  </rv>
  <rv s="1">
    <fb>149.69999999999999</fb>
    <v>1</v>
  </rv>
  <rv s="1">
    <fb>147.6</fb>
    <v>1</v>
  </rv>
  <rv s="1">
    <fb>773591</fb>
    <v>2</v>
  </rv>
  <rv s="1">
    <fb>42628</fb>
    <v>0</v>
  </rv>
  <rv s="1">
    <fb>8.02</fb>
    <v>1</v>
  </rv>
  <rv s="1">
    <fb>780377</fb>
    <v>2</v>
  </rv>
  <rv s="1">
    <fb>45447</fb>
    <v>0</v>
  </rv>
  <rv s="1">
    <fb>148.72</fb>
    <v>1</v>
  </rv>
  <rv s="1">
    <fb>152.47999999999999</fb>
    <v>1</v>
  </rv>
  <rv s="1">
    <fb>154.7353</fb>
    <v>1</v>
  </rv>
  <rv s="1">
    <fb>148.58000000000001</fb>
    <v>1</v>
  </rv>
  <rv s="1">
    <fb>1029842</fb>
    <v>2</v>
  </rv>
  <rv s="1">
    <fb>42629</fb>
    <v>0</v>
  </rv>
  <rv s="1">
    <fb>8.31</fb>
    <v>1</v>
  </rv>
  <rv s="1">
    <fb>8.1475000000000009</fb>
    <v>1</v>
  </rv>
  <rv s="1">
    <fb>990699</fb>
    <v>2</v>
  </rv>
  <rv s="1">
    <fb>45446</fb>
    <v>0</v>
  </rv>
  <rv s="1">
    <fb>153.93</fb>
    <v>1</v>
  </rv>
  <rv s="1">
    <fb>157</fb>
    <v>1</v>
  </rv>
  <rv s="1">
    <fb>158.11000000000001</fb>
    <v>1</v>
  </rv>
  <rv s="1">
    <fb>153.07499999999999</fb>
    <v>1</v>
  </rv>
  <rv s="1">
    <fb>900876</fb>
    <v>2</v>
  </rv>
  <rv s="1">
    <fb>42632</fb>
    <v>0</v>
  </rv>
  <rv s="1">
    <fb>8.1600999999999999</fb>
    <v>1</v>
  </rv>
  <rv s="1">
    <fb>629564</fb>
    <v>2</v>
  </rv>
  <rv s="1">
    <fb>45443</fb>
    <v>0</v>
  </rv>
  <rv s="1">
    <fb>155.63999999999999</fb>
    <v>1</v>
  </rv>
  <rv s="1">
    <fb>152.18</fb>
    <v>1</v>
  </rv>
  <rv s="1">
    <fb>1050466</fb>
    <v>2</v>
  </rv>
  <rv s="1">
    <fb>42633</fb>
    <v>0</v>
  </rv>
  <rv s="1">
    <fb>8.18</fb>
    <v>1</v>
  </rv>
  <rv s="1">
    <fb>480753</fb>
    <v>2</v>
  </rv>
  <rv s="1">
    <fb>45442</fb>
    <v>0</v>
  </rv>
  <rv s="1">
    <fb>155.97</fb>
    <v>1</v>
  </rv>
  <rv s="1">
    <fb>154.05000000000001</fb>
    <v>1</v>
  </rv>
  <rv s="1">
    <fb>157.56</fb>
    <v>1</v>
  </rv>
  <rv s="1">
    <fb>153.62</fb>
    <v>1</v>
  </rv>
  <rv s="1">
    <fb>896304</fb>
    <v>2</v>
  </rv>
  <rv s="1">
    <fb>42634</fb>
    <v>0</v>
  </rv>
  <rv s="1">
    <fb>8.1999999999999993</fb>
    <v>1</v>
  </rv>
  <rv s="1">
    <fb>699919</fb>
    <v>2</v>
  </rv>
  <rv s="1">
    <fb>45441</fb>
    <v>0</v>
  </rv>
  <rv s="1">
    <fb>153.61000000000001</fb>
    <v>1</v>
  </rv>
  <rv s="1">
    <fb>152.9</fb>
    <v>1</v>
  </rv>
  <rv s="1">
    <fb>154.9</fb>
    <v>1</v>
  </rv>
  <rv s="1">
    <fb>151.57</fb>
    <v>1</v>
  </rv>
  <rv s="1">
    <fb>1036687</fb>
    <v>2</v>
  </rv>
  <rv s="1">
    <fb>42635</fb>
    <v>0</v>
  </rv>
  <rv s="1">
    <fb>560406</fb>
    <v>2</v>
  </rv>
  <rv s="1">
    <fb>45440</fb>
    <v>0</v>
  </rv>
  <rv s="1">
    <fb>154.91</fb>
    <v>1</v>
  </rv>
  <rv s="1">
    <fb>150.77000000000001</fb>
    <v>1</v>
  </rv>
  <rv s="1">
    <fb>150.7621</fb>
    <v>1</v>
  </rv>
  <rv s="1">
    <fb>1447229</fb>
    <v>2</v>
  </rv>
  <rv s="1">
    <fb>42636</fb>
    <v>0</v>
  </rv>
  <rv s="1">
    <fb>926971</fb>
    <v>2</v>
  </rv>
  <rv s="1">
    <fb>45436</fb>
    <v>0</v>
  </rv>
  <rv s="1">
    <fb>148.91999999999999</fb>
    <v>1</v>
  </rv>
  <rv s="1">
    <fb>144.72999999999999</fb>
    <v>1</v>
  </rv>
  <rv s="1">
    <fb>150.715</fb>
    <v>1</v>
  </rv>
  <rv s="1">
    <fb>1641822</fb>
    <v>2</v>
  </rv>
  <rv s="1">
    <fb>42639</fb>
    <v>0</v>
  </rv>
  <rv s="1">
    <fb>8.56</fb>
    <v>1</v>
  </rv>
  <rv s="1">
    <fb>946208</fb>
    <v>2</v>
  </rv>
  <rv s="1">
    <fb>45435</fb>
    <v>0</v>
  </rv>
  <rv s="1">
    <fb>142.62</fb>
    <v>1</v>
  </rv>
  <rv s="1">
    <fb>141.86000000000001</fb>
    <v>1</v>
  </rv>
  <rv s="1">
    <fb>144.6</fb>
    <v>1</v>
  </rv>
  <rv s="1">
    <fb>139.5001</fb>
    <v>1</v>
  </rv>
  <rv s="1">
    <fb>1106040</fb>
    <v>2</v>
  </rv>
  <rv s="1">
    <fb>42640</fb>
    <v>0</v>
  </rv>
  <rv s="1">
    <fb>563137</fb>
    <v>2</v>
  </rv>
  <rv s="1">
    <fb>45434</fb>
    <v>0</v>
  </rv>
  <rv s="1">
    <fb>141.54</fb>
    <v>1</v>
  </rv>
  <rv s="1">
    <fb>142.97</fb>
    <v>1</v>
  </rv>
  <rv s="1">
    <fb>144.24</fb>
    <v>1</v>
  </rv>
  <rv s="1">
    <fb>141.08000000000001</fb>
    <v>1</v>
  </rv>
  <rv s="1">
    <fb>805052</fb>
    <v>2</v>
  </rv>
  <rv s="1">
    <fb>42641</fb>
    <v>0</v>
  </rv>
  <rv s="1">
    <fb>8.24</fb>
    <v>1</v>
  </rv>
  <rv s="1">
    <fb>1268735</fb>
    <v>2</v>
  </rv>
  <rv s="1">
    <fb>45433</fb>
    <v>0</v>
  </rv>
  <rv s="1">
    <fb>144.41999999999999</fb>
    <v>1</v>
  </rv>
  <rv s="1">
    <fb>139.54</fb>
    <v>1</v>
  </rv>
  <rv s="1">
    <fb>139.5</fb>
    <v>1</v>
  </rv>
  <rv s="1">
    <fb>1086582</fb>
    <v>2</v>
  </rv>
  <rv s="1">
    <fb>42642</fb>
    <v>0</v>
  </rv>
  <rv s="1">
    <fb>8.27</fb>
    <v>1</v>
  </rv>
  <rv s="1">
    <fb>745879</fb>
    <v>2</v>
  </rv>
  <rv s="1">
    <fb>45432</fb>
    <v>0</v>
  </rv>
  <rv s="1">
    <fb>139.32</fb>
    <v>1</v>
  </rv>
  <rv s="1">
    <fb>141.09</fb>
    <v>1</v>
  </rv>
  <rv s="1">
    <fb>141.8699</fb>
    <v>1</v>
  </rv>
  <rv s="1">
    <fb>139.01</fb>
    <v>1</v>
  </rv>
  <rv s="1">
    <fb>609122</fb>
    <v>2</v>
  </rv>
  <rv s="1">
    <fb>42643</fb>
    <v>0</v>
  </rv>
  <rv s="1">
    <fb>908530</fb>
    <v>2</v>
  </rv>
  <rv s="1">
    <fb>45429</fb>
    <v>0</v>
  </rv>
  <rv s="1">
    <fb>140.94999999999999</fb>
    <v>1</v>
  </rv>
  <rv s="1">
    <fb>142.78</fb>
    <v>1</v>
  </rv>
  <rv s="1">
    <fb>140.19999999999999</fb>
    <v>1</v>
  </rv>
  <rv s="1">
    <fb>878090</fb>
    <v>2</v>
  </rv>
  <rv s="1">
    <fb>42646</fb>
    <v>0</v>
  </rv>
  <rv s="1">
    <fb>922217</fb>
    <v>2</v>
  </rv>
  <rv s="1">
    <fb>45428</fb>
    <v>0</v>
  </rv>
  <rv s="1">
    <fb>142.01</fb>
    <v>1</v>
  </rv>
  <rv s="1">
    <fb>144.80000000000001</fb>
    <v>1</v>
  </rv>
  <rv s="1">
    <fb>145.38</fb>
    <v>1</v>
  </rv>
  <rv s="1">
    <fb>140.72999999999999</fb>
    <v>1</v>
  </rv>
  <rv s="1">
    <fb>1102201</fb>
    <v>2</v>
  </rv>
  <rv s="1">
    <fb>42647</fb>
    <v>0</v>
  </rv>
  <rv s="1">
    <fb>641716</fb>
    <v>2</v>
  </rv>
  <rv s="1">
    <fb>45427</fb>
    <v>0</v>
  </rv>
  <rv s="1">
    <fb>146.83000000000001</fb>
    <v>1</v>
  </rv>
  <rv s="1">
    <fb>148.16</fb>
    <v>1</v>
  </rv>
  <rv s="1">
    <fb>144.06</fb>
    <v>1</v>
  </rv>
  <rv s="1">
    <fb>1054215</fb>
    <v>2</v>
  </rv>
  <rv s="1">
    <fb>42648</fb>
    <v>0</v>
  </rv>
  <rv s="1">
    <fb>470357</fb>
    <v>2</v>
  </rv>
  <rv s="1">
    <fb>45426</fb>
    <v>0</v>
  </rv>
  <rv s="1">
    <fb>145.31</fb>
    <v>1</v>
  </rv>
  <rv s="1">
    <fb>144.77000000000001</fb>
    <v>1</v>
  </rv>
  <rv s="1">
    <fb>147.36000000000001</fb>
    <v>1</v>
  </rv>
  <rv s="1">
    <fb>144.57</fb>
    <v>1</v>
  </rv>
  <rv s="1">
    <fb>1371245</fb>
    <v>2</v>
  </rv>
  <rv s="1">
    <fb>42649</fb>
    <v>0</v>
  </rv>
  <rv s="1">
    <fb>625803</fb>
    <v>2</v>
  </rv>
  <rv s="1">
    <fb>45425</fb>
    <v>0</v>
  </rv>
  <rv s="1">
    <fb>144.59</fb>
    <v>1</v>
  </rv>
  <rv s="1">
    <fb>144.7799</fb>
    <v>1</v>
  </rv>
  <rv s="1">
    <fb>141.02000000000001</fb>
    <v>1</v>
  </rv>
  <rv s="1">
    <fb>903974</fb>
    <v>2</v>
  </rv>
  <rv s="1">
    <fb>42650</fb>
    <v>0</v>
  </rv>
  <rv s="1">
    <fb>325455</fb>
    <v>2</v>
  </rv>
  <rv s="1">
    <fb>45422</fb>
    <v>0</v>
  </rv>
  <rv s="1">
    <fb>143.27000000000001</fb>
    <v>1</v>
  </rv>
  <rv s="1">
    <fb>140.72</fb>
    <v>1</v>
  </rv>
  <rv s="1">
    <fb>143.36000000000001</fb>
    <v>1</v>
  </rv>
  <rv s="1">
    <fb>139.18010000000001</fb>
    <v>1</v>
  </rv>
  <rv s="1">
    <fb>1711934</fb>
    <v>2</v>
  </rv>
  <rv s="1">
    <fb>42653</fb>
    <v>0</v>
  </rv>
  <rv s="1">
    <fb>235341</fb>
    <v>2</v>
  </rv>
  <rv s="1">
    <fb>45421</fb>
    <v>0</v>
  </rv>
  <rv s="1">
    <fb>139.69999999999999</fb>
    <v>1</v>
  </rv>
  <rv s="1">
    <fb>135.86000000000001</fb>
    <v>1</v>
  </rv>
  <rv s="1">
    <fb>139.86000000000001</fb>
    <v>1</v>
  </rv>
  <rv s="1">
    <fb>134.77000000000001</fb>
    <v>1</v>
  </rv>
  <rv s="1">
    <fb>1419359</fb>
    <v>2</v>
  </rv>
  <rv s="1">
    <fb>42654</fb>
    <v>0</v>
  </rv>
  <rv s="1">
    <fb>504120</fb>
    <v>2</v>
  </rv>
  <rv s="1">
    <fb>45420</fb>
    <v>0</v>
  </rv>
  <rv s="1">
    <fb>137.27000000000001</fb>
    <v>1</v>
  </rv>
  <rv s="1">
    <fb>133.15</fb>
    <v>1</v>
  </rv>
  <rv s="1">
    <fb>1204886</fb>
    <v>2</v>
  </rv>
  <rv s="1">
    <fb>42655</fb>
    <v>0</v>
  </rv>
  <rv s="1">
    <fb>311725</fb>
    <v>2</v>
  </rv>
  <rv s="1">
    <fb>45419</fb>
    <v>0</v>
  </rv>
  <rv s="1">
    <fb>136.49</fb>
    <v>1</v>
  </rv>
  <rv s="1">
    <fb>133.12</fb>
    <v>1</v>
  </rv>
  <rv s="1">
    <fb>142.71</fb>
    <v>1</v>
  </rv>
  <rv s="1">
    <fb>132.1</fb>
    <v>1</v>
  </rv>
  <rv s="1">
    <fb>5366566</fb>
    <v>2</v>
  </rv>
  <rv s="1">
    <fb>42656</fb>
    <v>0</v>
  </rv>
  <rv s="1">
    <fb>8.2850000000000001</fb>
    <v>1</v>
  </rv>
  <rv s="1">
    <fb>418284</fb>
    <v>2</v>
  </rv>
  <rv s="1">
    <fb>45418</fb>
    <v>0</v>
  </rv>
  <rv s="1">
    <fb>126.63</fb>
    <v>1</v>
  </rv>
  <rv s="1">
    <fb>125.9</fb>
    <v>1</v>
  </rv>
  <rv s="1">
    <fb>128.24</fb>
    <v>1</v>
  </rv>
  <rv s="1">
    <fb>125.5301</fb>
    <v>1</v>
  </rv>
  <rv s="1">
    <fb>1799445</fb>
    <v>2</v>
  </rv>
  <rv s="1">
    <fb>42657</fb>
    <v>0</v>
  </rv>
  <rv s="1">
    <fb>307353</fb>
    <v>2</v>
  </rv>
  <rv s="1">
    <fb>45415</fb>
    <v>0</v>
  </rv>
  <rv s="1">
    <fb>124.28</fb>
    <v>1</v>
  </rv>
  <rv s="1">
    <fb>129.59</fb>
    <v>1</v>
  </rv>
  <rv s="1">
    <fb>123.08</fb>
    <v>1</v>
  </rv>
  <rv s="1">
    <fb>1423386</fb>
    <v>2</v>
  </rv>
  <rv s="1">
    <fb>42660</fb>
    <v>0</v>
  </rv>
  <rv s="1">
    <fb>302752</fb>
    <v>2</v>
  </rv>
  <rv s="1">
    <fb>45414</fb>
    <v>0</v>
  </rv>
  <rv s="1">
    <fb>126.34</fb>
    <v>1</v>
  </rv>
  <rv s="1">
    <fb>126.73</fb>
    <v>1</v>
  </rv>
  <rv s="1">
    <fb>123.62</fb>
    <v>1</v>
  </rv>
  <rv s="1">
    <fb>801394</fb>
    <v>2</v>
  </rv>
  <rv s="1">
    <fb>42661</fb>
    <v>0</v>
  </rv>
  <rv s="1">
    <fb>8.0289000000000001</fb>
    <v>1</v>
  </rv>
  <rv s="1">
    <fb>476199</fb>
    <v>2</v>
  </rv>
  <rv s="1">
    <fb>45413</fb>
    <v>0</v>
  </rv>
  <rv s="1">
    <fb>123.55</fb>
    <v>1</v>
  </rv>
  <rv s="1">
    <fb>124.25</fb>
    <v>1</v>
  </rv>
  <rv s="1">
    <fb>126.66500000000001</fb>
    <v>1</v>
  </rv>
  <rv s="1">
    <fb>121.5</fb>
    <v>1</v>
  </rv>
  <rv s="1">
    <fb>1010101</fb>
    <v>2</v>
  </rv>
  <rv s="1">
    <fb>42662</fb>
    <v>0</v>
  </rv>
  <rv s="1">
    <fb>8.26</fb>
    <v>1</v>
  </rv>
  <rv s="1">
    <fb>8.0729000000000006</fb>
    <v>1</v>
  </rv>
  <rv s="1">
    <fb>346946</fb>
    <v>2</v>
  </rv>
  <rv s="1">
    <fb>45412</fb>
    <v>0</v>
  </rv>
  <rv s="1">
    <fb>124.37</fb>
    <v>1</v>
  </rv>
  <rv s="1">
    <fb>127.56</fb>
    <v>1</v>
  </rv>
  <rv s="1">
    <fb>124.31</fb>
    <v>1</v>
  </rv>
  <rv s="1">
    <fb>756279</fb>
    <v>2</v>
  </rv>
  <rv s="1">
    <fb>42663</fb>
    <v>0</v>
  </rv>
  <rv s="1">
    <fb>8.1300000000000008</fb>
    <v>1</v>
  </rv>
  <rv s="1">
    <fb>8.01</fb>
    <v>1</v>
  </rv>
  <rv s="1">
    <fb>514631</fb>
    <v>2</v>
  </rv>
  <rv s="1">
    <fb>45411</fb>
    <v>0</v>
  </rv>
  <rv s="1">
    <fb>127.69</fb>
    <v>1</v>
  </rv>
  <rv s="1">
    <fb>126.02</fb>
    <v>1</v>
  </rv>
  <rv s="1">
    <fb>825275</fb>
    <v>2</v>
  </rv>
  <rv s="1">
    <fb>42664</fb>
    <v>0</v>
  </rv>
  <rv s="1">
    <fb>7.86</fb>
    <v>1</v>
  </rv>
  <rv s="1">
    <fb>8</fb>
    <v>1</v>
  </rv>
  <rv s="1">
    <fb>8.1150000000000002</fb>
    <v>1</v>
  </rv>
  <rv s="1">
    <fb>7.76</fb>
    <v>1</v>
  </rv>
  <rv s="1">
    <fb>1470666</fb>
    <v>2</v>
  </rv>
  <rv s="1">
    <fb>45408</fb>
    <v>0</v>
  </rv>
  <rv s="1">
    <fb>125.4</fb>
    <v>1</v>
  </rv>
  <rv s="1">
    <fb>125.31</fb>
    <v>1</v>
  </rv>
  <rv s="1">
    <fb>124.42</fb>
    <v>1</v>
  </rv>
  <rv s="1">
    <fb>847006</fb>
    <v>2</v>
  </rv>
  <rv s="1">
    <fb>42667</fb>
    <v>0</v>
  </rv>
  <rv s="1">
    <fb>7.88</fb>
    <v>1</v>
  </rv>
  <rv s="1">
    <fb>7.89</fb>
    <v>1</v>
  </rv>
  <rv s="1">
    <fb>7.8550000000000004</fb>
    <v>1</v>
  </rv>
  <rv s="1">
    <fb>832161</fb>
    <v>2</v>
  </rv>
  <rv s="1">
    <fb>45407</fb>
    <v>0</v>
  </rv>
  <rv s="1">
    <fb>123.51</fb>
    <v>1</v>
  </rv>
  <rv s="1">
    <fb>123.44</fb>
    <v>1</v>
  </rv>
  <rv s="1">
    <fb>124.07</fb>
    <v>1</v>
  </rv>
  <rv s="1">
    <fb>120.33</fb>
    <v>1</v>
  </rv>
  <rv s="1">
    <fb>794241</fb>
    <v>2</v>
  </rv>
  <rv s="1">
    <fb>42668</fb>
    <v>0</v>
  </rv>
  <rv s="1">
    <fb>7.79</fb>
    <v>1</v>
  </rv>
  <rv s="1">
    <fb>7.84</fb>
    <v>1</v>
  </rv>
  <rv s="1">
    <fb>7.62</fb>
    <v>1</v>
  </rv>
  <rv s="1">
    <fb>660816</fb>
    <v>2</v>
  </rv>
  <rv s="1">
    <fb>45406</fb>
    <v>0</v>
  </rv>
  <rv s="1">
    <fb>125.77</fb>
    <v>1</v>
  </rv>
  <rv s="1">
    <fb>126.68</fb>
    <v>1</v>
  </rv>
  <rv s="1">
    <fb>127.3724</fb>
    <v>1</v>
  </rv>
  <rv s="1">
    <fb>124.2501</fb>
    <v>1</v>
  </rv>
  <rv s="1">
    <fb>665004</fb>
    <v>2</v>
  </rv>
  <rv s="1">
    <fb>42669</fb>
    <v>0</v>
  </rv>
  <rv s="1">
    <fb>7.67</fb>
    <v>1</v>
  </rv>
  <rv s="1">
    <fb>7.6482000000000001</fb>
    <v>1</v>
  </rv>
  <rv s="1">
    <fb>492113</fb>
    <v>2</v>
  </rv>
  <rv s="1">
    <fb>45405</fb>
    <v>0</v>
  </rv>
  <rv s="1">
    <fb>126.43</fb>
    <v>1</v>
  </rv>
  <rv s="1">
    <fb>125.65</fb>
    <v>1</v>
  </rv>
  <rv s="1">
    <fb>128.44999999999999</fb>
    <v>1</v>
  </rv>
  <rv s="1">
    <fb>125.19</fb>
    <v>1</v>
  </rv>
  <rv s="1">
    <fb>1172269</fb>
    <v>2</v>
  </rv>
  <rv s="1">
    <fb>42670</fb>
    <v>0</v>
  </rv>
  <rv s="1">
    <fb>7.68</fb>
    <v>1</v>
  </rv>
  <rv s="1">
    <fb>7.78</fb>
    <v>1</v>
  </rv>
  <rv s="1">
    <fb>673593</fb>
    <v>2</v>
  </rv>
  <rv s="1">
    <fb>45404</fb>
    <v>0</v>
  </rv>
  <rv s="1">
    <fb>125.38</fb>
    <v>1</v>
  </rv>
  <rv s="1">
    <fb>121.82</fb>
    <v>1</v>
  </rv>
  <rv s="1">
    <fb>127.47</fb>
    <v>1</v>
  </rv>
  <rv s="1">
    <fb>121.32</fb>
    <v>1</v>
  </rv>
  <rv s="1">
    <fb>1285351</fb>
    <v>2</v>
  </rv>
  <rv s="1">
    <fb>42671</fb>
    <v>0</v>
  </rv>
  <rv s="1">
    <fb>7.7</fb>
    <v>1</v>
  </rv>
  <rv s="1">
    <fb>7.96</fb>
    <v>1</v>
  </rv>
  <rv s="1">
    <fb>877270</fb>
    <v>2</v>
  </rv>
  <rv s="1">
    <fb>45401</fb>
    <v>0</v>
  </rv>
  <rv s="1">
    <fb>120.54</fb>
    <v>1</v>
  </rv>
  <rv s="1">
    <fb>120.23</fb>
    <v>1</v>
  </rv>
  <rv s="1">
    <fb>122.63</fb>
    <v>1</v>
  </rv>
  <rv s="1">
    <fb>119.83</fb>
    <v>1</v>
  </rv>
  <rv s="1">
    <fb>809878</fb>
    <v>2</v>
  </rv>
  <rv s="1">
    <fb>42674</fb>
    <v>0</v>
  </rv>
  <rv s="1">
    <fb>7.69</fb>
    <v>1</v>
  </rv>
  <rv s="1">
    <fb>7.8</fb>
    <v>1</v>
  </rv>
  <rv s="1">
    <fb>7.875</fb>
    <v>1</v>
  </rv>
  <rv s="1">
    <fb>7.56</fb>
    <v>1</v>
  </rv>
  <rv s="1">
    <fb>814105</fb>
    <v>2</v>
  </rv>
  <rv s="1">
    <fb>45400</fb>
    <v>0</v>
  </rv>
  <rv s="1">
    <fb>121.08</fb>
    <v>1</v>
  </rv>
  <rv s="1">
    <fb>120.76</fb>
    <v>1</v>
  </rv>
  <rv s="1">
    <fb>124.095</fb>
    <v>1</v>
  </rv>
  <rv s="1">
    <fb>119.72</fb>
    <v>1</v>
  </rv>
  <rv s="1">
    <fb>715476</fb>
    <v>2</v>
  </rv>
  <rv s="1">
    <fb>42675</fb>
    <v>0</v>
  </rv>
  <rv s="1">
    <fb>7.65</fb>
    <v>1</v>
  </rv>
  <rv s="1">
    <fb>7.72</fb>
    <v>1</v>
  </rv>
  <rv s="1">
    <fb>7.92</fb>
    <v>1</v>
  </rv>
  <rv s="1">
    <fb>7.61</fb>
    <v>1</v>
  </rv>
  <rv s="1">
    <fb>473652</fb>
    <v>2</v>
  </rv>
  <rv s="1">
    <fb>45399</fb>
    <v>0</v>
  </rv>
  <rv s="1">
    <fb>119.33</fb>
    <v>1</v>
  </rv>
  <rv s="1">
    <fb>122.89</fb>
    <v>1</v>
  </rv>
  <rv s="1">
    <fb>122.905</fb>
    <v>1</v>
  </rv>
  <rv s="1">
    <fb>118.6</fb>
    <v>1</v>
  </rv>
  <rv s="1">
    <fb>987792</fb>
    <v>2</v>
  </rv>
  <rv s="1">
    <fb>42676</fb>
    <v>0</v>
  </rv>
  <rv s="1">
    <fb>7.41</fb>
    <v>1</v>
  </rv>
  <rv s="1">
    <fb>7.6</fb>
    <v>1</v>
  </rv>
  <rv s="1">
    <fb>7.81</fb>
    <v>1</v>
  </rv>
  <rv s="1">
    <fb>7.4</fb>
    <v>1</v>
  </rv>
  <rv s="1">
    <fb>810987</fb>
    <v>2</v>
  </rv>
  <rv s="1">
    <fb>45398</fb>
    <v>0</v>
  </rv>
  <rv s="1">
    <fb>120.68</fb>
    <v>1</v>
  </rv>
  <rv s="1">
    <fb>121.99</fb>
    <v>1</v>
  </rv>
  <rv s="1">
    <fb>124.67</fb>
    <v>1</v>
  </rv>
  <rv s="1">
    <fb>119.9</fb>
    <v>1</v>
  </rv>
  <rv s="1">
    <fb>1626338</fb>
    <v>2</v>
  </rv>
  <rv s="1">
    <fb>42677</fb>
    <v>0</v>
  </rv>
  <rv s="1">
    <fb>7.47</fb>
    <v>1</v>
  </rv>
  <rv s="1">
    <fb>7.5</fb>
    <v>1</v>
  </rv>
  <rv s="1">
    <fb>7.35</fb>
    <v>1</v>
  </rv>
  <rv s="1">
    <fb>716114</fb>
    <v>2</v>
  </rv>
  <rv s="1">
    <fb>45397</fb>
    <v>0</v>
  </rv>
  <rv s="1">
    <fb>126.96</fb>
    <v>1</v>
  </rv>
  <rv s="1">
    <fb>128.34</fb>
    <v>1</v>
  </rv>
  <rv s="1">
    <fb>123.02</fb>
    <v>1</v>
  </rv>
  <rv s="1">
    <fb>1090261</fb>
    <v>2</v>
  </rv>
  <rv s="1">
    <fb>42678</fb>
    <v>0</v>
  </rv>
  <rv s="1">
    <fb>7.54</fb>
    <v>1</v>
  </rv>
  <rv s="1">
    <fb>7.55</fb>
    <v>1</v>
  </rv>
  <rv s="1">
    <fb>7.665</fb>
    <v>1</v>
  </rv>
  <rv s="1">
    <fb>7.46</fb>
    <v>1</v>
  </rv>
  <rv s="1">
    <fb>919974</fb>
    <v>2</v>
  </rv>
  <rv s="1">
    <fb>45394</fb>
    <v>0</v>
  </rv>
  <rv s="1">
    <fb>125.54</fb>
    <v>1</v>
  </rv>
  <rv s="1">
    <fb>128.28</fb>
    <v>1</v>
  </rv>
  <rv s="1">
    <fb>128.935</fb>
    <v>1</v>
  </rv>
  <rv s="1">
    <fb>124.85899999999999</fb>
    <v>1</v>
  </rv>
  <rv s="1">
    <fb>882976</fb>
    <v>2</v>
  </rv>
  <rv s="1">
    <fb>42681</fb>
    <v>0</v>
  </rv>
  <rv s="1">
    <fb>7.64</fb>
    <v>1</v>
  </rv>
  <rv s="1">
    <fb>7.74</fb>
    <v>1</v>
  </rv>
  <rv s="1">
    <fb>7.83</fb>
    <v>1</v>
  </rv>
  <rv s="1">
    <fb>780864</fb>
    <v>2</v>
  </rv>
  <rv s="1">
    <fb>45393</fb>
    <v>0</v>
  </rv>
  <rv s="1">
    <fb>129.41</fb>
    <v>1</v>
  </rv>
  <rv s="1">
    <fb>129.76</fb>
    <v>1</v>
  </rv>
  <rv s="1">
    <fb>130.43</fb>
    <v>1</v>
  </rv>
  <rv s="1">
    <fb>128.15</fb>
    <v>1</v>
  </rv>
  <rv s="1">
    <fb>743955</fb>
    <v>2</v>
  </rv>
  <rv s="1">
    <fb>42682</fb>
    <v>0</v>
  </rv>
  <rv s="1">
    <fb>7.66</fb>
    <v>1</v>
  </rv>
  <rv s="1">
    <fb>7.9</fb>
    <v>1</v>
  </rv>
  <rv s="1">
    <fb>7.58</fb>
    <v>1</v>
  </rv>
  <rv s="1">
    <fb>1117414</fb>
    <v>2</v>
  </rv>
  <rv s="1">
    <fb>45392</fb>
    <v>0</v>
  </rv>
  <rv s="1">
    <fb>128.29</fb>
    <v>1</v>
  </rv>
  <rv s="1">
    <fb>125.22</fb>
    <v>1</v>
  </rv>
  <rv s="1">
    <fb>129.56989999999999</fb>
    <v>1</v>
  </rv>
  <rv s="1">
    <fb>124.1</fb>
    <v>1</v>
  </rv>
  <rv s="1">
    <fb>910247</fb>
    <v>2</v>
  </rv>
  <rv s="1">
    <fb>42683</fb>
    <v>0</v>
  </rv>
  <rv s="1">
    <fb>7.91</fb>
    <v>1</v>
  </rv>
  <rv s="1">
    <fb>6.79</fb>
    <v>1</v>
  </rv>
  <rv s="1">
    <fb>1527581</fb>
    <v>2</v>
  </rv>
  <rv s="1">
    <fb>45391</fb>
    <v>0</v>
  </rv>
  <rv s="1">
    <fb>128.22</fb>
    <v>1</v>
  </rv>
  <rv s="1">
    <fb>131.79</fb>
    <v>1</v>
  </rv>
  <rv s="1">
    <fb>131.89500000000001</fb>
    <v>1</v>
  </rv>
  <rv s="1">
    <fb>125.59</fb>
    <v>1</v>
  </rv>
  <rv s="1">
    <fb>1877691</fb>
    <v>2</v>
  </rv>
  <rv s="1">
    <fb>42684</fb>
    <v>0</v>
  </rv>
  <rv s="1">
    <fb>7.5949999999999998</fb>
    <v>1</v>
  </rv>
  <rv s="1">
    <fb>7.0640000000000001</fb>
    <v>1</v>
  </rv>
  <rv s="1">
    <fb>1539886</fb>
    <v>2</v>
  </rv>
  <rv s="1">
    <fb>45390</fb>
    <v>0</v>
  </rv>
  <rv s="1">
    <fb>132.72999999999999</fb>
    <v>1</v>
  </rv>
  <rv s="1">
    <fb>134.51</fb>
    <v>1</v>
  </rv>
  <rv s="1">
    <fb>135.5</fb>
    <v>1</v>
  </rv>
  <rv s="1">
    <fb>132.44</fb>
    <v>1</v>
  </rv>
  <rv s="1">
    <fb>866417</fb>
    <v>2</v>
  </rv>
  <rv s="1">
    <fb>42685</fb>
    <v>0</v>
  </rv>
  <rv s="1">
    <fb>3229279</fb>
    <v>2</v>
  </rv>
  <rv s="1">
    <fb>45387</fb>
    <v>0</v>
  </rv>
  <rv s="1">
    <fb>134.09</fb>
    <v>1</v>
  </rv>
  <rv s="1">
    <fb>134.52000000000001</fb>
    <v>1</v>
  </rv>
  <rv s="1">
    <fb>135.75</fb>
    <v>1</v>
  </rv>
  <rv s="1">
    <fb>133.625</fb>
    <v>1</v>
  </rv>
  <rv s="1">
    <fb>743789</fb>
    <v>2</v>
  </rv>
  <rv s="1">
    <fb>42688</fb>
    <v>0</v>
  </rv>
  <rv s="1">
    <fb>8.4149999999999991</fb>
    <v>1</v>
  </rv>
  <rv s="1">
    <fb>1378750</fb>
    <v>2</v>
  </rv>
  <rv s="1">
    <fb>45386</fb>
    <v>0</v>
  </rv>
  <rv s="1">
    <fb>134.38</fb>
    <v>1</v>
  </rv>
  <rv s="1">
    <fb>133.22499999999999</fb>
    <v>1</v>
  </rv>
  <rv s="1">
    <fb>1241970</fb>
    <v>2</v>
  </rv>
  <rv s="1">
    <fb>42689</fb>
    <v>0</v>
  </rv>
  <rv s="1">
    <fb>8.141</fb>
    <v>1</v>
  </rv>
  <rv s="1">
    <fb>723030</fb>
    <v>2</v>
  </rv>
  <rv s="1">
    <fb>45385</fb>
    <v>0</v>
  </rv>
  <rv s="1">
    <fb>138.76</fb>
    <v>1</v>
  </rv>
  <rv s="1">
    <fb>141.69</fb>
    <v>1</v>
  </rv>
  <rv s="1">
    <fb>142.22</fb>
    <v>1</v>
  </rv>
  <rv s="1">
    <fb>138.06</fb>
    <v>1</v>
  </rv>
  <rv s="1">
    <fb>1153092</fb>
    <v>2</v>
  </rv>
  <rv s="1">
    <fb>42690</fb>
    <v>0</v>
  </rv>
  <rv s="1">
    <fb>8.09</fb>
    <v>1</v>
  </rv>
  <rv s="1">
    <fb>898989</fb>
    <v>2</v>
  </rv>
  <rv s="1">
    <fb>45384</fb>
    <v>0</v>
  </rv>
  <rv s="1">
    <fb>141.66</fb>
    <v>1</v>
  </rv>
  <rv s="1">
    <fb>141.75</fb>
    <v>1</v>
  </rv>
  <rv s="1">
    <fb>142.69</fb>
    <v>1</v>
  </rv>
  <rv s="1">
    <fb>1081481</fb>
    <v>2</v>
  </rv>
  <rv s="1">
    <fb>42691</fb>
    <v>0</v>
  </rv>
  <rv s="1">
    <fb>1032518</fb>
    <v>2</v>
  </rv>
  <rv s="1">
    <fb>45383</fb>
    <v>0</v>
  </rv>
  <rv s="1">
    <fb>145.75</fb>
    <v>1</v>
  </rv>
  <rv s="1">
    <fb>145.81</fb>
    <v>1</v>
  </rv>
  <rv s="1">
    <fb>146.79</fb>
    <v>1</v>
  </rv>
  <rv s="1">
    <fb>143.88499999999999</fb>
    <v>1</v>
  </rv>
  <rv s="1">
    <fb>1144909</fb>
    <v>2</v>
  </rv>
  <rv s="1">
    <fb>42692</fb>
    <v>0</v>
  </rv>
  <rv s="1">
    <fb>680763</fb>
    <v>2</v>
  </rv>
  <rv s="1">
    <fb>45379</fb>
    <v>0</v>
  </rv>
  <rv s="1">
    <fb>143.80000000000001</fb>
    <v>1</v>
  </rv>
  <rv s="1">
    <fb>142.9</fb>
    <v>1</v>
  </rv>
  <rv s="1">
    <fb>142.15</fb>
    <v>1</v>
  </rv>
  <rv s="1">
    <fb>800035</fb>
    <v>2</v>
  </rv>
  <rv s="1">
    <fb>42695</fb>
    <v>0</v>
  </rv>
  <rv s="1">
    <fb>8.4192999999999998</fb>
    <v>1</v>
  </rv>
  <rv s="1">
    <fb>699267</fb>
    <v>2</v>
  </rv>
  <rv s="1">
    <fb>45378</fb>
    <v>0</v>
  </rv>
  <rv s="1">
    <fb>143.02000000000001</fb>
    <v>1</v>
  </rv>
  <rv s="1">
    <fb>140.84</fb>
    <v>1</v>
  </rv>
  <rv s="1">
    <fb>143.27500000000001</fb>
    <v>1</v>
  </rv>
  <rv s="1">
    <fb>139.67500000000001</fb>
    <v>1</v>
  </rv>
  <rv s="1">
    <fb>1015594</fb>
    <v>2</v>
  </rv>
  <rv s="1">
    <fb>42696</fb>
    <v>0</v>
  </rv>
  <rv s="1">
    <fb>8.2200000000000006</fb>
    <v>1</v>
  </rv>
  <rv s="1">
    <fb>786293</fb>
    <v>2</v>
  </rv>
  <rv s="1">
    <fb>45377</fb>
    <v>0</v>
  </rv>
  <rv s="1">
    <fb>140.05000000000001</fb>
    <v>1</v>
  </rv>
  <rv s="1">
    <fb>142.13999999999999</fb>
    <v>1</v>
  </rv>
  <rv s="1">
    <fb>139.91</fb>
    <v>1</v>
  </rv>
  <rv s="1">
    <fb>1023328</fb>
    <v>2</v>
  </rv>
  <rv s="1">
    <fb>42697</fb>
    <v>0</v>
  </rv>
  <rv s="1">
    <fb>8.4999000000000002</fb>
    <v>1</v>
  </rv>
  <rv s="1">
    <fb>456768</fb>
    <v>2</v>
  </rv>
  <rv s="1">
    <fb>45376</fb>
    <v>0</v>
  </rv>
  <rv s="1">
    <fb>141.25</fb>
    <v>1</v>
  </rv>
  <rv s="1">
    <fb>141.72999999999999</fb>
    <v>1</v>
  </rv>
  <rv s="1">
    <fb>143.91999999999999</fb>
    <v>1</v>
  </rv>
  <rv s="1">
    <fb>140.88999999999999</fb>
    <v>1</v>
  </rv>
  <rv s="1">
    <fb>1071042</fb>
    <v>2</v>
  </rv>
  <rv s="1">
    <fb>42699</fb>
    <v>0</v>
  </rv>
  <rv s="1">
    <fb>203947</fb>
    <v>2</v>
  </rv>
  <rv s="1">
    <fb>45373</fb>
    <v>0</v>
  </rv>
  <rv s="1">
    <fb>141.62</fb>
    <v>1</v>
  </rv>
  <rv s="1">
    <fb>141.91</fb>
    <v>1</v>
  </rv>
  <rv s="1">
    <fb>138.62</fb>
    <v>1</v>
  </rv>
  <rv s="1">
    <fb>1111254</fb>
    <v>2</v>
  </rv>
  <rv s="1">
    <fb>42702</fb>
    <v>0</v>
  </rv>
  <rv s="1">
    <fb>961166</fb>
    <v>2</v>
  </rv>
  <rv s="1">
    <fb>45372</fb>
    <v>0</v>
  </rv>
  <rv s="1">
    <fb>141</fb>
    <v>1</v>
  </rv>
  <rv s="1">
    <fb>140</fb>
    <v>1</v>
  </rv>
  <rv s="1">
    <fb>141.27000000000001</fb>
    <v>1</v>
  </rv>
  <rv s="1">
    <fb>138.38</fb>
    <v>1</v>
  </rv>
  <rv s="1">
    <fb>1304420</fb>
    <v>2</v>
  </rv>
  <rv s="1">
    <fb>42703</fb>
    <v>0</v>
  </rv>
  <rv s="1">
    <fb>7.43</fb>
    <v>1</v>
  </rv>
  <rv s="1">
    <fb>8.0299999999999994</fb>
    <v>1</v>
  </rv>
  <rv s="1">
    <fb>8.0500000000000007</fb>
    <v>1</v>
  </rv>
  <rv s="1">
    <fb>1642117</fb>
    <v>2</v>
  </rv>
  <rv s="1">
    <fb>45371</fb>
    <v>0</v>
  </rv>
  <rv s="1">
    <fb>139.99</fb>
    <v>1</v>
  </rv>
  <rv s="1">
    <fb>140.1</fb>
    <v>1</v>
  </rv>
  <rv s="1">
    <fb>132.76</fb>
    <v>1</v>
  </rv>
  <rv s="1">
    <fb>2432394</fb>
    <v>2</v>
  </rv>
  <rv s="1">
    <fb>42704</fb>
    <v>0</v>
  </rv>
  <rv s="1">
    <fb>7</fb>
    <v>1</v>
  </rv>
  <rv s="1">
    <fb>7.51</fb>
    <v>1</v>
  </rv>
  <rv s="1">
    <fb>7.57</fb>
    <v>1</v>
  </rv>
  <rv s="1">
    <fb>6.98</fb>
    <v>1</v>
  </rv>
  <rv s="1">
    <fb>1953584</fb>
    <v>2</v>
  </rv>
  <rv s="1">
    <fb>45370</fb>
    <v>0</v>
  </rv>
  <rv s="1">
    <fb>131.71</fb>
    <v>1</v>
  </rv>
  <rv s="1">
    <fb>128.59</fb>
    <v>1</v>
  </rv>
  <rv s="1">
    <fb>132.185</fb>
    <v>1</v>
  </rv>
  <rv s="1">
    <fb>128.08000000000001</fb>
    <v>1</v>
  </rv>
  <rv s="1">
    <fb>964462</fb>
    <v>2</v>
  </rv>
  <rv s="1">
    <fb>42705</fb>
    <v>0</v>
  </rv>
  <rv s="1">
    <fb>7.19</fb>
    <v>1</v>
  </rv>
  <rv s="1">
    <fb>7.07</fb>
    <v>1</v>
  </rv>
  <rv s="1">
    <fb>7.3</fb>
    <v>1</v>
  </rv>
  <rv s="1">
    <fb>1148375</fb>
    <v>2</v>
  </rv>
  <rv s="1">
    <fb>45369</fb>
    <v>0</v>
  </rv>
  <rv s="1">
    <fb>129.96</fb>
    <v>1</v>
  </rv>
  <rv s="1">
    <fb>128.01</fb>
    <v>1</v>
  </rv>
  <rv s="1">
    <fb>131.24</fb>
    <v>1</v>
  </rv>
  <rv s="1">
    <fb>126.28</fb>
    <v>1</v>
  </rv>
  <rv s="1">
    <fb>1175266</fb>
    <v>2</v>
  </rv>
  <rv s="1">
    <fb>42706</fb>
    <v>0</v>
  </rv>
  <rv s="1">
    <fb>7.37</fb>
    <v>1</v>
  </rv>
  <rv s="1">
    <fb>7.14</fb>
    <v>1</v>
  </rv>
  <rv s="1">
    <fb>7.45</fb>
    <v>1</v>
  </rv>
  <rv s="1">
    <fb>7.08</fb>
    <v>1</v>
  </rv>
  <rv s="1">
    <fb>1036290</fb>
    <v>2</v>
  </rv>
  <rv s="1">
    <fb>45366</fb>
    <v>0</v>
  </rv>
  <rv s="1">
    <fb>128.16999999999999</fb>
    <v>1</v>
  </rv>
  <rv s="1">
    <fb>129.05000000000001</fb>
    <v>1</v>
  </rv>
  <rv s="1">
    <fb>126.09</fb>
    <v>1</v>
  </rv>
  <rv s="1">
    <fb>1466398</fb>
    <v>2</v>
  </rv>
  <rv s="1">
    <fb>42709</fb>
    <v>0</v>
  </rv>
  <rv s="1">
    <fb>7.39</fb>
    <v>1</v>
  </rv>
  <rv s="1">
    <fb>7.59</fb>
    <v>1</v>
  </rv>
  <rv s="1">
    <fb>7.26</fb>
    <v>1</v>
  </rv>
  <rv s="1">
    <fb>751319</fb>
    <v>2</v>
  </rv>
  <rv s="1">
    <fb>45365</fb>
    <v>0</v>
  </rv>
  <rv s="1">
    <fb>125.99</fb>
    <v>1</v>
  </rv>
  <rv s="1">
    <fb>129.72</fb>
    <v>1</v>
  </rv>
  <rv s="1">
    <fb>130.04</fb>
    <v>1</v>
  </rv>
  <rv s="1">
    <fb>125.08</fb>
    <v>1</v>
  </rv>
  <rv s="1">
    <fb>879043</fb>
    <v>2</v>
  </rv>
  <rv s="1">
    <fb>42710</fb>
    <v>0</v>
  </rv>
  <rv s="1">
    <fb>7.33</fb>
    <v>1</v>
  </rv>
  <rv s="1">
    <fb>7.5049999999999999</fb>
    <v>1</v>
  </rv>
  <rv s="1">
    <fb>7.2350000000000003</fb>
    <v>1</v>
  </rv>
  <rv s="1">
    <fb>934050</fb>
    <v>2</v>
  </rv>
  <rv s="1">
    <fb>45364</fb>
    <v>0</v>
  </rv>
  <rv s="1">
    <fb>129.32</fb>
    <v>1</v>
  </rv>
  <rv s="1">
    <fb>125.53</fb>
    <v>1</v>
  </rv>
  <rv s="1">
    <fb>129.4999</fb>
    <v>1</v>
  </rv>
  <rv s="1">
    <fb>1338871</fb>
    <v>2</v>
  </rv>
  <rv s="1">
    <fb>42711</fb>
    <v>0</v>
  </rv>
  <rv s="1">
    <fb>7.38</fb>
    <v>1</v>
  </rv>
  <rv s="1">
    <fb>7.3101000000000003</fb>
    <v>1</v>
  </rv>
  <rv s="1">
    <fb>670804</fb>
    <v>2</v>
  </rv>
  <rv s="1">
    <fb>45363</fb>
    <v>0</v>
  </rv>
  <rv s="1">
    <fb>126.4</fb>
    <v>1</v>
  </rv>
  <rv s="1">
    <fb>128.05000000000001</fb>
    <v>1</v>
  </rv>
  <rv s="1">
    <fb>124.03</fb>
    <v>1</v>
  </rv>
  <rv s="1">
    <fb>1216074</fb>
    <v>2</v>
  </rv>
  <rv s="1">
    <fb>42712</fb>
    <v>0</v>
  </rv>
  <rv s="1">
    <fb>1053316</fb>
    <v>2</v>
  </rv>
  <rv s="1">
    <fb>45362</fb>
    <v>0</v>
  </rv>
  <rv s="1">
    <fb>124.9</fb>
    <v>1</v>
  </rv>
  <rv s="1">
    <fb>127.02</fb>
    <v>1</v>
  </rv>
  <rv s="1">
    <fb>124.74</fb>
    <v>1</v>
  </rv>
  <rv s="1">
    <fb>1219956</fb>
    <v>2</v>
  </rv>
  <rv s="1">
    <fb>42713</fb>
    <v>0</v>
  </rv>
  <rv s="1">
    <fb>839538</fb>
    <v>2</v>
  </rv>
  <rv s="1">
    <fb>45359</fb>
    <v>0</v>
  </rv>
  <rv s="1">
    <fb>125.04</fb>
    <v>1</v>
  </rv>
  <rv s="1">
    <fb>124.19</fb>
    <v>1</v>
  </rv>
  <rv s="1">
    <fb>126.58</fb>
    <v>1</v>
  </rv>
  <rv s="1">
    <fb>1112764</fb>
    <v>2</v>
  </rv>
  <rv s="1">
    <fb>42716</fb>
    <v>0</v>
  </rv>
  <rv s="1">
    <fb>7.24</fb>
    <v>1</v>
  </rv>
  <rv s="1">
    <fb>7.52</fb>
    <v>1</v>
  </rv>
  <rv s="1">
    <fb>7.21</fb>
    <v>1</v>
  </rv>
  <rv s="1">
    <fb>848705</fb>
    <v>2</v>
  </rv>
  <rv s="1">
    <fb>45358</fb>
    <v>0</v>
  </rv>
  <rv s="1">
    <fb>124</fb>
    <v>1</v>
  </rv>
  <rv s="1">
    <fb>120.24</fb>
    <v>1</v>
  </rv>
  <rv s="1">
    <fb>124.795</fb>
    <v>1</v>
  </rv>
  <rv s="1">
    <fb>1152647</fb>
    <v>2</v>
  </rv>
  <rv s="1">
    <fb>42717</fb>
    <v>0</v>
  </rv>
  <rv s="1">
    <fb>7.5750000000000002</fb>
    <v>1</v>
  </rv>
  <rv s="1">
    <fb>7.27</fb>
    <v>1</v>
  </rv>
  <rv s="1">
    <fb>1183551</fb>
    <v>2</v>
  </rv>
  <rv s="1">
    <fb>45357</fb>
    <v>0</v>
  </rv>
  <rv s="1">
    <fb>120.39</fb>
    <v>1</v>
  </rv>
  <rv s="1">
    <fb>123.5</fb>
    <v>1</v>
  </rv>
  <rv s="1">
    <fb>123.8018</fb>
    <v>1</v>
  </rv>
  <rv s="1">
    <fb>120.31</fb>
    <v>1</v>
  </rv>
  <rv s="1">
    <fb>689700</fb>
    <v>2</v>
  </rv>
  <rv s="1">
    <fb>42718</fb>
    <v>0</v>
  </rv>
  <rv s="1">
    <fb>7.17</fb>
    <v>1</v>
  </rv>
  <rv s="1">
    <fb>7.32</fb>
    <v>1</v>
  </rv>
  <rv s="1">
    <fb>7.1245000000000003</fb>
    <v>1</v>
  </rv>
  <rv s="1">
    <fb>1149774</fb>
    <v>2</v>
  </rv>
  <rv s="1">
    <fb>45356</fb>
    <v>0</v>
  </rv>
  <rv s="1">
    <fb>122.02</fb>
    <v>1</v>
  </rv>
  <rv s="1">
    <fb>123.14</fb>
    <v>1</v>
  </rv>
  <rv s="1">
    <fb>124.73</fb>
    <v>1</v>
  </rv>
  <rv s="1">
    <fb>121.36</fb>
    <v>1</v>
  </rv>
  <rv s="1">
    <fb>1171398</fb>
    <v>2</v>
  </rv>
  <rv s="1">
    <fb>42719</fb>
    <v>0</v>
  </rv>
  <rv s="1">
    <fb>7.18</fb>
    <v>1</v>
  </rv>
  <rv s="1">
    <fb>7.28</fb>
    <v>1</v>
  </rv>
  <rv s="1">
    <fb>6.9635999999999996</fb>
    <v>1</v>
  </rv>
  <rv s="1">
    <fb>1457437</fb>
    <v>2</v>
  </rv>
  <rv s="1">
    <fb>45355</fb>
    <v>0</v>
  </rv>
  <rv s="1">
    <fb>124.59</fb>
    <v>1</v>
  </rv>
  <rv s="1">
    <fb>126.04</fb>
    <v>1</v>
  </rv>
  <rv s="1">
    <fb>123.21</fb>
    <v>1</v>
  </rv>
  <rv s="1">
    <fb>1039621</fb>
    <v>2</v>
  </rv>
  <rv s="1">
    <fb>42720</fb>
    <v>0</v>
  </rv>
  <rv s="1">
    <fb>7.09</fb>
    <v>1</v>
  </rv>
  <rv s="1">
    <fb>7.29</fb>
    <v>1</v>
  </rv>
  <rv s="1">
    <fb>7.03</fb>
    <v>1</v>
  </rv>
  <rv s="1">
    <fb>1759838</fb>
    <v>2</v>
  </rv>
  <rv s="1">
    <fb>45352</fb>
    <v>0</v>
  </rv>
  <rv s="1">
    <fb>124.81</fb>
    <v>1</v>
  </rv>
  <rv s="1">
    <fb>123.57</fb>
    <v>1</v>
  </rv>
  <rv s="1">
    <fb>126.03</fb>
    <v>1</v>
  </rv>
  <rv s="1">
    <fb>122.09</fb>
    <v>1</v>
  </rv>
  <rv s="1">
    <fb>1084491</fb>
    <v>2</v>
  </rv>
  <rv s="1">
    <fb>42723</fb>
    <v>0</v>
  </rv>
  <rv s="1">
    <fb>7.15</fb>
    <v>1</v>
  </rv>
  <rv s="1">
    <fb>7.13</fb>
    <v>1</v>
  </rv>
  <rv s="1">
    <fb>743967</fb>
    <v>2</v>
  </rv>
  <rv s="1">
    <fb>45351</fb>
    <v>0</v>
  </rv>
  <rv s="1">
    <fb>122.25</fb>
    <v>1</v>
  </rv>
  <rv s="1">
    <fb>124.7</fb>
    <v>1</v>
  </rv>
  <rv s="1">
    <fb>125.5</fb>
    <v>1</v>
  </rv>
  <rv s="1">
    <fb>121.87</fb>
    <v>1</v>
  </rv>
  <rv s="1">
    <fb>42724</fb>
    <v>0</v>
  </rv>
  <rv s="1">
    <fb>7.085</fb>
    <v>1</v>
  </rv>
  <rv s="1">
    <fb>533169</fb>
    <v>2</v>
  </rv>
  <rv s="1">
    <fb>45350</fb>
    <v>0</v>
  </rv>
  <rv s="1">
    <fb>123.26</fb>
    <v>1</v>
  </rv>
  <rv s="1">
    <fb>120.17</fb>
    <v>1</v>
  </rv>
  <rv s="1">
    <fb>119.86320000000001</fb>
    <v>1</v>
  </rv>
  <rv s="1">
    <fb>1015745</fb>
    <v>2</v>
  </rv>
  <rv s="1">
    <fb>42725</fb>
    <v>0</v>
  </rv>
  <rv s="1">
    <fb>7.01</fb>
    <v>1</v>
  </rv>
  <rv s="1">
    <fb>546266</fb>
    <v>2</v>
  </rv>
  <rv s="1">
    <fb>45349</fb>
    <v>0</v>
  </rv>
  <rv s="1">
    <fb>121.09</fb>
    <v>1</v>
  </rv>
  <rv s="1">
    <fb>118.52</fb>
    <v>1</v>
  </rv>
  <rv s="1">
    <fb>121.64</fb>
    <v>1</v>
  </rv>
  <rv s="1">
    <fb>1189869</fb>
    <v>2</v>
  </rv>
  <rv s="1">
    <fb>42726</fb>
    <v>0</v>
  </rv>
  <rv s="1">
    <fb>6.76</fb>
    <v>1</v>
  </rv>
  <rv s="1">
    <fb>6.73</fb>
    <v>1</v>
  </rv>
  <rv s="1">
    <fb>871677</fb>
    <v>2</v>
  </rv>
  <rv s="1">
    <fb>45348</fb>
    <v>0</v>
  </rv>
  <rv s="1">
    <fb>119.88</fb>
    <v>1</v>
  </rv>
  <rv s="1">
    <fb>118.75</fb>
    <v>1</v>
  </rv>
  <rv s="1">
    <fb>120.43</fb>
    <v>1</v>
  </rv>
  <rv s="1">
    <fb>118.045</fb>
    <v>1</v>
  </rv>
  <rv s="1">
    <fb>1099025</fb>
    <v>2</v>
  </rv>
  <rv s="1">
    <fb>42727</fb>
    <v>0</v>
  </rv>
  <rv s="1">
    <fb>6.8</fb>
    <v>1</v>
  </rv>
  <rv s="1">
    <fb>6.75</fb>
    <v>1</v>
  </rv>
  <rv s="1">
    <fb>6.875</fb>
    <v>1</v>
  </rv>
  <rv s="1">
    <fb>6.7249999999999996</fb>
    <v>1</v>
  </rv>
  <rv s="1">
    <fb>480965</fb>
    <v>2</v>
  </rv>
  <rv s="1">
    <fb>45345</fb>
    <v>0</v>
  </rv>
  <rv s="1">
    <fb>118.31</fb>
    <v>1</v>
  </rv>
  <rv s="1">
    <fb>117.28</fb>
    <v>1</v>
  </rv>
  <rv s="1">
    <fb>119.44</fb>
    <v>1</v>
  </rv>
  <rv s="1">
    <fb>117.18</fb>
    <v>1</v>
  </rv>
  <rv s="1">
    <fb>891902</fb>
    <v>2</v>
  </rv>
  <rv s="1">
    <fb>42731</fb>
    <v>0</v>
  </rv>
  <rv s="1">
    <fb>6.87</fb>
    <v>1</v>
  </rv>
  <rv s="1">
    <fb>6.77</fb>
    <v>1</v>
  </rv>
  <rv s="1">
    <fb>6.92</fb>
    <v>1</v>
  </rv>
  <rv s="1">
    <fb>428516</fb>
    <v>2</v>
  </rv>
  <rv s="1">
    <fb>45344</fb>
    <v>0</v>
  </rv>
  <rv s="1">
    <fb>117.29</fb>
    <v>1</v>
  </rv>
  <rv s="1">
    <fb>116.65</fb>
    <v>1</v>
  </rv>
  <rv s="1">
    <fb>118.53</fb>
    <v>1</v>
  </rv>
  <rv s="1">
    <fb>116.105</fb>
    <v>1</v>
  </rv>
  <rv s="1">
    <fb>1272503</fb>
    <v>2</v>
  </rv>
  <rv s="1">
    <fb>42732</fb>
    <v>0</v>
  </rv>
  <rv s="1">
    <fb>6.9</fb>
    <v>1</v>
  </rv>
  <rv s="1">
    <fb>6.7</fb>
    <v>1</v>
  </rv>
  <rv s="1">
    <fb>564488</fb>
    <v>2</v>
  </rv>
  <rv s="1">
    <fb>45343</fb>
    <v>0</v>
  </rv>
  <rv s="1">
    <fb>115.72</fb>
    <v>1</v>
  </rv>
  <rv s="1">
    <fb>113.89</fb>
    <v>1</v>
  </rv>
  <rv s="1">
    <fb>116.22</fb>
    <v>1</v>
  </rv>
  <rv s="1">
    <fb>113.32</fb>
    <v>1</v>
  </rv>
  <rv s="1">
    <fb>861231</fb>
    <v>2</v>
  </rv>
  <rv s="1">
    <fb>42733</fb>
    <v>0</v>
  </rv>
  <rv s="1">
    <fb>6.85</fb>
    <v>1</v>
  </rv>
  <rv s="1">
    <fb>6.99</fb>
    <v>1</v>
  </rv>
  <rv s="1">
    <fb>497511</fb>
    <v>2</v>
  </rv>
  <rv s="1">
    <fb>45342</fb>
    <v>0</v>
  </rv>
  <rv s="1">
    <fb>115.59</fb>
    <v>1</v>
  </rv>
  <rv s="1">
    <fb>117.08</fb>
    <v>1</v>
  </rv>
  <rv s="1">
    <fb>117.83</fb>
    <v>1</v>
  </rv>
  <rv s="1">
    <fb>113.7</fb>
    <v>1</v>
  </rv>
  <rv s="1">
    <fb>1482288</fb>
    <v>2</v>
  </rv>
  <rv s="1">
    <fb>42734</fb>
    <v>0</v>
  </rv>
  <rv s="1">
    <fb>6.86</fb>
    <v>1</v>
  </rv>
  <rv s="1">
    <fb>6.89</fb>
    <v>1</v>
  </rv>
  <rv s="1">
    <fb>825968</fb>
    <v>2</v>
  </rv>
  <rv s="1">
    <fb>45338</fb>
    <v>0</v>
  </rv>
  <rv s="1">
    <fb>118.98</fb>
    <v>1</v>
  </rv>
  <rv s="1">
    <fb>120.58</fb>
    <v>1</v>
  </rv>
  <rv s="1">
    <fb>121.13</fb>
    <v>1</v>
  </rv>
  <rv s="1">
    <fb>117.69</fb>
    <v>1</v>
  </rv>
  <rv s="1">
    <fb>1888107</fb>
    <v>2</v>
  </rv>
  <rv s="1">
    <fb>42738</fb>
    <v>0</v>
  </rv>
  <rv s="1">
    <fb>6.95</fb>
    <v>1</v>
  </rv>
  <rv s="1">
    <fb>6.96</fb>
    <v>1</v>
  </rv>
  <rv s="1">
    <fb>7.125</fb>
    <v>1</v>
  </rv>
  <rv s="1">
    <fb>1235099</fb>
    <v>2</v>
  </rv>
  <rv s="1">
    <fb>45337</fb>
    <v>0</v>
  </rv>
  <rv s="1">
    <fb>121.63</fb>
    <v>1</v>
  </rv>
  <rv s="1">
    <fb>116.66</fb>
    <v>1</v>
  </rv>
  <rv s="1">
    <fb>122.69</fb>
    <v>1</v>
  </rv>
  <rv s="1">
    <fb>112.32129999999999</fb>
    <v>1</v>
  </rv>
  <rv s="1">
    <fb>4853610</fb>
    <v>2</v>
  </rv>
  <rv s="1">
    <fb>42739</fb>
    <v>0</v>
  </rv>
  <rv s="1">
    <fb>7.25</fb>
    <v>1</v>
  </rv>
  <rv s="1">
    <fb>1034640</fb>
    <v>2</v>
  </rv>
  <rv s="1">
    <fb>45336</fb>
    <v>0</v>
  </rv>
  <rv s="1">
    <fb>108.37</fb>
    <v>1</v>
  </rv>
  <rv s="1">
    <fb>108.99</fb>
    <v>1</v>
  </rv>
  <rv s="1">
    <fb>109.66500000000001</fb>
    <v>1</v>
  </rv>
  <rv s="1">
    <fb>106.02</fb>
    <v>1</v>
  </rv>
  <rv s="1">
    <fb>1944271</fb>
    <v>2</v>
  </rv>
  <rv s="1">
    <fb>42740</fb>
    <v>0</v>
  </rv>
  <rv s="1">
    <fb>6.8849999999999998</fb>
    <v>1</v>
  </rv>
  <rv s="1">
    <fb>1389124</fb>
    <v>2</v>
  </rv>
  <rv s="1">
    <fb>45335</fb>
    <v>0</v>
  </rv>
  <rv s="1">
    <fb>106.94</fb>
    <v>1</v>
  </rv>
  <rv s="1">
    <fb>105.4</fb>
    <v>1</v>
  </rv>
  <rv s="1">
    <fb>104.6352</fb>
    <v>1</v>
  </rv>
  <rv s="1">
    <fb>1370148</fb>
    <v>2</v>
  </rv>
  <rv s="1">
    <fb>42741</fb>
    <v>0</v>
  </rv>
  <rv s="1">
    <fb>7.12</fb>
    <v>1</v>
  </rv>
  <rv s="1">
    <fb>7.16</fb>
    <v>1</v>
  </rv>
  <rv s="1">
    <fb>553189</fb>
    <v>2</v>
  </rv>
  <rv s="1">
    <fb>45334</fb>
    <v>0</v>
  </rv>
  <rv s="1">
    <fb>110.08</fb>
    <v>1</v>
  </rv>
  <rv s="1">
    <fb>108.14</fb>
    <v>1</v>
  </rv>
  <rv s="1">
    <fb>112.41</fb>
    <v>1</v>
  </rv>
  <rv s="1">
    <fb>1554139</fb>
    <v>2</v>
  </rv>
  <rv s="1">
    <fb>42744</fb>
    <v>0</v>
  </rv>
  <rv s="1">
    <fb>7.06</fb>
    <v>1</v>
  </rv>
  <rv s="1">
    <fb>693331</fb>
    <v>2</v>
  </rv>
  <rv s="1">
    <fb>45331</fb>
    <v>0</v>
  </rv>
  <rv s="1">
    <fb>107.54</fb>
    <v>1</v>
  </rv>
  <rv s="1">
    <fb>105.1</fb>
    <v>1</v>
  </rv>
  <rv s="1">
    <fb>107.77</fb>
    <v>1</v>
  </rv>
  <rv s="1">
    <fb>104.62</fb>
    <v>1</v>
  </rv>
  <rv s="1">
    <fb>1263917</fb>
    <v>2</v>
  </rv>
  <rv s="1">
    <fb>42745</fb>
    <v>0</v>
  </rv>
  <rv s="1">
    <fb>7.04</fb>
    <v>1</v>
  </rv>
  <rv s="1">
    <fb>581115</fb>
    <v>2</v>
  </rv>
  <rv s="1">
    <fb>45330</fb>
    <v>0</v>
  </rv>
  <rv s="1">
    <fb>104.31</fb>
    <v>1</v>
  </rv>
  <rv s="1">
    <fb>100.97</fb>
    <v>1</v>
  </rv>
  <rv s="1">
    <fb>104.37</fb>
    <v>1</v>
  </rv>
  <rv s="1">
    <fb>99.334299999999999</fb>
    <v>1</v>
  </rv>
  <rv s="1">
    <fb>1135996</fb>
    <v>2</v>
  </rv>
  <rv s="1">
    <fb>42746</fb>
    <v>0</v>
  </rv>
  <rv s="1">
    <fb>7.22</fb>
    <v>1</v>
  </rv>
  <rv s="1">
    <fb>7.23</fb>
    <v>1</v>
  </rv>
  <rv s="1">
    <fb>7.0400999999999998</fb>
    <v>1</v>
  </rv>
  <rv s="1">
    <fb>652958</fb>
    <v>2</v>
  </rv>
  <rv s="1">
    <fb>45329</fb>
    <v>0</v>
  </rv>
  <rv s="1">
    <fb>99.82</fb>
    <v>1</v>
  </rv>
  <rv s="1">
    <fb>1020987</fb>
    <v>2</v>
  </rv>
  <rv s="1">
    <fb>42747</fb>
    <v>0</v>
  </rv>
  <rv s="1">
    <fb>7.05</fb>
    <v>1</v>
  </rv>
  <rv s="1">
    <fb>6.9207000000000001</fb>
    <v>1</v>
  </rv>
  <rv s="1">
    <fb>791639</fb>
    <v>2</v>
  </rv>
  <rv s="1">
    <fb>45328</fb>
    <v>0</v>
  </rv>
  <rv s="1">
    <fb>99</fb>
    <v>1</v>
  </rv>
  <rv s="1">
    <fb>96.484999999999999</fb>
    <v>1</v>
  </rv>
  <rv s="1">
    <fb>99.6</fb>
    <v>1</v>
  </rv>
  <rv s="1">
    <fb>94.5</fb>
    <v>1</v>
  </rv>
  <rv s="1">
    <fb>1004305</fb>
    <v>2</v>
  </rv>
  <rv s="1">
    <fb>42748</fb>
    <v>0</v>
  </rv>
  <rv s="1">
    <fb>6.9550000000000001</fb>
    <v>1</v>
  </rv>
  <rv s="1">
    <fb>656937</fb>
    <v>2</v>
  </rv>
  <rv s="1">
    <fb>45327</fb>
    <v>0</v>
  </rv>
  <rv s="1">
    <fb>96.21</fb>
    <v>1</v>
  </rv>
  <rv s="1">
    <fb>97.53</fb>
    <v>1</v>
  </rv>
  <rv s="1">
    <fb>97.71</fb>
    <v>1</v>
  </rv>
  <rv s="1">
    <fb>95.26</fb>
    <v>1</v>
  </rv>
  <rv s="1">
    <fb>922048</fb>
    <v>2</v>
  </rv>
  <rv s="1">
    <fb>42752</fb>
    <v>0</v>
  </rv>
  <rv s="1">
    <fb>7.0265000000000004</fb>
    <v>1</v>
  </rv>
  <rv s="1">
    <fb>553044</fb>
    <v>2</v>
  </rv>
  <rv s="1">
    <fb>45324</fb>
    <v>0</v>
  </rv>
  <rv s="1">
    <fb>98.18</fb>
    <v>1</v>
  </rv>
  <rv s="1">
    <fb>99.58</fb>
    <v>1</v>
  </rv>
  <rv s="1">
    <fb>99.75</fb>
    <v>1</v>
  </rv>
  <rv s="1">
    <fb>1665911</fb>
    <v>2</v>
  </rv>
  <rv s="1">
    <fb>42753</fb>
    <v>0</v>
  </rv>
  <rv s="1">
    <fb>968925</fb>
    <v>2</v>
  </rv>
  <rv s="1">
    <fb>45323</fb>
    <v>0</v>
  </rv>
  <rv s="1">
    <fb>103.04</fb>
    <v>1</v>
  </rv>
  <rv s="1">
    <fb>103.3199</fb>
    <v>1</v>
  </rv>
  <rv s="1">
    <fb>98.89</fb>
    <v>1</v>
  </rv>
  <rv s="1">
    <fb>1759214</fb>
    <v>2</v>
  </rv>
  <rv s="1">
    <fb>42754</fb>
    <v>0</v>
  </rv>
  <rv s="1">
    <fb>6.94</fb>
    <v>1</v>
  </rv>
  <rv s="1">
    <fb>864768</fb>
    <v>2</v>
  </rv>
  <rv s="1">
    <fb>45322</fb>
    <v>0</v>
  </rv>
  <rv s="1">
    <fb>101.48</fb>
    <v>1</v>
  </rv>
  <rv s="1">
    <fb>103</fb>
    <v>1</v>
  </rv>
  <rv s="1">
    <fb>104.68</fb>
    <v>1</v>
  </rv>
  <rv s="1">
    <fb>101.41</fb>
    <v>1</v>
  </rv>
  <rv s="1">
    <fb>1278646</fb>
    <v>2</v>
  </rv>
  <rv s="1">
    <fb>42755</fb>
    <v>0</v>
  </rv>
  <rv s="1">
    <fb>6.97</fb>
    <v>1</v>
  </rv>
  <rv s="1">
    <fb>603525</fb>
    <v>2</v>
  </rv>
  <rv s="1">
    <fb>45321</fb>
    <v>0</v>
  </rv>
  <rv s="1">
    <fb>103.94</fb>
    <v>1</v>
  </rv>
  <rv s="1">
    <fb>104.01</fb>
    <v>1</v>
  </rv>
  <rv s="1">
    <fb>104.43</fb>
    <v>1</v>
  </rv>
  <rv s="1">
    <fb>103.26</fb>
    <v>1</v>
  </rv>
  <rv s="1">
    <fb>1009243</fb>
    <v>2</v>
  </rv>
  <rv s="1">
    <fb>42758</fb>
    <v>0</v>
  </rv>
  <rv s="1">
    <fb>756374</fb>
    <v>2</v>
  </rv>
  <rv s="1">
    <fb>45320</fb>
    <v>0</v>
  </rv>
  <rv s="1">
    <fb>104.4</fb>
    <v>1</v>
  </rv>
  <rv s="1">
    <fb>104.81</fb>
    <v>1</v>
  </rv>
  <rv s="1">
    <fb>103.07</fb>
    <v>1</v>
  </rv>
  <rv s="1">
    <fb>1718693</fb>
    <v>2</v>
  </rv>
  <rv s="1">
    <fb>42759</fb>
    <v>0</v>
  </rv>
  <rv s="1">
    <fb>1440341</fb>
    <v>2</v>
  </rv>
  <rv s="1">
    <fb>45317</fb>
    <v>0</v>
  </rv>
  <rv s="1">
    <fb>102.45</fb>
    <v>1</v>
  </rv>
  <rv s="1">
    <fb>103.92</fb>
    <v>1</v>
  </rv>
  <rv s="1">
    <fb>101.74</fb>
    <v>1</v>
  </rv>
  <rv s="1">
    <fb>1639558</fb>
    <v>2</v>
  </rv>
  <rv s="1">
    <fb>42760</fb>
    <v>0</v>
  </rv>
  <rv s="1">
    <fb>7.2</fb>
    <v>1</v>
  </rv>
  <rv s="1">
    <fb>7.3650000000000002</fb>
    <v>1</v>
  </rv>
  <rv s="1">
    <fb>964975</fb>
    <v>2</v>
  </rv>
  <rv s="1">
    <fb>45316</fb>
    <v>0</v>
  </rv>
  <rv s="1">
    <fb>101.47620000000001</fb>
    <v>1</v>
  </rv>
  <rv s="1">
    <fb>99.25</fb>
    <v>1</v>
  </rv>
  <rv s="1">
    <fb>1311945</fb>
    <v>2</v>
  </rv>
  <rv s="1">
    <fb>42761</fb>
    <v>0</v>
  </rv>
  <rv s="1">
    <fb>7.4001000000000001</fb>
    <v>1</v>
  </rv>
  <rv s="1">
    <fb>503036</fb>
    <v>2</v>
  </rv>
  <rv s="1">
    <fb>45315</fb>
    <v>0</v>
  </rv>
  <rv s="1">
    <fb>102.69</fb>
    <v>1</v>
  </rv>
  <rv s="1">
    <fb>102.7936</fb>
    <v>1</v>
  </rv>
  <rv s="1">
    <fb>1195695</fb>
    <v>2</v>
  </rv>
  <rv s="1">
    <fb>42762</fb>
    <v>0</v>
  </rv>
  <rv s="1">
    <fb>7.2549999999999999</fb>
    <v>1</v>
  </rv>
  <rv s="1">
    <fb>7.1</fb>
    <v>1</v>
  </rv>
  <rv s="1">
    <fb>565902</fb>
    <v>2</v>
  </rv>
  <rv s="1">
    <fb>45314</fb>
    <v>0</v>
  </rv>
  <rv s="1">
    <fb>102.71</fb>
    <v>1</v>
  </rv>
  <rv s="1">
    <fb>103.44</fb>
    <v>1</v>
  </rv>
  <rv s="1">
    <fb>100.16</fb>
    <v>1</v>
  </rv>
  <rv s="1">
    <fb>1407970</fb>
    <v>2</v>
  </rv>
  <rv s="1">
    <fb>42765</fb>
    <v>0</v>
  </rv>
  <rv s="1">
    <fb>7.02</fb>
    <v>1</v>
  </rv>
  <rv s="1">
    <fb>738319</fb>
    <v>2</v>
  </rv>
  <rv s="1">
    <fb>45313</fb>
    <v>0</v>
  </rv>
  <rv s="1">
    <fb>102.09</fb>
    <v>1</v>
  </rv>
  <rv s="1">
    <fb>102.73</fb>
    <v>1</v>
  </rv>
  <rv s="1">
    <fb>102.97</fb>
    <v>1</v>
  </rv>
  <rv s="1">
    <fb>100.9</fb>
    <v>1</v>
  </rv>
  <rv s="1">
    <fb>1234388</fb>
    <v>2</v>
  </rv>
  <rv s="1">
    <fb>42766</fb>
    <v>0</v>
  </rv>
  <rv s="1">
    <fb>1194251</fb>
    <v>2</v>
  </rv>
  <rv s="1">
    <fb>45310</fb>
    <v>0</v>
  </rv>
  <rv s="1">
    <fb>101.35</fb>
    <v>1</v>
  </rv>
  <rv s="1">
    <fb>100.56</fb>
    <v>1</v>
  </rv>
  <rv s="1">
    <fb>102.04</fb>
    <v>1</v>
  </rv>
  <rv s="1">
    <fb>99.05</fb>
    <v>1</v>
  </rv>
  <rv s="1">
    <fb>813348</fb>
    <v>2</v>
  </rv>
  <rv s="1">
    <fb>42767</fb>
    <v>0</v>
  </rv>
  <rv s="1">
    <fb>7.34</fb>
    <v>1</v>
  </rv>
  <rv s="1">
    <fb>1387596</fb>
    <v>2</v>
  </rv>
  <rv s="1">
    <fb>45309</fb>
    <v>0</v>
  </rv>
  <rv s="1">
    <fb>100.5</fb>
    <v>1</v>
  </rv>
  <rv s="1">
    <fb>100.1</fb>
    <v>1</v>
  </rv>
  <rv s="1">
    <fb>100.9045</fb>
    <v>1</v>
  </rv>
  <rv s="1">
    <fb>98.57</fb>
    <v>1</v>
  </rv>
  <rv s="1">
    <fb>1044596</fb>
    <v>2</v>
  </rv>
  <rv s="1">
    <fb>42768</fb>
    <v>0</v>
  </rv>
  <rv s="1">
    <fb>1325288</fb>
    <v>2</v>
  </rv>
  <rv s="1">
    <fb>45308</fb>
    <v>0</v>
  </rv>
  <rv s="1">
    <fb>99.47</fb>
    <v>1</v>
  </rv>
  <rv s="1">
    <fb>99.2</fb>
    <v>1</v>
  </rv>
  <rv s="1">
    <fb>99.93</fb>
    <v>1</v>
  </rv>
  <rv s="1">
    <fb>98.013999999999996</fb>
    <v>1</v>
  </rv>
  <rv s="1">
    <fb>1145481</fb>
    <v>2</v>
  </rv>
  <rv s="1">
    <fb>42769</fb>
    <v>0</v>
  </rv>
  <rv s="1">
    <fb>6.6749999999999998</fb>
    <v>1</v>
  </rv>
  <rv s="1">
    <fb>1286544</fb>
    <v>2</v>
  </rv>
  <rv s="1">
    <fb>45307</fb>
    <v>0</v>
  </rv>
  <rv s="1">
    <fb>100.73</fb>
    <v>1</v>
  </rv>
  <rv s="1">
    <fb>102.81</fb>
    <v>1</v>
  </rv>
  <rv s="1">
    <fb>1758434</fb>
    <v>2</v>
  </rv>
  <rv s="1">
    <fb>42772</fb>
    <v>0</v>
  </rv>
  <rv s="1">
    <fb>6.81</fb>
    <v>1</v>
  </rv>
  <rv s="1">
    <fb>6.78</fb>
    <v>1</v>
  </rv>
  <rv s="1">
    <fb>6.625</fb>
    <v>1</v>
  </rv>
  <rv s="1">
    <fb>1159489</fb>
    <v>2</v>
  </rv>
  <rv s="1">
    <fb>45303</fb>
    <v>0</v>
  </rv>
  <rv s="1">
    <fb>103.39</fb>
    <v>1</v>
  </rv>
  <rv s="1">
    <fb>105.16</fb>
    <v>1</v>
  </rv>
  <rv s="1">
    <fb>105.8317</fb>
    <v>1</v>
  </rv>
  <rv s="1">
    <fb>103.09</fb>
    <v>1</v>
  </rv>
  <rv s="1">
    <fb>1432243</fb>
    <v>2</v>
  </rv>
  <rv s="1">
    <fb>42773</fb>
    <v>0</v>
  </rv>
  <rv s="1">
    <fb>6.66</fb>
    <v>1</v>
  </rv>
  <rv s="1">
    <fb>6.88</fb>
    <v>1</v>
  </rv>
  <rv s="1">
    <fb>6.62</fb>
    <v>1</v>
  </rv>
  <rv s="1">
    <fb>798032</fb>
    <v>2</v>
  </rv>
  <rv s="1">
    <fb>45302</fb>
    <v>0</v>
  </rv>
  <rv s="1">
    <fb>105.2</fb>
    <v>1</v>
  </rv>
  <rv s="1">
    <fb>103.34010000000001</fb>
    <v>1</v>
  </rv>
  <rv s="1">
    <fb>1637107</fb>
    <v>2</v>
  </rv>
  <rv s="1">
    <fb>42774</fb>
    <v>0</v>
  </rv>
  <rv s="1">
    <fb>6.64</fb>
    <v>1</v>
  </rv>
  <rv s="1">
    <fb>6.45</fb>
    <v>1</v>
  </rv>
  <rv s="1">
    <fb>1286839</fb>
    <v>2</v>
  </rv>
  <rv s="1">
    <fb>45301</fb>
    <v>0</v>
  </rv>
  <rv s="1">
    <fb>101.19</fb>
    <v>1</v>
  </rv>
  <rv s="1">
    <fb>106</fb>
    <v>1</v>
  </rv>
  <rv s="1">
    <fb>100.604</fb>
    <v>1</v>
  </rv>
  <rv s="1">
    <fb>2245430</fb>
    <v>2</v>
  </rv>
  <rv s="1">
    <fb>42775</fb>
    <v>0</v>
  </rv>
  <rv s="1">
    <fb>7.11</fb>
    <v>1</v>
  </rv>
  <rv s="1">
    <fb>1133268</fb>
    <v>2</v>
  </rv>
  <rv s="1">
    <fb>45300</fb>
    <v>0</v>
  </rv>
  <rv s="1">
    <fb>100.12</fb>
    <v>1</v>
  </rv>
  <rv s="1">
    <fb>103.35</fb>
    <v>1</v>
  </rv>
  <rv s="1">
    <fb>104.14</fb>
    <v>1</v>
  </rv>
  <rv s="1">
    <fb>100.11</fb>
    <v>1</v>
  </rv>
  <rv s="1">
    <fb>2942465</fb>
    <v>2</v>
  </rv>
  <rv s="1">
    <fb>42776</fb>
    <v>0</v>
  </rv>
  <rv s="1">
    <fb>2279454</fb>
    <v>2</v>
  </rv>
  <rv s="1">
    <fb>45299</fb>
    <v>0</v>
  </rv>
  <rv s="1">
    <fb>98.5</fb>
    <v>1</v>
  </rv>
  <rv s="1">
    <fb>104.85</fb>
    <v>1</v>
  </rv>
  <rv s="1">
    <fb>96.02</fb>
    <v>1</v>
  </rv>
  <rv s="1">
    <fb>7257957</fb>
    <v>2</v>
  </rv>
  <rv s="1">
    <fb>42779</fb>
    <v>0</v>
  </rv>
  <rv s="1">
    <fb>1071782</fb>
    <v>2</v>
  </rv>
  <rv s="1">
    <fb>45296</fb>
    <v>0</v>
  </rv>
  <rv s="1">
    <fb>86.454999999999998</fb>
    <v>1</v>
  </rv>
  <rv s="1">
    <fb>89.474999999999994</fb>
    <v>1</v>
  </rv>
  <rv s="1">
    <fb>85.71</fb>
    <v>1</v>
  </rv>
  <rv s="1">
    <fb>2857360</fb>
    <v>2</v>
  </rv>
  <rv s="1">
    <fb>42780</fb>
    <v>0</v>
  </rv>
  <rv s="1">
    <fb>7.31</fb>
    <v>1</v>
  </rv>
  <rv s="1">
    <fb>808504</fb>
    <v>2</v>
  </rv>
  <rv s="1">
    <fb>45295</fb>
    <v>0</v>
  </rv>
  <rv s="1">
    <fb>89.78</fb>
    <v>1</v>
  </rv>
  <rv s="1">
    <fb>88.19</fb>
    <v>1</v>
  </rv>
  <rv s="1">
    <fb>91.2</fb>
    <v>1</v>
  </rv>
  <rv s="1">
    <fb>87.91</fb>
    <v>1</v>
  </rv>
  <rv s="1">
    <fb>2094703</fb>
    <v>2</v>
  </rv>
  <rv s="1">
    <fb>42781</fb>
    <v>0</v>
  </rv>
  <rv s="1">
    <fb>7.3700999999999999</fb>
    <v>1</v>
  </rv>
  <rv s="1">
    <fb>7.1849999999999996</fb>
    <v>1</v>
  </rv>
  <rv s="1">
    <fb>1203325</fb>
    <v>2</v>
  </rv>
  <rv s="1">
    <fb>45294</fb>
    <v>0</v>
  </rv>
  <rv s="1">
    <fb>88.69</fb>
    <v>1</v>
  </rv>
  <rv s="1">
    <fb>92.12</fb>
    <v>1</v>
  </rv>
  <rv s="1">
    <fb>92.22</fb>
    <v>1</v>
  </rv>
  <rv s="1">
    <fb>88.43</fb>
    <v>1</v>
  </rv>
  <rv s="1">
    <fb>2243455</fb>
    <v>2</v>
  </rv>
  <rv s="1">
    <fb>42782</fb>
    <v>0</v>
  </rv>
  <rv s="1">
    <fb>6.93</fb>
    <v>1</v>
  </rv>
  <rv s="1">
    <fb>864992</fb>
    <v>2</v>
  </rv>
  <rv s="1">
    <fb>45293</fb>
    <v>0</v>
  </rv>
  <rv s="1">
    <fb>93.77</fb>
    <v>1</v>
  </rv>
  <rv s="1">
    <fb>92.7</fb>
    <v>1</v>
  </rv>
  <rv s="1">
    <fb>95.68</fb>
    <v>1</v>
  </rv>
  <rv s="1">
    <fb>92.18</fb>
    <v>1</v>
  </rv>
  <rv s="1">
    <fb>1670305</fb>
    <v>2</v>
  </rv>
  <rv s="1">
    <fb>42783</fb>
    <v>0</v>
  </rv>
  <rv s="1">
    <fb>821926</fb>
    <v>2</v>
  </rv>
  <rv s="1">
    <fb>45289</fb>
    <v>0</v>
  </rv>
  <rv s="1">
    <fb>93.41</fb>
    <v>1</v>
  </rv>
  <rv s="1">
    <fb>95</fb>
    <v>1</v>
  </rv>
  <rv s="1">
    <fb>95.94</fb>
    <v>1</v>
  </rv>
  <rv s="1">
    <fb>92.88</fb>
    <v>1</v>
  </rv>
  <rv s="1">
    <fb>1277012</fb>
    <v>2</v>
  </rv>
  <rv s="1">
    <fb>42787</fb>
    <v>0</v>
  </rv>
  <rv s="1">
    <fb>6.9898999999999996</fb>
    <v>1</v>
  </rv>
  <rv s="1">
    <fb>1419205</fb>
    <v>2</v>
  </rv>
  <rv s="1">
    <fb>45288</fb>
    <v>0</v>
  </rv>
  <rv s="1">
    <fb>95.27</fb>
    <v>1</v>
  </rv>
  <rv s="1">
    <fb>94.36</fb>
    <v>1</v>
  </rv>
  <rv s="1">
    <fb>95.29</fb>
    <v>1</v>
  </rv>
  <rv s="1">
    <fb>93.98</fb>
    <v>1</v>
  </rv>
  <rv s="1">
    <fb>1169072</fb>
    <v>2</v>
  </rv>
  <rv s="1">
    <fb>42788</fb>
    <v>0</v>
  </rv>
  <rv s="1">
    <fb>6.8150000000000004</fb>
    <v>1</v>
  </rv>
  <rv s="1">
    <fb>679592</fb>
    <v>2</v>
  </rv>
  <rv s="1">
    <fb>45287</fb>
    <v>0</v>
  </rv>
  <rv s="1">
    <fb>96.96</fb>
    <v>1</v>
  </rv>
  <rv s="1">
    <fb>94.2</fb>
    <v>1</v>
  </rv>
  <rv s="1">
    <fb>1570998</fb>
    <v>2</v>
  </rv>
  <rv s="1">
    <fb>42789</fb>
    <v>0</v>
  </rv>
  <rv s="1">
    <fb>6.74</fb>
    <v>1</v>
  </rv>
  <rv s="1">
    <fb>6.8449999999999998</fb>
    <v>1</v>
  </rv>
  <rv s="1">
    <fb>6.67</fb>
    <v>1</v>
  </rv>
  <rv s="1">
    <fb>1267003</fb>
    <v>2</v>
  </rv>
  <rv s="1">
    <fb>45286</fb>
    <v>0</v>
  </rv>
  <rv s="1">
    <fb>96.7</fb>
    <v>1</v>
  </rv>
  <rv s="1">
    <fb>98.67</fb>
    <v>1</v>
  </rv>
  <rv s="1">
    <fb>96.605000000000004</fb>
    <v>1</v>
  </rv>
  <rv s="1">
    <fb>1220278</fb>
    <v>2</v>
  </rv>
  <rv s="1">
    <fb>42790</fb>
    <v>0</v>
  </rv>
  <rv s="1">
    <fb>6.69</fb>
    <v>1</v>
  </rv>
  <rv s="1">
    <fb>6.61</fb>
    <v>1</v>
  </rv>
  <rv s="1">
    <fb>1001277</fb>
    <v>2</v>
  </rv>
  <rv s="1">
    <fb>45282</fb>
    <v>0</v>
  </rv>
  <rv s="1">
    <fb>99.69</fb>
    <v>1</v>
  </rv>
  <rv s="1">
    <fb>99.8</fb>
    <v>1</v>
  </rv>
  <rv s="1">
    <fb>97.09</fb>
    <v>1</v>
  </rv>
  <rv s="1">
    <fb>2336964</fb>
    <v>2</v>
  </rv>
  <rv s="1">
    <fb>42793</fb>
    <v>0</v>
  </rv>
  <rv s="1">
    <fb>6.71</fb>
    <v>1</v>
  </rv>
  <rv s="1">
    <fb>6.55</fb>
    <v>1</v>
  </rv>
  <rv s="1">
    <fb>1536732</fb>
    <v>2</v>
  </rv>
  <rv s="1">
    <fb>45281</fb>
    <v>0</v>
  </rv>
  <rv s="1">
    <fb>102.33</fb>
    <v>1</v>
  </rv>
  <rv s="1">
    <fb>103.905</fb>
    <v>1</v>
  </rv>
  <rv s="1">
    <fb>957659</fb>
    <v>2</v>
  </rv>
  <rv s="1">
    <fb>42794</fb>
    <v>0</v>
  </rv>
  <rv s="1">
    <fb>6.65</fb>
    <v>1</v>
  </rv>
  <rv s="1">
    <fb>6.72</fb>
    <v>1</v>
  </rv>
  <rv s="1">
    <fb>1780004</fb>
    <v>2</v>
  </rv>
  <rv s="1">
    <fb>45280</fb>
    <v>0</v>
  </rv>
  <rv s="1">
    <fb>100.88</fb>
    <v>1</v>
  </rv>
  <rv s="1">
    <fb>105.07</fb>
    <v>1</v>
  </rv>
  <rv s="1">
    <fb>100.83</fb>
    <v>1</v>
  </rv>
  <rv s="1">
    <fb>1259057</fb>
    <v>2</v>
  </rv>
  <rv s="1">
    <fb>42795</fb>
    <v>0</v>
  </rv>
  <rv s="1">
    <fb>6.32</fb>
    <v>1</v>
  </rv>
  <rv s="1">
    <fb>6.26</fb>
    <v>1</v>
  </rv>
  <rv s="1">
    <fb>4736848</fb>
    <v>2</v>
  </rv>
  <rv s="1">
    <fb>45279</fb>
    <v>0</v>
  </rv>
  <rv s="1">
    <fb>104.46</fb>
    <v>1</v>
  </rv>
  <rv s="1">
    <fb>106.6</fb>
    <v>1</v>
  </rv>
  <rv s="1">
    <fb>104.09</fb>
    <v>1</v>
  </rv>
  <rv s="1">
    <fb>1319394</fb>
    <v>2</v>
  </rv>
  <rv s="1">
    <fb>42796</fb>
    <v>0</v>
  </rv>
  <rv s="1">
    <fb>6.57</fb>
    <v>1</v>
  </rv>
  <rv s="1">
    <fb>2841278</fb>
    <v>2</v>
  </rv>
  <rv s="1">
    <fb>45278</fb>
    <v>0</v>
  </rv>
  <rv s="1">
    <fb>103.63</fb>
    <v>1</v>
  </rv>
  <rv s="1">
    <fb>1479858</fb>
    <v>2</v>
  </rv>
  <rv s="1">
    <fb>42797</fb>
    <v>0</v>
  </rv>
  <rv s="1">
    <fb>7.36</fb>
    <v>1</v>
  </rv>
  <rv s="1">
    <fb>1474016</fb>
    <v>2</v>
  </rv>
  <rv s="1">
    <fb>45275</fb>
    <v>0</v>
  </rv>
  <rv s="1">
    <fb>108.93</fb>
    <v>1</v>
  </rv>
  <rv s="1">
    <fb>1384202</fb>
    <v>2</v>
  </rv>
  <rv s="1">
    <fb>42800</fb>
    <v>0</v>
  </rv>
  <rv s="1">
    <fb>974105</fb>
    <v>2</v>
  </rv>
  <rv s="1">
    <fb>45274</fb>
    <v>0</v>
  </rv>
  <rv s="1">
    <fb>107.86</fb>
    <v>1</v>
  </rv>
  <rv s="1">
    <fb>108.94</fb>
    <v>1</v>
  </rv>
  <rv s="1">
    <fb>1359303</fb>
    <v>2</v>
  </rv>
  <rv s="1">
    <fb>42801</fb>
    <v>0</v>
  </rv>
  <rv s="1">
    <fb>7.1116000000000001</fb>
    <v>1</v>
  </rv>
  <rv s="1">
    <fb>6.68</fb>
    <v>1</v>
  </rv>
  <rv s="1">
    <fb>1470469</fb>
    <v>2</v>
  </rv>
  <rv s="1">
    <fb>45273</fb>
    <v>0</v>
  </rv>
  <rv s="1">
    <fb>106.8</fb>
    <v>1</v>
  </rv>
  <rv s="1">
    <fb>107.23</fb>
    <v>1</v>
  </rv>
  <rv s="1">
    <fb>1101126</fb>
    <v>2</v>
  </rv>
  <rv s="1">
    <fb>42802</fb>
    <v>0</v>
  </rv>
  <rv s="1">
    <fb>966890</fb>
    <v>2</v>
  </rv>
  <rv s="1">
    <fb>45272</fb>
    <v>0</v>
  </rv>
  <rv s="1">
    <fb>104.92</fb>
    <v>1</v>
  </rv>
  <rv s="1">
    <fb>106.05</fb>
    <v>1</v>
  </rv>
  <rv s="1">
    <fb>103.79</fb>
    <v>1</v>
  </rv>
  <rv s="1">
    <fb>921955</fb>
    <v>2</v>
  </rv>
  <rv s="1">
    <fb>42803</fb>
    <v>0</v>
  </rv>
  <rv s="1">
    <fb>6.5</fb>
    <v>1</v>
  </rv>
  <rv s="1">
    <fb>1210802</fb>
    <v>2</v>
  </rv>
  <rv s="1">
    <fb>45271</fb>
    <v>0</v>
  </rv>
  <rv s="1">
    <fb>104.6</fb>
    <v>1</v>
  </rv>
  <rv s="1">
    <fb>105.47</fb>
    <v>1</v>
  </rv>
  <rv s="1">
    <fb>651653</fb>
    <v>2</v>
  </rv>
  <rv s="1">
    <fb>42804</fb>
    <v>0</v>
  </rv>
  <rv s="1">
    <fb>6.6599000000000004</fb>
    <v>1</v>
  </rv>
  <rv s="1">
    <fb>816239</fb>
    <v>2</v>
  </rv>
  <rv s="1">
    <fb>45268</fb>
    <v>0</v>
  </rv>
  <rv s="1">
    <fb>103.4</fb>
    <v>1</v>
  </rv>
  <rv s="1">
    <fb>105.95</fb>
    <v>1</v>
  </rv>
  <rv s="1">
    <fb>103.13200000000001</fb>
    <v>1</v>
  </rv>
  <rv s="1">
    <fb>928222</fb>
    <v>2</v>
  </rv>
  <rv s="1">
    <fb>42807</fb>
    <v>0</v>
  </rv>
  <rv s="1">
    <fb>6.7649999999999997</fb>
    <v>1</v>
  </rv>
  <rv s="1">
    <fb>531523</fb>
    <v>2</v>
  </rv>
  <rv s="1">
    <fb>45267</fb>
    <v>0</v>
  </rv>
  <rv s="1">
    <fb>102.92</fb>
    <v>1</v>
  </rv>
  <rv s="1">
    <fb>943758</fb>
    <v>2</v>
  </rv>
  <rv s="1">
    <fb>42808</fb>
    <v>0</v>
  </rv>
  <rv s="1">
    <fb>6.48</fb>
    <v>1</v>
  </rv>
  <rv s="1">
    <fb>6.46</fb>
    <v>1</v>
  </rv>
  <rv s="1">
    <fb>773608</fb>
    <v>2</v>
  </rv>
  <rv s="1">
    <fb>45266</fb>
    <v>0</v>
  </rv>
  <rv s="1">
    <fb>103.67</fb>
    <v>1</v>
  </rv>
  <rv s="1">
    <fb>103.06</fb>
    <v>1</v>
  </rv>
  <rv s="1">
    <fb>1037709</fb>
    <v>2</v>
  </rv>
  <rv s="1">
    <fb>42809</fb>
    <v>0</v>
  </rv>
  <rv s="1">
    <fb>6.56</fb>
    <v>1</v>
  </rv>
  <rv s="1">
    <fb>6.6</fb>
    <v>1</v>
  </rv>
  <rv s="1">
    <fb>6.39</fb>
    <v>1</v>
  </rv>
  <rv s="1">
    <fb>797675</fb>
    <v>2</v>
  </rv>
  <rv s="1">
    <fb>45265</fb>
    <v>0</v>
  </rv>
  <rv s="1">
    <fb>102.2</fb>
    <v>1</v>
  </rv>
  <rv s="1">
    <fb>104.32</fb>
    <v>1</v>
  </rv>
  <rv s="1">
    <fb>1563814</fb>
    <v>2</v>
  </rv>
  <rv s="1">
    <fb>42810</fb>
    <v>0</v>
  </rv>
  <rv s="1">
    <fb>6.59</fb>
    <v>1</v>
  </rv>
  <rv s="1">
    <fb>6.53</fb>
    <v>1</v>
  </rv>
  <rv s="1">
    <fb>644331</fb>
    <v>2</v>
  </rv>
  <rv s="1">
    <fb>45264</fb>
    <v>0</v>
  </rv>
  <rv s="1">
    <fb>106.07</fb>
    <v>1</v>
  </rv>
  <rv s="1">
    <fb>107.37990000000001</fb>
    <v>1</v>
  </rv>
  <rv s="1">
    <fb>104.035</fb>
    <v>1</v>
  </rv>
  <rv s="1">
    <fb>1346660</fb>
    <v>2</v>
  </rv>
  <rv s="1">
    <fb>42811</fb>
    <v>0</v>
  </rv>
  <rv s="1">
    <fb>6.84</fb>
    <v>1</v>
  </rv>
  <rv s="1">
    <fb>6.63</fb>
    <v>1</v>
  </rv>
  <rv s="1">
    <fb>1137016</fb>
    <v>2</v>
  </rv>
  <rv s="1">
    <fb>45261</fb>
    <v>0</v>
  </rv>
  <rv s="1">
    <fb>106.56</fb>
    <v>1</v>
  </rv>
  <rv s="1">
    <fb>104.99</fb>
    <v>1</v>
  </rv>
  <rv s="1">
    <fb>106.72</fb>
    <v>1</v>
  </rv>
  <rv s="1">
    <fb>1697104</fb>
    <v>2</v>
  </rv>
  <rv s="1">
    <fb>42814</fb>
    <v>0</v>
  </rv>
  <rv s="1">
    <fb>465218</fb>
    <v>2</v>
  </rv>
  <rv s="1">
    <fb>45260</fb>
    <v>0</v>
  </rv>
  <rv s="1">
    <fb>105.61</fb>
    <v>1</v>
  </rv>
  <rv s="1">
    <fb>104</fb>
    <v>1</v>
  </rv>
  <rv s="1">
    <fb>106.03</fb>
    <v>1</v>
  </rv>
  <rv s="1">
    <fb>101.77</fb>
    <v>1</v>
  </rv>
  <rv s="1">
    <fb>1630647</fb>
    <v>2</v>
  </rv>
  <rv s="1">
    <fb>42815</fb>
    <v>0</v>
  </rv>
  <rv s="1">
    <fb>6.5350000000000001</fb>
    <v>1</v>
  </rv>
  <rv s="1">
    <fb>6.82</fb>
    <v>1</v>
  </rv>
  <rv s="1">
    <fb>6.51</fb>
    <v>1</v>
  </rv>
  <rv s="1">
    <fb>846203</fb>
    <v>2</v>
  </rv>
  <rv s="1">
    <fb>45259</fb>
    <v>0</v>
  </rv>
  <rv s="1">
    <fb>103.7</fb>
    <v>1</v>
  </rv>
  <rv s="1">
    <fb>102.32</fb>
    <v>1</v>
  </rv>
  <rv s="1">
    <fb>106.12</fb>
    <v>1</v>
  </rv>
  <rv s="1">
    <fb>1983449</fb>
    <v>2</v>
  </rv>
  <rv s="1">
    <fb>42816</fb>
    <v>0</v>
  </rv>
  <rv s="1">
    <fb>6.49</fb>
    <v>1</v>
  </rv>
  <rv s="1">
    <fb>6.41</fb>
    <v>1</v>
  </rv>
  <rv s="1">
    <fb>996869</fb>
    <v>2</v>
  </rv>
  <rv s="1">
    <fb>45258</fb>
    <v>0</v>
  </rv>
  <rv s="1">
    <fb>101.09</fb>
    <v>1</v>
  </rv>
  <rv s="1">
    <fb>97.06</fb>
    <v>1</v>
  </rv>
  <rv s="1">
    <fb>2508032</fb>
    <v>2</v>
  </rv>
  <rv s="1">
    <fb>42817</fb>
    <v>0</v>
  </rv>
  <rv s="1">
    <fb>540618</fb>
    <v>2</v>
  </rv>
  <rv s="1">
    <fb>45257</fb>
    <v>0</v>
  </rv>
  <rv s="1">
    <fb>96.16</fb>
    <v>1</v>
  </rv>
  <rv s="1">
    <fb>93.73</fb>
    <v>1</v>
  </rv>
  <rv s="1">
    <fb>98.71</fb>
    <v>1</v>
  </rv>
  <rv s="1">
    <fb>93.47</fb>
    <v>1</v>
  </rv>
  <rv s="1">
    <fb>2288370</fb>
    <v>2</v>
  </rv>
  <rv s="1">
    <fb>42818</fb>
    <v>0</v>
  </rv>
  <rv s="1">
    <fb>411760</fb>
    <v>2</v>
  </rv>
  <rv s="1">
    <fb>45254</fb>
    <v>0</v>
  </rv>
  <rv s="1">
    <fb>94.59</fb>
    <v>1</v>
  </rv>
  <rv s="1">
    <fb>94.86</fb>
    <v>1</v>
  </rv>
  <rv s="1">
    <fb>93.394999999999996</fb>
    <v>1</v>
  </rv>
  <rv s="1">
    <fb>437545</fb>
    <v>2</v>
  </rv>
  <rv s="1">
    <fb>42821</fb>
    <v>0</v>
  </rv>
  <rv s="1">
    <fb>955635</fb>
    <v>2</v>
  </rv>
  <rv s="1">
    <fb>45252</fb>
    <v>0</v>
  </rv>
  <rv s="1">
    <fb>93.64</fb>
    <v>1</v>
  </rv>
  <rv s="1">
    <fb>94.56</fb>
    <v>1</v>
  </rv>
  <rv s="1">
    <fb>92.63</fb>
    <v>1</v>
  </rv>
  <rv s="1">
    <fb>718388</fb>
    <v>2</v>
  </rv>
  <rv s="1">
    <fb>42822</fb>
    <v>0</v>
  </rv>
  <rv s="1">
    <fb>1128674</fb>
    <v>2</v>
  </rv>
  <rv s="1">
    <fb>45251</fb>
    <v>0</v>
  </rv>
  <rv s="1">
    <fb>92.6</fb>
    <v>1</v>
  </rv>
  <rv s="1">
    <fb>93.87</fb>
    <v>1</v>
  </rv>
  <rv s="1">
    <fb>94.49</fb>
    <v>1</v>
  </rv>
  <rv s="1">
    <fb>91.84</fb>
    <v>1</v>
  </rv>
  <rv s="1">
    <fb>1074432</fb>
    <v>2</v>
  </rv>
  <rv s="1">
    <fb>42823</fb>
    <v>0</v>
  </rv>
  <rv s="1">
    <fb>2175504</fb>
    <v>2</v>
  </rv>
  <rv s="1">
    <fb>45250</fb>
    <v>0</v>
  </rv>
  <rv s="1">
    <fb>94.57</fb>
    <v>1</v>
  </rv>
  <rv s="1">
    <fb>91.1</fb>
    <v>1</v>
  </rv>
  <rv s="1">
    <fb>94.7</fb>
    <v>1</v>
  </rv>
  <rv s="1">
    <fb>90.92</fb>
    <v>1</v>
  </rv>
  <rv s="1">
    <fb>1506350</fb>
    <v>2</v>
  </rv>
  <rv s="1">
    <fb>42824</fb>
    <v>0</v>
  </rv>
  <rv s="1">
    <fb>7.0149999999999997</fb>
    <v>1</v>
  </rv>
  <rv s="1">
    <fb>635032</fb>
    <v>2</v>
  </rv>
  <rv s="1">
    <fb>45247</fb>
    <v>0</v>
  </rv>
  <rv s="1">
    <fb>91.18</fb>
    <v>1</v>
  </rv>
  <rv s="1">
    <fb>89.49</fb>
    <v>1</v>
  </rv>
  <rv s="1">
    <fb>91.5</fb>
    <v>1</v>
  </rv>
  <rv s="1">
    <fb>88.58</fb>
    <v>1</v>
  </rv>
  <rv s="1">
    <fb>1139362</fb>
    <v>2</v>
  </rv>
  <rv s="1">
    <fb>42825</fb>
    <v>0</v>
  </rv>
  <rv s="1">
    <fb>6.91</fb>
    <v>1</v>
  </rv>
  <rv s="1">
    <fb>819000</fb>
    <v>2</v>
  </rv>
  <rv s="1">
    <fb>45246</fb>
    <v>0</v>
  </rv>
  <rv s="1">
    <fb>87.82</fb>
    <v>1</v>
  </rv>
  <rv s="1">
    <fb>88.5</fb>
    <v>1</v>
  </rv>
  <rv s="1">
    <fb>88.97</fb>
    <v>1</v>
  </rv>
  <rv s="1">
    <fb>86.744</fb>
    <v>1</v>
  </rv>
  <rv s="1">
    <fb>1065067</fb>
    <v>2</v>
  </rv>
  <rv s="1">
    <fb>42828</fb>
    <v>0</v>
  </rv>
  <rv s="1">
    <fb>483681</fb>
    <v>2</v>
  </rv>
  <rv s="1">
    <fb>45245</fb>
    <v>0</v>
  </rv>
  <rv s="1">
    <fb>89.51</fb>
    <v>1</v>
  </rv>
  <rv s="1">
    <fb>86.69</fb>
    <v>1</v>
  </rv>
  <rv s="1">
    <fb>91.61</fb>
    <v>1</v>
  </rv>
  <rv s="1">
    <fb>86.5</fb>
    <v>1</v>
  </rv>
  <rv s="1">
    <fb>2352416</fb>
    <v>2</v>
  </rv>
  <rv s="1">
    <fb>42829</fb>
    <v>0</v>
  </rv>
  <rv s="1">
    <fb>766740</fb>
    <v>2</v>
  </rv>
  <rv s="1">
    <fb>45244</fb>
    <v>0</v>
  </rv>
  <rv s="1">
    <fb>85.14</fb>
    <v>1</v>
  </rv>
  <rv s="1">
    <fb>79.5</fb>
    <v>1</v>
  </rv>
  <rv s="1">
    <fb>85.19</fb>
    <v>1</v>
  </rv>
  <rv s="1">
    <fb>79.444999999999993</fb>
    <v>1</v>
  </rv>
  <rv s="1">
    <fb>1908163</fb>
    <v>2</v>
  </rv>
  <rv s="1">
    <fb>42830</fb>
    <v>0</v>
  </rv>
  <rv s="1">
    <fb>1239631</fb>
    <v>2</v>
  </rv>
  <rv s="1">
    <fb>45243</fb>
    <v>0</v>
  </rv>
  <rv s="1">
    <fb>77.27</fb>
    <v>1</v>
  </rv>
  <rv s="1">
    <fb>79.099999999999994</fb>
    <v>1</v>
  </rv>
  <rv s="1">
    <fb>79.63</fb>
    <v>1</v>
  </rv>
  <rv s="1">
    <fb>77.16</fb>
    <v>1</v>
  </rv>
  <rv s="1">
    <fb>1608607</fb>
    <v>2</v>
  </rv>
  <rv s="1">
    <fb>42831</fb>
    <v>0</v>
  </rv>
  <rv s="1">
    <fb>6.58</fb>
    <v>1</v>
  </rv>
  <rv s="1">
    <fb>1113235</fb>
    <v>2</v>
  </rv>
  <rv s="1">
    <fb>45240</fb>
    <v>0</v>
  </rv>
  <rv s="1">
    <fb>79.69</fb>
    <v>1</v>
  </rv>
  <rv s="1">
    <fb>79.3</fb>
    <v>1</v>
  </rv>
  <rv s="1">
    <fb>79.709999999999994</fb>
    <v>1</v>
  </rv>
  <rv s="1">
    <fb>78.11</fb>
    <v>1</v>
  </rv>
  <rv s="1">
    <fb>1223139</fb>
    <v>2</v>
  </rv>
  <rv s="1">
    <fb>42832</fb>
    <v>0</v>
  </rv>
  <rv s="1">
    <fb>6.4356</fb>
    <v>1</v>
  </rv>
  <rv s="1">
    <fb>930164</fb>
    <v>2</v>
  </rv>
  <rv s="1">
    <fb>45239</fb>
    <v>0</v>
  </rv>
  <rv s="1">
    <fb>79.239999999999995</fb>
    <v>1</v>
  </rv>
  <rv s="1">
    <fb>83.57</fb>
    <v>1</v>
  </rv>
  <rv s="1">
    <fb>79.19</fb>
    <v>1</v>
  </rv>
  <rv s="1">
    <fb>1425440</fb>
    <v>2</v>
  </rv>
  <rv s="1">
    <fb>42835</fb>
    <v>0</v>
  </rv>
  <rv s="1">
    <fb>6.38</fb>
    <v>1</v>
  </rv>
  <rv s="1">
    <fb>599603</fb>
    <v>2</v>
  </rv>
  <rv s="1">
    <fb>45238</fb>
    <v>0</v>
  </rv>
  <rv s="1">
    <fb>82.98</fb>
    <v>1</v>
  </rv>
  <rv s="1">
    <fb>84.4</fb>
    <v>1</v>
  </rv>
  <rv s="1">
    <fb>84.65</fb>
    <v>1</v>
  </rv>
  <rv s="1">
    <fb>81.63</fb>
    <v>1</v>
  </rv>
  <rv s="1">
    <fb>1322281</fb>
    <v>2</v>
  </rv>
  <rv s="1">
    <fb>42836</fb>
    <v>0</v>
  </rv>
  <rv s="1">
    <fb>6.31</fb>
    <v>1</v>
  </rv>
  <rv s="1">
    <fb>500575</fb>
    <v>2</v>
  </rv>
  <rv s="1">
    <fb>45237</fb>
    <v>0</v>
  </rv>
  <rv s="1">
    <fb>82.29</fb>
    <v>1</v>
  </rv>
  <rv s="1">
    <fb>84.47</fb>
    <v>1</v>
  </rv>
  <rv s="1">
    <fb>82.2</fb>
    <v>1</v>
  </rv>
  <rv s="1">
    <fb>1194455</fb>
    <v>2</v>
  </rv>
  <rv s="1">
    <fb>42837</fb>
    <v>0</v>
  </rv>
  <rv s="1">
    <fb>632433</fb>
    <v>2</v>
  </rv>
  <rv s="1">
    <fb>45236</fb>
    <v>0</v>
  </rv>
  <rv s="1">
    <fb>84.28</fb>
    <v>1</v>
  </rv>
  <rv s="1">
    <fb>84.48</fb>
    <v>1</v>
  </rv>
  <rv s="1">
    <fb>81.025000000000006</fb>
    <v>1</v>
  </rv>
  <rv s="1">
    <fb>1495199</fb>
    <v>2</v>
  </rv>
  <rv s="1">
    <fb>42838</fb>
    <v>0</v>
  </rv>
  <rv s="1">
    <fb>6.09</fb>
    <v>1</v>
  </rv>
  <rv s="1">
    <fb>6.33</fb>
    <v>1</v>
  </rv>
  <rv s="1">
    <fb>6.03</fb>
    <v>1</v>
  </rv>
  <rv s="1">
    <fb>770134</fb>
    <v>2</v>
  </rv>
  <rv s="1">
    <fb>45233</fb>
    <v>0</v>
  </rv>
  <rv s="1">
    <fb>83.93</fb>
    <v>1</v>
  </rv>
  <rv s="1">
    <fb>84</fb>
    <v>1</v>
  </rv>
  <rv s="1">
    <fb>87.424999999999997</fb>
    <v>1</v>
  </rv>
  <rv s="1">
    <fb>82.584999999999994</fb>
    <v>1</v>
  </rv>
  <rv s="1">
    <fb>2183701</fb>
    <v>2</v>
  </rv>
  <rv s="1">
    <fb>42842</fb>
    <v>0</v>
  </rv>
  <rv s="1">
    <fb>6.14</fb>
    <v>1</v>
  </rv>
  <rv s="1">
    <fb>6.1</fb>
    <v>1</v>
  </rv>
  <rv s="1">
    <fb>6.16</fb>
    <v>1</v>
  </rv>
  <rv s="1">
    <fb>5.97</fb>
    <v>1</v>
  </rv>
  <rv s="1">
    <fb>709813</fb>
    <v>2</v>
  </rv>
  <rv s="1">
    <fb>45232</fb>
    <v>0</v>
  </rv>
  <rv s="1">
    <fb>82.79</fb>
    <v>1</v>
  </rv>
  <rv s="1">
    <fb>74.2</fb>
    <v>1</v>
  </rv>
  <rv s="1">
    <fb>82.85</fb>
    <v>1</v>
  </rv>
  <rv s="1">
    <fb>74</fb>
    <v>1</v>
  </rv>
  <rv s="1">
    <fb>6414436</fb>
    <v>2</v>
  </rv>
  <rv s="1">
    <fb>42843</fb>
    <v>0</v>
  </rv>
  <rv s="1">
    <fb>6</fb>
    <v>1</v>
  </rv>
  <rv s="1">
    <fb>601049</fb>
    <v>2</v>
  </rv>
  <rv s="1">
    <fb>45231</fb>
    <v>0</v>
  </rv>
  <rv s="1">
    <fb>87.41</fb>
    <v>1</v>
  </rv>
  <rv s="1">
    <fb>89.67</fb>
    <v>1</v>
  </rv>
  <rv s="1">
    <fb>84.69</fb>
    <v>1</v>
  </rv>
  <rv s="1">
    <fb>2640325</fb>
    <v>2</v>
  </rv>
  <rv s="1">
    <fb>42844</fb>
    <v>0</v>
  </rv>
  <rv s="1">
    <fb>6.06</fb>
    <v>1</v>
  </rv>
  <rv s="1">
    <fb>6.12</fb>
    <v>1</v>
  </rv>
  <rv s="1">
    <fb>6.25</fb>
    <v>1</v>
  </rv>
  <rv s="1">
    <fb>5.96</fb>
    <v>1</v>
  </rv>
  <rv s="1">
    <fb>1380841</fb>
    <v>2</v>
  </rv>
  <rv s="1">
    <fb>45230</fb>
    <v>0</v>
  </rv>
  <rv s="1">
    <fb>87.4</fb>
    <v>1</v>
  </rv>
  <rv s="1">
    <fb>90.03</fb>
    <v>1</v>
  </rv>
  <rv s="1">
    <fb>1398541</fb>
    <v>2</v>
  </rv>
  <rv s="1">
    <fb>42845</fb>
    <v>0</v>
  </rv>
  <rv s="1">
    <fb>6.19</fb>
    <v>1</v>
  </rv>
  <rv s="1">
    <fb>6.2050000000000001</fb>
    <v>1</v>
  </rv>
  <rv s="1">
    <fb>6.04</fb>
    <v>1</v>
  </rv>
  <rv s="1">
    <fb>616587</fb>
    <v>2</v>
  </rv>
  <rv s="1">
    <fb>45229</fb>
    <v>0</v>
  </rv>
  <rv s="1">
    <fb>87.48</fb>
    <v>1</v>
  </rv>
  <rv s="1">
    <fb>87</fb>
    <v>1</v>
  </rv>
  <rv s="1">
    <fb>88.84</fb>
    <v>1</v>
  </rv>
  <rv s="1">
    <fb>1242573</fb>
    <v>2</v>
  </rv>
  <rv s="1">
    <fb>42846</fb>
    <v>0</v>
  </rv>
  <rv s="1">
    <fb>6.18</fb>
    <v>1</v>
  </rv>
  <rv s="1">
    <fb>6.2</fb>
    <v>1</v>
  </rv>
  <rv s="1">
    <fb>6.07</fb>
    <v>1</v>
  </rv>
  <rv s="1">
    <fb>476707</fb>
    <v>2</v>
  </rv>
  <rv s="1">
    <fb>45226</fb>
    <v>0</v>
  </rv>
  <rv s="1">
    <fb>85.98</fb>
    <v>1</v>
  </rv>
  <rv s="1">
    <fb>87.08</fb>
    <v>1</v>
  </rv>
  <rv s="1">
    <fb>89.55</fb>
    <v>1</v>
  </rv>
  <rv s="1">
    <fb>85.84</fb>
    <v>1</v>
  </rv>
  <rv s="1">
    <fb>1113317</fb>
    <v>2</v>
  </rv>
  <rv s="1">
    <fb>42849</fb>
    <v>0</v>
  </rv>
  <rv s="1">
    <fb>6.13</fb>
    <v>1</v>
  </rv>
  <rv s="1">
    <fb>6.17</fb>
    <v>1</v>
  </rv>
  <rv s="1">
    <fb>6.22</fb>
    <v>1</v>
  </rv>
  <rv s="1">
    <fb>6.08</fb>
    <v>1</v>
  </rv>
  <rv s="1">
    <fb>549773</fb>
    <v>2</v>
  </rv>
  <rv s="1">
    <fb>45225</fb>
    <v>0</v>
  </rv>
  <rv s="1">
    <fb>86.35</fb>
    <v>1</v>
  </rv>
  <rv s="1">
    <fb>87.16</fb>
    <v>1</v>
  </rv>
  <rv s="1">
    <fb>88.68</fb>
    <v>1</v>
  </rv>
  <rv s="1">
    <fb>85.713999999999999</fb>
    <v>1</v>
  </rv>
  <rv s="1">
    <fb>1271706</fb>
    <v>2</v>
  </rv>
  <rv s="1">
    <fb>42850</fb>
    <v>0</v>
  </rv>
  <rv s="1">
    <fb>598246</fb>
    <v>2</v>
  </rv>
  <rv s="1">
    <fb>45224</fb>
    <v>0</v>
  </rv>
  <rv s="1">
    <fb>87.52</fb>
    <v>1</v>
  </rv>
  <rv s="1">
    <fb>88.89</fb>
    <v>1</v>
  </rv>
  <rv s="1">
    <fb>89.394999999999996</fb>
    <v>1</v>
  </rv>
  <rv s="1">
    <fb>87.47</fb>
    <v>1</v>
  </rv>
  <rv s="1">
    <fb>1076265</fb>
    <v>2</v>
  </rv>
  <rv s="1">
    <fb>42851</fb>
    <v>0</v>
  </rv>
  <rv s="1">
    <fb>6.23</fb>
    <v>1</v>
  </rv>
  <rv s="1">
    <fb>6.24</fb>
    <v>1</v>
  </rv>
  <rv s="1">
    <fb>6.3475000000000001</fb>
    <v>1</v>
  </rv>
  <rv s="1">
    <fb>1172062</fb>
    <v>2</v>
  </rv>
  <rv s="1">
    <fb>45223</fb>
    <v>0</v>
  </rv>
  <rv s="1">
    <fb>89.16</fb>
    <v>1</v>
  </rv>
  <rv s="1">
    <fb>86.27</fb>
    <v>1</v>
  </rv>
  <rv s="1">
    <fb>89.92</fb>
    <v>1</v>
  </rv>
  <rv s="1">
    <fb>1540024</fb>
    <v>2</v>
  </rv>
  <rv s="1">
    <fb>42852</fb>
    <v>0</v>
  </rv>
  <rv s="1">
    <fb>6.27</fb>
    <v>1</v>
  </rv>
  <rv s="1">
    <fb>6.47</fb>
    <v>1</v>
  </rv>
  <rv s="1">
    <fb>980052</fb>
    <v>2</v>
  </rv>
  <rv s="1">
    <fb>45222</fb>
    <v>0</v>
  </rv>
  <rv s="1">
    <fb>84.85</fb>
    <v>1</v>
  </rv>
  <rv s="1">
    <fb>85.28</fb>
    <v>1</v>
  </rv>
  <rv s="1">
    <fb>86.32</fb>
    <v>1</v>
  </rv>
  <rv s="1">
    <fb>84.275000000000006</fb>
    <v>1</v>
  </rv>
  <rv s="1">
    <fb>1087821</fb>
    <v>2</v>
  </rv>
  <rv s="1">
    <fb>42853</fb>
    <v>0</v>
  </rv>
  <rv s="1">
    <fb>6.42</fb>
    <v>1</v>
  </rv>
  <rv s="1">
    <fb>488608</fb>
    <v>2</v>
  </rv>
  <rv s="1">
    <fb>45219</fb>
    <v>0</v>
  </rv>
  <rv s="1">
    <fb>85.56</fb>
    <v>1</v>
  </rv>
  <rv s="1">
    <fb>86.8</fb>
    <v>1</v>
  </rv>
  <rv s="1">
    <fb>88.52</fb>
    <v>1</v>
  </rv>
  <rv s="1">
    <fb>85.06</fb>
    <v>1</v>
  </rv>
  <rv s="1">
    <fb>1290814</fb>
    <v>2</v>
  </rv>
  <rv s="1">
    <fb>42856</fb>
    <v>0</v>
  </rv>
  <rv s="1">
    <fb>6.15</fb>
    <v>1</v>
  </rv>
  <rv s="1">
    <fb>565243</fb>
    <v>2</v>
  </rv>
  <rv s="1">
    <fb>45218</fb>
    <v>0</v>
  </rv>
  <rv s="1">
    <fb>84.45</fb>
    <v>1</v>
  </rv>
  <rv s="1">
    <fb>85.3</fb>
    <v>1</v>
  </rv>
  <rv s="1">
    <fb>86.307100000000005</fb>
    <v>1</v>
  </rv>
  <rv s="1">
    <fb>84.135000000000005</fb>
    <v>1</v>
  </rv>
  <rv s="1">
    <fb>1292814</fb>
    <v>2</v>
  </rv>
  <rv s="1">
    <fb>42857</fb>
    <v>0</v>
  </rv>
  <rv s="1">
    <fb>6.29</fb>
    <v>1</v>
  </rv>
  <rv s="1">
    <fb>703385</fb>
    <v>2</v>
  </rv>
  <rv s="1">
    <fb>45217</fb>
    <v>0</v>
  </rv>
  <rv s="1">
    <fb>86.18</fb>
    <v>1</v>
  </rv>
  <rv s="1">
    <fb>86.97</fb>
    <v>1</v>
  </rv>
  <rv s="1">
    <fb>85.05</fb>
    <v>1</v>
  </rv>
  <rv s="1">
    <fb>1209628</fb>
    <v>2</v>
  </rv>
  <rv s="1">
    <fb>42858</fb>
    <v>0</v>
  </rv>
  <rv s="1">
    <fb>553653</fb>
    <v>2</v>
  </rv>
  <rv s="1">
    <fb>45216</fb>
    <v>0</v>
  </rv>
  <rv s="1">
    <fb>87.23</fb>
    <v>1</v>
  </rv>
  <rv s="1">
    <fb>85.59</fb>
    <v>1</v>
  </rv>
  <rv s="1">
    <fb>88.99</fb>
    <v>1</v>
  </rv>
  <rv s="1">
    <fb>1600453</fb>
    <v>2</v>
  </rv>
  <rv s="1">
    <fb>42859</fb>
    <v>0</v>
  </rv>
  <rv s="1">
    <fb>439783</fb>
    <v>2</v>
  </rv>
  <rv s="1">
    <fb>45215</fb>
    <v>0</v>
  </rv>
  <rv s="1">
    <fb>85.73</fb>
    <v>1</v>
  </rv>
  <rv s="1">
    <fb>83.2</fb>
    <v>1</v>
  </rv>
  <rv s="1">
    <fb>86.48</fb>
    <v>1</v>
  </rv>
  <rv s="1">
    <fb>83.19</fb>
    <v>1</v>
  </rv>
  <rv s="1">
    <fb>1610534</fb>
    <v>2</v>
  </rv>
  <rv s="1">
    <fb>42860</fb>
    <v>0</v>
  </rv>
  <rv s="1">
    <fb>5.94</fb>
    <v>1</v>
  </rv>
  <rv s="1">
    <fb>5.93</fb>
    <v>1</v>
  </rv>
  <rv s="1">
    <fb>4576713</fb>
    <v>2</v>
  </rv>
  <rv s="1">
    <fb>45212</fb>
    <v>0</v>
  </rv>
  <rv s="1">
    <fb>82.73</fb>
    <v>1</v>
  </rv>
  <rv s="1">
    <fb>84.78</fb>
    <v>1</v>
  </rv>
  <rv s="1">
    <fb>82.25</fb>
    <v>1</v>
  </rv>
  <rv s="1">
    <fb>1161956</fb>
    <v>2</v>
  </rv>
  <rv s="1">
    <fb>42863</fb>
    <v>0</v>
  </rv>
  <rv s="1">
    <fb>5.95</fb>
    <v>1</v>
  </rv>
  <rv s="1">
    <fb>1354315</fb>
    <v>2</v>
  </rv>
  <rv s="1">
    <fb>45211</fb>
    <v>0</v>
  </rv>
  <rv s="1">
    <fb>84.8</fb>
    <v>1</v>
  </rv>
  <rv s="1">
    <fb>87.9</fb>
    <v>1</v>
  </rv>
  <rv s="1">
    <fb>84.59</fb>
    <v>1</v>
  </rv>
  <rv s="1">
    <fb>1370357</fb>
    <v>2</v>
  </rv>
  <rv s="1">
    <fb>42864</fb>
    <v>0</v>
  </rv>
  <rv s="1">
    <fb>6.21</fb>
    <v>1</v>
  </rv>
  <rv s="1">
    <fb>5.9660000000000002</fb>
    <v>1</v>
  </rv>
  <rv s="1">
    <fb>2281563</fb>
    <v>2</v>
  </rv>
  <rv s="1">
    <fb>45210</fb>
    <v>0</v>
  </rv>
  <rv s="1">
    <fb>86.58</fb>
    <v>1</v>
  </rv>
  <rv s="1">
    <fb>85.22</fb>
    <v>1</v>
  </rv>
  <rv s="1">
    <fb>1068183</fb>
    <v>2</v>
  </rv>
  <rv s="1">
    <fb>42865</fb>
    <v>0</v>
  </rv>
  <rv s="1">
    <fb>6.9008000000000003</fb>
    <v>1</v>
  </rv>
  <rv s="1">
    <fb>7366029</fb>
    <v>2</v>
  </rv>
  <rv s="1">
    <fb>45209</fb>
    <v>0</v>
  </rv>
  <rv s="1">
    <fb>86.94</fb>
    <v>1</v>
  </rv>
  <rv s="1">
    <fb>85.66</fb>
    <v>1</v>
  </rv>
  <rv s="1">
    <fb>88.06</fb>
    <v>1</v>
  </rv>
  <rv s="1">
    <fb>85.484999999999999</fb>
    <v>1</v>
  </rv>
  <rv s="1">
    <fb>1042641</fb>
    <v>2</v>
  </rv>
  <rv s="1">
    <fb>42866</fb>
    <v>0</v>
  </rv>
  <rv s="1">
    <fb>2232916</fb>
    <v>2</v>
  </rv>
  <rv s="1">
    <fb>45208</fb>
    <v>0</v>
  </rv>
  <rv s="1">
    <fb>85.2</fb>
    <v>1</v>
  </rv>
  <rv s="1">
    <fb>83.69</fb>
    <v>1</v>
  </rv>
  <rv s="1">
    <fb>85.62</fb>
    <v>1</v>
  </rv>
  <rv s="1">
    <fb>82.59</fb>
    <v>1</v>
  </rv>
  <rv s="1">
    <fb>946262</fb>
    <v>2</v>
  </rv>
  <rv s="1">
    <fb>42867</fb>
    <v>0</v>
  </rv>
  <rv s="1">
    <fb>6.83</fb>
    <v>1</v>
  </rv>
  <rv s="1">
    <fb>1245071</fb>
    <v>2</v>
  </rv>
  <rv s="1">
    <fb>45205</fb>
    <v>0</v>
  </rv>
  <rv s="1">
    <fb>84.82</fb>
    <v>1</v>
  </rv>
  <rv s="1">
    <fb>83.33</fb>
    <v>1</v>
  </rv>
  <rv s="1">
    <fb>85.7</fb>
    <v>1</v>
  </rv>
  <rv s="1">
    <fb>82.75</fb>
    <v>1</v>
  </rv>
  <rv s="1">
    <fb>927106</fb>
    <v>2</v>
  </rv>
  <rv s="1">
    <fb>42870</fb>
    <v>0</v>
  </rv>
  <rv s="1">
    <fb>6.8925000000000001</fb>
    <v>1</v>
  </rv>
  <rv s="1">
    <fb>1242864</fb>
    <v>2</v>
  </rv>
  <rv s="1">
    <fb>45204</fb>
    <v>0</v>
  </rv>
  <rv s="1">
    <fb>84.27</fb>
    <v>1</v>
  </rv>
  <rv s="1">
    <fb>86.57</fb>
    <v>1</v>
  </rv>
  <rv s="1">
    <fb>83.92</fb>
    <v>1</v>
  </rv>
  <rv s="1">
    <fb>993273</fb>
    <v>2</v>
  </rv>
  <rv s="1">
    <fb>42871</fb>
    <v>0</v>
  </rv>
  <rv s="1">
    <fb>6.375</fb>
    <v>1</v>
  </rv>
  <rv s="1">
    <fb>932753</fb>
    <v>2</v>
  </rv>
  <rv s="1">
    <fb>45203</fb>
    <v>0</v>
  </rv>
  <rv s="1">
    <fb>85.49</fb>
    <v>1</v>
  </rv>
  <rv s="1">
    <fb>85.15</fb>
    <v>1</v>
  </rv>
  <rv s="1">
    <fb>86.19</fb>
    <v>1</v>
  </rv>
  <rv s="1">
    <fb>83.64</fb>
    <v>1</v>
  </rv>
  <rv s="1">
    <fb>1437215</fb>
    <v>2</v>
  </rv>
  <rv s="1">
    <fb>42873</fb>
    <v>0</v>
  </rv>
  <rv s="1">
    <fb>6.4</fb>
    <v>1</v>
  </rv>
  <rv s="1">
    <fb>1417770</fb>
    <v>2</v>
  </rv>
  <rv s="1">
    <fb>45202</fb>
    <v>0</v>
  </rv>
  <rv s="1">
    <fb>85.94</fb>
    <v>1</v>
  </rv>
  <rv s="1">
    <fb>87.42</fb>
    <v>1</v>
  </rv>
  <rv s="1">
    <fb>84.5</fb>
    <v>1</v>
  </rv>
  <rv s="1">
    <fb>1339491</fb>
    <v>2</v>
  </rv>
  <rv s="1">
    <fb>42874</fb>
    <v>0</v>
  </rv>
  <rv s="1">
    <fb>1135204</fb>
    <v>2</v>
  </rv>
  <rv s="1">
    <fb>45201</fb>
    <v>0</v>
  </rv>
  <rv s="1">
    <fb>87.88</fb>
    <v>1</v>
  </rv>
  <rv s="1">
    <fb>88.23</fb>
    <v>1</v>
  </rv>
  <rv s="1">
    <fb>89.98</fb>
    <v>1</v>
  </rv>
  <rv s="1">
    <fb>87.8</fb>
    <v>1</v>
  </rv>
  <rv s="1">
    <fb>1461932</fb>
    <v>2</v>
  </rv>
  <rv s="1">
    <fb>42877</fb>
    <v>0</v>
  </rv>
  <rv s="1">
    <fb>665802</fb>
    <v>2</v>
  </rv>
  <rv s="1">
    <fb>45198</fb>
    <v>0</v>
  </rv>
  <rv s="1">
    <fb>89.82</fb>
    <v>1</v>
  </rv>
  <rv s="1">
    <fb>90.63</fb>
    <v>1</v>
  </rv>
  <rv s="1">
    <fb>87.49</fb>
    <v>1</v>
  </rv>
  <rv s="1">
    <fb>1800559</fb>
    <v>2</v>
  </rv>
  <rv s="1">
    <fb>42878</fb>
    <v>0</v>
  </rv>
  <rv s="1">
    <fb>6.52</fb>
    <v>1</v>
  </rv>
  <rv s="1">
    <fb>559090</fb>
    <v>2</v>
  </rv>
  <rv s="1">
    <fb>45197</fb>
    <v>0</v>
  </rv>
  <rv s="1">
    <fb>85.87</fb>
    <v>1</v>
  </rv>
  <rv s="1">
    <fb>84.72</fb>
    <v>1</v>
  </rv>
  <rv s="1">
    <fb>85.91</fb>
    <v>1</v>
  </rv>
  <rv s="1">
    <fb>83.74</fb>
    <v>1</v>
  </rv>
  <rv s="1">
    <fb>1270538</fb>
    <v>2</v>
  </rv>
  <rv s="1">
    <fb>42879</fb>
    <v>0</v>
  </rv>
  <rv s="1">
    <fb>6.43</fb>
    <v>1</v>
  </rv>
  <rv s="1">
    <fb>567103</fb>
    <v>2</v>
  </rv>
  <rv s="1">
    <fb>45196</fb>
    <v>0</v>
  </rv>
  <rv s="1">
    <fb>84.56</fb>
    <v>1</v>
  </rv>
  <rv s="1">
    <fb>83.39</fb>
    <v>1</v>
  </rv>
  <rv s="1">
    <fb>1074084</fb>
    <v>2</v>
  </rv>
  <rv s="1">
    <fb>42880</fb>
    <v>0</v>
  </rv>
  <rv s="1">
    <fb>578956</fb>
    <v>2</v>
  </rv>
  <rv s="1">
    <fb>45195</fb>
    <v>0</v>
  </rv>
  <rv s="1">
    <fb>83.86</fb>
    <v>1</v>
  </rv>
  <rv s="1">
    <fb>85.51</fb>
    <v>1</v>
  </rv>
  <rv s="1">
    <fb>86.4</fb>
    <v>1</v>
  </rv>
  <rv s="1">
    <fb>83.784999999999997</fb>
    <v>1</v>
  </rv>
  <rv s="1">
    <fb>1115873</fb>
    <v>2</v>
  </rv>
  <rv s="1">
    <fb>42881</fb>
    <v>0</v>
  </rv>
  <rv s="1">
    <fb>494366</fb>
    <v>2</v>
  </rv>
  <rv s="1">
    <fb>45194</fb>
    <v>0</v>
  </rv>
  <rv s="1">
    <fb>86.31</fb>
    <v>1</v>
  </rv>
  <rv s="1">
    <fb>85.53</fb>
    <v>1</v>
  </rv>
  <rv s="1">
    <fb>86.79</fb>
    <v>1</v>
  </rv>
  <rv s="1">
    <fb>85.01</fb>
    <v>1</v>
  </rv>
  <rv s="1">
    <fb>880361</fb>
    <v>2</v>
  </rv>
  <rv s="1">
    <fb>42885</fb>
    <v>0</v>
  </rv>
  <rv s="1">
    <fb>1401024</fb>
    <v>2</v>
  </rv>
  <rv s="1">
    <fb>45191</fb>
    <v>0</v>
  </rv>
  <rv s="1">
    <fb>86.45</fb>
    <v>1</v>
  </rv>
  <rv s="1">
    <fb>87.24</fb>
    <v>1</v>
  </rv>
  <rv s="1">
    <fb>87.532799999999995</fb>
    <v>1</v>
  </rv>
  <rv s="1">
    <fb>85.45</fb>
    <v>1</v>
  </rv>
  <rv s="1">
    <fb>784341</fb>
    <v>2</v>
  </rv>
  <rv s="1">
    <fb>42886</fb>
    <v>0</v>
  </rv>
  <rv s="1">
    <fb>779149</fb>
    <v>2</v>
  </rv>
  <rv s="1">
    <fb>45190</fb>
    <v>0</v>
  </rv>
  <rv s="1">
    <fb>86.08</fb>
    <v>1</v>
  </rv>
  <rv s="1">
    <fb>86.77</fb>
    <v>1</v>
  </rv>
  <rv s="1">
    <fb>87.499899999999997</fb>
    <v>1</v>
  </rv>
  <rv s="1">
    <fb>86</fb>
    <v>1</v>
  </rv>
  <rv s="1">
    <fb>1073796</fb>
    <v>2</v>
  </rv>
  <rv s="1">
    <fb>42887</fb>
    <v>0</v>
  </rv>
  <rv s="1">
    <fb>951834</fb>
    <v>2</v>
  </rv>
  <rv s="1">
    <fb>45189</fb>
    <v>0</v>
  </rv>
  <rv s="1">
    <fb>87.94</fb>
    <v>1</v>
  </rv>
  <rv s="1">
    <fb>90.07</fb>
    <v>1</v>
  </rv>
  <rv s="1">
    <fb>90.698499999999996</fb>
    <v>1</v>
  </rv>
  <rv s="1">
    <fb>910798</fb>
    <v>2</v>
  </rv>
  <rv s="1">
    <fb>42888</fb>
    <v>0</v>
  </rv>
  <rv s="1">
    <fb>850987</fb>
    <v>2</v>
  </rv>
  <rv s="1">
    <fb>45188</fb>
    <v>0</v>
  </rv>
  <rv s="1">
    <fb>89.68</fb>
    <v>1</v>
  </rv>
  <rv s="1">
    <fb>88.04</fb>
    <v>1</v>
  </rv>
  <rv s="1">
    <fb>90.36</fb>
    <v>1</v>
  </rv>
  <rv s="1">
    <fb>88</fb>
    <v>1</v>
  </rv>
  <rv s="1">
    <fb>1633879</fb>
    <v>2</v>
  </rv>
  <rv s="1">
    <fb>42891</fb>
    <v>0</v>
  </rv>
  <rv s="1">
    <fb>6.9450000000000003</fb>
    <v>1</v>
  </rv>
  <rv s="1">
    <fb>610262</fb>
    <v>2</v>
  </rv>
  <rv s="1">
    <fb>45187</fb>
    <v>0</v>
  </rv>
  <rv s="1">
    <fb>87.62</fb>
    <v>1</v>
  </rv>
  <rv s="1">
    <fb>87.76</fb>
    <v>1</v>
  </rv>
  <rv s="1">
    <fb>88.98</fb>
    <v>1</v>
  </rv>
  <rv s="1">
    <fb>86.63</fb>
    <v>1</v>
  </rv>
  <rv s="1">
    <fb>1506048</fb>
    <v>2</v>
  </rv>
  <rv s="1">
    <fb>42892</fb>
    <v>0</v>
  </rv>
  <rv s="1">
    <fb>6.835</fb>
    <v>1</v>
  </rv>
  <rv s="1">
    <fb>425925</fb>
    <v>2</v>
  </rv>
  <rv s="1">
    <fb>45184</fb>
    <v>0</v>
  </rv>
  <rv s="1">
    <fb>87.99</fb>
    <v>1</v>
  </rv>
  <rv s="1">
    <fb>90.11</fb>
    <v>1</v>
  </rv>
  <rv s="1">
    <fb>90.66</fb>
    <v>1</v>
  </rv>
  <rv s="1">
    <fb>87.27</fb>
    <v>1</v>
  </rv>
  <rv s="1">
    <fb>3329759</fb>
    <v>2</v>
  </rv>
  <rv s="1">
    <fb>42893</fb>
    <v>0</v>
  </rv>
  <rv s="1">
    <fb>594441</fb>
    <v>2</v>
  </rv>
  <rv s="1">
    <fb>45183</fb>
    <v>0</v>
  </rv>
  <rv s="1">
    <fb>90.77</fb>
    <v>1</v>
  </rv>
  <rv s="1">
    <fb>88.24</fb>
    <v>1</v>
  </rv>
  <rv s="1">
    <fb>1153648</fb>
    <v>2</v>
  </rv>
  <rv s="1">
    <fb>42894</fb>
    <v>0</v>
  </rv>
  <rv s="1">
    <fb>1408650</fb>
    <v>2</v>
  </rv>
  <rv s="1">
    <fb>45182</fb>
    <v>0</v>
  </rv>
  <rv s="1">
    <fb>91.7</fb>
    <v>1</v>
  </rv>
  <rv s="1">
    <fb>91.906899999999993</fb>
    <v>1</v>
  </rv>
  <rv s="1">
    <fb>87.12</fb>
    <v>1</v>
  </rv>
  <rv s="1">
    <fb>2033756</fb>
    <v>2</v>
  </rv>
  <rv s="1">
    <fb>42895</fb>
    <v>0</v>
  </rv>
  <rv s="1">
    <fb>2558884</fb>
    <v>2</v>
  </rv>
  <rv s="1">
    <fb>45181</fb>
    <v>0</v>
  </rv>
  <rv s="1">
    <fb>91.86</fb>
    <v>1</v>
  </rv>
  <rv s="1">
    <fb>92.27</fb>
    <v>1</v>
  </rv>
  <rv s="1">
    <fb>93.48</fb>
    <v>1</v>
  </rv>
  <rv s="1">
    <fb>91.75</fb>
    <v>1</v>
  </rv>
  <rv s="1">
    <fb>844556</fb>
    <v>2</v>
  </rv>
  <rv s="1">
    <fb>42898</fb>
    <v>0</v>
  </rv>
  <rv s="1">
    <fb>7.48</fb>
    <v>1</v>
  </rv>
  <rv s="1">
    <fb>1391469</fb>
    <v>2</v>
  </rv>
  <rv s="1">
    <fb>45180</fb>
    <v>0</v>
  </rv>
  <rv s="1">
    <fb>92.75</fb>
    <v>1</v>
  </rv>
  <rv s="1">
    <fb>94.29</fb>
    <v>1</v>
  </rv>
  <rv s="1">
    <fb>95.41</fb>
    <v>1</v>
  </rv>
  <rv s="1">
    <fb>92.36</fb>
    <v>1</v>
  </rv>
  <rv s="1">
    <fb>978062</fb>
    <v>2</v>
  </rv>
  <rv s="1">
    <fb>42899</fb>
    <v>0</v>
  </rv>
  <rv s="1">
    <fb>7.3150000000000004</fb>
    <v>1</v>
  </rv>
  <rv s="1">
    <fb>2293663</fb>
    <v>2</v>
  </rv>
  <rv s="1">
    <fb>45177</fb>
    <v>0</v>
  </rv>
  <rv s="1">
    <fb>96.28</fb>
    <v>1</v>
  </rv>
  <rv s="1">
    <fb>96.465000000000003</fb>
    <v>1</v>
  </rv>
  <rv s="1">
    <fb>93.26</fb>
    <v>1</v>
  </rv>
  <rv s="1">
    <fb>1035655</fb>
    <v>2</v>
  </rv>
  <rv s="1">
    <fb>42900</fb>
    <v>0</v>
  </rv>
  <rv s="1">
    <fb>7.49</fb>
    <v>1</v>
  </rv>
  <rv s="1">
    <fb>952763</fb>
    <v>2</v>
  </rv>
  <rv s="1">
    <fb>45176</fb>
    <v>0</v>
  </rv>
  <rv s="1">
    <fb>97.144999999999996</fb>
    <v>1</v>
  </rv>
  <rv s="1">
    <fb>92.29</fb>
    <v>1</v>
  </rv>
  <rv s="1">
    <fb>1822107</fb>
    <v>2</v>
  </rv>
  <rv s="1">
    <fb>42901</fb>
    <v>0</v>
  </rv>
  <rv s="1">
    <fb>730920</fb>
    <v>2</v>
  </rv>
  <rv s="1">
    <fb>45175</fb>
    <v>0</v>
  </rv>
  <rv s="1">
    <fb>96.36</fb>
    <v>1</v>
  </rv>
  <rv s="1">
    <fb>98.92</fb>
    <v>1</v>
  </rv>
  <rv s="1">
    <fb>96.31</fb>
    <v>1</v>
  </rv>
  <rv s="1">
    <fb>1185202</fb>
    <v>2</v>
  </rv>
  <rv s="1">
    <fb>42902</fb>
    <v>0</v>
  </rv>
  <rv s="1">
    <fb>1279998</fb>
    <v>2</v>
  </rv>
  <rv s="1">
    <fb>45174</fb>
    <v>0</v>
  </rv>
  <rv s="1">
    <fb>98.39</fb>
    <v>1</v>
  </rv>
  <rv s="1">
    <fb>99.71</fb>
    <v>1</v>
  </rv>
  <rv s="1">
    <fb>1079182</fb>
    <v>2</v>
  </rv>
  <rv s="1">
    <fb>42905</fb>
    <v>0</v>
  </rv>
  <rv s="1">
    <fb>7.2000999999999999</fb>
    <v>1</v>
  </rv>
  <rv s="1">
    <fb>838548</fb>
    <v>2</v>
  </rv>
  <rv s="1">
    <fb>45170</fb>
    <v>0</v>
  </rv>
  <rv s="1">
    <fb>98.69</fb>
    <v>1</v>
  </rv>
  <rv s="1">
    <fb>100.42</fb>
    <v>1</v>
  </rv>
  <rv s="1">
    <fb>1010358</fb>
    <v>2</v>
  </rv>
  <rv s="1">
    <fb>42906</fb>
    <v>0</v>
  </rv>
  <rv s="1">
    <fb>7.44</fb>
    <v>1</v>
  </rv>
  <rv s="1">
    <fb>795761</fb>
    <v>2</v>
  </rv>
  <rv s="1">
    <fb>45169</fb>
    <v>0</v>
  </rv>
  <rv s="1">
    <fb>97.34</fb>
    <v>1</v>
  </rv>
  <rv s="1">
    <fb>96.84</fb>
    <v>1</v>
  </rv>
  <rv s="1">
    <fb>98.79</fb>
    <v>1</v>
  </rv>
  <rv s="1">
    <fb>853538</fb>
    <v>2</v>
  </rv>
  <rv s="1">
    <fb>42907</fb>
    <v>0</v>
  </rv>
  <rv s="1">
    <fb>717143</fb>
    <v>2</v>
  </rv>
  <rv s="1">
    <fb>45168</fb>
    <v>0</v>
  </rv>
  <rv s="1">
    <fb>97.67</fb>
    <v>1</v>
  </rv>
  <rv s="1">
    <fb>98.305000000000007</fb>
    <v>1</v>
  </rv>
  <rv s="1">
    <fb>95.64</fb>
    <v>1</v>
  </rv>
  <rv s="1">
    <fb>917549</fb>
    <v>2</v>
  </rv>
  <rv s="1">
    <fb>42908</fb>
    <v>0</v>
  </rv>
  <rv s="1">
    <fb>7.415</fb>
    <v>1</v>
  </rv>
  <rv s="1">
    <fb>678397</fb>
    <v>2</v>
  </rv>
  <rv s="1">
    <fb>45167</fb>
    <v>0</v>
  </rv>
  <rv s="1">
    <fb>97.35</fb>
    <v>1</v>
  </rv>
  <rv s="1">
    <fb>96.4</fb>
    <v>1</v>
  </rv>
  <rv s="1">
    <fb>95.611500000000007</fb>
    <v>1</v>
  </rv>
  <rv s="1">
    <fb>961404</fb>
    <v>2</v>
  </rv>
  <rv s="1">
    <fb>42909</fb>
    <v>0</v>
  </rv>
  <rv s="1">
    <fb>7.42</fb>
    <v>1</v>
  </rv>
  <rv s="1">
    <fb>1701527</fb>
    <v>2</v>
  </rv>
  <rv s="1">
    <fb>45166</fb>
    <v>0</v>
  </rv>
  <rv s="1">
    <fb>96.24</fb>
    <v>1</v>
  </rv>
  <rv s="1">
    <fb>97.345399999999998</fb>
    <v>1</v>
  </rv>
  <rv s="1">
    <fb>1178880</fb>
    <v>2</v>
  </rv>
  <rv s="1">
    <fb>42912</fb>
    <v>0</v>
  </rv>
  <rv s="1">
    <fb>7.6923000000000004</fb>
    <v>1</v>
  </rv>
  <rv s="1">
    <fb>1004310</fb>
    <v>2</v>
  </rv>
  <rv s="1">
    <fb>45163</fb>
    <v>0</v>
  </rv>
  <rv s="1">
    <fb>95.56</fb>
    <v>1</v>
  </rv>
  <rv s="1">
    <fb>95.78</fb>
    <v>1</v>
  </rv>
  <rv s="1">
    <fb>96.76</fb>
    <v>1</v>
  </rv>
  <rv s="1">
    <fb>93.94</fb>
    <v>1</v>
  </rv>
  <rv s="1">
    <fb>974426</fb>
    <v>2</v>
  </rv>
  <rv s="1">
    <fb>42913</fb>
    <v>0</v>
  </rv>
  <rv s="1">
    <fb>812960</fb>
    <v>2</v>
  </rv>
  <rv s="1">
    <fb>45162</fb>
    <v>0</v>
  </rv>
  <rv s="1">
    <fb>95.1</fb>
    <v>1</v>
  </rv>
  <rv s="1">
    <fb>99.16</fb>
    <v>1</v>
  </rv>
  <rv s="1">
    <fb>99.56</fb>
    <v>1</v>
  </rv>
  <rv s="1">
    <fb>94.81</fb>
    <v>1</v>
  </rv>
  <rv s="1">
    <fb>1485152</fb>
    <v>2</v>
  </rv>
  <rv s="1">
    <fb>42914</fb>
    <v>0</v>
  </rv>
  <rv s="1">
    <fb>710317</fb>
    <v>2</v>
  </rv>
  <rv s="1">
    <fb>45161</fb>
    <v>0</v>
  </rv>
  <rv s="1">
    <fb>99.21</fb>
    <v>1</v>
  </rv>
  <rv s="1">
    <fb>95.36</fb>
    <v>1</v>
  </rv>
  <rv s="1">
    <fb>100.4</fb>
    <v>1</v>
  </rv>
  <rv s="1">
    <fb>94.82</fb>
    <v>1</v>
  </rv>
  <rv s="1">
    <fb>1755634</fb>
    <v>2</v>
  </rv>
  <rv s="1">
    <fb>42915</fb>
    <v>0</v>
  </rv>
  <rv s="1">
    <fb>885333</fb>
    <v>2</v>
  </rv>
  <rv s="1">
    <fb>45160</fb>
    <v>0</v>
  </rv>
  <rv s="1">
    <fb>98.51</fb>
    <v>1</v>
  </rv>
  <rv s="1">
    <fb>96.65</fb>
    <v>1</v>
  </rv>
  <rv s="1">
    <fb>98.95</fb>
    <v>1</v>
  </rv>
  <rv s="1">
    <fb>1642477</fb>
    <v>2</v>
  </rv>
  <rv s="1">
    <fb>42916</fb>
    <v>0</v>
  </rv>
  <rv s="1">
    <fb>7.71</fb>
    <v>1</v>
  </rv>
  <rv s="1">
    <fb>607930</fb>
    <v>2</v>
  </rv>
  <rv s="1">
    <fb>45159</fb>
    <v>0</v>
  </rv>
  <rv s="1">
    <fb>98.08</fb>
    <v>1</v>
  </rv>
  <rv s="1">
    <fb>95.888000000000005</fb>
    <v>1</v>
  </rv>
  <rv s="1">
    <fb>98.7</fb>
    <v>1</v>
  </rv>
  <rv s="1">
    <fb>95.63</fb>
    <v>1</v>
  </rv>
  <rv s="1">
    <fb>1850081</fb>
    <v>2</v>
  </rv>
  <rv s="1">
    <fb>42919</fb>
    <v>0</v>
  </rv>
  <rv s="1">
    <fb>552463</fb>
    <v>2</v>
  </rv>
  <rv s="1">
    <fb>45156</fb>
    <v>0</v>
  </rv>
  <rv s="1">
    <fb>94.8</fb>
    <v>1</v>
  </rv>
  <rv s="1">
    <fb>91.25</fb>
    <v>1</v>
  </rv>
  <rv s="1">
    <fb>91.14</fb>
    <v>1</v>
  </rv>
  <rv s="1">
    <fb>1820718</fb>
    <v>2</v>
  </rv>
  <rv s="1">
    <fb>42921</fb>
    <v>0</v>
  </rv>
  <rv s="1">
    <fb>7.77</fb>
    <v>1</v>
  </rv>
  <rv s="1">
    <fb>718809</fb>
    <v>2</v>
  </rv>
  <rv s="1">
    <fb>45155</fb>
    <v>0</v>
  </rv>
  <rv s="1">
    <fb>92.47</fb>
    <v>1</v>
  </rv>
  <rv s="1">
    <fb>94.15</fb>
    <v>1</v>
  </rv>
  <rv s="1">
    <fb>95.31</fb>
    <v>1</v>
  </rv>
  <rv s="1">
    <fb>92.38</fb>
    <v>1</v>
  </rv>
  <rv s="1">
    <fb>2417940</fb>
    <v>2</v>
  </rv>
  <rv s="1">
    <fb>42922</fb>
    <v>0</v>
  </rv>
  <rv s="1">
    <fb>7.85</fb>
    <v>1</v>
  </rv>
  <rv s="1">
    <fb>960294</fb>
    <v>2</v>
  </rv>
  <rv s="1">
    <fb>45154</fb>
    <v>0</v>
  </rv>
  <rv s="1">
    <fb>94.01</fb>
    <v>1</v>
  </rv>
  <rv s="1">
    <fb>97.79</fb>
    <v>1</v>
  </rv>
  <rv s="1">
    <fb>98.45</fb>
    <v>1</v>
  </rv>
  <rv s="1">
    <fb>2570766</fb>
    <v>2</v>
  </rv>
  <rv s="1">
    <fb>42923</fb>
    <v>0</v>
  </rv>
  <rv s="1">
    <fb>455847</fb>
    <v>2</v>
  </rv>
  <rv s="1">
    <fb>45153</fb>
    <v>0</v>
  </rv>
  <rv s="1">
    <fb>97.8</fb>
    <v>1</v>
  </rv>
  <rv s="1">
    <fb>98.25</fb>
    <v>1</v>
  </rv>
  <rv s="1">
    <fb>99.23</fb>
    <v>1</v>
  </rv>
  <rv s="1">
    <fb>1967364</fb>
    <v>2</v>
  </rv>
  <rv s="1">
    <fb>42926</fb>
    <v>0</v>
  </rv>
  <rv s="1">
    <fb>441149</fb>
    <v>2</v>
  </rv>
  <rv s="1">
    <fb>45152</fb>
    <v>0</v>
  </rv>
  <rv s="1">
    <fb>99.22</fb>
    <v>1</v>
  </rv>
  <rv s="1">
    <fb>102.02</fb>
    <v>1</v>
  </rv>
  <rv s="1">
    <fb>98.27</fb>
    <v>1</v>
  </rv>
  <rv s="1">
    <fb>1912443</fb>
    <v>2</v>
  </rv>
  <rv s="1">
    <fb>42927</fb>
    <v>0</v>
  </rv>
  <rv s="1">
    <fb>585037</fb>
    <v>2</v>
  </rv>
  <rv s="1">
    <fb>45149</fb>
    <v>0</v>
  </rv>
  <rv s="1">
    <fb>102.56</fb>
    <v>1</v>
  </rv>
  <rv s="1">
    <fb>99.96</fb>
    <v>1</v>
  </rv>
  <rv s="1">
    <fb>1511248</fb>
    <v>2</v>
  </rv>
  <rv s="1">
    <fb>42928</fb>
    <v>0</v>
  </rv>
  <rv s="1">
    <fb>975894</fb>
    <v>2</v>
  </rv>
  <rv s="1">
    <fb>45148</fb>
    <v>0</v>
  </rv>
  <rv s="1">
    <fb>106.19</fb>
    <v>1</v>
  </rv>
  <rv s="1">
    <fb>102.11</fb>
    <v>1</v>
  </rv>
  <rv s="1">
    <fb>1379782</fb>
    <v>2</v>
  </rv>
  <rv s="1">
    <fb>42929</fb>
    <v>0</v>
  </rv>
  <rv s="1">
    <fb>874914</fb>
    <v>2</v>
  </rv>
  <rv s="1">
    <fb>45147</fb>
    <v>0</v>
  </rv>
  <rv s="1">
    <fb>104.375</fb>
    <v>1</v>
  </rv>
  <rv s="1">
    <fb>101.73</fb>
    <v>1</v>
  </rv>
  <rv s="1">
    <fb>1061146</fb>
    <v>2</v>
  </rv>
  <rv s="1">
    <fb>42930</fb>
    <v>0</v>
  </rv>
  <rv s="1">
    <fb>7.53</fb>
    <v>1</v>
  </rv>
  <rv s="1">
    <fb>519603</fb>
    <v>2</v>
  </rv>
  <rv s="1">
    <fb>45146</fb>
    <v>0</v>
  </rv>
  <rv s="1">
    <fb>102.39</fb>
    <v>1</v>
  </rv>
  <rv s="1">
    <fb>104.24</fb>
    <v>1</v>
  </rv>
  <rv s="1">
    <fb>101.21</fb>
    <v>1</v>
  </rv>
  <rv s="1">
    <fb>1646946</fb>
    <v>2</v>
  </rv>
  <rv s="1">
    <fb>42933</fb>
    <v>0</v>
  </rv>
  <rv s="1">
    <fb>7.7275</fb>
    <v>1</v>
  </rv>
  <rv s="1">
    <fb>1154433</fb>
    <v>2</v>
  </rv>
  <rv s="1">
    <fb>45145</fb>
    <v>0</v>
  </rv>
  <rv s="1">
    <fb>104.48</fb>
    <v>1</v>
  </rv>
  <rv s="1">
    <fb>106.16</fb>
    <v>1</v>
  </rv>
  <rv s="1">
    <fb>106.79</fb>
    <v>1</v>
  </rv>
  <rv s="1">
    <fb>1384648</fb>
    <v>2</v>
  </rv>
  <rv s="1">
    <fb>42934</fb>
    <v>0</v>
  </rv>
  <rv s="1">
    <fb>1018076</fb>
    <v>2</v>
  </rv>
  <rv s="1">
    <fb>45142</fb>
    <v>0</v>
  </rv>
  <rv s="1">
    <fb>105.91</fb>
    <v>1</v>
  </rv>
  <rv s="1">
    <fb>104.4722</fb>
    <v>1</v>
  </rv>
  <rv s="1">
    <fb>2301963</fb>
    <v>2</v>
  </rv>
  <rv s="1">
    <fb>42935</fb>
    <v>0</v>
  </rv>
  <rv s="1">
    <fb>611644</fb>
    <v>2</v>
  </rv>
  <rv s="1">
    <fb>45141</fb>
    <v>0</v>
  </rv>
  <rv s="1">
    <fb>103.77</fb>
    <v>1</v>
  </rv>
  <rv s="1">
    <fb>104.79</fb>
    <v>1</v>
  </rv>
  <rv s="1">
    <fb>105.76</fb>
    <v>1</v>
  </rv>
  <rv s="1">
    <fb>103.355</fb>
    <v>1</v>
  </rv>
  <rv s="1">
    <fb>1794133</fb>
    <v>2</v>
  </rv>
  <rv s="1">
    <fb>42936</fb>
    <v>0</v>
  </rv>
  <rv s="1">
    <fb>670425</fb>
    <v>2</v>
  </rv>
  <rv s="1">
    <fb>45140</fb>
    <v>0</v>
  </rv>
  <rv s="1">
    <fb>104.3</fb>
    <v>1</v>
  </rv>
  <rv s="1">
    <fb>106.3655</fb>
    <v>1</v>
  </rv>
  <rv s="1">
    <fb>102.83</fb>
    <v>1</v>
  </rv>
  <rv s="1">
    <fb>2137141</fb>
    <v>2</v>
  </rv>
  <rv s="1">
    <fb>42937</fb>
    <v>0</v>
  </rv>
  <rv s="1">
    <fb>855030</fb>
    <v>2</v>
  </rv>
  <rv s="1">
    <fb>45139</fb>
    <v>0</v>
  </rv>
  <rv s="1">
    <fb>105.8</fb>
    <v>1</v>
  </rv>
  <rv s="1">
    <fb>1685710</fb>
    <v>2</v>
  </rv>
  <rv s="1">
    <fb>42940</fb>
    <v>0</v>
  </rv>
  <rv s="1">
    <fb>676430</fb>
    <v>2</v>
  </rv>
  <rv s="1">
    <fb>45138</fb>
    <v>0</v>
  </rv>
  <rv s="1">
    <fb>108.35</fb>
    <v>1</v>
  </rv>
  <rv s="1">
    <fb>108.49</fb>
    <v>1</v>
  </rv>
  <rv s="1">
    <fb>108.69</fb>
    <v>1</v>
  </rv>
  <rv s="1">
    <fb>3093903</fb>
    <v>2</v>
  </rv>
  <rv s="1">
    <fb>42941</fb>
    <v>0</v>
  </rv>
  <rv s="1">
    <fb>7.97</fb>
    <v>1</v>
  </rv>
  <rv s="1">
    <fb>8.0250000000000004</fb>
    <v>1</v>
  </rv>
  <rv s="1">
    <fb>1268628</fb>
    <v>2</v>
  </rv>
  <rv s="1">
    <fb>45135</fb>
    <v>0</v>
  </rv>
  <rv s="1">
    <fb>108.76</fb>
    <v>1</v>
  </rv>
  <rv s="1">
    <fb>4594082</fb>
    <v>2</v>
  </rv>
  <rv s="1">
    <fb>42942</fb>
    <v>0</v>
  </rv>
  <rv s="1">
    <fb>8.0699000000000005</fb>
    <v>1</v>
  </rv>
  <rv s="1">
    <fb>574938</fb>
    <v>2</v>
  </rv>
  <rv s="1">
    <fb>45134</fb>
    <v>0</v>
  </rv>
  <rv s="1">
    <fb>102.3</fb>
    <v>1</v>
  </rv>
  <rv s="1">
    <fb>111.13849999999999</fb>
    <v>1</v>
  </rv>
  <rv s="1">
    <fb>101.011</fb>
    <v>1</v>
  </rv>
  <rv s="1">
    <fb>10487049</fb>
    <v>2</v>
  </rv>
  <rv s="1">
    <fb>42943</fb>
    <v>0</v>
  </rv>
  <rv s="1">
    <fb>772842</fb>
    <v>2</v>
  </rv>
  <rv s="1">
    <fb>45133</fb>
    <v>0</v>
  </rv>
  <rv s="1">
    <fb>119.8</fb>
    <v>1</v>
  </rv>
  <rv s="1">
    <fb>121</fb>
    <v>1</v>
  </rv>
  <rv s="1">
    <fb>122.5544</fb>
    <v>1</v>
  </rv>
  <rv s="1">
    <fb>118.39</fb>
    <v>1</v>
  </rv>
  <rv s="1">
    <fb>2410927</fb>
    <v>2</v>
  </rv>
  <rv s="1">
    <fb>42944</fb>
    <v>0</v>
  </rv>
  <rv s="1">
    <fb>7.95</fb>
    <v>1</v>
  </rv>
  <rv s="1">
    <fb>1433721</fb>
    <v>2</v>
  </rv>
  <rv s="1">
    <fb>45132</fb>
    <v>0</v>
  </rv>
  <rv s="1">
    <fb>122.58</fb>
    <v>1</v>
  </rv>
  <rv s="1">
    <fb>124.69</fb>
    <v>1</v>
  </rv>
  <rv s="1">
    <fb>121.69</fb>
    <v>1</v>
  </rv>
  <rv s="1">
    <fb>1479820</fb>
    <v>2</v>
  </rv>
  <rv s="1">
    <fb>42947</fb>
    <v>0</v>
  </rv>
  <rv s="1">
    <fb>7.94</fb>
    <v>1</v>
  </rv>
  <rv s="1">
    <fb>7.99</fb>
    <v>1</v>
  </rv>
  <rv s="1">
    <fb>656276</fb>
    <v>2</v>
  </rv>
  <rv s="1">
    <fb>45131</fb>
    <v>0</v>
  </rv>
  <rv s="1">
    <fb>122.66</fb>
    <v>1</v>
  </rv>
  <rv s="1">
    <fb>123.82</fb>
    <v>1</v>
  </rv>
  <rv s="1">
    <fb>126.42</fb>
    <v>1</v>
  </rv>
  <rv s="1">
    <fb>122.14</fb>
    <v>1</v>
  </rv>
  <rv s="1">
    <fb>1571417</fb>
    <v>2</v>
  </rv>
  <rv s="1">
    <fb>42948</fb>
    <v>0</v>
  </rv>
  <rv s="1">
    <fb>893667</fb>
    <v>2</v>
  </rv>
  <rv s="1">
    <fb>45128</fb>
    <v>0</v>
  </rv>
  <rv s="1">
    <fb>122.81</fb>
    <v>1</v>
  </rv>
  <rv s="1">
    <fb>124.05</fb>
    <v>1</v>
  </rv>
  <rv s="1">
    <fb>125.63120000000001</fb>
    <v>1</v>
  </rv>
  <rv s="1">
    <fb>122.62</fb>
    <v>1</v>
  </rv>
  <rv s="1">
    <fb>1105547</fb>
    <v>2</v>
  </rv>
  <rv s="1">
    <fb>42949</fb>
    <v>0</v>
  </rv>
  <rv s="1">
    <fb>7.9489999999999998</fb>
    <v>1</v>
  </rv>
  <rv s="1">
    <fb>516794</fb>
    <v>2</v>
  </rv>
  <rv s="1">
    <fb>45127</fb>
    <v>0</v>
  </rv>
  <rv s="1">
    <fb>121.84</fb>
    <v>1</v>
  </rv>
  <rv s="1">
    <fb>129.68</fb>
    <v>1</v>
  </rv>
  <rv s="1">
    <fb>121.77</fb>
    <v>1</v>
  </rv>
  <rv s="1">
    <fb>1702843</fb>
    <v>2</v>
  </rv>
  <rv s="1">
    <fb>42950</fb>
    <v>0</v>
  </rv>
  <rv s="1">
    <fb>7.93</fb>
    <v>1</v>
  </rv>
  <rv s="1">
    <fb>406235</fb>
    <v>2</v>
  </rv>
  <rv s="1">
    <fb>45126</fb>
    <v>0</v>
  </rv>
  <rv s="1">
    <fb>129.88999999999999</fb>
    <v>1</v>
  </rv>
  <rv s="1">
    <fb>130.36000000000001</fb>
    <v>1</v>
  </rv>
  <rv s="1">
    <fb>127.215</fb>
    <v>1</v>
  </rv>
  <rv s="1">
    <fb>1115723</fb>
    <v>2</v>
  </rv>
  <rv s="1">
    <fb>42951</fb>
    <v>0</v>
  </rv>
  <rv s="1">
    <fb>1023001</fb>
    <v>2</v>
  </rv>
  <rv s="1">
    <fb>45125</fb>
    <v>0</v>
  </rv>
  <rv s="1">
    <fb>127.34</fb>
    <v>1</v>
  </rv>
  <rv s="1">
    <fb>126.83</fb>
    <v>1</v>
  </rv>
  <rv s="1">
    <fb>128.85499999999999</fb>
    <v>1</v>
  </rv>
  <rv s="1">
    <fb>125.15</fb>
    <v>1</v>
  </rv>
  <rv s="1">
    <fb>1285902</fb>
    <v>2</v>
  </rv>
  <rv s="1">
    <fb>42954</fb>
    <v>0</v>
  </rv>
  <rv s="1">
    <fb>963357</fb>
    <v>2</v>
  </rv>
  <rv s="1">
    <fb>45124</fb>
    <v>0</v>
  </rv>
  <rv s="1">
    <fb>127.1</fb>
    <v>1</v>
  </rv>
  <rv s="1">
    <fb>127.49</fb>
    <v>1</v>
  </rv>
  <rv s="1">
    <fb>122.35</fb>
    <v>1</v>
  </rv>
  <rv s="1">
    <fb>1183926</fb>
    <v>2</v>
  </rv>
  <rv s="1">
    <fb>42955</fb>
    <v>0</v>
  </rv>
  <rv s="1">
    <fb>1683060</fb>
    <v>2</v>
  </rv>
  <rv s="1">
    <fb>45121</fb>
    <v>0</v>
  </rv>
  <rv s="1">
    <fb>124.04</fb>
    <v>1</v>
  </rv>
  <rv s="1">
    <fb>126.78</fb>
    <v>1</v>
  </rv>
  <rv s="1">
    <fb>123.52</fb>
    <v>1</v>
  </rv>
  <rv s="1">
    <fb>1370740</fb>
    <v>2</v>
  </rv>
  <rv s="1">
    <fb>42956</fb>
    <v>0</v>
  </rv>
  <rv s="1">
    <fb>8.8949999999999996</fb>
    <v>1</v>
  </rv>
  <rv s="1">
    <fb>3459882</fb>
    <v>2</v>
  </rv>
  <rv s="1">
    <fb>45120</fb>
    <v>0</v>
  </rv>
  <rv s="1">
    <fb>123.755</fb>
    <v>1</v>
  </rv>
  <rv s="1">
    <fb>1786158</fb>
    <v>2</v>
  </rv>
  <rv s="1">
    <fb>42957</fb>
    <v>0</v>
  </rv>
  <rv s="1">
    <fb>2591342</fb>
    <v>2</v>
  </rv>
  <rv s="1">
    <fb>45119</fb>
    <v>0</v>
  </rv>
  <rv s="1">
    <fb>122.97</fb>
    <v>1</v>
  </rv>
  <rv s="1">
    <fb>122.1493</fb>
    <v>1</v>
  </rv>
  <rv s="1">
    <fb>1833950</fb>
    <v>2</v>
  </rv>
  <rv s="1">
    <fb>42958</fb>
    <v>0</v>
  </rv>
  <rv s="1">
    <fb>3414626</fb>
    <v>2</v>
  </rv>
  <rv s="1">
    <fb>45118</fb>
    <v>0</v>
  </rv>
  <rv s="1">
    <fb>120.44</fb>
    <v>1</v>
  </rv>
  <rv s="1">
    <fb>118</fb>
    <v>1</v>
  </rv>
  <rv s="1">
    <fb>121.42</fb>
    <v>1</v>
  </rv>
  <rv s="1">
    <fb>117.17</fb>
    <v>1</v>
  </rv>
  <rv s="1">
    <fb>1584707</fb>
    <v>2</v>
  </rv>
  <rv s="1">
    <fb>42961</fb>
    <v>0</v>
  </rv>
  <rv s="1">
    <fb>1850168</fb>
    <v>2</v>
  </rv>
  <rv s="1">
    <fb>45117</fb>
    <v>0</v>
  </rv>
  <rv s="1">
    <fb>117.37</fb>
    <v>1</v>
  </rv>
  <rv s="1">
    <fb>112.76</fb>
    <v>1</v>
  </rv>
  <rv s="1">
    <fb>117.74</fb>
    <v>1</v>
  </rv>
  <rv s="1">
    <fb>1591290</fb>
    <v>2</v>
  </rv>
  <rv s="1">
    <fb>42962</fb>
    <v>0</v>
  </rv>
  <rv s="1">
    <fb>2947963</fb>
    <v>2</v>
  </rv>
  <rv s="1">
    <fb>45114</fb>
    <v>0</v>
  </rv>
  <rv s="1">
    <fb>112.43</fb>
    <v>1</v>
  </rv>
  <rv s="1">
    <fb>111.43</fb>
    <v>1</v>
  </rv>
  <rv s="1">
    <fb>113.58499999999999</fb>
    <v>1</v>
  </rv>
  <rv s="1">
    <fb>110.97</fb>
    <v>1</v>
  </rv>
  <rv s="1">
    <fb>1559740</fb>
    <v>2</v>
  </rv>
  <rv s="1">
    <fb>42963</fb>
    <v>0</v>
  </rv>
  <rv s="1">
    <fb>1264308</fb>
    <v>2</v>
  </rv>
  <rv s="1">
    <fb>45113</fb>
    <v>0</v>
  </rv>
  <rv s="1">
    <fb>112.13</fb>
    <v>1</v>
  </rv>
  <rv s="1">
    <fb>109.11</fb>
    <v>1</v>
  </rv>
  <rv s="1">
    <fb>1852002</fb>
    <v>2</v>
  </rv>
  <rv s="1">
    <fb>42964</fb>
    <v>0</v>
  </rv>
  <rv s="1">
    <fb>1226265</fb>
    <v>2</v>
  </rv>
  <rv s="1">
    <fb>45112</fb>
    <v>0</v>
  </rv>
  <rv s="1">
    <fb>114.26</fb>
    <v>1</v>
  </rv>
  <rv s="1">
    <fb>116.2</fb>
    <v>1</v>
  </rv>
  <rv s="1">
    <fb>116.37</fb>
    <v>1</v>
  </rv>
  <rv s="1">
    <fb>114.14</fb>
    <v>1</v>
  </rv>
  <rv s="1">
    <fb>1269888</fb>
    <v>2</v>
  </rv>
  <rv s="1">
    <fb>42965</fb>
    <v>0</v>
  </rv>
  <rv s="1">
    <fb>9.08</fb>
    <v>1</v>
  </rv>
  <rv s="1">
    <fb>1465677</fb>
    <v>2</v>
  </rv>
  <rv s="1">
    <fb>45110</fb>
    <v>0</v>
  </rv>
  <rv s="1">
    <fb>117.06</fb>
    <v>1</v>
  </rv>
  <rv s="1">
    <fb>113.24</fb>
    <v>1</v>
  </rv>
  <rv s="1">
    <fb>117.34</fb>
    <v>1</v>
  </rv>
  <rv s="1">
    <fb>1219105</fb>
    <v>2</v>
  </rv>
  <rv s="1">
    <fb>42968</fb>
    <v>0</v>
  </rv>
  <rv s="1">
    <fb>8.5549999999999997</fb>
    <v>1</v>
  </rv>
  <rv s="1">
    <fb>1163809</fb>
    <v>2</v>
  </rv>
  <rv s="1">
    <fb>45107</fb>
    <v>0</v>
  </rv>
  <rv s="1">
    <fb>112.44</fb>
    <v>1</v>
  </rv>
  <rv s="1">
    <fb>113.03</fb>
    <v>1</v>
  </rv>
  <rv s="1">
    <fb>1432211</fb>
    <v>2</v>
  </rv>
  <rv s="1">
    <fb>42969</fb>
    <v>0</v>
  </rv>
  <rv s="1">
    <fb>989260</fb>
    <v>2</v>
  </rv>
  <rv s="1">
    <fb>45106</fb>
    <v>0</v>
  </rv>
  <rv s="1">
    <fb>108.21</fb>
    <v>1</v>
  </rv>
  <rv s="1">
    <fb>110.67</fb>
    <v>1</v>
  </rv>
  <rv s="1">
    <fb>107.49</fb>
    <v>1</v>
  </rv>
  <rv s="1">
    <fb>1112772</fb>
    <v>2</v>
  </rv>
  <rv s="1">
    <fb>42970</fb>
    <v>0</v>
  </rv>
  <rv s="1">
    <fb>1173227</fb>
    <v>2</v>
  </rv>
  <rv s="1">
    <fb>45105</fb>
    <v>0</v>
  </rv>
  <rv s="1">
    <fb>107.58499999999999</fb>
    <v>1</v>
  </rv>
  <rv s="1">
    <fb>105.08</fb>
    <v>1</v>
  </rv>
  <rv s="1">
    <fb>1601236</fb>
    <v>2</v>
  </rv>
  <rv s="1">
    <fb>42971</fb>
    <v>0</v>
  </rv>
  <rv s="1">
    <fb>802070</fb>
    <v>2</v>
  </rv>
  <rv s="1">
    <fb>45104</fb>
    <v>0</v>
  </rv>
  <rv s="1">
    <fb>109.2</fb>
    <v>1</v>
  </rv>
  <rv s="1">
    <fb>1418921</fb>
    <v>2</v>
  </rv>
  <rv s="1">
    <fb>42972</fb>
    <v>0</v>
  </rv>
  <rv s="1">
    <fb>478018</fb>
    <v>2</v>
  </rv>
  <rv s="1">
    <fb>45103</fb>
    <v>0</v>
  </rv>
  <rv s="1">
    <fb>106.69</fb>
    <v>1</v>
  </rv>
  <rv s="1">
    <fb>110.35</fb>
    <v>1</v>
  </rv>
  <rv s="1">
    <fb>1484060</fb>
    <v>2</v>
  </rv>
  <rv s="1">
    <fb>42975</fb>
    <v>0</v>
  </rv>
  <rv s="1">
    <fb>8.8537999999999997</fb>
    <v>1</v>
  </rv>
  <rv s="1">
    <fb>904568</fb>
    <v>2</v>
  </rv>
  <rv s="1">
    <fb>45100</fb>
    <v>0</v>
  </rv>
  <rv s="1">
    <fb>105.45</fb>
    <v>1</v>
  </rv>
  <rv s="1">
    <fb>107.785</fb>
    <v>1</v>
  </rv>
  <rv s="1">
    <fb>8150029</fb>
    <v>2</v>
  </rv>
  <rv s="1">
    <fb>42976</fb>
    <v>0</v>
  </rv>
  <rv s="1">
    <fb>578816</fb>
    <v>2</v>
  </rv>
  <rv s="1">
    <fb>45099</fb>
    <v>0</v>
  </rv>
  <rv s="1">
    <fb>107.06</fb>
    <v>1</v>
  </rv>
  <rv s="1">
    <fb>109.4299</fb>
    <v>1</v>
  </rv>
  <rv s="1">
    <fb>1223809</fb>
    <v>2</v>
  </rv>
  <rv s="1">
    <fb>42977</fb>
    <v>0</v>
  </rv>
  <rv s="1">
    <fb>8.7899999999999991</fb>
    <v>1</v>
  </rv>
  <rv s="1">
    <fb>667635</fb>
    <v>2</v>
  </rv>
  <rv s="1">
    <fb>45098</fb>
    <v>0</v>
  </rv>
  <rv s="1">
    <fb>108.58</fb>
    <v>1</v>
  </rv>
  <rv s="1">
    <fb>110.23</fb>
    <v>1</v>
  </rv>
  <rv s="1">
    <fb>105.49</fb>
    <v>1</v>
  </rv>
  <rv s="1">
    <fb>1882392</fb>
    <v>2</v>
  </rv>
  <rv s="1">
    <fb>42978</fb>
    <v>0</v>
  </rv>
  <rv s="1">
    <fb>500402</fb>
    <v>2</v>
  </rv>
  <rv s="1">
    <fb>45097</fb>
    <v>0</v>
  </rv>
  <rv s="1">
    <fb>109.19</fb>
    <v>1</v>
  </rv>
  <rv s="1">
    <fb>109.38</fb>
    <v>1</v>
  </rv>
  <rv s="1">
    <fb>2634454</fb>
    <v>2</v>
  </rv>
  <rv s="1">
    <fb>42979</fb>
    <v>0</v>
  </rv>
  <rv s="1">
    <fb>643919</fb>
    <v>2</v>
  </rv>
  <rv s="1">
    <fb>45093</fb>
    <v>0</v>
  </rv>
  <rv s="1">
    <fb>116.39</fb>
    <v>1</v>
  </rv>
  <rv s="1">
    <fb>116.61</fb>
    <v>1</v>
  </rv>
  <rv s="1">
    <fb>109.57</fb>
    <v>1</v>
  </rv>
  <rv s="1">
    <fb>2171193</fb>
    <v>2</v>
  </rv>
  <rv s="1">
    <fb>42983</fb>
    <v>0</v>
  </rv>
  <rv s="1">
    <fb>566160</fb>
    <v>2</v>
  </rv>
  <rv s="1">
    <fb>45092</fb>
    <v>0</v>
  </rv>
  <rv s="1">
    <fb>115.09</fb>
    <v>1</v>
  </rv>
  <rv s="1">
    <fb>113.17</fb>
    <v>1</v>
  </rv>
  <rv s="1">
    <fb>908886</fb>
    <v>2</v>
  </rv>
  <rv s="1">
    <fb>42984</fb>
    <v>0</v>
  </rv>
  <rv s="1">
    <fb>724707</fb>
    <v>2</v>
  </rv>
  <rv s="1">
    <fb>45091</fb>
    <v>0</v>
  </rv>
  <rv s="1">
    <fb>114.72</fb>
    <v>1</v>
  </rv>
  <rv s="1">
    <fb>114.78</fb>
    <v>1</v>
  </rv>
  <rv s="1">
    <fb>116.48</fb>
    <v>1</v>
  </rv>
  <rv s="1">
    <fb>1505528</fb>
    <v>2</v>
  </rv>
  <rv s="1">
    <fb>42985</fb>
    <v>0</v>
  </rv>
  <rv s="1">
    <fb>2363336</fb>
    <v>2</v>
  </rv>
  <rv s="1">
    <fb>45090</fb>
    <v>0</v>
  </rv>
  <rv s="1">
    <fb>114.8</fb>
    <v>1</v>
  </rv>
  <rv s="1">
    <fb>116.71</fb>
    <v>1</v>
  </rv>
  <rv s="1">
    <fb>114.39</fb>
    <v>1</v>
  </rv>
  <rv s="1">
    <fb>1480821</fb>
    <v>2</v>
  </rv>
  <rv s="1">
    <fb>42986</fb>
    <v>0</v>
  </rv>
  <rv s="1">
    <fb>9.3149999999999995</fb>
    <v>1</v>
  </rv>
  <rv s="1">
    <fb>1200762</fb>
    <v>2</v>
  </rv>
  <rv s="1">
    <fb>45089</fb>
    <v>0</v>
  </rv>
  <rv s="1">
    <fb>115.605</fb>
    <v>1</v>
  </rv>
  <rv s="1">
    <fb>117</fb>
    <v>1</v>
  </rv>
  <rv s="1">
    <fb>117.84</fb>
    <v>1</v>
  </rv>
  <rv s="1">
    <fb>114.8229</fb>
    <v>1</v>
  </rv>
  <rv s="1">
    <fb>1200876</fb>
    <v>2</v>
  </rv>
  <rv s="1">
    <fb>42989</fb>
    <v>0</v>
  </rv>
  <rv s="1">
    <fb>1752911</fb>
    <v>2</v>
  </rv>
  <rv s="1">
    <fb>45086</fb>
    <v>0</v>
  </rv>
  <rv s="1">
    <fb>116.19</fb>
    <v>1</v>
  </rv>
  <rv s="1">
    <fb>117.49</fb>
    <v>1</v>
  </rv>
  <rv s="1">
    <fb>119.98</fb>
    <v>1</v>
  </rv>
  <rv s="1">
    <fb>115.97</fb>
    <v>1</v>
  </rv>
  <rv s="1">
    <fb>1033186</fb>
    <v>2</v>
  </rv>
  <rv s="1">
    <fb>42990</fb>
    <v>0</v>
  </rv>
  <rv s="1">
    <fb>634176</fb>
    <v>2</v>
  </rv>
  <rv s="1">
    <fb>45085</fb>
    <v>0</v>
  </rv>
  <rv s="1">
    <fb>116.57</fb>
    <v>1</v>
  </rv>
  <rv s="1">
    <fb>120.61</fb>
    <v>1</v>
  </rv>
  <rv s="1">
    <fb>122.19499999999999</fb>
    <v>1</v>
  </rv>
  <rv s="1">
    <fb>115.82</fb>
    <v>1</v>
  </rv>
  <rv s="1">
    <fb>1194940</fb>
    <v>2</v>
  </rv>
  <rv s="1">
    <fb>42991</fb>
    <v>0</v>
  </rv>
  <rv s="1">
    <fb>725481</fb>
    <v>2</v>
  </rv>
  <rv s="1">
    <fb>45084</fb>
    <v>0</v>
  </rv>
  <rv s="1">
    <fb>115.6</fb>
    <v>1</v>
  </rv>
  <rv s="1">
    <fb>122.82</fb>
    <v>1</v>
  </rv>
  <rv s="1">
    <fb>114.9</fb>
    <v>1</v>
  </rv>
  <rv s="1">
    <fb>2568483</fb>
    <v>2</v>
  </rv>
  <rv s="1">
    <fb>42992</fb>
    <v>0</v>
  </rv>
  <rv s="1">
    <fb>686102</fb>
    <v>2</v>
  </rv>
  <rv s="1">
    <fb>45083</fb>
    <v>0</v>
  </rv>
  <rv s="1">
    <fb>115.96</fb>
    <v>1</v>
  </rv>
  <rv s="1">
    <fb>109.66</fb>
    <v>1</v>
  </rv>
  <rv s="1">
    <fb>116.03</fb>
    <v>1</v>
  </rv>
  <rv s="1">
    <fb>109.48</fb>
    <v>1</v>
  </rv>
  <rv s="1">
    <fb>1795624</fb>
    <v>2</v>
  </rv>
  <rv s="1">
    <fb>42993</fb>
    <v>0</v>
  </rv>
  <rv s="1">
    <fb>1712956</fb>
    <v>2</v>
  </rv>
  <rv s="1">
    <fb>45082</fb>
    <v>0</v>
  </rv>
  <rv s="1">
    <fb>107.25149999999999</fb>
    <v>1</v>
  </rv>
  <rv s="1">
    <fb>1046955</fb>
    <v>2</v>
  </rv>
  <rv s="1">
    <fb>42996</fb>
    <v>0</v>
  </rv>
  <rv s="1">
    <fb>9.3049999999999997</fb>
    <v>1</v>
  </rv>
  <rv s="1">
    <fb>9.0649999999999995</fb>
    <v>1</v>
  </rv>
  <rv s="1">
    <fb>1001001</fb>
    <v>2</v>
  </rv>
  <rv s="1">
    <fb>45079</fb>
    <v>0</v>
  </rv>
  <rv s="1">
    <fb>107.83</fb>
    <v>1</v>
  </rv>
  <rv s="1">
    <fb>110.58</fb>
    <v>1</v>
  </rv>
  <rv s="1">
    <fb>1849157</fb>
    <v>2</v>
  </rv>
  <rv s="1">
    <fb>42997</fb>
    <v>0</v>
  </rv>
  <rv s="1">
    <fb>1538289</fb>
    <v>2</v>
  </rv>
  <rv s="1">
    <fb>45078</fb>
    <v>0</v>
  </rv>
  <rv s="1">
    <fb>104.07</fb>
    <v>1</v>
  </rv>
  <rv s="1">
    <fb>2094747</fb>
    <v>2</v>
  </rv>
  <rv s="1">
    <fb>42998</fb>
    <v>0</v>
  </rv>
  <rv s="1">
    <fb>797173</fb>
    <v>2</v>
  </rv>
  <rv s="1">
    <fb>45077</fb>
    <v>0</v>
  </rv>
  <rv s="1">
    <fb>113.3</fb>
    <v>1</v>
  </rv>
  <rv s="1">
    <fb>110.11</fb>
    <v>1</v>
  </rv>
  <rv s="1">
    <fb>2070824</fb>
    <v>2</v>
  </rv>
  <rv s="1">
    <fb>42999</fb>
    <v>0</v>
  </rv>
  <rv s="1">
    <fb>9.3450000000000006</fb>
    <v>1</v>
  </rv>
  <rv s="1">
    <fb>555015</fb>
    <v>2</v>
  </rv>
  <rv s="1">
    <fb>45076</fb>
    <v>0</v>
  </rv>
  <rv s="1">
    <fb>114.33</fb>
    <v>1</v>
  </rv>
  <rv s="1">
    <fb>108.12</fb>
    <v>1</v>
  </rv>
  <rv s="1">
    <fb>2157393</fb>
    <v>2</v>
  </rv>
  <rv s="1">
    <fb>43000</fb>
    <v>0</v>
  </rv>
  <rv s="1">
    <fb>631067</fb>
    <v>2</v>
  </rv>
  <rv s="1">
    <fb>45072</fb>
    <v>0</v>
  </rv>
  <rv s="1">
    <fb>104.2</fb>
    <v>1</v>
  </rv>
  <rv s="1">
    <fb>103.36</fb>
    <v>1</v>
  </rv>
  <rv s="1">
    <fb>1416807</fb>
    <v>2</v>
  </rv>
  <rv s="1">
    <fb>43003</fb>
    <v>0</v>
  </rv>
  <rv s="1">
    <fb>9.0455000000000005</fb>
    <v>1</v>
  </rv>
  <rv s="1">
    <fb>1008051</fb>
    <v>2</v>
  </rv>
  <rv s="1">
    <fb>45071</fb>
    <v>0</v>
  </rv>
  <rv s="1">
    <fb>108.92</fb>
    <v>1</v>
  </rv>
  <rv s="1">
    <fb>101.65</fb>
    <v>1</v>
  </rv>
  <rv s="1">
    <fb>2955257</fb>
    <v>2</v>
  </rv>
  <rv s="1">
    <fb>43004</fb>
    <v>0</v>
  </rv>
  <rv s="1">
    <fb>9.2898999999999994</fb>
    <v>1</v>
  </rv>
  <rv s="1">
    <fb>1034048</fb>
    <v>2</v>
  </rv>
  <rv s="1">
    <fb>45070</fb>
    <v>0</v>
  </rv>
  <rv s="1">
    <fb>106.44</fb>
    <v>1</v>
  </rv>
  <rv s="1">
    <fb>1413663</fb>
    <v>2</v>
  </rv>
  <rv s="1">
    <fb>43005</fb>
    <v>0</v>
  </rv>
  <rv s="1">
    <fb>9.3350000000000009</fb>
    <v>1</v>
  </rv>
  <rv s="1">
    <fb>1049038</fb>
    <v>2</v>
  </rv>
  <rv s="1">
    <fb>45069</fb>
    <v>0</v>
  </rv>
  <rv s="1">
    <fb>106.14</fb>
    <v>1</v>
  </rv>
  <rv s="1">
    <fb>107.17</fb>
    <v>1</v>
  </rv>
  <rv s="1">
    <fb>107.66</fb>
    <v>1</v>
  </rv>
  <rv s="1">
    <fb>104.91</fb>
    <v>1</v>
  </rv>
  <rv s="1">
    <fb>1552102</fb>
    <v>2</v>
  </rv>
  <rv s="1">
    <fb>43006</fb>
    <v>0</v>
  </rv>
  <rv s="1">
    <fb>590533</fb>
    <v>2</v>
  </rv>
  <rv s="1">
    <fb>45068</fb>
    <v>0</v>
  </rv>
  <rv s="1">
    <fb>109.21</fb>
    <v>1</v>
  </rv>
  <rv s="1">
    <fb>110.21</fb>
    <v>1</v>
  </rv>
  <rv s="1">
    <fb>1900134</fb>
    <v>2</v>
  </rv>
  <rv s="1">
    <fb>43007</fb>
    <v>0</v>
  </rv>
  <rv s="1">
    <fb>9.8490000000000002</fb>
    <v>1</v>
  </rv>
  <rv s="1">
    <fb>990836</fb>
    <v>2</v>
  </rv>
  <rv s="1">
    <fb>45065</fb>
    <v>0</v>
  </rv>
  <rv s="1">
    <fb>113.5</fb>
    <v>1</v>
  </rv>
  <rv s="1">
    <fb>3238930</fb>
    <v>2</v>
  </rv>
  <rv s="1">
    <fb>43010</fb>
    <v>0</v>
  </rv>
  <rv s="1">
    <fb>9.7550000000000008</fb>
    <v>1</v>
  </rv>
  <rv s="1">
    <fb>1502380</fb>
    <v>2</v>
  </rv>
  <rv s="1">
    <fb>45064</fb>
    <v>0</v>
  </rv>
  <rv s="1">
    <fb>115.37</fb>
    <v>1</v>
  </rv>
  <rv s="1">
    <fb>116.38</fb>
    <v>1</v>
  </rv>
  <rv s="1">
    <fb>118.74</fb>
    <v>1</v>
  </rv>
  <rv s="1">
    <fb>114.76</fb>
    <v>1</v>
  </rv>
  <rv s="1">
    <fb>1064268</fb>
    <v>2</v>
  </rv>
  <rv s="1">
    <fb>43011</fb>
    <v>0</v>
  </rv>
  <rv s="1">
    <fb>914326</fb>
    <v>2</v>
  </rv>
  <rv s="1">
    <fb>45063</fb>
    <v>0</v>
  </rv>
  <rv s="1">
    <fb>116.67</fb>
    <v>1</v>
  </rv>
  <rv s="1">
    <fb>113.73</fb>
    <v>1</v>
  </rv>
  <rv s="1">
    <fb>116.9</fb>
    <v>1</v>
  </rv>
  <rv s="1">
    <fb>111.67</fb>
    <v>1</v>
  </rv>
  <rv s="1">
    <fb>1235662</fb>
    <v>2</v>
  </rv>
  <rv s="1">
    <fb>43012</fb>
    <v>0</v>
  </rv>
  <rv s="1">
    <fb>1210420</fb>
    <v>2</v>
  </rv>
  <rv s="1">
    <fb>45062</fb>
    <v>0</v>
  </rv>
  <rv s="1">
    <fb>113.45</fb>
    <v>1</v>
  </rv>
  <rv s="1">
    <fb>117.35</fb>
    <v>1</v>
  </rv>
  <rv s="1">
    <fb>113.401</fb>
    <v>1</v>
  </rv>
  <rv s="1">
    <fb>1425390</fb>
    <v>2</v>
  </rv>
  <rv s="1">
    <fb>43013</fb>
    <v>0</v>
  </rv>
  <rv s="1">
    <fb>618267</fb>
    <v>2</v>
  </rv>
  <rv s="1">
    <fb>45061</fb>
    <v>0</v>
  </rv>
  <rv s="1">
    <fb>117.3</fb>
    <v>1</v>
  </rv>
  <rv s="1">
    <fb>120.34</fb>
    <v>1</v>
  </rv>
  <rv s="1">
    <fb>116.17010000000001</fb>
    <v>1</v>
  </rv>
  <rv s="1">
    <fb>1093262</fb>
    <v>2</v>
  </rv>
  <rv s="1">
    <fb>43014</fb>
    <v>0</v>
  </rv>
  <rv s="1">
    <fb>808538</fb>
    <v>2</v>
  </rv>
  <rv s="1">
    <fb>45058</fb>
    <v>0</v>
  </rv>
  <rv s="1">
    <fb>115.4</fb>
    <v>1</v>
  </rv>
  <rv s="1">
    <fb>118.61</fb>
    <v>1</v>
  </rv>
  <rv s="1">
    <fb>113.9</fb>
    <v>1</v>
  </rv>
  <rv s="1">
    <fb>753411</fb>
    <v>2</v>
  </rv>
  <rv s="1">
    <fb>43017</fb>
    <v>0</v>
  </rv>
  <rv s="1">
    <fb>9.8849999999999998</fb>
    <v>1</v>
  </rv>
  <rv s="1">
    <fb>703963</fb>
    <v>2</v>
  </rv>
  <rv s="1">
    <fb>45057</fb>
    <v>0</v>
  </rv>
  <rv s="1">
    <fb>116.8</fb>
    <v>1</v>
  </rv>
  <rv s="1">
    <fb>117.6</fb>
    <v>1</v>
  </rv>
  <rv s="1">
    <fb>114.675</fb>
    <v>1</v>
  </rv>
  <rv s="1">
    <fb>883311</fb>
    <v>2</v>
  </rv>
  <rv s="1">
    <fb>43018</fb>
    <v>0</v>
  </rv>
  <rv s="1">
    <fb>699212</fb>
    <v>2</v>
  </rv>
  <rv s="1">
    <fb>45056</fb>
    <v>0</v>
  </rv>
  <rv s="1">
    <fb>116.46</fb>
    <v>1</v>
  </rv>
  <rv s="1">
    <fb>118.68</fb>
    <v>1</v>
  </rv>
  <rv s="1">
    <fb>119.04</fb>
    <v>1</v>
  </rv>
  <rv s="1">
    <fb>114.37</fb>
    <v>1</v>
  </rv>
  <rv s="1">
    <fb>1151004</fb>
    <v>2</v>
  </rv>
  <rv s="1">
    <fb>43019</fb>
    <v>0</v>
  </rv>
  <rv s="1">
    <fb>1223295</fb>
    <v>2</v>
  </rv>
  <rv s="1">
    <fb>45055</fb>
    <v>0</v>
  </rv>
  <rv s="1">
    <fb>116.91</fb>
    <v>1</v>
  </rv>
  <rv s="1">
    <fb>115.03</fb>
    <v>1</v>
  </rv>
  <rv s="1">
    <fb>117.065</fb>
    <v>1</v>
  </rv>
  <rv s="1">
    <fb>113.36</fb>
    <v>1</v>
  </rv>
  <rv s="1">
    <fb>1312336</fb>
    <v>2</v>
  </rv>
  <rv s="1">
    <fb>43020</fb>
    <v>0</v>
  </rv>
  <rv s="1">
    <fb>752822</fb>
    <v>2</v>
  </rv>
  <rv s="1">
    <fb>45054</fb>
    <v>0</v>
  </rv>
  <rv s="1">
    <fb>116.75</fb>
    <v>1</v>
  </rv>
  <rv s="1">
    <fb>115.11</fb>
    <v>1</v>
  </rv>
  <rv s="1">
    <fb>113.53</fb>
    <v>1</v>
  </rv>
  <rv s="1">
    <fb>1198137</fb>
    <v>2</v>
  </rv>
  <rv s="1">
    <fb>43021</fb>
    <v>0</v>
  </rv>
  <rv s="1">
    <fb>9.625</fb>
    <v>1</v>
  </rv>
  <rv s="1">
    <fb>630676</fb>
    <v>2</v>
  </rv>
  <rv s="1">
    <fb>45051</fb>
    <v>0</v>
  </rv>
  <rv s="1">
    <fb>111.7</fb>
    <v>1</v>
  </rv>
  <rv s="1">
    <fb>115.6139</fb>
    <v>1</v>
  </rv>
  <rv s="1">
    <fb>110.0367</fb>
    <v>1</v>
  </rv>
  <rv s="1">
    <fb>1535804</fb>
    <v>2</v>
  </rv>
  <rv s="1">
    <fb>43024</fb>
    <v>0</v>
  </rv>
  <rv s="1">
    <fb>445845</fb>
    <v>2</v>
  </rv>
  <rv s="1">
    <fb>45050</fb>
    <v>0</v>
  </rv>
  <rv s="1">
    <fb>109.85</fb>
    <v>1</v>
  </rv>
  <rv s="1">
    <fb>119.08</fb>
    <v>1</v>
  </rv>
  <rv s="1">
    <fb>119.61</fb>
    <v>1</v>
  </rv>
  <rv s="1">
    <fb>109.4</fb>
    <v>1</v>
  </rv>
  <rv s="1">
    <fb>2266707</fb>
    <v>2</v>
  </rv>
  <rv s="1">
    <fb>43025</fb>
    <v>0</v>
  </rv>
  <rv s="1">
    <fb>567628</fb>
    <v>2</v>
  </rv>
  <rv s="1">
    <fb>45049</fb>
    <v>0</v>
  </rv>
  <rv s="1">
    <fb>120.13</fb>
    <v>1</v>
  </rv>
  <rv s="1">
    <fb>119.84</fb>
    <v>1</v>
  </rv>
  <rv s="1">
    <fb>121.93</fb>
    <v>1</v>
  </rv>
  <rv s="1">
    <fb>118.83</fb>
    <v>1</v>
  </rv>
  <rv s="1">
    <fb>1526736</fb>
    <v>2</v>
  </rv>
  <rv s="1">
    <fb>43026</fb>
    <v>0</v>
  </rv>
  <rv s="1">
    <fb>680128</fb>
    <v>2</v>
  </rv>
  <rv s="1">
    <fb>45048</fb>
    <v>0</v>
  </rv>
  <rv s="1">
    <fb>120.16</fb>
    <v>1</v>
  </rv>
  <rv s="1">
    <fb>120.67</fb>
    <v>1</v>
  </rv>
  <rv s="1">
    <fb>120.735</fb>
    <v>1</v>
  </rv>
  <rv s="1">
    <fb>116.5</fb>
    <v>1</v>
  </rv>
  <rv s="1">
    <fb>1668651</fb>
    <v>2</v>
  </rv>
  <rv s="1">
    <fb>43027</fb>
    <v>0</v>
  </rv>
  <rv s="1">
    <fb>523903</fb>
    <v>2</v>
  </rv>
  <rv s="1">
    <fb>45047</fb>
    <v>0</v>
  </rv>
  <rv s="1">
    <fb>120.98</fb>
    <v>1</v>
  </rv>
  <rv s="1">
    <fb>123.88</fb>
    <v>1</v>
  </rv>
  <rv s="1">
    <fb>1744906</fb>
    <v>2</v>
  </rv>
  <rv s="1">
    <fb>43028</fb>
    <v>0</v>
  </rv>
  <rv s="1">
    <fb>10.69</fb>
    <v>1</v>
  </rv>
  <rv s="1">
    <fb>4667709</fb>
    <v>2</v>
  </rv>
  <rv s="1">
    <fb>45044</fb>
    <v>0</v>
  </rv>
  <rv s="1">
    <fb>123.67</fb>
    <v>1</v>
  </rv>
  <rv s="1">
    <fb>123.01</fb>
    <v>1</v>
  </rv>
  <rv s="1">
    <fb>124.8</fb>
    <v>1</v>
  </rv>
  <rv s="1">
    <fb>3114309</fb>
    <v>2</v>
  </rv>
  <rv s="1">
    <fb>43031</fb>
    <v>0</v>
  </rv>
  <rv s="1">
    <fb>10.45</fb>
    <v>1</v>
  </rv>
  <rv s="1">
    <fb>1173447</fb>
    <v>2</v>
  </rv>
  <rv s="1">
    <fb>45043</fb>
    <v>0</v>
  </rv>
  <rv s="1">
    <fb>124.32</fb>
    <v>1</v>
  </rv>
  <rv s="1">
    <fb>136.495</fb>
    <v>1</v>
  </rv>
  <rv s="1">
    <fb>10529493</fb>
    <v>2</v>
  </rv>
  <rv s="1">
    <fb>43032</fb>
    <v>0</v>
  </rv>
  <rv s="1">
    <fb>845210</fb>
    <v>2</v>
  </rv>
  <rv s="1">
    <fb>45042</fb>
    <v>0</v>
  </rv>
  <rv s="1">
    <fb>147.78</fb>
    <v>1</v>
  </rv>
  <rv s="1">
    <fb>145.35</fb>
    <v>1</v>
  </rv>
  <rv s="1">
    <fb>150.28</fb>
    <v>1</v>
  </rv>
  <rv s="1">
    <fb>143.83000000000001</fb>
    <v>1</v>
  </rv>
  <rv s="1">
    <fb>2089010</fb>
    <v>2</v>
  </rv>
  <rv s="1">
    <fb>43033</fb>
    <v>0</v>
  </rv>
  <rv s="1">
    <fb>10.404999999999999</fb>
    <v>1</v>
  </rv>
  <rv s="1">
    <fb>912380</fb>
    <v>2</v>
  </rv>
  <rv s="1">
    <fb>45041</fb>
    <v>0</v>
  </rv>
  <rv s="1">
    <fb>145.33000000000001</fb>
    <v>1</v>
  </rv>
  <rv s="1">
    <fb>149.06</fb>
    <v>1</v>
  </rv>
  <rv s="1">
    <fb>150.56219999999999</fb>
    <v>1</v>
  </rv>
  <rv s="1">
    <fb>1457259</fb>
    <v>2</v>
  </rv>
  <rv s="1">
    <fb>43034</fb>
    <v>0</v>
  </rv>
  <rv s="1">
    <fb>1079207</fb>
    <v>2</v>
  </rv>
  <rv s="1">
    <fb>45040</fb>
    <v>0</v>
  </rv>
  <rv s="1">
    <fb>146.68</fb>
    <v>1</v>
  </rv>
  <rv s="1">
    <fb>151.32</fb>
    <v>1</v>
  </rv>
  <rv s="1">
    <fb>1947640</fb>
    <v>2</v>
  </rv>
  <rv s="1">
    <fb>43035</fb>
    <v>0</v>
  </rv>
  <rv s="1">
    <fb>1463415</fb>
    <v>2</v>
  </rv>
  <rv s="1">
    <fb>45037</fb>
    <v>0</v>
  </rv>
  <rv s="1">
    <fb>147.18</fb>
    <v>1</v>
  </rv>
  <rv s="1">
    <fb>145.83000000000001</fb>
    <v>1</v>
  </rv>
  <rv s="1">
    <fb>148.179</fb>
    <v>1</v>
  </rv>
  <rv s="1">
    <fb>144.0667</fb>
    <v>1</v>
  </rv>
  <rv s="1">
    <fb>1055755</fb>
    <v>2</v>
  </rv>
  <rv s="1">
    <fb>43038</fb>
    <v>0</v>
  </rv>
  <rv s="1">
    <fb>949167</fb>
    <v>2</v>
  </rv>
  <rv s="1">
    <fb>45036</fb>
    <v>0</v>
  </rv>
  <rv s="1">
    <fb>145.72999999999999</fb>
    <v>1</v>
  </rv>
  <rv s="1">
    <fb>142.33000000000001</fb>
    <v>1</v>
  </rv>
  <rv s="1">
    <fb>146.85</fb>
    <v>1</v>
  </rv>
  <rv s="1">
    <fb>142.12</fb>
    <v>1</v>
  </rv>
  <rv s="1">
    <fb>1189461</fb>
    <v>2</v>
  </rv>
  <rv s="1">
    <fb>43039</fb>
    <v>0</v>
  </rv>
  <rv s="1">
    <fb>10.625</fb>
    <v>1</v>
  </rv>
  <rv s="1">
    <fb>1010528</fb>
    <v>2</v>
  </rv>
  <rv s="1">
    <fb>45035</fb>
    <v>0</v>
  </rv>
  <rv s="1">
    <fb>144.37</fb>
    <v>1</v>
  </rv>
  <rv s="1">
    <fb>1691079</fb>
    <v>2</v>
  </rv>
  <rv s="1">
    <fb>43040</fb>
    <v>0</v>
  </rv>
  <rv s="1">
    <fb>10.039999999999999</fb>
    <v>1</v>
  </rv>
  <rv s="1">
    <fb>772084</fb>
    <v>2</v>
  </rv>
  <rv s="1">
    <fb>45034</fb>
    <v>0</v>
  </rv>
  <rv s="1">
    <fb>145.19</fb>
    <v>1</v>
  </rv>
  <rv s="1">
    <fb>1923568</fb>
    <v>2</v>
  </rv>
  <rv s="1">
    <fb>43041</fb>
    <v>0</v>
  </rv>
  <rv s="1">
    <fb>10.015000000000001</fb>
    <v>1</v>
  </rv>
  <rv s="1">
    <fb>901973</fb>
    <v>2</v>
  </rv>
  <rv s="1">
    <fb>45033</fb>
    <v>0</v>
  </rv>
  <rv s="1">
    <fb>135.55000000000001</fb>
    <v>1</v>
  </rv>
  <rv s="1">
    <fb>140.16</fb>
    <v>1</v>
  </rv>
  <rv s="1">
    <fb>135.345</fb>
    <v>1</v>
  </rv>
  <rv s="1">
    <fb>1980616</fb>
    <v>2</v>
  </rv>
  <rv s="1">
    <fb>43042</fb>
    <v>0</v>
  </rv>
  <rv s="1">
    <fb>2140433</fb>
    <v>2</v>
  </rv>
  <rv s="1">
    <fb>45030</fb>
    <v>0</v>
  </rv>
  <rv s="1">
    <fb>131.44999999999999</fb>
    <v>1</v>
  </rv>
  <rv s="1">
    <fb>134.80000000000001</fb>
    <v>1</v>
  </rv>
  <rv s="1">
    <fb>1256243</fb>
    <v>2</v>
  </rv>
  <rv s="1">
    <fb>43045</fb>
    <v>0</v>
  </rv>
  <rv s="1">
    <fb>1505913</fb>
    <v>2</v>
  </rv>
  <rv s="1">
    <fb>45029</fb>
    <v>0</v>
  </rv>
  <rv s="1">
    <fb>130.78</fb>
    <v>1</v>
  </rv>
  <rv s="1">
    <fb>128</fb>
    <v>1</v>
  </rv>
  <rv s="1">
    <fb>131.28</fb>
    <v>1</v>
  </rv>
  <rv s="1">
    <fb>126.88</fb>
    <v>1</v>
  </rv>
  <rv s="1">
    <fb>909145</fb>
    <v>2</v>
  </rv>
  <rv s="1">
    <fb>43046</fb>
    <v>0</v>
  </rv>
  <rv s="1">
    <fb>8.7550000000000008</fb>
    <v>1</v>
  </rv>
  <rv s="1">
    <fb>9.7492000000000001</fb>
    <v>1</v>
  </rv>
  <rv s="1">
    <fb>2562015</fb>
    <v>2</v>
  </rv>
  <rv s="1">
    <fb>45028</fb>
    <v>0</v>
  </rv>
  <rv s="1">
    <fb>126.19</fb>
    <v>1</v>
  </rv>
  <rv s="1">
    <fb>129.46</fb>
    <v>1</v>
  </rv>
  <rv s="1">
    <fb>130.41</fb>
    <v>1</v>
  </rv>
  <rv s="1">
    <fb>126</fb>
    <v>1</v>
  </rv>
  <rv s="1">
    <fb>970825</fb>
    <v>2</v>
  </rv>
  <rv s="1">
    <fb>43047</fb>
    <v>0</v>
  </rv>
  <rv s="1">
    <fb>2907002</fb>
    <v>2</v>
  </rv>
  <rv s="1">
    <fb>45027</fb>
    <v>0</v>
  </rv>
  <rv s="1">
    <fb>128.07</fb>
    <v>1</v>
  </rv>
  <rv s="1">
    <fb>129.13999999999999</fb>
    <v>1</v>
  </rv>
  <rv s="1">
    <fb>125.06</fb>
    <v>1</v>
  </rv>
  <rv s="1">
    <fb>1147500</fb>
    <v>2</v>
  </rv>
  <rv s="1">
    <fb>43048</fb>
    <v>0</v>
  </rv>
  <rv s="1">
    <fb>1607078</fb>
    <v>2</v>
  </rv>
  <rv s="1">
    <fb>45026</fb>
    <v>0</v>
  </rv>
  <rv s="1">
    <fb>127.97</fb>
    <v>1</v>
  </rv>
  <rv s="1">
    <fb>121.34</fb>
    <v>1</v>
  </rv>
  <rv s="1">
    <fb>128.1765</fb>
    <v>1</v>
  </rv>
  <rv s="1">
    <fb>120.78</fb>
    <v>1</v>
  </rv>
  <rv s="1">
    <fb>1226258</fb>
    <v>2</v>
  </rv>
  <rv s="1">
    <fb>43049</fb>
    <v>0</v>
  </rv>
  <rv s="1">
    <fb>10.728300000000001</fb>
    <v>1</v>
  </rv>
  <rv s="1">
    <fb>1676320</fb>
    <v>2</v>
  </rv>
  <rv s="1">
    <fb>45022</fb>
    <v>0</v>
  </rv>
  <rv s="1">
    <fb>121.86</fb>
    <v>1</v>
  </rv>
  <rv s="1">
    <fb>122.55</fb>
    <v>1</v>
  </rv>
  <rv s="1">
    <fb>122.8</fb>
    <v>1</v>
  </rv>
  <rv s="1">
    <fb>714204</fb>
    <v>2</v>
  </rv>
  <rv s="1">
    <fb>43052</fb>
    <v>0</v>
  </rv>
  <rv s="1">
    <fb>1895740</fb>
    <v>2</v>
  </rv>
  <rv s="1">
    <fb>45021</fb>
    <v>0</v>
  </rv>
  <rv s="1">
    <fb>123.58</fb>
    <v>1</v>
  </rv>
  <rv s="1">
    <fb>125.92</fb>
    <v>1</v>
  </rv>
  <rv s="1">
    <fb>121.04</fb>
    <v>1</v>
  </rv>
  <rv s="1">
    <fb>1334839</fb>
    <v>2</v>
  </rv>
  <rv s="1">
    <fb>43053</fb>
    <v>0</v>
  </rv>
  <rv s="1">
    <fb>10.46</fb>
    <v>1</v>
  </rv>
  <rv s="1">
    <fb>821467</fb>
    <v>2</v>
  </rv>
  <rv s="1">
    <fb>45020</fb>
    <v>0</v>
  </rv>
  <rv s="1">
    <fb>129.58000000000001</fb>
    <v>1</v>
  </rv>
  <rv s="1">
    <fb>124.6</fb>
    <v>1</v>
  </rv>
  <rv s="1">
    <fb>1180892</fb>
    <v>2</v>
  </rv>
  <rv s="1">
    <fb>43054</fb>
    <v>0</v>
  </rv>
  <rv s="1">
    <fb>1139833</fb>
    <v>2</v>
  </rv>
  <rv s="1">
    <fb>45019</fb>
    <v>0</v>
  </rv>
  <rv s="1">
    <fb>128.66999999999999</fb>
    <v>1</v>
  </rv>
  <rv s="1">
    <fb>125.63</fb>
    <v>1</v>
  </rv>
  <rv s="1">
    <fb>125.25</fb>
    <v>1</v>
  </rv>
  <rv s="1">
    <fb>1065532</fb>
    <v>2</v>
  </rv>
  <rv s="1">
    <fb>43055</fb>
    <v>0</v>
  </rv>
  <rv s="1">
    <fb>929822</fb>
    <v>2</v>
  </rv>
  <rv s="1">
    <fb>45016</fb>
    <v>0</v>
  </rv>
  <rv s="1">
    <fb>126.44</fb>
    <v>1</v>
  </rv>
  <rv s="1">
    <fb>130.80000000000001</fb>
    <v>1</v>
  </rv>
  <rv s="1">
    <fb>125.85</fb>
    <v>1</v>
  </rv>
  <rv s="1">
    <fb>1736661</fb>
    <v>2</v>
  </rv>
  <rv s="1">
    <fb>43056</fb>
    <v>0</v>
  </rv>
  <rv s="1">
    <fb>1689159</fb>
    <v>2</v>
  </rv>
  <rv s="1">
    <fb>45015</fb>
    <v>0</v>
  </rv>
  <rv s="1">
    <fb>121.54</fb>
    <v>1</v>
  </rv>
  <rv s="1">
    <fb>125.36</fb>
    <v>1</v>
  </rv>
  <rv s="1">
    <fb>2264228</fb>
    <v>2</v>
  </rv>
  <rv s="1">
    <fb>43059</fb>
    <v>0</v>
  </rv>
  <rv s="1">
    <fb>2816657</fb>
    <v>2</v>
  </rv>
  <rv s="1">
    <fb>45014</fb>
    <v>0</v>
  </rv>
  <rv s="1">
    <fb>119.26</fb>
    <v>1</v>
  </rv>
  <rv s="1">
    <fb>120.55</fb>
    <v>1</v>
  </rv>
  <rv s="1">
    <fb>117.32</fb>
    <v>1</v>
  </rv>
  <rv s="1">
    <fb>1043941</fb>
    <v>2</v>
  </rv>
  <rv s="1">
    <fb>43060</fb>
    <v>0</v>
  </rv>
  <rv s="1">
    <fb>10.59</fb>
    <v>1</v>
  </rv>
  <rv s="1">
    <fb>1621067</fb>
    <v>2</v>
  </rv>
  <rv s="1">
    <fb>45013</fb>
    <v>0</v>
  </rv>
  <rv s="1">
    <fb>117.99</fb>
    <v>1</v>
  </rv>
  <rv s="1">
    <fb>118.12</fb>
    <v>1</v>
  </rv>
  <rv s="1">
    <fb>119.4</fb>
    <v>1</v>
  </rv>
  <rv s="1">
    <fb>115.98</fb>
    <v>1</v>
  </rv>
  <rv s="1">
    <fb>772969</fb>
    <v>2</v>
  </rv>
  <rv s="1">
    <fb>43061</fb>
    <v>0</v>
  </rv>
  <rv s="1">
    <fb>662798</fb>
    <v>2</v>
  </rv>
  <rv s="1">
    <fb>45012</fb>
    <v>0</v>
  </rv>
  <rv s="1">
    <fb>115.24</fb>
    <v>1</v>
  </rv>
  <rv s="1">
    <fb>1073131</fb>
    <v>2</v>
  </rv>
  <rv s="1">
    <fb>43063</fb>
    <v>0</v>
  </rv>
  <rv s="1">
    <fb>11.025</fb>
    <v>1</v>
  </rv>
  <rv s="1">
    <fb>261517</fb>
    <v>2</v>
  </rv>
  <rv s="1">
    <fb>45009</fb>
    <v>0</v>
  </rv>
  <rv s="1">
    <fb>118.35</fb>
    <v>1</v>
  </rv>
  <rv s="1">
    <fb>118.99</fb>
    <v>1</v>
  </rv>
  <rv s="1">
    <fb>119.55</fb>
    <v>1</v>
  </rv>
  <rv s="1">
    <fb>115.57</fb>
    <v>1</v>
  </rv>
  <rv s="1">
    <fb>1004788</fb>
    <v>2</v>
  </rv>
  <rv s="1">
    <fb>43066</fb>
    <v>0</v>
  </rv>
  <rv s="1">
    <fb>1847487</fb>
    <v>2</v>
  </rv>
  <rv s="1">
    <fb>45008</fb>
    <v>0</v>
  </rv>
  <rv s="1">
    <fb>120.88</fb>
    <v>1</v>
  </rv>
  <rv s="1">
    <fb>117.5</fb>
    <v>1</v>
  </rv>
  <rv s="1">
    <fb>124.11</fb>
    <v>1</v>
  </rv>
  <rv s="1">
    <fb>117.01</fb>
    <v>1</v>
  </rv>
  <rv s="1">
    <fb>1545421</fb>
    <v>2</v>
  </rv>
  <rv s="1">
    <fb>43067</fb>
    <v>0</v>
  </rv>
  <rv s="1">
    <fb>10.94</fb>
    <v>1</v>
  </rv>
  <rv s="1">
    <fb>10.98</fb>
    <v>1</v>
  </rv>
  <rv s="1">
    <fb>1059028</fb>
    <v>2</v>
  </rv>
  <rv s="1">
    <fb>45007</fb>
    <v>0</v>
  </rv>
  <rv s="1">
    <fb>115.9</fb>
    <v>1</v>
  </rv>
  <rv s="1">
    <fb>121.27</fb>
    <v>1</v>
  </rv>
  <rv s="1">
    <fb>122.17</fb>
    <v>1</v>
  </rv>
  <rv s="1">
    <fb>115.855</fb>
    <v>1</v>
  </rv>
  <rv s="1">
    <fb>1163966</fb>
    <v>2</v>
  </rv>
  <rv s="1">
    <fb>43068</fb>
    <v>0</v>
  </rv>
  <rv s="1">
    <fb>944605</fb>
    <v>2</v>
  </rv>
  <rv s="1">
    <fb>45006</fb>
    <v>0</v>
  </rv>
  <rv s="1">
    <fb>121.56</fb>
    <v>1</v>
  </rv>
  <rv s="1">
    <fb>126.2</fb>
    <v>1</v>
  </rv>
  <rv s="1">
    <fb>1746640</fb>
    <v>2</v>
  </rv>
  <rv s="1">
    <fb>43069</fb>
    <v>0</v>
  </rv>
  <rv s="1">
    <fb>979508</fb>
    <v>2</v>
  </rv>
  <rv s="1">
    <fb>45005</fb>
    <v>0</v>
  </rv>
  <rv s="1">
    <fb>118.59</fb>
    <v>1</v>
  </rv>
  <rv s="1">
    <fb>121.45</fb>
    <v>1</v>
  </rv>
  <rv s="1">
    <fb>122.28</fb>
    <v>1</v>
  </rv>
  <rv s="1">
    <fb>117.5868</fb>
    <v>1</v>
  </rv>
  <rv s="1">
    <fb>1076555</fb>
    <v>2</v>
  </rv>
  <rv s="1">
    <fb>43070</fb>
    <v>0</v>
  </rv>
  <rv s="1">
    <fb>11.01</fb>
    <v>1</v>
  </rv>
  <rv s="1">
    <fb>1121258</fb>
    <v>2</v>
  </rv>
  <rv s="1">
    <fb>45002</fb>
    <v>0</v>
  </rv>
  <rv s="1">
    <fb>119.92</fb>
    <v>1</v>
  </rv>
  <rv s="1">
    <fb>120.6</fb>
    <v>1</v>
  </rv>
  <rv s="1">
    <fb>120.65</fb>
    <v>1</v>
  </rv>
  <rv s="1">
    <fb>117.87</fb>
    <v>1</v>
  </rv>
  <rv s="1">
    <fb>1551595</fb>
    <v>2</v>
  </rv>
  <rv s="1">
    <fb>43073</fb>
    <v>0</v>
  </rv>
  <rv s="1">
    <fb>10.83</fb>
    <v>1</v>
  </rv>
  <rv s="1">
    <fb>870833</fb>
    <v>2</v>
  </rv>
  <rv s="1">
    <fb>45001</fb>
    <v>0</v>
  </rv>
  <rv s="1">
    <fb>121.26</fb>
    <v>1</v>
  </rv>
  <rv s="1">
    <fb>116.32</fb>
    <v>1</v>
  </rv>
  <rv s="1">
    <fb>122.08</fb>
    <v>1</v>
  </rv>
  <rv s="1">
    <fb>115.8</fb>
    <v>1</v>
  </rv>
  <rv s="1">
    <fb>1687564</fb>
    <v>2</v>
  </rv>
  <rv s="1">
    <fb>43074</fb>
    <v>0</v>
  </rv>
  <rv s="1">
    <fb>1104705</fb>
    <v>2</v>
  </rv>
  <rv s="1">
    <fb>45000</fb>
    <v>0</v>
  </rv>
  <rv s="1">
    <fb>117.43</fb>
    <v>1</v>
  </rv>
  <rv s="1">
    <fb>112.399</fb>
    <v>1</v>
  </rv>
  <rv s="1">
    <fb>117.88</fb>
    <v>1</v>
  </rv>
  <rv s="1">
    <fb>109.76</fb>
    <v>1</v>
  </rv>
  <rv s="1">
    <fb>2593828</fb>
    <v>2</v>
  </rv>
  <rv s="1">
    <fb>43075</fb>
    <v>0</v>
  </rv>
  <rv s="1">
    <fb>1081948</fb>
    <v>2</v>
  </rv>
  <rv s="1">
    <fb>44999</fb>
    <v>0</v>
  </rv>
  <rv s="1">
    <fb>116.24</fb>
    <v>1</v>
  </rv>
  <rv s="1">
    <fb>115.07</fb>
    <v>1</v>
  </rv>
  <rv s="1">
    <fb>119.455</fb>
    <v>1</v>
  </rv>
  <rv s="1">
    <fb>114.19</fb>
    <v>1</v>
  </rv>
  <rv s="1">
    <fb>1517338</fb>
    <v>2</v>
  </rv>
  <rv s="1">
    <fb>43076</fb>
    <v>0</v>
  </rv>
  <rv s="1">
    <fb>2075114</fb>
    <v>2</v>
  </rv>
  <rv s="1">
    <fb>44998</fb>
    <v>0</v>
  </rv>
  <rv s="1">
    <fb>112.15</fb>
    <v>1</v>
  </rv>
  <rv s="1">
    <fb>2002679</fb>
    <v>2</v>
  </rv>
  <rv s="1">
    <fb>43077</fb>
    <v>0</v>
  </rv>
  <rv s="1">
    <fb>1092358</fb>
    <v>2</v>
  </rv>
  <rv s="1">
    <fb>44995</fb>
    <v>0</v>
  </rv>
  <rv s="1">
    <fb>115.32</fb>
    <v>1</v>
  </rv>
  <rv s="1">
    <fb>119.1</fb>
    <v>1</v>
  </rv>
  <rv s="1">
    <fb>113.83</fb>
    <v>1</v>
  </rv>
  <rv s="1">
    <fb>1792826</fb>
    <v>2</v>
  </rv>
  <rv s="1">
    <fb>43080</fb>
    <v>0</v>
  </rv>
  <rv s="1">
    <fb>787552</fb>
    <v>2</v>
  </rv>
  <rv s="1">
    <fb>44994</fb>
    <v>0</v>
  </rv>
  <rv s="1">
    <fb>119.63</fb>
    <v>1</v>
  </rv>
  <rv s="1">
    <fb>125.05</fb>
    <v>1</v>
  </rv>
  <rv s="1">
    <fb>118.55</fb>
    <v>1</v>
  </rv>
  <rv s="1">
    <fb>1478186</fb>
    <v>2</v>
  </rv>
  <rv s="1">
    <fb>43081</fb>
    <v>0</v>
  </rv>
  <rv s="1">
    <fb>11.02</fb>
    <v>1</v>
  </rv>
  <rv s="1">
    <fb>831250</fb>
    <v>2</v>
  </rv>
  <rv s="1">
    <fb>44993</fb>
    <v>0</v>
  </rv>
  <rv s="1">
    <fb>123.8</fb>
    <v>1</v>
  </rv>
  <rv s="1">
    <fb>124.75</fb>
    <v>1</v>
  </rv>
  <rv s="1">
    <fb>125.035</fb>
    <v>1</v>
  </rv>
  <rv s="1">
    <fb>122.75</fb>
    <v>1</v>
  </rv>
  <rv s="1">
    <fb>782567</fb>
    <v>2</v>
  </rv>
  <rv s="1">
    <fb>43082</fb>
    <v>0</v>
  </rv>
  <rv s="1">
    <fb>945040</fb>
    <v>2</v>
  </rv>
  <rv s="1">
    <fb>44992</fb>
    <v>0</v>
  </rv>
  <rv s="1">
    <fb>124.47</fb>
    <v>1</v>
  </rv>
  <rv s="1">
    <fb>127.4</fb>
    <v>1</v>
  </rv>
  <rv s="1">
    <fb>123.66</fb>
    <v>1</v>
  </rv>
  <rv s="1">
    <fb>1530180</fb>
    <v>2</v>
  </rv>
  <rv s="1">
    <fb>43083</fb>
    <v>0</v>
  </rv>
  <rv s="1">
    <fb>842589</fb>
    <v>2</v>
  </rv>
  <rv s="1">
    <fb>44991</fb>
    <v>0</v>
  </rv>
  <rv s="1">
    <fb>126.01</fb>
    <v>1</v>
  </rv>
  <rv s="1">
    <fb>129.5624</fb>
    <v>1</v>
  </rv>
  <rv s="1">
    <fb>124.41</fb>
    <v>1</v>
  </rv>
  <rv s="1">
    <fb>1764711</fb>
    <v>2</v>
  </rv>
  <rv s="1">
    <fb>43084</fb>
    <v>0</v>
  </rv>
  <rv s="1">
    <fb>12.55</fb>
    <v>1</v>
  </rv>
  <rv s="1">
    <fb>11.34</fb>
    <v>1</v>
  </rv>
  <rv s="1">
    <fb>13.04</fb>
    <v>1</v>
  </rv>
  <rv s="1">
    <fb>11.235300000000001</fb>
    <v>1</v>
  </rv>
  <rv s="1">
    <fb>7132442</fb>
    <v>2</v>
  </rv>
  <rv s="1">
    <fb>44988</fb>
    <v>0</v>
  </rv>
  <rv s="1">
    <fb>125.97</fb>
    <v>1</v>
  </rv>
  <rv s="1">
    <fb>126.33</fb>
    <v>1</v>
  </rv>
  <rv s="1">
    <fb>121.78</fb>
    <v>1</v>
  </rv>
  <rv s="1">
    <fb>1548282</fb>
    <v>2</v>
  </rv>
  <rv s="1">
    <fb>43087</fb>
    <v>0</v>
  </rv>
  <rv s="1">
    <fb>12.9</fb>
    <v>1</v>
  </rv>
  <rv s="1">
    <fb>12.7</fb>
    <v>1</v>
  </rv>
  <rv s="1">
    <fb>12.97</fb>
    <v>1</v>
  </rv>
  <rv s="1">
    <fb>12.4</fb>
    <v>1</v>
  </rv>
  <rv s="1">
    <fb>2016498</fb>
    <v>2</v>
  </rv>
  <rv s="1">
    <fb>44987</fb>
    <v>0</v>
  </rv>
  <rv s="1">
    <fb>125.35</fb>
    <v>1</v>
  </rv>
  <rv s="1">
    <fb>123.22</fb>
    <v>1</v>
  </rv>
  <rv s="1">
    <fb>125.98</fb>
    <v>1</v>
  </rv>
  <rv s="1">
    <fb>122</fb>
    <v>1</v>
  </rv>
  <rv s="1">
    <fb>928198</fb>
    <v>2</v>
  </rv>
  <rv s="1">
    <fb>43088</fb>
    <v>0</v>
  </rv>
  <rv s="1">
    <fb>12.92</fb>
    <v>1</v>
  </rv>
  <rv s="1">
    <fb>13.164</fb>
    <v>1</v>
  </rv>
  <rv s="1">
    <fb>12.85</fb>
    <v>1</v>
  </rv>
  <rv s="1">
    <fb>1329780</fb>
    <v>2</v>
  </rv>
  <rv s="1">
    <fb>44986</fb>
    <v>0</v>
  </rv>
  <rv s="1">
    <fb>124.45</fb>
    <v>1</v>
  </rv>
  <rv s="1">
    <fb>125.7569</fb>
    <v>1</v>
  </rv>
  <rv s="1">
    <fb>121.1</fb>
    <v>1</v>
  </rv>
  <rv s="1">
    <fb>1396195</fb>
    <v>2</v>
  </rv>
  <rv s="1">
    <fb>43089</fb>
    <v>0</v>
  </rv>
  <rv s="1">
    <fb>13</fb>
    <v>1</v>
  </rv>
  <rv s="1">
    <fb>13.06</fb>
    <v>1</v>
  </rv>
  <rv s="1">
    <fb>12.63</fb>
    <v>1</v>
  </rv>
  <rv s="1">
    <fb>1035093</fb>
    <v>2</v>
  </rv>
  <rv s="1">
    <fb>44985</fb>
    <v>0</v>
  </rv>
  <rv s="1">
    <fb>121.71</fb>
    <v>1</v>
  </rv>
  <rv s="1">
    <fb>123.42</fb>
    <v>1</v>
  </rv>
  <rv s="1">
    <fb>121.29</fb>
    <v>1</v>
  </rv>
  <rv s="1">
    <fb>1225554</fb>
    <v>2</v>
  </rv>
  <rv s="1">
    <fb>43090</fb>
    <v>0</v>
  </rv>
  <rv s="1">
    <fb>12.99</fb>
    <v>1</v>
  </rv>
  <rv s="1">
    <fb>12.8</fb>
    <v>1</v>
  </rv>
  <rv s="1">
    <fb>13.1</fb>
    <v>1</v>
  </rv>
  <rv s="1">
    <fb>12.551</fb>
    <v>1</v>
  </rv>
  <rv s="1">
    <fb>748674</fb>
    <v>2</v>
  </rv>
  <rv s="1">
    <fb>44984</fb>
    <v>0</v>
  </rv>
  <rv s="1">
    <fb>123.93</fb>
    <v>1</v>
  </rv>
  <rv s="1">
    <fb>126.13</fb>
    <v>1</v>
  </rv>
  <rv s="1">
    <fb>122.94</fb>
    <v>1</v>
  </rv>
  <rv s="1">
    <fb>1130289</fb>
    <v>2</v>
  </rv>
  <rv s="1">
    <fb>43091</fb>
    <v>0</v>
  </rv>
  <rv s="1">
    <fb>12.98</fb>
    <v>1</v>
  </rv>
  <rv s="1">
    <fb>12.89</fb>
    <v>1</v>
  </rv>
  <rv s="1">
    <fb>13.03</fb>
    <v>1</v>
  </rv>
  <rv s="1">
    <fb>672945</fb>
    <v>2</v>
  </rv>
  <rv s="1">
    <fb>44981</fb>
    <v>0</v>
  </rv>
  <rv s="1">
    <fb>122.36</fb>
    <v>1</v>
  </rv>
  <rv s="1">
    <fb>122.87</fb>
    <v>1</v>
  </rv>
  <rv s="1">
    <fb>123.89</fb>
    <v>1</v>
  </rv>
  <rv s="1">
    <fb>121.73</fb>
    <v>1</v>
  </rv>
  <rv s="1">
    <fb>1061930</fb>
    <v>2</v>
  </rv>
  <rv s="1">
    <fb>43095</fb>
    <v>0</v>
  </rv>
  <rv s="1">
    <fb>13.15</fb>
    <v>1</v>
  </rv>
  <rv s="1">
    <fb>13.34</fb>
    <v>1</v>
  </rv>
  <rv s="1">
    <fb>942106</fb>
    <v>2</v>
  </rv>
  <rv s="1">
    <fb>44980</fb>
    <v>0</v>
  </rv>
  <rv s="1">
    <fb>125.47</fb>
    <v>1</v>
  </rv>
  <rv s="1">
    <fb>127.5</fb>
    <v>1</v>
  </rv>
  <rv s="1">
    <fb>128.80000000000001</fb>
    <v>1</v>
  </rv>
  <rv s="1">
    <fb>1280071</fb>
    <v>2</v>
  </rv>
  <rv s="1">
    <fb>43096</fb>
    <v>0</v>
  </rv>
  <rv s="1">
    <fb>12.86</fb>
    <v>1</v>
  </rv>
  <rv s="1">
    <fb>891186</fb>
    <v>2</v>
  </rv>
  <rv s="1">
    <fb>44979</fb>
    <v>0</v>
  </rv>
  <rv s="1">
    <fb>125.18</fb>
    <v>1</v>
  </rv>
  <rv s="1">
    <fb>118.64</fb>
    <v>1</v>
  </rv>
  <rv s="1">
    <fb>125.21</fb>
    <v>1</v>
  </rv>
  <rv s="1">
    <fb>2057416</fb>
    <v>2</v>
  </rv>
  <rv s="1">
    <fb>43097</fb>
    <v>0</v>
  </rv>
  <rv s="1">
    <fb>13.21</fb>
    <v>1</v>
  </rv>
  <rv s="1">
    <fb>12.93</fb>
    <v>1</v>
  </rv>
  <rv s="1">
    <fb>507973</fb>
    <v>2</v>
  </rv>
  <rv s="1">
    <fb>44978</fb>
    <v>0</v>
  </rv>
  <rv s="1">
    <fb>118.72</fb>
    <v>1</v>
  </rv>
  <rv s="1">
    <fb>129</fb>
    <v>1</v>
  </rv>
  <rv s="1">
    <fb>131.34</fb>
    <v>1</v>
  </rv>
  <rv s="1">
    <fb>118.19</fb>
    <v>1</v>
  </rv>
  <rv s="1">
    <fb>2611702</fb>
    <v>2</v>
  </rv>
  <rv s="1">
    <fb>43098</fb>
    <v>0</v>
  </rv>
  <rv s="1">
    <fb>12.64</fb>
    <v>1</v>
  </rv>
  <rv s="1">
    <fb>12.625</fb>
    <v>1</v>
  </rv>
  <rv s="1">
    <fb>661368</fb>
    <v>2</v>
  </rv>
  <rv s="1">
    <fb>44974</fb>
    <v>0</v>
  </rv>
  <rv s="1">
    <fb>131.47</fb>
    <v>1</v>
  </rv>
  <rv s="1">
    <fb>136.22</fb>
    <v>1</v>
  </rv>
  <rv s="1">
    <fb>129.74</fb>
    <v>1</v>
  </rv>
  <rv s="1">
    <fb>2440369</fb>
    <v>2</v>
  </rv>
  <rv s="1">
    <fb>43102</fb>
    <v>0</v>
  </rv>
  <rv s="1">
    <fb>12.58</fb>
    <v>1</v>
  </rv>
  <rv s="1">
    <fb>779010</fb>
    <v>2</v>
  </rv>
  <rv s="1">
    <fb>44973</fb>
    <v>0</v>
  </rv>
  <rv s="1">
    <fb>131.19999999999999</fb>
    <v>1</v>
  </rv>
  <rv s="1">
    <fb>132.85</fb>
    <v>1</v>
  </rv>
  <rv s="1">
    <fb>143.4999</fb>
    <v>1</v>
  </rv>
  <rv s="1">
    <fb>130.45500000000001</fb>
    <v>1</v>
  </rv>
  <rv s="1">
    <fb>5664790</fb>
    <v>2</v>
  </rv>
  <rv s="1">
    <fb>43103</fb>
    <v>0</v>
  </rv>
  <rv s="1">
    <fb>13.1379</fb>
    <v>1</v>
  </rv>
  <rv s="1">
    <fb>12.824999999999999</fb>
    <v>1</v>
  </rv>
  <rv s="1">
    <fb>1200901</fb>
    <v>2</v>
  </rv>
  <rv s="1">
    <fb>44972</fb>
    <v>0</v>
  </rv>
  <rv s="1">
    <fb>125.67</fb>
    <v>1</v>
  </rv>
  <rv s="1">
    <fb>121.75</fb>
    <v>1</v>
  </rv>
  <rv s="1">
    <fb>125.86499999999999</fb>
    <v>1</v>
  </rv>
  <rv s="1">
    <fb>121.57</fb>
    <v>1</v>
  </rv>
  <rv s="1">
    <fb>1974032</fb>
    <v>2</v>
  </rv>
  <rv s="1">
    <fb>43104</fb>
    <v>0</v>
  </rv>
  <rv s="1">
    <fb>12.91</fb>
    <v>1</v>
  </rv>
  <rv s="1">
    <fb>12.51</fb>
    <v>1</v>
  </rv>
  <rv s="1">
    <fb>814038</fb>
    <v>2</v>
  </rv>
  <rv s="1">
    <fb>44971</fb>
    <v>0</v>
  </rv>
  <rv s="1">
    <fb>122.43</fb>
    <v>1</v>
  </rv>
  <rv s="1">
    <fb>116.52</fb>
    <v>1</v>
  </rv>
  <rv s="1">
    <fb>122.78</fb>
    <v>1</v>
  </rv>
  <rv s="1">
    <fb>116.09</fb>
    <v>1</v>
  </rv>
  <rv s="1">
    <fb>1893468</fb>
    <v>2</v>
  </rv>
  <rv s="1">
    <fb>43105</fb>
    <v>0</v>
  </rv>
  <rv s="1">
    <fb>12.2</fb>
    <v>1</v>
  </rv>
  <rv s="1">
    <fb>12.05</fb>
    <v>1</v>
  </rv>
  <rv s="1">
    <fb>12.24</fb>
    <v>1</v>
  </rv>
  <rv s="1">
    <fb>1893067</fb>
    <v>2</v>
  </rv>
  <rv s="1">
    <fb>44970</fb>
    <v>0</v>
  </rv>
  <rv s="1">
    <fb>118.65</fb>
    <v>1</v>
  </rv>
  <rv s="1">
    <fb>116.44</fb>
    <v>1</v>
  </rv>
  <rv s="1">
    <fb>119.15</fb>
    <v>1</v>
  </rv>
  <rv s="1">
    <fb>112.73</fb>
    <v>1</v>
  </rv>
  <rv s="1">
    <fb>2069591</fb>
    <v>2</v>
  </rv>
  <rv s="1">
    <fb>43108</fb>
    <v>0</v>
  </rv>
  <rv s="1">
    <fb>13.23</fb>
    <v>1</v>
  </rv>
  <rv s="1">
    <fb>12.53</fb>
    <v>1</v>
  </rv>
  <rv s="1">
    <fb>13.55</fb>
    <v>1</v>
  </rv>
  <rv s="1">
    <fb>2862886</fb>
    <v>2</v>
  </rv>
  <rv s="1">
    <fb>44967</fb>
    <v>0</v>
  </rv>
  <rv s="1">
    <fb>115.3</fb>
    <v>1</v>
  </rv>
  <rv s="1">
    <fb>112.74</fb>
    <v>1</v>
  </rv>
  <rv s="1">
    <fb>115.86</fb>
    <v>1</v>
  </rv>
  <rv s="1">
    <fb>110.69</fb>
    <v>1</v>
  </rv>
  <rv s="1">
    <fb>1592784</fb>
    <v>2</v>
  </rv>
  <rv s="1">
    <fb>43109</fb>
    <v>0</v>
  </rv>
  <rv s="1">
    <fb>13.5</fb>
    <v>1</v>
  </rv>
  <rv s="1">
    <fb>13.35</fb>
    <v>1</v>
  </rv>
  <rv s="1">
    <fb>2173235</fb>
    <v>2</v>
  </rv>
  <rv s="1">
    <fb>44966</fb>
    <v>0</v>
  </rv>
  <rv s="1">
    <fb>119.02</fb>
    <v>1</v>
  </rv>
  <rv s="1">
    <fb>119.43</fb>
    <v>1</v>
  </rv>
  <rv s="1">
    <fb>113.9297</fb>
    <v>1</v>
  </rv>
  <rv s="1">
    <fb>1304480</fb>
    <v>2</v>
  </rv>
  <rv s="1">
    <fb>43110</fb>
    <v>0</v>
  </rv>
  <rv s="1">
    <fb>13.45</fb>
    <v>1</v>
  </rv>
  <rv s="1">
    <fb>13.43</fb>
    <v>1</v>
  </rv>
  <rv s="1">
    <fb>13.07</fb>
    <v>1</v>
  </rv>
  <rv s="1">
    <fb>1625811</fb>
    <v>2</v>
  </rv>
  <rv s="1">
    <fb>44965</fb>
    <v>0</v>
  </rv>
  <rv s="1">
    <fb>116.62</fb>
    <v>1</v>
  </rv>
  <rv s="1">
    <fb>119.38</fb>
    <v>1</v>
  </rv>
  <rv s="1">
    <fb>115.84</fb>
    <v>1</v>
  </rv>
  <rv s="1">
    <fb>1608037</fb>
    <v>2</v>
  </rv>
  <rv s="1">
    <fb>43111</fb>
    <v>0</v>
  </rv>
  <rv s="1">
    <fb>13.61</fb>
    <v>1</v>
  </rv>
  <rv s="1">
    <fb>13.47</fb>
    <v>1</v>
  </rv>
  <rv s="1">
    <fb>13.7201</fb>
    <v>1</v>
  </rv>
  <rv s="1">
    <fb>1479083</fb>
    <v>2</v>
  </rv>
  <rv s="1">
    <fb>44964</fb>
    <v>0</v>
  </rv>
  <rv s="1">
    <fb>120.56</fb>
    <v>1</v>
  </rv>
  <rv s="1">
    <fb>118.48</fb>
    <v>1</v>
  </rv>
  <rv s="1">
    <fb>115.81</fb>
    <v>1</v>
  </rv>
  <rv s="1">
    <fb>1459511</fb>
    <v>2</v>
  </rv>
  <rv s="1">
    <fb>43112</fb>
    <v>0</v>
  </rv>
  <rv s="1">
    <fb>13.69</fb>
    <v>1</v>
  </rv>
  <rv s="1">
    <fb>13.41</fb>
    <v>1</v>
  </rv>
  <rv s="1">
    <fb>721350</fb>
    <v>2</v>
  </rv>
  <rv s="1">
    <fb>44963</fb>
    <v>0</v>
  </rv>
  <rv s="1">
    <fb>118.73</fb>
    <v>1</v>
  </rv>
  <rv s="1">
    <fb>121.14</fb>
    <v>1</v>
  </rv>
  <rv s="1">
    <fb>117.2</fb>
    <v>1</v>
  </rv>
  <rv s="1">
    <fb>1446253</fb>
    <v>2</v>
  </rv>
  <rv s="1">
    <fb>43116</fb>
    <v>0</v>
  </rv>
  <rv s="1">
    <fb>13.4</fb>
    <v>1</v>
  </rv>
  <rv s="1">
    <fb>13.74</fb>
    <v>1</v>
  </rv>
  <rv s="1">
    <fb>13.11</fb>
    <v>1</v>
  </rv>
  <rv s="1">
    <fb>1318575</fb>
    <v>2</v>
  </rv>
  <rv s="1">
    <fb>44960</fb>
    <v>0</v>
  </rv>
  <rv s="1">
    <fb>121.98</fb>
    <v>1</v>
  </rv>
  <rv s="1">
    <fb>122.9</fb>
    <v>1</v>
  </rv>
  <rv s="1">
    <fb>126.99</fb>
    <v>1</v>
  </rv>
  <rv s="1">
    <fb>120.89</fb>
    <v>1</v>
  </rv>
  <rv s="1">
    <fb>1945474</fb>
    <v>2</v>
  </rv>
  <rv s="1">
    <fb>43117</fb>
    <v>0</v>
  </rv>
  <rv s="1">
    <fb>13.54</fb>
    <v>1</v>
  </rv>
  <rv s="1">
    <fb>13.88</fb>
    <v>1</v>
  </rv>
  <rv s="1">
    <fb>716245</fb>
    <v>2</v>
  </rv>
  <rv s="1">
    <fb>44959</fb>
    <v>0</v>
  </rv>
  <rv s="1">
    <fb>125.42</fb>
    <v>1</v>
  </rv>
  <rv s="1">
    <fb>123.7</fb>
    <v>1</v>
  </rv>
  <rv s="1">
    <fb>1168220</fb>
    <v>2</v>
  </rv>
  <rv s="1">
    <fb>43118</fb>
    <v>0</v>
  </rv>
  <rv s="1">
    <fb>13.59</fb>
    <v>1</v>
  </rv>
  <rv s="1">
    <fb>13.66</fb>
    <v>1</v>
  </rv>
  <rv s="1">
    <fb>800075</fb>
    <v>2</v>
  </rv>
  <rv s="1">
    <fb>44958</fb>
    <v>0</v>
  </rv>
  <rv s="1">
    <fb>125.24</fb>
    <v>1</v>
  </rv>
  <rv s="1">
    <fb>122.2</fb>
    <v>1</v>
  </rv>
  <rv s="1">
    <fb>121.35</fb>
    <v>1</v>
  </rv>
  <rv s="1">
    <fb>1624488</fb>
    <v>2</v>
  </rv>
  <rv s="1">
    <fb>43119</fb>
    <v>0</v>
  </rv>
  <rv s="1">
    <fb>13.65</fb>
    <v>1</v>
  </rv>
  <rv s="1">
    <fb>14.09</fb>
    <v>1</v>
  </rv>
  <rv s="1">
    <fb>897526</fb>
    <v>2</v>
  </rv>
  <rv s="1">
    <fb>44957</fb>
    <v>0</v>
  </rv>
  <rv s="1">
    <fb>118.13</fb>
    <v>1</v>
  </rv>
  <rv s="1">
    <fb>1401976</fb>
    <v>2</v>
  </rv>
  <rv s="1">
    <fb>43122</fb>
    <v>0</v>
  </rv>
  <rv s="1">
    <fb>14.21</fb>
    <v>1</v>
  </rv>
  <rv s="1">
    <fb>13.93</fb>
    <v>1</v>
  </rv>
  <rv s="1">
    <fb>770713</fb>
    <v>2</v>
  </rv>
  <rv s="1">
    <fb>44956</fb>
    <v>0</v>
  </rv>
  <rv s="1">
    <fb>118.08</fb>
    <v>1</v>
  </rv>
  <rv s="1">
    <fb>121.23990000000001</fb>
    <v>1</v>
  </rv>
  <rv s="1">
    <fb>118.06</fb>
    <v>1</v>
  </rv>
  <rv s="1">
    <fb>984489</fb>
    <v>2</v>
  </rv>
  <rv s="1">
    <fb>43123</fb>
    <v>0</v>
  </rv>
  <rv s="1">
    <fb>14.13</fb>
    <v>1</v>
  </rv>
  <rv s="1">
    <fb>707210</fb>
    <v>2</v>
  </rv>
  <rv s="1">
    <fb>44953</fb>
    <v>0</v>
  </rv>
  <rv s="1">
    <fb>122.875</fb>
    <v>1</v>
  </rv>
  <rv s="1">
    <fb>119.81</fb>
    <v>1</v>
  </rv>
  <rv s="1">
    <fb>730714</fb>
    <v>2</v>
  </rv>
  <rv s="1">
    <fb>43124</fb>
    <v>0</v>
  </rv>
  <rv s="1">
    <fb>14</fb>
    <v>1</v>
  </rv>
  <rv s="1">
    <fb>1157308</fb>
    <v>2</v>
  </rv>
  <rv s="1">
    <fb>44952</fb>
    <v>0</v>
  </rv>
  <rv s="1">
    <fb>124.83</fb>
    <v>1</v>
  </rv>
  <rv s="1">
    <fb>125.69</fb>
    <v>1</v>
  </rv>
  <rv s="1">
    <fb>120.18</fb>
    <v>1</v>
  </rv>
  <rv s="1">
    <fb>1095030</fb>
    <v>2</v>
  </rv>
  <rv s="1">
    <fb>43125</fb>
    <v>0</v>
  </rv>
  <rv s="1">
    <fb>13.8</fb>
    <v>1</v>
  </rv>
  <rv s="1">
    <fb>13.53</fb>
    <v>1</v>
  </rv>
  <rv s="1">
    <fb>883509</fb>
    <v>2</v>
  </rv>
  <rv s="1">
    <fb>44951</fb>
    <v>0</v>
  </rv>
  <rv s="1">
    <fb>123.34</fb>
    <v>1</v>
  </rv>
  <rv s="1">
    <fb>120.62</fb>
    <v>1</v>
  </rv>
  <rv s="1">
    <fb>118.02</fb>
    <v>1</v>
  </rv>
  <rv s="1">
    <fb>1206924</fb>
    <v>2</v>
  </rv>
  <rv s="1">
    <fb>43126</fb>
    <v>0</v>
  </rv>
  <rv s="1">
    <fb>13.81</fb>
    <v>1</v>
  </rv>
  <rv s="1">
    <fb>13.734999999999999</fb>
    <v>1</v>
  </rv>
  <rv s="1">
    <fb>583033</fb>
    <v>2</v>
  </rv>
  <rv s="1">
    <fb>44950</fb>
    <v>0</v>
  </rv>
  <rv s="1">
    <fb>123.24</fb>
    <v>1</v>
  </rv>
  <rv s="1">
    <fb>125</fb>
    <v>1</v>
  </rv>
  <rv s="1">
    <fb>122.05</fb>
    <v>1</v>
  </rv>
  <rv s="1">
    <fb>1326069</fb>
    <v>2</v>
  </rv>
  <rv s="1">
    <fb>43129</fb>
    <v>0</v>
  </rv>
  <rv s="1">
    <fb>13.77</fb>
    <v>1</v>
  </rv>
  <rv s="1">
    <fb>13.9</fb>
    <v>1</v>
  </rv>
  <rv s="1">
    <fb>13.48</fb>
    <v>1</v>
  </rv>
  <rv s="1">
    <fb>804857</fb>
    <v>2</v>
  </rv>
  <rv s="1">
    <fb>44949</fb>
    <v>0</v>
  </rv>
  <rv s="1">
    <fb>122.73</fb>
    <v>1</v>
  </rv>
  <rv s="1">
    <fb>121.92010000000001</fb>
    <v>1</v>
  </rv>
  <rv s="1">
    <fb>1317781</fb>
    <v>2</v>
  </rv>
  <rv s="1">
    <fb>43130</fb>
    <v>0</v>
  </rv>
  <rv s="1">
    <fb>817808</fb>
    <v>2</v>
  </rv>
  <rv s="1">
    <fb>44946</fb>
    <v>0</v>
  </rv>
  <rv s="1">
    <fb>122.4</fb>
    <v>1</v>
  </rv>
  <rv s="1">
    <fb>124.6296</fb>
    <v>1</v>
  </rv>
  <rv s="1">
    <fb>121.24</fb>
    <v>1</v>
  </rv>
  <rv s="1">
    <fb>1403767</fb>
    <v>2</v>
  </rv>
  <rv s="1">
    <fb>43131</fb>
    <v>0</v>
  </rv>
  <rv s="1">
    <fb>13.72</fb>
    <v>1</v>
  </rv>
  <rv s="1">
    <fb>607215</fb>
    <v>2</v>
  </rv>
  <rv s="1">
    <fb>44945</fb>
    <v>0</v>
  </rv>
  <rv s="1">
    <fb>121.43</fb>
    <v>1</v>
  </rv>
  <rv s="1">
    <fb>125.6</fb>
    <v>1</v>
  </rv>
  <rv s="1">
    <fb>125.8</fb>
    <v>1</v>
  </rv>
  <rv s="1">
    <fb>121.22</fb>
    <v>1</v>
  </rv>
  <rv s="1">
    <fb>1729449</fb>
    <v>2</v>
  </rv>
  <rv s="1">
    <fb>43132</fb>
    <v>0</v>
  </rv>
  <rv s="1">
    <fb>13.37</fb>
    <v>1</v>
  </rv>
  <rv s="1">
    <fb>13.204800000000001</fb>
    <v>1</v>
  </rv>
  <rv s="1">
    <fb>1005676</fb>
    <v>2</v>
  </rv>
  <rv s="1">
    <fb>44944</fb>
    <v>0</v>
  </rv>
  <rv s="1">
    <fb>128.72</fb>
    <v>1</v>
  </rv>
  <rv s="1">
    <fb>131.1799</fb>
    <v>1</v>
  </rv>
  <rv s="1">
    <fb>127.13</fb>
    <v>1</v>
  </rv>
  <rv s="1">
    <fb>1352126</fb>
    <v>2</v>
  </rv>
  <rv s="1">
    <fb>43133</fb>
    <v>0</v>
  </rv>
  <rv s="1">
    <fb>13.83</fb>
    <v>1</v>
  </rv>
  <rv s="1">
    <fb>13.98</fb>
    <v>1</v>
  </rv>
  <rv s="1">
    <fb>13.33</fb>
    <v>1</v>
  </rv>
  <rv s="1">
    <fb>602772</fb>
    <v>2</v>
  </rv>
  <rv s="1">
    <fb>44943</fb>
    <v>0</v>
  </rv>
  <rv s="1">
    <fb>125.51</fb>
    <v>1</v>
  </rv>
  <rv s="1">
    <fb>129.01</fb>
    <v>1</v>
  </rv>
  <rv s="1">
    <fb>124.88</fb>
    <v>1</v>
  </rv>
  <rv s="1">
    <fb>1073578</fb>
    <v>2</v>
  </rv>
  <rv s="1">
    <fb>43136</fb>
    <v>0</v>
  </rv>
  <rv s="1">
    <fb>12.87</fb>
    <v>1</v>
  </rv>
  <rv s="1">
    <fb>1098031</fb>
    <v>2</v>
  </rv>
  <rv s="1">
    <fb>44939</fb>
    <v>0</v>
  </rv>
  <rv s="1">
    <fb>125.82</fb>
    <v>1</v>
  </rv>
  <rv s="1">
    <fb>127.6581</fb>
    <v>1</v>
  </rv>
  <rv s="1">
    <fb>122.715</fb>
    <v>1</v>
  </rv>
  <rv s="1">
    <fb>1459323</fb>
    <v>2</v>
  </rv>
  <rv s="1">
    <fb>43137</fb>
    <v>0</v>
  </rv>
  <rv s="1">
    <fb>12.45</fb>
    <v>1</v>
  </rv>
  <rv s="1">
    <fb>12.32</fb>
    <v>1</v>
  </rv>
  <rv s="1">
    <fb>930155</fb>
    <v>2</v>
  </rv>
  <rv s="1">
    <fb>44938</fb>
    <v>0</v>
  </rv>
  <rv s="1">
    <fb>127.11</fb>
    <v>1</v>
  </rv>
  <rv s="1">
    <fb>124.02</fb>
    <v>1</v>
  </rv>
  <rv s="1">
    <fb>121.38</fb>
    <v>1</v>
  </rv>
  <rv s="1">
    <fb>1694504</fb>
    <v>2</v>
  </rv>
  <rv s="1">
    <fb>43138</fb>
    <v>0</v>
  </rv>
  <rv s="1">
    <fb>13.16</fb>
    <v>1</v>
  </rv>
  <rv s="1">
    <fb>12.811500000000001</fb>
    <v>1</v>
  </rv>
  <rv s="1">
    <fb>467626</fb>
    <v>2</v>
  </rv>
  <rv s="1">
    <fb>44937</fb>
    <v>0</v>
  </rv>
  <rv s="1">
    <fb>122.45</fb>
    <v>1</v>
  </rv>
  <rv s="1">
    <fb>116.73</fb>
    <v>1</v>
  </rv>
  <rv s="1">
    <fb>124.15</fb>
    <v>1</v>
  </rv>
  <rv s="1">
    <fb>116.15</fb>
    <v>1</v>
  </rv>
  <rv s="1">
    <fb>2078914</fb>
    <v>2</v>
  </rv>
  <rv s="1">
    <fb>43139</fb>
    <v>0</v>
  </rv>
  <rv s="1">
    <fb>13.12</fb>
    <v>1</v>
  </rv>
  <rv s="1">
    <fb>1395033</fb>
    <v>2</v>
  </rv>
  <rv s="1">
    <fb>44936</fb>
    <v>0</v>
  </rv>
  <rv s="1">
    <fb>115.27</fb>
    <v>1</v>
  </rv>
  <rv s="1">
    <fb>112.17</fb>
    <v>1</v>
  </rv>
  <rv s="1">
    <fb>115.38</fb>
    <v>1</v>
  </rv>
  <rv s="1">
    <fb>1716648</fb>
    <v>2</v>
  </rv>
  <rv s="1">
    <fb>43140</fb>
    <v>0</v>
  </rv>
  <rv s="1">
    <fb>12.88</fb>
    <v>1</v>
  </rv>
  <rv s="1">
    <fb>12.83</fb>
    <v>1</v>
  </rv>
  <rv s="1">
    <fb>13.01</fb>
    <v>1</v>
  </rv>
  <rv s="1">
    <fb>12.46</fb>
    <v>1</v>
  </rv>
  <rv s="1">
    <fb>763680</fb>
    <v>2</v>
  </rv>
  <rv s="1">
    <fb>44935</fb>
    <v>0</v>
  </rv>
  <rv s="1">
    <fb>113.43</fb>
    <v>1</v>
  </rv>
  <rv s="1">
    <fb>110.875</fb>
    <v>1</v>
  </rv>
  <rv s="1">
    <fb>114.86</fb>
    <v>1</v>
  </rv>
  <rv s="1">
    <fb>1492174</fb>
    <v>2</v>
  </rv>
  <rv s="1">
    <fb>43143</fb>
    <v>0</v>
  </rv>
  <rv s="1">
    <fb>12.74</fb>
    <v>1</v>
  </rv>
  <rv s="1">
    <fb>12.94</fb>
    <v>1</v>
  </rv>
  <rv s="1">
    <fb>2096170</fb>
    <v>2</v>
  </rv>
  <rv s="1">
    <fb>44932</fb>
    <v>0</v>
  </rv>
  <rv s="1">
    <fb>111.11</fb>
    <v>1</v>
  </rv>
  <rv s="1">
    <fb>110.37</fb>
    <v>1</v>
  </rv>
  <rv s="1">
    <fb>115.99</fb>
    <v>1</v>
  </rv>
  <rv s="1">
    <fb>1810820</fb>
    <v>2</v>
  </rv>
  <rv s="1">
    <fb>43144</fb>
    <v>0</v>
  </rv>
  <rv s="1">
    <fb>12.77</fb>
    <v>1</v>
  </rv>
  <rv s="1">
    <fb>13.08</fb>
    <v>1</v>
  </rv>
  <rv s="1">
    <fb>12.6462</fb>
    <v>1</v>
  </rv>
  <rv s="1">
    <fb>351573</fb>
    <v>2</v>
  </rv>
  <rv s="1">
    <fb>44931</fb>
    <v>0</v>
  </rv>
  <rv s="1">
    <fb>110.49</fb>
    <v>1</v>
  </rv>
  <rv s="1">
    <fb>104.45</fb>
    <v>1</v>
  </rv>
  <rv s="1">
    <fb>1076424</fb>
    <v>2</v>
  </rv>
  <rv s="1">
    <fb>43145</fb>
    <v>0</v>
  </rv>
  <rv s="1">
    <fb>13.29</fb>
    <v>1</v>
  </rv>
  <rv s="1">
    <fb>12.76</fb>
    <v>1</v>
  </rv>
  <rv s="1">
    <fb>12.71</fb>
    <v>1</v>
  </rv>
  <rv s="1">
    <fb>904150</fb>
    <v>2</v>
  </rv>
  <rv s="1">
    <fb>44930</fb>
    <v>0</v>
  </rv>
  <rv s="1">
    <fb>110.13</fb>
    <v>1</v>
  </rv>
  <rv s="1">
    <fb>1280440</fb>
    <v>2</v>
  </rv>
  <rv s="1">
    <fb>43146</fb>
    <v>0</v>
  </rv>
  <rv s="1">
    <fb>13.26</fb>
    <v>1</v>
  </rv>
  <rv s="1">
    <fb>13.44</fb>
    <v>1</v>
  </rv>
  <rv s="1">
    <fb>328761</fb>
    <v>2</v>
  </rv>
  <rv s="1">
    <fb>44929</fb>
    <v>0</v>
  </rv>
  <rv s="1">
    <fb>106.81</fb>
    <v>1</v>
  </rv>
  <rv s="1">
    <fb>109.89</fb>
    <v>1</v>
  </rv>
  <rv s="1">
    <fb>110.61</fb>
    <v>1</v>
  </rv>
  <rv s="1">
    <fb>105.78</fb>
    <v>1</v>
  </rv>
  <rv s="1">
    <fb>1336497</fb>
    <v>2</v>
  </rv>
  <rv s="1">
    <fb>43147</fb>
    <v>0</v>
  </rv>
  <rv s="1">
    <fb>13.25</fb>
    <v>1</v>
  </rv>
  <rv s="1">
    <fb>13.2</fb>
    <v>1</v>
  </rv>
  <rv s="1">
    <fb>13.13</fb>
    <v>1</v>
  </rv>
  <rv s="1">
    <fb>763373</fb>
    <v>2</v>
  </rv>
  <rv s="1">
    <fb>44925</fb>
    <v>0</v>
  </rv>
  <rv s="1">
    <fb>108.51</fb>
    <v>1</v>
  </rv>
  <rv s="1">
    <fb>104.86</fb>
    <v>1</v>
  </rv>
  <rv s="1">
    <fb>940039</fb>
    <v>2</v>
  </rv>
  <rv s="1">
    <fb>43151</fb>
    <v>0</v>
  </rv>
  <rv s="1">
    <fb>13.14</fb>
    <v>1</v>
  </rv>
  <rv s="1">
    <fb>807060</fb>
    <v>2</v>
  </rv>
  <rv s="1">
    <fb>44924</fb>
    <v>0</v>
  </rv>
  <rv s="1">
    <fb>108.83</fb>
    <v>1</v>
  </rv>
  <rv s="1">
    <fb>1306552</fb>
    <v>2</v>
  </rv>
  <rv s="1">
    <fb>43152</fb>
    <v>0</v>
  </rv>
  <rv s="1">
    <fb>917489</fb>
    <v>2</v>
  </rv>
  <rv s="1">
    <fb>44923</fb>
    <v>0</v>
  </rv>
  <rv s="1">
    <fb>105.17</fb>
    <v>1</v>
  </rv>
  <rv s="1">
    <fb>108.1</fb>
    <v>1</v>
  </rv>
  <rv s="1">
    <fb>108.5531</fb>
    <v>1</v>
  </rv>
  <rv s="1">
    <fb>1178965</fb>
    <v>2</v>
  </rv>
  <rv s="1">
    <fb>43153</fb>
    <v>0</v>
  </rv>
  <rv s="1">
    <fb>13.56</fb>
    <v>1</v>
  </rv>
  <rv s="1">
    <fb>13.86</fb>
    <v>1</v>
  </rv>
  <rv s="1">
    <fb>826363</fb>
    <v>2</v>
  </rv>
  <rv s="1">
    <fb>44922</fb>
    <v>0</v>
  </rv>
  <rv s="1">
    <fb>107.97</fb>
    <v>1</v>
  </rv>
  <rv s="1">
    <fb>108.09</fb>
    <v>1</v>
  </rv>
  <rv s="1">
    <fb>1536719</fb>
    <v>2</v>
  </rv>
  <rv s="1">
    <fb>43154</fb>
    <v>0</v>
  </rv>
  <rv s="1">
    <fb>696418</fb>
    <v>2</v>
  </rv>
  <rv s="1">
    <fb>44918</fb>
    <v>0</v>
  </rv>
  <rv s="1">
    <fb>103.17</fb>
    <v>1</v>
  </rv>
  <rv s="1">
    <fb>99.1</fb>
    <v>1</v>
  </rv>
  <rv s="1">
    <fb>1241770</fb>
    <v>2</v>
  </rv>
  <rv s="1">
    <fb>43157</fb>
    <v>0</v>
  </rv>
  <rv s="1">
    <fb>14.67</fb>
    <v>1</v>
  </rv>
  <rv s="1">
    <fb>14.76</fb>
    <v>1</v>
  </rv>
  <rv s="1">
    <fb>13.68</fb>
    <v>1</v>
  </rv>
  <rv s="1">
    <fb>1635616</fb>
    <v>2</v>
  </rv>
  <rv s="1">
    <fb>44917</fb>
    <v>0</v>
  </rv>
  <rv s="1">
    <fb>101.23</fb>
    <v>1</v>
  </rv>
  <rv s="1">
    <fb>1423637</fb>
    <v>2</v>
  </rv>
  <rv s="1">
    <fb>43158</fb>
    <v>0</v>
  </rv>
  <rv s="1">
    <fb>1762194</fb>
    <v>2</v>
  </rv>
  <rv s="1">
    <fb>44916</fb>
    <v>0</v>
  </rv>
  <rv s="1">
    <fb>96.94</fb>
    <v>1</v>
  </rv>
  <rv s="1">
    <fb>1994322</fb>
    <v>2</v>
  </rv>
  <rv s="1">
    <fb>43159</fb>
    <v>0</v>
  </rv>
  <rv s="1">
    <fb>13.3437</fb>
    <v>1</v>
  </rv>
  <rv s="1">
    <fb>12.020099999999999</fb>
    <v>1</v>
  </rv>
  <rv s="1">
    <fb>3891416</fb>
    <v>2</v>
  </rv>
  <rv s="1">
    <fb>44915</fb>
    <v>0</v>
  </rv>
  <rv s="1">
    <fb>93.51</fb>
    <v>1</v>
  </rv>
  <rv s="1">
    <fb>95.87</fb>
    <v>1</v>
  </rv>
  <rv s="1">
    <fb>92.49</fb>
    <v>1</v>
  </rv>
  <rv s="1">
    <fb>1029907</fb>
    <v>2</v>
  </rv>
  <rv s="1">
    <fb>43160</fb>
    <v>0</v>
  </rv>
  <rv s="1">
    <fb>12.75</fb>
    <v>1</v>
  </rv>
  <rv s="1">
    <fb>13.6653</fb>
    <v>1</v>
  </rv>
  <rv s="1">
    <fb>1816898</fb>
    <v>2</v>
  </rv>
  <rv s="1">
    <fb>44914</fb>
    <v>0</v>
  </rv>
  <rv s="1">
    <fb>93.85</fb>
    <v>1</v>
  </rv>
  <rv s="1">
    <fb>94.79</fb>
    <v>1</v>
  </rv>
  <rv s="1">
    <fb>97.51</fb>
    <v>1</v>
  </rv>
  <rv s="1">
    <fb>93.61</fb>
    <v>1</v>
  </rv>
  <rv s="1">
    <fb>1295533</fb>
    <v>2</v>
  </rv>
  <rv s="1">
    <fb>43161</fb>
    <v>0</v>
  </rv>
  <rv s="1">
    <fb>12.95</fb>
    <v>1</v>
  </rv>
  <rv s="1">
    <fb>13.765000000000001</fb>
    <v>1</v>
  </rv>
  <rv s="1">
    <fb>1722652</fb>
    <v>2</v>
  </rv>
  <rv s="1">
    <fb>44911</fb>
    <v>0</v>
  </rv>
  <rv s="1">
    <fb>95.01</fb>
    <v>1</v>
  </rv>
  <rv s="1">
    <fb>92.41</fb>
    <v>1</v>
  </rv>
  <rv s="1">
    <fb>95.89</fb>
    <v>1</v>
  </rv>
  <rv s="1">
    <fb>91.42</fb>
    <v>1</v>
  </rv>
  <rv s="1">
    <fb>1678565</fb>
    <v>2</v>
  </rv>
  <rv s="1">
    <fb>43164</fb>
    <v>0</v>
  </rv>
  <rv s="1">
    <fb>13.52</fb>
    <v>1</v>
  </rv>
  <rv s="1">
    <fb>13.49</fb>
    <v>1</v>
  </rv>
  <rv s="1">
    <fb>13.46</fb>
    <v>1</v>
  </rv>
  <rv s="1">
    <fb>1238337</fb>
    <v>2</v>
  </rv>
  <rv s="1">
    <fb>44910</fb>
    <v>0</v>
  </rv>
  <rv s="1">
    <fb>94.64</fb>
    <v>1</v>
  </rv>
  <rv s="1">
    <fb>92.23</fb>
    <v>1</v>
  </rv>
  <rv s="1">
    <fb>1202018</fb>
    <v>2</v>
  </rv>
  <rv s="1">
    <fb>43165</fb>
    <v>0</v>
  </rv>
  <rv s="1">
    <fb>13.965</fb>
    <v>1</v>
  </rv>
  <rv s="1">
    <fb>13.455</fb>
    <v>1</v>
  </rv>
  <rv s="1">
    <fb>1193831</fb>
    <v>2</v>
  </rv>
  <rv s="1">
    <fb>44909</fb>
    <v>0</v>
  </rv>
  <rv s="1">
    <fb>95.72</fb>
    <v>1</v>
  </rv>
  <rv s="1">
    <fb>98.62</fb>
    <v>1</v>
  </rv>
  <rv s="1">
    <fb>95.18</fb>
    <v>1</v>
  </rv>
  <rv s="1">
    <fb>837289</fb>
    <v>2</v>
  </rv>
  <rv s="1">
    <fb>43166</fb>
    <v>0</v>
  </rv>
  <rv s="1">
    <fb>1180779</fb>
    <v>2</v>
  </rv>
  <rv s="1">
    <fb>44908</fb>
    <v>0</v>
  </rv>
  <rv s="1">
    <fb>95.47</fb>
    <v>1</v>
  </rv>
  <rv s="1">
    <fb>98.75</fb>
    <v>1</v>
  </rv>
  <rv s="1">
    <fb>99.31</fb>
    <v>1</v>
  </rv>
  <rv s="1">
    <fb>93.27</fb>
    <v>1</v>
  </rv>
  <rv s="1">
    <fb>1237127</fb>
    <v>2</v>
  </rv>
  <rv s="1">
    <fb>43167</fb>
    <v>0</v>
  </rv>
  <rv s="1">
    <fb>14.54</fb>
    <v>1</v>
  </rv>
  <rv s="1">
    <fb>13.91</fb>
    <v>1</v>
  </rv>
  <rv s="1">
    <fb>951023</fb>
    <v>2</v>
  </rv>
  <rv s="1">
    <fb>44907</fb>
    <v>0</v>
  </rv>
  <rv s="1">
    <fb>93.63</fb>
    <v>1</v>
  </rv>
  <rv s="1">
    <fb>93.31</fb>
    <v>1</v>
  </rv>
  <rv s="1">
    <fb>813757</fb>
    <v>2</v>
  </rv>
  <rv s="1">
    <fb>43168</fb>
    <v>0</v>
  </rv>
  <rv s="1">
    <fb>14.18</fb>
    <v>1</v>
  </rv>
  <rv s="1">
    <fb>14.12</fb>
    <v>1</v>
  </rv>
  <rv s="1">
    <fb>990066</fb>
    <v>2</v>
  </rv>
  <rv s="1">
    <fb>44904</fb>
    <v>0</v>
  </rv>
  <rv s="1">
    <fb>94.77</fb>
    <v>1</v>
  </rv>
  <rv s="1">
    <fb>95.53</fb>
    <v>1</v>
  </rv>
  <rv s="1">
    <fb>94.1</fb>
    <v>1</v>
  </rv>
  <rv s="1">
    <fb>776041</fb>
    <v>2</v>
  </rv>
  <rv s="1">
    <fb>43171</fb>
    <v>0</v>
  </rv>
  <rv s="1">
    <fb>14.22</fb>
    <v>1</v>
  </rv>
  <rv s="1">
    <fb>14.24</fb>
    <v>1</v>
  </rv>
  <rv s="1">
    <fb>14.359</fb>
    <v>1</v>
  </rv>
  <rv s="1">
    <fb>748795</fb>
    <v>2</v>
  </rv>
  <rv s="1">
    <fb>44903</fb>
    <v>0</v>
  </rv>
  <rv s="1">
    <fb>96.53</fb>
    <v>1</v>
  </rv>
  <rv s="1">
    <fb>98.53</fb>
    <v>1</v>
  </rv>
  <rv s="1">
    <fb>99.48</fb>
    <v>1</v>
  </rv>
  <rv s="1">
    <fb>95.84</fb>
    <v>1</v>
  </rv>
  <rv s="1">
    <fb>980907</fb>
    <v>2</v>
  </rv>
  <rv s="1">
    <fb>43172</fb>
    <v>0</v>
  </rv>
  <rv s="1">
    <fb>14.31</fb>
    <v>1</v>
  </rv>
  <rv s="1">
    <fb>14.6</fb>
    <v>1</v>
  </rv>
  <rv s="1">
    <fb>1353820</fb>
    <v>2</v>
  </rv>
  <rv s="1">
    <fb>44902</fb>
    <v>0</v>
  </rv>
  <rv s="1">
    <fb>96.93</fb>
    <v>1</v>
  </rv>
  <rv s="1">
    <fb>98.28</fb>
    <v>1</v>
  </rv>
  <rv s="1">
    <fb>92.361000000000004</fb>
    <v>1</v>
  </rv>
  <rv s="1">
    <fb>1338115</fb>
    <v>2</v>
  </rv>
  <rv s="1">
    <fb>43173</fb>
    <v>0</v>
  </rv>
  <rv s="1">
    <fb>14.5</fb>
    <v>1</v>
  </rv>
  <rv s="1">
    <fb>740918</fb>
    <v>2</v>
  </rv>
  <rv s="1">
    <fb>44901</fb>
    <v>0</v>
  </rv>
  <rv s="1">
    <fb>94.43</fb>
    <v>1</v>
  </rv>
  <rv s="1">
    <fb>98.88</fb>
    <v>1</v>
  </rv>
  <rv s="1">
    <fb>99.78</fb>
    <v>1</v>
  </rv>
  <rv s="1">
    <fb>93.2</fb>
    <v>1</v>
  </rv>
  <rv s="1">
    <fb>1919015</fb>
    <v>2</v>
  </rv>
  <rv s="1">
    <fb>43174</fb>
    <v>0</v>
  </rv>
  <rv s="1">
    <fb>602997</fb>
    <v>2</v>
  </rv>
  <rv s="1">
    <fb>44900</fb>
    <v>0</v>
  </rv>
  <rv s="1">
    <fb>98.09</fb>
    <v>1</v>
  </rv>
  <rv s="1">
    <fb>102.88</fb>
    <v>1</v>
  </rv>
  <rv s="1">
    <fb>102.94</fb>
    <v>1</v>
  </rv>
  <rv s="1">
    <fb>97.02</fb>
    <v>1</v>
  </rv>
  <rv s="1">
    <fb>1964322</fb>
    <v>2</v>
  </rv>
  <rv s="1">
    <fb>43175</fb>
    <v>0</v>
  </rv>
  <rv s="1">
    <fb>14.87</fb>
    <v>1</v>
  </rv>
  <rv s="1">
    <fb>14.98</fb>
    <v>1</v>
  </rv>
  <rv s="1">
    <fb>1528115</fb>
    <v>2</v>
  </rv>
  <rv s="1">
    <fb>44897</fb>
    <v>0</v>
  </rv>
  <rv s="1">
    <fb>103.99</fb>
    <v>1</v>
  </rv>
  <rv s="1">
    <fb>104.23</fb>
    <v>1</v>
  </rv>
  <rv s="1">
    <fb>97.5</fb>
    <v>1</v>
  </rv>
  <rv s="1">
    <fb>1683666</fb>
    <v>2</v>
  </rv>
  <rv s="1">
    <fb>43178</fb>
    <v>0</v>
  </rv>
  <rv s="1">
    <fb>15.01</fb>
    <v>1</v>
  </rv>
  <rv s="1">
    <fb>15.11</fb>
    <v>1</v>
  </rv>
  <rv s="1">
    <fb>14.5801</fb>
    <v>1</v>
  </rv>
  <rv s="1">
    <fb>1486591</fb>
    <v>2</v>
  </rv>
  <rv s="1">
    <fb>44896</fb>
    <v>0</v>
  </rv>
  <rv s="1">
    <fb>103.8057</fb>
    <v>1</v>
  </rv>
  <rv s="1">
    <fb>1649721</fb>
    <v>2</v>
  </rv>
  <rv s="1">
    <fb>43179</fb>
    <v>0</v>
  </rv>
  <rv s="1">
    <fb>15.34</fb>
    <v>1</v>
  </rv>
  <rv s="1">
    <fb>15.06</fb>
    <v>1</v>
  </rv>
  <rv s="1">
    <fb>999259</fb>
    <v>2</v>
  </rv>
  <rv s="1">
    <fb>44895</fb>
    <v>0</v>
  </rv>
  <rv s="1">
    <fb>98.02</fb>
    <v>1</v>
  </rv>
  <rv s="1">
    <fb>101.01</fb>
    <v>1</v>
  </rv>
  <rv s="1">
    <fb>96.73</fb>
    <v>1</v>
  </rv>
  <rv s="1">
    <fb>1973024</fb>
    <v>2</v>
  </rv>
  <rv s="1">
    <fb>43180</fb>
    <v>0</v>
  </rv>
  <rv s="1">
    <fb>15.55</fb>
    <v>1</v>
  </rv>
  <rv s="1">
    <fb>15.33</fb>
    <v>1</v>
  </rv>
  <rv s="1">
    <fb>15.59</fb>
    <v>1</v>
  </rv>
  <rv s="1">
    <fb>713115</fb>
    <v>2</v>
  </rv>
  <rv s="1">
    <fb>44894</fb>
    <v>0</v>
  </rv>
  <rv s="1">
    <fb>93.96</fb>
    <v>1</v>
  </rv>
  <rv s="1">
    <fb>1872882</fb>
    <v>2</v>
  </rv>
  <rv s="1">
    <fb>43181</fb>
    <v>0</v>
  </rv>
  <rv s="1">
    <fb>15.5</fb>
    <v>1</v>
  </rv>
  <rv s="1">
    <fb>15.849</fb>
    <v>1</v>
  </rv>
  <rv s="1">
    <fb>843259</fb>
    <v>2</v>
  </rv>
  <rv s="1">
    <fb>44893</fb>
    <v>0</v>
  </rv>
  <rv s="1">
    <fb>93.84</fb>
    <v>1</v>
  </rv>
  <rv s="1">
    <fb>93.92</fb>
    <v>1</v>
  </rv>
  <rv s="1">
    <fb>93.14</fb>
    <v>1</v>
  </rv>
  <rv s="1">
    <fb>1205067</fb>
    <v>2</v>
  </rv>
  <rv s="1">
    <fb>43182</fb>
    <v>0</v>
  </rv>
  <rv s="1">
    <fb>15.41</fb>
    <v>1</v>
  </rv>
  <rv s="1">
    <fb>15.58</fb>
    <v>1</v>
  </rv>
  <rv s="1">
    <fb>15.76</fb>
    <v>1</v>
  </rv>
  <rv s="1">
    <fb>1382344</fb>
    <v>2</v>
  </rv>
  <rv s="1">
    <fb>44890</fb>
    <v>0</v>
  </rv>
  <rv s="1">
    <fb>94.91</fb>
    <v>1</v>
  </rv>
  <rv s="1">
    <fb>95.9</fb>
    <v>1</v>
  </rv>
  <rv s="1">
    <fb>96.8</fb>
    <v>1</v>
  </rv>
  <rv s="1">
    <fb>94.042500000000004</fb>
    <v>1</v>
  </rv>
  <rv s="1">
    <fb>711737</fb>
    <v>2</v>
  </rv>
  <rv s="1">
    <fb>43185</fb>
    <v>0</v>
  </rv>
  <rv s="1">
    <fb>15.92</fb>
    <v>1</v>
  </rv>
  <rv s="1">
    <fb>15.64</fb>
    <v>1</v>
  </rv>
  <rv s="1">
    <fb>16</fb>
    <v>1</v>
  </rv>
  <rv s="1">
    <fb>1626529</fb>
    <v>2</v>
  </rv>
  <rv s="1">
    <fb>44888</fb>
    <v>0</v>
  </rv>
  <rv s="1">
    <fb>96.63</fb>
    <v>1</v>
  </rv>
  <rv s="1">
    <fb>96.13</fb>
    <v>1</v>
  </rv>
  <rv s="1">
    <fb>97.87</fb>
    <v>1</v>
  </rv>
  <rv s="1">
    <fb>982550</fb>
    <v>2</v>
  </rv>
  <rv s="1">
    <fb>43186</fb>
    <v>0</v>
  </rv>
  <rv s="1">
    <fb>16.13</fb>
    <v>1</v>
  </rv>
  <rv s="1">
    <fb>973109</fb>
    <v>2</v>
  </rv>
  <rv s="1">
    <fb>44887</fb>
    <v>0</v>
  </rv>
  <rv s="1">
    <fb>96.3</fb>
    <v>1</v>
  </rv>
  <rv s="1">
    <fb>1629982</fb>
    <v>2</v>
  </rv>
  <rv s="1">
    <fb>43187</fb>
    <v>0</v>
  </rv>
  <rv s="1">
    <fb>16.059999999999999</fb>
    <v>1</v>
  </rv>
  <rv s="1">
    <fb>15.95</fb>
    <v>1</v>
  </rv>
  <rv s="1">
    <fb>16.36</fb>
    <v>1</v>
  </rv>
  <rv s="1">
    <fb>15.91</fb>
    <v>1</v>
  </rv>
  <rv s="1">
    <fb>976851</fb>
    <v>2</v>
  </rv>
  <rv s="1">
    <fb>44886</fb>
    <v>0</v>
  </rv>
  <rv s="1">
    <fb>92.57</fb>
    <v>1</v>
  </rv>
  <rv s="1">
    <fb>100.03</fb>
    <v>1</v>
  </rv>
  <rv s="1">
    <fb>91.29</fb>
    <v>1</v>
  </rv>
  <rv s="1">
    <fb>2754965</fb>
    <v>2</v>
  </rv>
  <rv s="1">
    <fb>43188</fb>
    <v>0</v>
  </rv>
  <rv s="1">
    <fb>16.25</fb>
    <v>1</v>
  </rv>
  <rv s="1">
    <fb>16.190000000000001</fb>
    <v>1</v>
  </rv>
  <rv s="1">
    <fb>16.5</fb>
    <v>1</v>
  </rv>
  <rv s="1">
    <fb>16.149999999999999</fb>
    <v>1</v>
  </rv>
  <rv s="1">
    <fb>729347</fb>
    <v>2</v>
  </rv>
  <rv s="1">
    <fb>44883</fb>
    <v>0</v>
  </rv>
  <rv s="1">
    <fb>100.55</fb>
    <v>1</v>
  </rv>
  <rv s="1">
    <fb>98.11</fb>
    <v>1</v>
  </rv>
  <rv s="1">
    <fb>2666590</fb>
    <v>2</v>
  </rv>
  <rv s="1">
    <fb>43192</fb>
    <v>0</v>
  </rv>
  <rv s="1">
    <fb>15.89</fb>
    <v>1</v>
  </rv>
  <rv s="1">
    <fb>16.27</fb>
    <v>1</v>
  </rv>
  <rv s="1">
    <fb>16.32</fb>
    <v>1</v>
  </rv>
  <rv s="1">
    <fb>15.72</fb>
    <v>1</v>
  </rv>
  <rv s="1">
    <fb>790895</fb>
    <v>2</v>
  </rv>
  <rv s="1">
    <fb>44882</fb>
    <v>0</v>
  </rv>
  <rv s="1">
    <fb>98.31</fb>
    <v>1</v>
  </rv>
  <rv s="1">
    <fb>98.4</fb>
    <v>1</v>
  </rv>
  <rv s="1">
    <fb>94.25</fb>
    <v>1</v>
  </rv>
  <rv s="1">
    <fb>1478408</fb>
    <v>2</v>
  </rv>
  <rv s="1">
    <fb>43193</fb>
    <v>0</v>
  </rv>
  <rv s="1">
    <fb>16.579999999999998</fb>
    <v>1</v>
  </rv>
  <rv s="1">
    <fb>15.97</fb>
    <v>1</v>
  </rv>
  <rv s="1">
    <fb>16.59</fb>
    <v>1</v>
  </rv>
  <rv s="1">
    <fb>930806</fb>
    <v>2</v>
  </rv>
  <rv s="1">
    <fb>44881</fb>
    <v>0</v>
  </rv>
  <rv s="1">
    <fb>95.16</fb>
    <v>1</v>
  </rv>
  <rv s="1">
    <fb>94.07</fb>
    <v>1</v>
  </rv>
  <rv s="1">
    <fb>2218797</fb>
    <v>2</v>
  </rv>
  <rv s="1">
    <fb>43194</fb>
    <v>0</v>
  </rv>
  <rv s="1">
    <fb>17.02</fb>
    <v>1</v>
  </rv>
  <rv s="1">
    <fb>16.440000000000001</fb>
    <v>1</v>
  </rv>
  <rv s="1">
    <fb>17.065000000000001</fb>
    <v>1</v>
  </rv>
  <rv s="1">
    <fb>986061</fb>
    <v>2</v>
  </rv>
  <rv s="1">
    <fb>44880</fb>
    <v>0</v>
  </rv>
  <rv s="1">
    <fb>94.28</fb>
    <v>1</v>
  </rv>
  <rv s="1">
    <fb>99.45</fb>
    <v>1</v>
  </rv>
  <rv s="1">
    <fb>92.28</fb>
    <v>1</v>
  </rv>
  <rv s="1">
    <fb>2812301</fb>
    <v>2</v>
  </rv>
  <rv s="1">
    <fb>43195</fb>
    <v>0</v>
  </rv>
  <rv s="1">
    <fb>17.32</fb>
    <v>1</v>
  </rv>
  <rv s="1">
    <fb>17.21</fb>
    <v>1</v>
  </rv>
  <rv s="1">
    <fb>17.434999999999999</fb>
    <v>1</v>
  </rv>
  <rv s="1">
    <fb>16.95</fb>
    <v>1</v>
  </rv>
  <rv s="1">
    <fb>1410492</fb>
    <v>2</v>
  </rv>
  <rv s="1">
    <fb>44879</fb>
    <v>0</v>
  </rv>
  <rv s="1">
    <fb>90.89</fb>
    <v>1</v>
  </rv>
  <rv s="1">
    <fb>92.715000000000003</fb>
    <v>1</v>
  </rv>
  <rv s="1">
    <fb>89.06</fb>
    <v>1</v>
  </rv>
  <rv s="1">
    <fb>1639797</fb>
    <v>2</v>
  </rv>
  <rv s="1">
    <fb>43196</fb>
    <v>0</v>
  </rv>
  <rv s="1">
    <fb>17.16</fb>
    <v>1</v>
  </rv>
  <rv s="1">
    <fb>17.39</fb>
    <v>1</v>
  </rv>
  <rv s="1">
    <fb>16.37</fb>
    <v>1</v>
  </rv>
  <rv s="1">
    <fb>1342385</fb>
    <v>2</v>
  </rv>
  <rv s="1">
    <fb>44876</fb>
    <v>0</v>
  </rv>
  <rv s="1">
    <fb>93.24</fb>
    <v>1</v>
  </rv>
  <rv s="1">
    <fb>93.36</fb>
    <v>1</v>
  </rv>
  <rv s="1">
    <fb>92.456000000000003</fb>
    <v>1</v>
  </rv>
  <rv s="1">
    <fb>3325744</fb>
    <v>2</v>
  </rv>
  <rv s="1">
    <fb>43199</fb>
    <v>0</v>
  </rv>
  <rv s="1">
    <fb>16.61</fb>
    <v>1</v>
  </rv>
  <rv s="1">
    <fb>16.77</fb>
    <v>1</v>
  </rv>
  <rv s="1">
    <fb>17.260000000000002</fb>
    <v>1</v>
  </rv>
  <rv s="1">
    <fb>16.45</fb>
    <v>1</v>
  </rv>
  <rv s="1">
    <fb>865069</fb>
    <v>2</v>
  </rv>
  <rv s="1">
    <fb>44875</fb>
    <v>0</v>
  </rv>
  <rv s="1">
    <fb>92.44</fb>
    <v>1</v>
  </rv>
  <rv s="1">
    <fb>85.680099999999996</fb>
    <v>1</v>
  </rv>
  <rv s="1">
    <fb>2535502</fb>
    <v>2</v>
  </rv>
  <rv s="1">
    <fb>43200</fb>
    <v>0</v>
  </rv>
  <rv s="1">
    <fb>16.809999999999999</fb>
    <v>1</v>
  </rv>
  <rv s="1">
    <fb>16.75</fb>
    <v>1</v>
  </rv>
  <rv s="1">
    <fb>16.849</fb>
    <v>1</v>
  </rv>
  <rv s="1">
    <fb>1266489</fb>
    <v>2</v>
  </rv>
  <rv s="1">
    <fb>44874</fb>
    <v>0</v>
  </rv>
  <rv s="1">
    <fb>81.13</fb>
    <v>1</v>
  </rv>
  <rv s="1">
    <fb>81.849999999999994</fb>
    <v>1</v>
  </rv>
  <rv s="1">
    <fb>85.88</fb>
    <v>1</v>
  </rv>
  <rv s="1">
    <fb>80.8</fb>
    <v>1</v>
  </rv>
  <rv s="1">
    <fb>1794153</fb>
    <v>2</v>
  </rv>
  <rv s="1">
    <fb>43201</fb>
    <v>0</v>
  </rv>
  <rv s="1">
    <fb>16.920000000000002</fb>
    <v>1</v>
  </rv>
  <rv s="1">
    <fb>17.100000000000001</fb>
    <v>1</v>
  </rv>
  <rv s="1">
    <fb>16.690000000000001</fb>
    <v>1</v>
  </rv>
  <rv s="1">
    <fb>859257</fb>
    <v>2</v>
  </rv>
  <rv s="1">
    <fb>44873</fb>
    <v>0</v>
  </rv>
  <rv s="1">
    <fb>82.93</fb>
    <v>1</v>
  </rv>
  <rv s="1">
    <fb>81.17</fb>
    <v>1</v>
  </rv>
  <rv s="1">
    <fb>84.314999999999998</fb>
    <v>1</v>
  </rv>
  <rv s="1">
    <fb>80.72</fb>
    <v>1</v>
  </rv>
  <rv s="1">
    <fb>2182795</fb>
    <v>2</v>
  </rv>
  <rv s="1">
    <fb>43202</fb>
    <v>0</v>
  </rv>
  <rv s="1">
    <fb>16.96</fb>
    <v>1</v>
  </rv>
  <rv s="1">
    <fb>998066</fb>
    <v>2</v>
  </rv>
  <rv s="1">
    <fb>44872</fb>
    <v>0</v>
  </rv>
  <rv s="1">
    <fb>80.400000000000006</fb>
    <v>1</v>
  </rv>
  <rv s="1">
    <fb>77.56</fb>
    <v>1</v>
  </rv>
  <rv s="1">
    <fb>3195961</fb>
    <v>2</v>
  </rv>
  <rv s="1">
    <fb>43203</fb>
    <v>0</v>
  </rv>
  <rv s="1">
    <fb>16.86</fb>
    <v>1</v>
  </rv>
  <rv s="1">
    <fb>16.98</fb>
    <v>1</v>
  </rv>
  <rv s="1">
    <fb>16.010000000000002</fb>
    <v>1</v>
  </rv>
  <rv s="1">
    <fb>1275046</fb>
    <v>2</v>
  </rv>
  <rv s="1">
    <fb>44869</fb>
    <v>0</v>
  </rv>
  <rv s="1">
    <fb>85.38</fb>
    <v>1</v>
  </rv>
  <rv s="1">
    <fb>78.81</fb>
    <v>1</v>
  </rv>
  <rv s="1">
    <fb>85.427599999999998</fb>
    <v>1</v>
  </rv>
  <rv s="1">
    <fb>76.819999999999993</fb>
    <v>1</v>
  </rv>
  <rv s="1">
    <fb>3825675</fb>
    <v>2</v>
  </rv>
  <rv s="1">
    <fb>43206</fb>
    <v>0</v>
  </rv>
  <rv s="1">
    <fb>16.05</fb>
    <v>1</v>
  </rv>
  <rv s="1">
    <fb>15.63</fb>
    <v>1</v>
  </rv>
  <rv s="1">
    <fb>16.07</fb>
    <v>1</v>
  </rv>
  <rv s="1">
    <fb>15.32</fb>
    <v>1</v>
  </rv>
  <rv s="1">
    <fb>1280309</fb>
    <v>2</v>
  </rv>
  <rv s="1">
    <fb>44868</fb>
    <v>0</v>
  </rv>
  <rv s="1">
    <fb>76.599999999999994</fb>
    <v>1</v>
  </rv>
  <rv s="1">
    <fb>70.09</fb>
    <v>1</v>
  </rv>
  <rv s="1">
    <fb>78.48</fb>
    <v>1</v>
  </rv>
  <rv s="1">
    <fb>67.61</fb>
    <v>1</v>
  </rv>
  <rv s="1">
    <fb>5122581</fb>
    <v>2</v>
  </rv>
  <rv s="1">
    <fb>43207</fb>
    <v>0</v>
  </rv>
  <rv s="1">
    <fb>16.100000000000001</fb>
    <v>1</v>
  </rv>
  <rv s="1">
    <fb>16.18</fb>
    <v>1</v>
  </rv>
  <rv s="1">
    <fb>16.34</fb>
    <v>1</v>
  </rv>
  <rv s="1">
    <fb>15.78</fb>
    <v>1</v>
  </rv>
  <rv s="1">
    <fb>895718</fb>
    <v>2</v>
  </rv>
  <rv s="1">
    <fb>44867</fb>
    <v>0</v>
  </rv>
  <rv s="1">
    <fb>67.05</fb>
    <v>1</v>
  </rv>
  <rv s="1">
    <fb>71</fb>
    <v>1</v>
  </rv>
  <rv s="1">
    <fb>71.489900000000006</fb>
    <v>1</v>
  </rv>
  <rv s="1">
    <fb>66.599999999999994</fb>
    <v>1</v>
  </rv>
  <rv s="1">
    <fb>2901158</fb>
    <v>2</v>
  </rv>
  <rv s="1">
    <fb>43208</fb>
    <v>0</v>
  </rv>
  <rv s="1">
    <fb>16.22</fb>
    <v>1</v>
  </rv>
  <rv s="1">
    <fb>15.71</fb>
    <v>1</v>
  </rv>
  <rv s="1">
    <fb>831798</fb>
    <v>2</v>
  </rv>
  <rv s="1">
    <fb>44866</fb>
    <v>0</v>
  </rv>
  <rv s="1">
    <fb>71.680000000000007</fb>
    <v>1</v>
  </rv>
  <rv s="1">
    <fb>72.53</fb>
    <v>1</v>
  </rv>
  <rv s="1">
    <fb>74.47</fb>
    <v>1</v>
  </rv>
  <rv s="1">
    <fb>70.44</fb>
    <v>1</v>
  </rv>
  <rv s="1">
    <fb>1614124</fb>
    <v>2</v>
  </rv>
  <rv s="1">
    <fb>43209</fb>
    <v>0</v>
  </rv>
  <rv s="1">
    <fb>15.79</fb>
    <v>1</v>
  </rv>
  <rv s="1">
    <fb>15.83</fb>
    <v>1</v>
  </rv>
  <rv s="1">
    <fb>15.47</fb>
    <v>1</v>
  </rv>
  <rv s="1">
    <fb>682368</fb>
    <v>2</v>
  </rv>
  <rv s="1">
    <fb>44865</fb>
    <v>0</v>
  </rv>
  <rv s="1">
    <fb>70.75</fb>
    <v>1</v>
  </rv>
  <rv s="1">
    <fb>70.86</fb>
    <v>1</v>
  </rv>
  <rv s="1">
    <fb>72.2</fb>
    <v>1</v>
  </rv>
  <rv s="1">
    <fb>69.709999999999994</fb>
    <v>1</v>
  </rv>
  <rv s="1">
    <fb>1660900</fb>
    <v>2</v>
  </rv>
  <rv s="1">
    <fb>43210</fb>
    <v>0</v>
  </rv>
  <rv s="1">
    <fb>15.85</fb>
    <v>1</v>
  </rv>
  <rv s="1">
    <fb>743260</fb>
    <v>2</v>
  </rv>
  <rv s="1">
    <fb>44862</fb>
    <v>0</v>
  </rv>
  <rv s="1">
    <fb>71.81</fb>
    <v>1</v>
  </rv>
  <rv s="1">
    <fb>73.2</fb>
    <v>1</v>
  </rv>
  <rv s="1">
    <fb>73.364999999999995</fb>
    <v>1</v>
  </rv>
  <rv s="1">
    <fb>68.56</fb>
    <v>1</v>
  </rv>
  <rv s="1">
    <fb>2645112</fb>
    <v>2</v>
  </rv>
  <rv s="1">
    <fb>43213</fb>
    <v>0</v>
  </rv>
  <rv s="1">
    <fb>15.7</fb>
    <v>1</v>
  </rv>
  <rv s="1">
    <fb>15.54</fb>
    <v>1</v>
  </rv>
  <rv s="1">
    <fb>644649</fb>
    <v>2</v>
  </rv>
  <rv s="1">
    <fb>44861</fb>
    <v>0</v>
  </rv>
  <rv s="1">
    <fb>73.39</fb>
    <v>1</v>
  </rv>
  <rv s="1">
    <fb>77.91</fb>
    <v>1</v>
  </rv>
  <rv s="1">
    <fb>78.650000000000006</fb>
    <v>1</v>
  </rv>
  <rv s="1">
    <fb>73.3</fb>
    <v>1</v>
  </rv>
  <rv s="1">
    <fb>1833527</fb>
    <v>2</v>
  </rv>
  <rv s="1">
    <fb>43214</fb>
    <v>0</v>
  </rv>
  <rv s="1">
    <fb>15.84</fb>
    <v>1</v>
  </rv>
  <rv s="1">
    <fb>15.65</fb>
    <v>1</v>
  </rv>
  <rv s="1">
    <fb>1332170</fb>
    <v>2</v>
  </rv>
  <rv s="1">
    <fb>44860</fb>
    <v>0</v>
  </rv>
  <rv s="1">
    <fb>76.709999999999994</fb>
    <v>1</v>
  </rv>
  <rv s="1">
    <fb>78</fb>
    <v>1</v>
  </rv>
  <rv s="1">
    <fb>76.400000000000006</fb>
    <v>1</v>
  </rv>
  <rv s="1">
    <fb>1649624</fb>
    <v>2</v>
  </rv>
  <rv s="1">
    <fb>43215</fb>
    <v>0</v>
  </rv>
  <rv s="1">
    <fb>15.585000000000001</fb>
    <v>1</v>
  </rv>
  <rv s="1">
    <fb>736705</fb>
    <v>2</v>
  </rv>
  <rv s="1">
    <fb>44859</fb>
    <v>0</v>
  </rv>
  <rv s="1">
    <fb>79.52</fb>
    <v>1</v>
  </rv>
  <rv s="1">
    <fb>77.09</fb>
    <v>1</v>
  </rv>
  <rv s="1">
    <fb>1541820</fb>
    <v>2</v>
  </rv>
  <rv s="1">
    <fb>43216</fb>
    <v>0</v>
  </rv>
  <rv s="1">
    <fb>15.98</fb>
    <v>1</v>
  </rv>
  <rv s="1">
    <fb>15.99</fb>
    <v>1</v>
  </rv>
  <rv s="1">
    <fb>15.62</fb>
    <v>1</v>
  </rv>
  <rv s="1">
    <fb>379567</fb>
    <v>2</v>
  </rv>
  <rv s="1">
    <fb>44858</fb>
    <v>0</v>
  </rv>
  <rv s="1">
    <fb>76.42</fb>
    <v>1</v>
  </rv>
  <rv s="1">
    <fb>78.03</fb>
    <v>1</v>
  </rv>
  <rv s="1">
    <fb>78.34</fb>
    <v>1</v>
  </rv>
  <rv s="1">
    <fb>74.36</fb>
    <v>1</v>
  </rv>
  <rv s="1">
    <fb>1360974</fb>
    <v>2</v>
  </rv>
  <rv s="1">
    <fb>43217</fb>
    <v>0</v>
  </rv>
  <rv s="1">
    <fb>15.96</fb>
    <v>1</v>
  </rv>
  <rv s="1">
    <fb>686682</fb>
    <v>2</v>
  </rv>
  <rv s="1">
    <fb>44855</fb>
    <v>0</v>
  </rv>
  <rv s="1">
    <fb>77.709999999999994</fb>
    <v>1</v>
  </rv>
  <rv s="1">
    <fb>73.44</fb>
    <v>1</v>
  </rv>
  <rv s="1">
    <fb>77.849999999999994</fb>
    <v>1</v>
  </rv>
  <rv s="1">
    <fb>72.959999999999994</fb>
    <v>1</v>
  </rv>
  <rv s="1">
    <fb>1702013</fb>
    <v>2</v>
  </rv>
  <rv s="1">
    <fb>43220</fb>
    <v>0</v>
  </rv>
  <rv s="1">
    <fb>15.8</fb>
    <v>1</v>
  </rv>
  <rv s="1">
    <fb>16.260000000000002</fb>
    <v>1</v>
  </rv>
  <rv s="1">
    <fb>361163</fb>
    <v>2</v>
  </rv>
  <rv s="1">
    <fb>44854</fb>
    <v>0</v>
  </rv>
  <rv s="1">
    <fb>77.44</fb>
    <v>1</v>
  </rv>
  <rv s="1">
    <fb>79.965000000000003</fb>
    <v>1</v>
  </rv>
  <rv s="1">
    <fb>73.260000000000005</fb>
    <v>1</v>
  </rv>
  <rv s="1">
    <fb>1933276</fb>
    <v>2</v>
  </rv>
  <rv s="1">
    <fb>43221</fb>
    <v>0</v>
  </rv>
  <rv s="1">
    <fb>15.67</fb>
    <v>1</v>
  </rv>
  <rv s="1">
    <fb>15.7828</fb>
    <v>1</v>
  </rv>
  <rv s="1">
    <fb>15.25</fb>
    <v>1</v>
  </rv>
  <rv s="1">
    <fb>1178315</fb>
    <v>2</v>
  </rv>
  <rv s="1">
    <fb>44853</fb>
    <v>0</v>
  </rv>
  <rv s="1">
    <fb>77.099999999999994</fb>
    <v>1</v>
  </rv>
  <rv s="1">
    <fb>77.930000000000007</fb>
    <v>1</v>
  </rv>
  <rv s="1">
    <fb>78.616</fb>
    <v>1</v>
  </rv>
  <rv s="1">
    <fb>75.95</fb>
    <v>1</v>
  </rv>
  <rv s="1">
    <fb>1534117</fb>
    <v>2</v>
  </rv>
  <rv s="1">
    <fb>43222</fb>
    <v>0</v>
  </rv>
  <rv s="1">
    <fb>15.61</fb>
    <v>1</v>
  </rv>
  <rv s="1">
    <fb>15.414999999999999</fb>
    <v>1</v>
  </rv>
  <rv s="1">
    <fb>917066</fb>
    <v>2</v>
  </rv>
  <rv s="1">
    <fb>44852</fb>
    <v>0</v>
  </rv>
  <rv s="1">
    <fb>79.930000000000007</fb>
    <v>1</v>
  </rv>
  <rv s="1">
    <fb>80.989999999999995</fb>
    <v>1</v>
  </rv>
  <rv s="1">
    <fb>82.3</fb>
    <v>1</v>
  </rv>
  <rv s="1">
    <fb>79.28</fb>
    <v>1</v>
  </rv>
  <rv s="1">
    <fb>1762360</fb>
    <v>2</v>
  </rv>
  <rv s="1">
    <fb>43223</fb>
    <v>0</v>
  </rv>
  <rv s="1">
    <fb>15.51</fb>
    <v>1</v>
  </rv>
  <rv s="1">
    <fb>633411</fb>
    <v>2</v>
  </rv>
  <rv s="1">
    <fb>44851</fb>
    <v>0</v>
  </rv>
  <rv s="1">
    <fb>79.48</fb>
    <v>1</v>
  </rv>
  <rv s="1">
    <fb>80.254999999999995</fb>
    <v>1</v>
  </rv>
  <rv s="1">
    <fb>76.03</fb>
    <v>1</v>
  </rv>
  <rv s="1">
    <fb>1305648</fb>
    <v>2</v>
  </rv>
  <rv s="1">
    <fb>43224</fb>
    <v>0</v>
  </rv>
  <rv s="1">
    <fb>15.43</fb>
    <v>1</v>
  </rv>
  <rv s="1">
    <fb>15.4</fb>
    <v>1</v>
  </rv>
  <rv s="1">
    <fb>1513472</fb>
    <v>2</v>
  </rv>
  <rv s="1">
    <fb>44848</fb>
    <v>0</v>
  </rv>
  <rv s="1">
    <fb>77.510000000000005</fb>
    <v>1</v>
  </rv>
  <rv s="1">
    <fb>79.150000000000006</fb>
    <v>1</v>
  </rv>
  <rv s="1">
    <fb>81.459999999999994</fb>
    <v>1</v>
  </rv>
  <rv s="1">
    <fb>77</fb>
    <v>1</v>
  </rv>
  <rv s="1">
    <fb>1708670</fb>
    <v>2</v>
  </rv>
  <rv s="1">
    <fb>43227</fb>
    <v>0</v>
  </rv>
  <rv s="1">
    <fb>15.15</fb>
    <v>1</v>
  </rv>
  <rv s="1">
    <fb>1970600</fb>
    <v>2</v>
  </rv>
  <rv s="1">
    <fb>44847</fb>
    <v>0</v>
  </rv>
  <rv s="1">
    <fb>78.05</fb>
    <v>1</v>
  </rv>
  <rv s="1">
    <fb>73.37</fb>
    <v>1</v>
  </rv>
  <rv s="1">
    <fb>79.73</fb>
    <v>1</v>
  </rv>
  <rv s="1">
    <fb>71.400000000000006</fb>
    <v>1</v>
  </rv>
  <rv s="1">
    <fb>1593290</fb>
    <v>2</v>
  </rv>
  <rv s="1">
    <fb>43228</fb>
    <v>0</v>
  </rv>
  <rv s="1">
    <fb>16.21</fb>
    <v>1</v>
  </rv>
  <rv s="1">
    <fb>15.228999999999999</fb>
    <v>1</v>
  </rv>
  <rv s="1">
    <fb>2438662</fb>
    <v>2</v>
  </rv>
  <rv s="1">
    <fb>44846</fb>
    <v>0</v>
  </rv>
  <rv s="1">
    <fb>76.099999999999994</fb>
    <v>1</v>
  </rv>
  <rv s="1">
    <fb>76.11</fb>
    <v>1</v>
  </rv>
  <rv s="1">
    <fb>76.67</fb>
    <v>1</v>
  </rv>
  <rv s="1">
    <fb>73.89</fb>
    <v>1</v>
  </rv>
  <rv s="1">
    <fb>1085516</fb>
    <v>2</v>
  </rv>
  <rv s="1">
    <fb>43229</fb>
    <v>0</v>
  </rv>
  <rv s="1">
    <fb>15.87</fb>
    <v>1</v>
  </rv>
  <rv s="1">
    <fb>15.42</fb>
    <v>1</v>
  </rv>
  <rv s="1">
    <fb>1799921</fb>
    <v>2</v>
  </rv>
  <rv s="1">
    <fb>44845</fb>
    <v>0</v>
  </rv>
  <rv s="1">
    <fb>76.260000000000005</fb>
    <v>1</v>
  </rv>
  <rv s="1">
    <fb>73.180000000000007</fb>
    <v>1</v>
  </rv>
  <rv s="1">
    <fb>77.69</fb>
    <v>1</v>
  </rv>
  <rv s="1">
    <fb>72.180000000000007</fb>
    <v>1</v>
  </rv>
  <rv s="1">
    <fb>1657647</fb>
    <v>2</v>
  </rv>
  <rv s="1">
    <fb>43230</fb>
    <v>0</v>
  </rv>
  <rv s="1">
    <fb>16.14</fb>
    <v>1</v>
  </rv>
  <rv s="1">
    <fb>818823</fb>
    <v>2</v>
  </rv>
  <rv s="1">
    <fb>44844</fb>
    <v>0</v>
  </rv>
  <rv s="1">
    <fb>73.67</fb>
    <v>1</v>
  </rv>
  <rv s="1">
    <fb>76.61</fb>
    <v>1</v>
  </rv>
  <rv s="1">
    <fb>72.16</fb>
    <v>1</v>
  </rv>
  <rv s="1">
    <fb>1285991</fb>
    <v>2</v>
  </rv>
  <rv s="1">
    <fb>43231</fb>
    <v>0</v>
  </rv>
  <rv s="1">
    <fb>16.28</fb>
    <v>1</v>
  </rv>
  <rv s="1">
    <fb>822028</fb>
    <v>2</v>
  </rv>
  <rv s="1">
    <fb>44841</fb>
    <v>0</v>
  </rv>
  <rv s="1">
    <fb>76.64</fb>
    <v>1</v>
  </rv>
  <rv s="1">
    <fb>76.069999999999993</fb>
    <v>1</v>
  </rv>
  <rv s="1">
    <fb>77.11</fb>
    <v>1</v>
  </rv>
  <rv s="1">
    <fb>75.03</fb>
    <v>1</v>
  </rv>
  <rv s="1">
    <fb>886491</fb>
    <v>2</v>
  </rv>
  <rv s="1">
    <fb>43234</fb>
    <v>0</v>
  </rv>
  <rv s="1">
    <fb>16.219799999999999</fb>
    <v>1</v>
  </rv>
  <rv s="1">
    <fb>15.244999999999999</fb>
    <v>1</v>
  </rv>
  <rv s="1">
    <fb>1399209</fb>
    <v>2</v>
  </rv>
  <rv s="1">
    <fb>44840</fb>
    <v>0</v>
  </rv>
  <rv s="1">
    <fb>78.599999999999994</fb>
    <v>1</v>
  </rv>
  <rv s="1">
    <fb>78.930000000000007</fb>
    <v>1</v>
  </rv>
  <rv s="1">
    <fb>80.38</fb>
    <v>1</v>
  </rv>
  <rv s="1">
    <fb>77.749799999999993</fb>
    <v>1</v>
  </rv>
  <rv s="1">
    <fb>1052152</fb>
    <v>2</v>
  </rv>
  <rv s="1">
    <fb>43235</fb>
    <v>0</v>
  </rv>
  <rv s="1">
    <fb>907483</fb>
    <v>2</v>
  </rv>
  <rv s="1">
    <fb>44839</fb>
    <v>0</v>
  </rv>
  <rv s="1">
    <fb>79.23</fb>
    <v>1</v>
  </rv>
  <rv s="1">
    <fb>76.33</fb>
    <v>1</v>
  </rv>
  <rv s="1">
    <fb>80.08</fb>
    <v>1</v>
  </rv>
  <rv s="1">
    <fb>75.849999999999994</fb>
    <v>1</v>
  </rv>
  <rv s="1">
    <fb>1548497</fb>
    <v>2</v>
  </rv>
  <rv s="1">
    <fb>43236</fb>
    <v>0</v>
  </rv>
  <rv s="1">
    <fb>16.290099999999999</fb>
    <v>1</v>
  </rv>
  <rv s="1">
    <fb>890774</fb>
    <v>2</v>
  </rv>
  <rv s="1">
    <fb>44838</fb>
    <v>0</v>
  </rv>
  <rv s="1">
    <fb>77.48</fb>
    <v>1</v>
  </rv>
  <rv s="1">
    <fb>75.180000000000007</fb>
    <v>1</v>
  </rv>
  <rv s="1">
    <fb>78.06</fb>
    <v>1</v>
  </rv>
  <rv s="1">
    <fb>2005907</fb>
    <v>2</v>
  </rv>
  <rv s="1">
    <fb>43237</fb>
    <v>0</v>
  </rv>
  <rv s="1">
    <fb>16.170000000000002</fb>
    <v>1</v>
  </rv>
  <rv s="1">
    <fb>16.46</fb>
    <v>1</v>
  </rv>
  <rv s="1">
    <fb>15.960800000000001</fb>
    <v>1</v>
  </rv>
  <rv s="1">
    <fb>845697</fb>
    <v>2</v>
  </rv>
  <rv s="1">
    <fb>44837</fb>
    <v>0</v>
  </rv>
  <rv s="1">
    <fb>72.36</fb>
    <v>1</v>
  </rv>
  <rv s="1">
    <fb>69.489999999999995</fb>
    <v>1</v>
  </rv>
  <rv s="1">
    <fb>73.33</fb>
    <v>1</v>
  </rv>
  <rv s="1">
    <fb>69.36</fb>
    <v>1</v>
  </rv>
  <rv s="1">
    <fb>1585623</fb>
    <v>2</v>
  </rv>
  <rv s="1">
    <fb>43238</fb>
    <v>0</v>
  </rv>
  <rv s="1">
    <fb>16.420000000000002</fb>
    <v>1</v>
  </rv>
  <rv s="1">
    <fb>926888</fb>
    <v>2</v>
  </rv>
  <rv s="1">
    <fb>44834</fb>
    <v>0</v>
  </rv>
  <rv s="1">
    <fb>68.66</fb>
    <v>1</v>
  </rv>
  <rv s="1">
    <fb>67.94</fb>
    <v>1</v>
  </rv>
  <rv s="1">
    <fb>71.405000000000001</fb>
    <v>1</v>
  </rv>
  <rv s="1">
    <fb>65.25</fb>
    <v>1</v>
  </rv>
  <rv s="1">
    <fb>1650529</fb>
    <v>2</v>
  </rv>
  <rv s="1">
    <fb>43241</fb>
    <v>0</v>
  </rv>
  <rv s="1">
    <fb>17.09</fb>
    <v>1</v>
  </rv>
  <rv s="1">
    <fb>16.53</fb>
    <v>1</v>
  </rv>
  <rv s="1">
    <fb>17.1449</fb>
    <v>1</v>
  </rv>
  <rv s="1">
    <fb>1327432</fb>
    <v>2</v>
  </rv>
  <rv s="1">
    <fb>44833</fb>
    <v>0</v>
  </rv>
  <rv s="1">
    <fb>71.599999999999994</fb>
    <v>1</v>
  </rv>
  <rv s="1">
    <fb>70.459999999999994</fb>
    <v>1</v>
  </rv>
  <rv s="1">
    <fb>71.647999999999996</fb>
    <v>1</v>
  </rv>
  <rv s="1">
    <fb>68.400000000000006</fb>
    <v>1</v>
  </rv>
  <rv s="1">
    <fb>1077180</fb>
    <v>2</v>
  </rv>
  <rv s="1">
    <fb>43242</fb>
    <v>0</v>
  </rv>
  <rv s="1">
    <fb>16.72</fb>
    <v>1</v>
  </rv>
  <rv s="1">
    <fb>17.05</fb>
    <v>1</v>
  </rv>
  <rv s="1">
    <fb>17.239999999999998</fb>
    <v>1</v>
  </rv>
  <rv s="1">
    <fb>16.671700000000001</fb>
    <v>1</v>
  </rv>
  <rv s="1">
    <fb>948326</fb>
    <v>2</v>
  </rv>
  <rv s="1">
    <fb>44832</fb>
    <v>0</v>
  </rv>
  <rv s="1">
    <fb>72.239999999999995</fb>
    <v>1</v>
  </rv>
  <rv s="1">
    <fb>69.52</fb>
    <v>1</v>
  </rv>
  <rv s="1">
    <fb>72.857900000000001</fb>
    <v>1</v>
  </rv>
  <rv s="1">
    <fb>68.8</fb>
    <v>1</v>
  </rv>
  <rv s="1">
    <fb>1486820</fb>
    <v>2</v>
  </rv>
  <rv s="1">
    <fb>43243</fb>
    <v>0</v>
  </rv>
  <rv s="1">
    <fb>16.73</fb>
    <v>1</v>
  </rv>
  <rv s="1">
    <fb>16.64</fb>
    <v>1</v>
  </rv>
  <rv s="1">
    <fb>17.12</fb>
    <v>1</v>
  </rv>
  <rv s="1">
    <fb>16.41</fb>
    <v>1</v>
  </rv>
  <rv s="1">
    <fb>688665</fb>
    <v>2</v>
  </rv>
  <rv s="1">
    <fb>44831</fb>
    <v>0</v>
  </rv>
  <rv s="1">
    <fb>68.95</fb>
    <v>1</v>
  </rv>
  <rv s="1">
    <fb>67.709999999999994</fb>
    <v>1</v>
  </rv>
  <rv s="1">
    <fb>71.16</fb>
    <v>1</v>
  </rv>
  <rv s="1">
    <fb>67.48</fb>
    <v>1</v>
  </rv>
  <rv s="1">
    <fb>1757068</fb>
    <v>2</v>
  </rv>
  <rv s="1">
    <fb>43244</fb>
    <v>0</v>
  </rv>
  <rv s="1">
    <fb>16.79</fb>
    <v>1</v>
  </rv>
  <rv s="1">
    <fb>16.66</fb>
    <v>1</v>
  </rv>
  <rv s="1">
    <fb>17</fb>
    <v>1</v>
  </rv>
  <rv s="1">
    <fb>752470</fb>
    <v>2</v>
  </rv>
  <rv s="1">
    <fb>44830</fb>
    <v>0</v>
  </rv>
  <rv s="1">
    <fb>65.599999999999994</fb>
    <v>1</v>
  </rv>
  <rv s="1">
    <fb>66.510000000000005</fb>
    <v>1</v>
  </rv>
  <rv s="1">
    <fb>68.784999999999997</fb>
    <v>1</v>
  </rv>
  <rv s="1">
    <fb>65.5</fb>
    <v>1</v>
  </rv>
  <rv s="1">
    <fb>1608328</fb>
    <v>2</v>
  </rv>
  <rv s="1">
    <fb>43245</fb>
    <v>0</v>
  </rv>
  <rv s="1">
    <fb>17.28</fb>
    <v>1</v>
  </rv>
  <rv s="1">
    <fb>16.87</fb>
    <v>1</v>
  </rv>
  <rv s="1">
    <fb>787386</fb>
    <v>2</v>
  </rv>
  <rv s="1">
    <fb>44827</fb>
    <v>0</v>
  </rv>
  <rv s="1">
    <fb>66.709999999999994</fb>
    <v>1</v>
  </rv>
  <rv s="1">
    <fb>66.885000000000005</fb>
    <v>1</v>
  </rv>
  <rv s="1">
    <fb>68.45</fb>
    <v>1</v>
  </rv>
  <rv s="1">
    <fb>65.170100000000005</fb>
    <v>1</v>
  </rv>
  <rv s="1">
    <fb>2020560</fb>
    <v>2</v>
  </rv>
  <rv s="1">
    <fb>43249</fb>
    <v>0</v>
  </rv>
  <rv s="1">
    <fb>17.350000000000001</fb>
    <v>1</v>
  </rv>
  <rv s="1">
    <fb>17.170000000000002</fb>
    <v>1</v>
  </rv>
  <rv s="1">
    <fb>17.45</fb>
    <v>1</v>
  </rv>
  <rv s="1">
    <fb>17.11</fb>
    <v>1</v>
  </rv>
  <rv s="1">
    <fb>938597</fb>
    <v>2</v>
  </rv>
  <rv s="1">
    <fb>44826</fb>
    <v>0</v>
  </rv>
  <rv s="1">
    <fb>68.78</fb>
    <v>1</v>
  </rv>
  <rv s="1">
    <fb>74.489999999999995</fb>
    <v>1</v>
  </rv>
  <rv s="1">
    <fb>74.98</fb>
    <v>1</v>
  </rv>
  <rv s="1">
    <fb>68.739999999999995</fb>
    <v>1</v>
  </rv>
  <rv s="1">
    <fb>1646061</fb>
    <v>2</v>
  </rv>
  <rv s="1">
    <fb>43250</fb>
    <v>0</v>
  </rv>
  <rv s="1">
    <fb>17.84</fb>
    <v>1</v>
  </rv>
  <rv s="1">
    <fb>17.47</fb>
    <v>1</v>
  </rv>
  <rv s="1">
    <fb>17.86</fb>
    <v>1</v>
  </rv>
  <rv s="1">
    <fb>17.400099999999998</fb>
    <v>1</v>
  </rv>
  <rv s="1">
    <fb>753071</fb>
    <v>2</v>
  </rv>
  <rv s="1">
    <fb>44825</fb>
    <v>0</v>
  </rv>
  <rv s="1">
    <fb>74.78</fb>
    <v>1</v>
  </rv>
  <rv s="1">
    <fb>77.95</fb>
    <v>1</v>
  </rv>
  <rv s="1">
    <fb>78.91</fb>
    <v>1</v>
  </rv>
  <rv s="1">
    <fb>74.715000000000003</fb>
    <v>1</v>
  </rv>
  <rv s="1">
    <fb>1044547</fb>
    <v>2</v>
  </rv>
  <rv s="1">
    <fb>43251</fb>
    <v>0</v>
  </rv>
  <rv s="1">
    <fb>17.87</fb>
    <v>1</v>
  </rv>
  <rv s="1">
    <fb>18.21</fb>
    <v>1</v>
  </rv>
  <rv s="1">
    <fb>17.635000000000002</fb>
    <v>1</v>
  </rv>
  <rv s="1">
    <fb>954131</fb>
    <v>2</v>
  </rv>
  <rv s="1">
    <fb>44824</fb>
    <v>0</v>
  </rv>
  <rv s="1">
    <fb>77.290000000000006</fb>
    <v>1</v>
  </rv>
  <rv s="1">
    <fb>76.62</fb>
    <v>1</v>
  </rv>
  <rv s="1">
    <fb>78.28</fb>
    <v>1</v>
  </rv>
  <rv s="1">
    <fb>76.3</fb>
    <v>1</v>
  </rv>
  <rv s="1">
    <fb>871473</fb>
    <v>2</v>
  </rv>
  <rv s="1">
    <fb>43252</fb>
    <v>0</v>
  </rv>
  <rv s="1">
    <fb>18.260000000000002</fb>
    <v>1</v>
  </rv>
  <rv s="1">
    <fb>18.14</fb>
    <v>1</v>
  </rv>
  <rv s="1">
    <fb>18.445</fb>
    <v>1</v>
  </rv>
  <rv s="1">
    <fb>1110259</fb>
    <v>2</v>
  </rv>
  <rv s="1">
    <fb>44823</fb>
    <v>0</v>
  </rv>
  <rv s="1">
    <fb>78.41</fb>
    <v>1</v>
  </rv>
  <rv s="1">
    <fb>74.819999999999993</fb>
    <v>1</v>
  </rv>
  <rv s="1">
    <fb>78.849999999999994</fb>
    <v>1</v>
  </rv>
  <rv s="1">
    <fb>1452256</fb>
    <v>2</v>
  </rv>
  <rv s="1">
    <fb>43255</fb>
    <v>0</v>
  </rv>
  <rv s="1">
    <fb>18.13</fb>
    <v>1</v>
  </rv>
  <rv s="1">
    <fb>18.41</fb>
    <v>1</v>
  </rv>
  <rv s="1">
    <fb>18.45</fb>
    <v>1</v>
  </rv>
  <rv s="1">
    <fb>17.77</fb>
    <v>1</v>
  </rv>
  <rv s="1">
    <fb>1061394</fb>
    <v>2</v>
  </rv>
  <rv s="1">
    <fb>44820</fb>
    <v>0</v>
  </rv>
  <rv s="1">
    <fb>76.150000000000006</fb>
    <v>1</v>
  </rv>
  <rv s="1">
    <fb>76.08</fb>
    <v>1</v>
  </rv>
  <rv s="1">
    <fb>76.38</fb>
    <v>1</v>
  </rv>
  <rv s="1">
    <fb>74.75</fb>
    <v>1</v>
  </rv>
  <rv s="1">
    <fb>1438271</fb>
    <v>2</v>
  </rv>
  <rv s="1">
    <fb>43256</fb>
    <v>0</v>
  </rv>
  <rv s="1">
    <fb>18.61</fb>
    <v>1</v>
  </rv>
  <rv s="1">
    <fb>18.079999999999998</fb>
    <v>1</v>
  </rv>
  <rv s="1">
    <fb>18.64</fb>
    <v>1</v>
  </rv>
  <rv s="1">
    <fb>17.72</fb>
    <v>1</v>
  </rv>
  <rv s="1">
    <fb>807849</fb>
    <v>2</v>
  </rv>
  <rv s="1">
    <fb>44819</fb>
    <v>0</v>
  </rv>
  <rv s="1">
    <fb>77.41</fb>
    <v>1</v>
  </rv>
  <rv s="1">
    <fb>75.86</fb>
    <v>1</v>
  </rv>
  <rv s="1">
    <fb>79.91</fb>
    <v>1</v>
  </rv>
  <rv s="1">
    <fb>75.825000000000003</fb>
    <v>1</v>
  </rv>
  <rv s="1">
    <fb>1304627</fb>
    <v>2</v>
  </rv>
  <rv s="1">
    <fb>43257</fb>
    <v>0</v>
  </rv>
  <rv s="1">
    <fb>18.649999999999999</fb>
    <v>1</v>
  </rv>
  <rv s="1">
    <fb>18.89</fb>
    <v>1</v>
  </rv>
  <rv s="1">
    <fb>18.100000000000001</fb>
    <v>1</v>
  </rv>
  <rv s="1">
    <fb>1219156</fb>
    <v>2</v>
  </rv>
  <rv s="1">
    <fb>44818</fb>
    <v>0</v>
  </rv>
  <rv s="1">
    <fb>75.510000000000005</fb>
    <v>1</v>
  </rv>
  <rv s="1">
    <fb>76.569999999999993</fb>
    <v>1</v>
  </rv>
  <rv s="1">
    <fb>72.88</fb>
    <v>1</v>
  </rv>
  <rv s="1">
    <fb>1690479</fb>
    <v>2</v>
  </rv>
  <rv s="1">
    <fb>43258</fb>
    <v>0</v>
  </rv>
  <rv s="1">
    <fb>18.54</fb>
    <v>1</v>
  </rv>
  <rv s="1">
    <fb>18.420000000000002</fb>
    <v>1</v>
  </rv>
  <rv s="1">
    <fb>18.79</fb>
    <v>1</v>
  </rv>
  <rv s="1">
    <fb>18.28</fb>
    <v>1</v>
  </rv>
  <rv s="1">
    <fb>849058</fb>
    <v>2</v>
  </rv>
  <rv s="1">
    <fb>44817</fb>
    <v>0</v>
  </rv>
  <rv s="1">
    <fb>75.39</fb>
    <v>1</v>
  </rv>
  <rv s="1">
    <fb>79.02</fb>
    <v>1</v>
  </rv>
  <rv s="1">
    <fb>80.34</fb>
    <v>1</v>
  </rv>
  <rv s="1">
    <fb>74.86</fb>
    <v>1</v>
  </rv>
  <rv s="1">
    <fb>1935674</fb>
    <v>2</v>
  </rv>
  <rv s="1">
    <fb>43259</fb>
    <v>0</v>
  </rv>
  <rv s="1">
    <fb>19.09</fb>
    <v>1</v>
  </rv>
  <rv s="1">
    <fb>18.55</fb>
    <v>1</v>
  </rv>
  <rv s="1">
    <fb>19.2</fb>
    <v>1</v>
  </rv>
  <rv s="1">
    <fb>18.510000000000002</fb>
    <v>1</v>
  </rv>
  <rv s="1">
    <fb>1022430</fb>
    <v>2</v>
  </rv>
  <rv s="1">
    <fb>44816</fb>
    <v>0</v>
  </rv>
  <rv s="1">
    <fb>83.59</fb>
    <v>1</v>
  </rv>
  <rv s="1">
    <fb>80.98</fb>
    <v>1</v>
  </rv>
  <rv s="1">
    <fb>80.62</fb>
    <v>1</v>
  </rv>
  <rv s="1">
    <fb>1434530</fb>
    <v>2</v>
  </rv>
  <rv s="1">
    <fb>43262</fb>
    <v>0</v>
  </rv>
  <rv s="1">
    <fb>18.809999999999999</fb>
    <v>1</v>
  </rv>
  <rv s="1">
    <fb>19.05</fb>
    <v>1</v>
  </rv>
  <rv s="1">
    <fb>19.158899999999999</fb>
    <v>1</v>
  </rv>
  <rv s="1">
    <fb>18.709399999999999</fb>
    <v>1</v>
  </rv>
  <rv s="1">
    <fb>701488</fb>
    <v>2</v>
  </rv>
  <rv s="1">
    <fb>44813</fb>
    <v>0</v>
  </rv>
  <rv s="1">
    <fb>81.430000000000007</fb>
    <v>1</v>
  </rv>
  <rv s="1">
    <fb>78.78</fb>
    <v>1</v>
  </rv>
  <rv s="1">
    <fb>1338565</fb>
    <v>2</v>
  </rv>
  <rv s="1">
    <fb>43263</fb>
    <v>0</v>
  </rv>
  <rv s="1">
    <fb>19.34</fb>
    <v>1</v>
  </rv>
  <rv s="1">
    <fb>19.03</fb>
    <v>1</v>
  </rv>
  <rv s="1">
    <fb>19.54</fb>
    <v>1</v>
  </rv>
  <rv s="1">
    <fb>18.95</fb>
    <v>1</v>
  </rv>
  <rv s="1">
    <fb>790041</fb>
    <v>2</v>
  </rv>
  <rv s="1">
    <fb>44812</fb>
    <v>0</v>
  </rv>
  <rv s="1">
    <fb>78.55</fb>
    <v>1</v>
  </rv>
  <rv s="1">
    <fb>74.875</fb>
    <v>1</v>
  </rv>
  <rv s="1">
    <fb>78.58</fb>
    <v>1</v>
  </rv>
  <rv s="1">
    <fb>73.53</fb>
    <v>1</v>
  </rv>
  <rv s="1">
    <fb>1074857</fb>
    <v>2</v>
  </rv>
  <rv s="1">
    <fb>43264</fb>
    <v>0</v>
  </rv>
  <rv s="1">
    <fb>18.670000000000002</fb>
    <v>1</v>
  </rv>
  <rv s="1">
    <fb>19.3</fb>
    <v>1</v>
  </rv>
  <rv s="1">
    <fb>19.399999999999999</fb>
    <v>1</v>
  </rv>
  <rv s="1">
    <fb>18.440000000000001</fb>
    <v>1</v>
  </rv>
  <rv s="1">
    <fb>1035182</fb>
    <v>2</v>
  </rv>
  <rv s="1">
    <fb>44811</fb>
    <v>0</v>
  </rv>
  <rv s="1">
    <fb>71.47</fb>
    <v>1</v>
  </rv>
  <rv s="1">
    <fb>76.680000000000007</fb>
    <v>1</v>
  </rv>
  <rv s="1">
    <fb>71.12</fb>
    <v>1</v>
  </rv>
  <rv s="1">
    <fb>1130043</fb>
    <v>2</v>
  </rv>
  <rv s="1">
    <fb>43265</fb>
    <v>0</v>
  </rv>
  <rv s="1">
    <fb>18.84</fb>
    <v>1</v>
  </rv>
  <rv s="1">
    <fb>18.920000000000002</fb>
    <v>1</v>
  </rv>
  <rv s="1">
    <fb>18.57</fb>
    <v>1</v>
  </rv>
  <rv s="1">
    <fb>810426</fb>
    <v>2</v>
  </rv>
  <rv s="1">
    <fb>44810</fb>
    <v>0</v>
  </rv>
  <rv s="1">
    <fb>71.94</fb>
    <v>1</v>
  </rv>
  <rv s="1">
    <fb>71.25</fb>
    <v>1</v>
  </rv>
  <rv s="1">
    <fb>72.540000000000006</fb>
    <v>1</v>
  </rv>
  <rv s="1">
    <fb>68.06</fb>
    <v>1</v>
  </rv>
  <rv s="1">
    <fb>1356654</fb>
    <v>2</v>
  </rv>
  <rv s="1">
    <fb>43266</fb>
    <v>0</v>
  </rv>
  <rv s="1">
    <fb>18.66</fb>
    <v>1</v>
  </rv>
  <rv s="1">
    <fb>18.77</fb>
    <v>1</v>
  </rv>
  <rv s="1">
    <fb>19.04</fb>
    <v>1</v>
  </rv>
  <rv s="1">
    <fb>1048297</fb>
    <v>2</v>
  </rv>
  <rv s="1">
    <fb>44806</fb>
    <v>0</v>
  </rv>
  <rv s="1">
    <fb>73.650000000000006</fb>
    <v>1</v>
  </rv>
  <rv s="1">
    <fb>74.010000000000005</fb>
    <v>1</v>
  </rv>
  <rv s="1">
    <fb>70.540000000000006</fb>
    <v>1</v>
  </rv>
  <rv s="1">
    <fb>968425</fb>
    <v>2</v>
  </rv>
  <rv s="1">
    <fb>43269</fb>
    <v>0</v>
  </rv>
  <rv s="1">
    <fb>18.600000000000001</fb>
    <v>1</v>
  </rv>
  <rv s="1">
    <fb>19.059999999999999</fb>
    <v>1</v>
  </rv>
  <rv s="1">
    <fb>18.52</fb>
    <v>1</v>
  </rv>
  <rv s="1">
    <fb>588930</fb>
    <v>2</v>
  </rv>
  <rv s="1">
    <fb>44805</fb>
    <v>0</v>
  </rv>
  <rv s="1">
    <fb>73.02</fb>
    <v>1</v>
  </rv>
  <rv s="1">
    <fb>72.17</fb>
    <v>1</v>
  </rv>
  <rv s="1">
    <fb>73.72</fb>
    <v>1</v>
  </rv>
  <rv s="1">
    <fb>71.11</fb>
    <v>1</v>
  </rv>
  <rv s="1">
    <fb>1188073</fb>
    <v>2</v>
  </rv>
  <rv s="1">
    <fb>43270</fb>
    <v>0</v>
  </rv>
  <rv s="1">
    <fb>18.86</fb>
    <v>1</v>
  </rv>
  <rv s="1">
    <fb>19.105</fb>
    <v>1</v>
  </rv>
  <rv s="1">
    <fb>18.72</fb>
    <v>1</v>
  </rv>
  <rv s="1">
    <fb>877873</fb>
    <v>2</v>
  </rv>
  <rv s="1">
    <fb>44804</fb>
    <v>0</v>
  </rv>
  <rv s="1">
    <fb>73.7</fb>
    <v>1</v>
  </rv>
  <rv s="1">
    <fb>74.19</fb>
    <v>1</v>
  </rv>
  <rv s="1">
    <fb>74.599999999999994</fb>
    <v>1</v>
  </rv>
  <rv s="1">
    <fb>72.31</fb>
    <v>1</v>
  </rv>
  <rv s="1">
    <fb>971101</fb>
    <v>2</v>
  </rv>
  <rv s="1">
    <fb>43271</fb>
    <v>0</v>
  </rv>
  <rv s="1">
    <fb>19.12</fb>
    <v>1</v>
  </rv>
  <rv s="1">
    <fb>19.190000000000001</fb>
    <v>1</v>
  </rv>
  <rv s="1">
    <fb>19.199000000000002</fb>
    <v>1</v>
  </rv>
  <rv s="1">
    <fb>18.75</fb>
    <v>1</v>
  </rv>
  <rv s="1">
    <fb>519354</fb>
    <v>2</v>
  </rv>
  <rv s="1">
    <fb>44803</fb>
    <v>0</v>
  </rv>
  <rv s="1">
    <fb>73.78</fb>
    <v>1</v>
  </rv>
  <rv s="1">
    <fb>75.92</fb>
    <v>1</v>
  </rv>
  <rv s="1">
    <fb>72.56</fb>
    <v>1</v>
  </rv>
  <rv s="1">
    <fb>934044</fb>
    <v>2</v>
  </rv>
  <rv s="1">
    <fb>43272</fb>
    <v>0</v>
  </rv>
  <rv s="1">
    <fb>19.16</fb>
    <v>1</v>
  </rv>
  <rv s="1">
    <fb>18.82</fb>
    <v>1</v>
  </rv>
  <rv s="1">
    <fb>682125</fb>
    <v>2</v>
  </rv>
  <rv s="1">
    <fb>44802</fb>
    <v>0</v>
  </rv>
  <rv s="1">
    <fb>75.41</fb>
    <v>1</v>
  </rv>
  <rv s="1">
    <fb>76.86</fb>
    <v>1</v>
  </rv>
  <rv s="1">
    <fb>74.510000000000005</fb>
    <v>1</v>
  </rv>
  <rv s="1">
    <fb>931846</fb>
    <v>2</v>
  </rv>
  <rv s="1">
    <fb>43273</fb>
    <v>0</v>
  </rv>
  <rv s="1">
    <fb>18.010000000000002</fb>
    <v>1</v>
  </rv>
  <rv s="1">
    <fb>18.97</fb>
    <v>1</v>
  </rv>
  <rv s="1">
    <fb>19.015000000000001</fb>
    <v>1</v>
  </rv>
  <rv s="1">
    <fb>17.88</fb>
    <v>1</v>
  </rv>
  <rv s="1">
    <fb>2137928</fb>
    <v>2</v>
  </rv>
  <rv s="1">
    <fb>44799</fb>
    <v>0</v>
  </rv>
  <rv s="1">
    <fb>80.73</fb>
    <v>1</v>
  </rv>
  <rv s="1">
    <fb>81.247299999999996</fb>
    <v>1</v>
  </rv>
  <rv s="1">
    <fb>76.83</fb>
    <v>1</v>
  </rv>
  <rv s="1">
    <fb>1469958</fb>
    <v>2</v>
  </rv>
  <rv s="1">
    <fb>43276</fb>
    <v>0</v>
  </rv>
  <rv s="1">
    <fb>17.68</fb>
    <v>1</v>
  </rv>
  <rv s="1">
    <fb>18.09</fb>
    <v>1</v>
  </rv>
  <rv s="1">
    <fb>17.489999999999998</fb>
    <v>1</v>
  </rv>
  <rv s="1">
    <fb>1287458</fb>
    <v>2</v>
  </rv>
  <rv s="1">
    <fb>44798</fb>
    <v>0</v>
  </rv>
  <rv s="1">
    <fb>81.010000000000005</fb>
    <v>1</v>
  </rv>
  <rv s="1">
    <fb>77.180000000000007</fb>
    <v>1</v>
  </rv>
  <rv s="1">
    <fb>81.02</fb>
    <v>1</v>
  </rv>
  <rv s="1">
    <fb>77.06</fb>
    <v>1</v>
  </rv>
  <rv s="1">
    <fb>1465715</fb>
    <v>2</v>
  </rv>
  <rv s="1">
    <fb>43277</fb>
    <v>0</v>
  </rv>
  <rv s="1">
    <fb>17.850000000000001</fb>
    <v>1</v>
  </rv>
  <rv s="1">
    <fb>17.64</fb>
    <v>1</v>
  </rv>
  <rv s="1">
    <fb>18.12</fb>
    <v>1</v>
  </rv>
  <rv s="1">
    <fb>631703</fb>
    <v>2</v>
  </rv>
  <rv s="1">
    <fb>44797</fb>
    <v>0</v>
  </rv>
  <rv s="1">
    <fb>76.69</fb>
    <v>1</v>
  </rv>
  <rv s="1">
    <fb>74.180000000000007</fb>
    <v>1</v>
  </rv>
  <rv s="1">
    <fb>73.989999999999995</fb>
    <v>1</v>
  </rv>
  <rv s="1">
    <fb>1559329</fb>
    <v>2</v>
  </rv>
  <rv s="1">
    <fb>43278</fb>
    <v>0</v>
  </rv>
  <rv s="1">
    <fb>17.940000000000001</fb>
    <v>1</v>
  </rv>
  <rv s="1">
    <fb>17.899999999999999</fb>
    <v>1</v>
  </rv>
  <rv s="1">
    <fb>18.37</fb>
    <v>1</v>
  </rv>
  <rv s="1">
    <fb>990627</fb>
    <v>2</v>
  </rv>
  <rv s="1">
    <fb>44796</fb>
    <v>0</v>
  </rv>
  <rv s="1">
    <fb>73.930000000000007</fb>
    <v>1</v>
  </rv>
  <rv s="1">
    <fb>72.819999999999993</fb>
    <v>1</v>
  </rv>
  <rv s="1">
    <fb>75.13</fb>
    <v>1</v>
  </rv>
  <rv s="1">
    <fb>988930</fb>
    <v>2</v>
  </rv>
  <rv s="1">
    <fb>43279</fb>
    <v>0</v>
  </rv>
  <rv s="1">
    <fb>17.75</fb>
    <v>1</v>
  </rv>
  <rv s="1">
    <fb>17.93</fb>
    <v>1</v>
  </rv>
  <rv s="1">
    <fb>18.25</fb>
    <v>1</v>
  </rv>
  <rv s="1">
    <fb>17.675000000000001</fb>
    <v>1</v>
  </rv>
  <rv s="1">
    <fb>887623</fb>
    <v>2</v>
  </rv>
  <rv s="1">
    <fb>44795</fb>
    <v>0</v>
  </rv>
  <rv s="1">
    <fb>72.430000000000007</fb>
    <v>1</v>
  </rv>
  <rv s="1">
    <fb>70.98</fb>
    <v>1</v>
  </rv>
  <rv s="1">
    <fb>70.051000000000002</fb>
    <v>1</v>
  </rv>
  <rv s="1">
    <fb>1209568</fb>
    <v>2</v>
  </rv>
  <rv s="1">
    <fb>43280</fb>
    <v>0</v>
  </rv>
  <rv s="1">
    <fb>17.61</fb>
    <v>1</v>
  </rv>
  <rv s="1">
    <fb>17.91</fb>
    <v>1</v>
  </rv>
  <rv s="1">
    <fb>18.22</fb>
    <v>1</v>
  </rv>
  <rv s="1">
    <fb>17.559999999999999</fb>
    <v>1</v>
  </rv>
  <rv s="1">
    <fb>803030</fb>
    <v>2</v>
  </rv>
  <rv s="1">
    <fb>44792</fb>
    <v>0</v>
  </rv>
  <rv s="1">
    <fb>72.849999999999994</fb>
    <v>1</v>
  </rv>
  <rv s="1">
    <fb>75.424999999999997</fb>
    <v>1</v>
  </rv>
  <rv s="1">
    <fb>76.010000000000005</fb>
    <v>1</v>
  </rv>
  <rv s="1">
    <fb>71.900000000000006</fb>
    <v>1</v>
  </rv>
  <rv s="1">
    <fb>1796779</fb>
    <v>2</v>
  </rv>
  <rv s="1">
    <fb>43283</fb>
    <v>0</v>
  </rv>
  <rv s="1">
    <fb>17.36</fb>
    <v>1</v>
  </rv>
  <rv s="1">
    <fb>17.57</fb>
    <v>1</v>
  </rv>
  <rv s="1">
    <fb>17.600000000000001</fb>
    <v>1</v>
  </rv>
  <rv s="1">
    <fb>1058884</fb>
    <v>2</v>
  </rv>
  <rv s="1">
    <fb>44791</fb>
    <v>0</v>
  </rv>
  <rv s="1">
    <fb>76.92</fb>
    <v>1</v>
  </rv>
  <rv s="1">
    <fb>76.5</fb>
    <v>1</v>
  </rv>
  <rv s="1">
    <fb>77.284999999999997</fb>
    <v>1</v>
  </rv>
  <rv s="1">
    <fb>75.38</fb>
    <v>1</v>
  </rv>
  <rv s="1">
    <fb>1100377</fb>
    <v>2</v>
  </rv>
  <rv s="1">
    <fb>43284</fb>
    <v>0</v>
  </rv>
  <rv s="1">
    <fb>17.25</fb>
    <v>1</v>
  </rv>
  <rv s="1">
    <fb>17.399999999999999</fb>
    <v>1</v>
  </rv>
  <rv s="1">
    <fb>17.62</fb>
    <v>1</v>
  </rv>
  <rv s="1">
    <fb>17.22</fb>
    <v>1</v>
  </rv>
  <rv s="1">
    <fb>485534</fb>
    <v>2</v>
  </rv>
  <rv s="1">
    <fb>44790</fb>
    <v>0</v>
  </rv>
  <rv s="1">
    <fb>76.75</fb>
    <v>1</v>
  </rv>
  <rv s="1">
    <fb>77.86</fb>
    <v>1</v>
  </rv>
  <rv s="1">
    <fb>78.61</fb>
    <v>1</v>
  </rv>
  <rv s="1">
    <fb>75.790000000000006</fb>
    <v>1</v>
  </rv>
  <rv s="1">
    <fb>1233247</fb>
    <v>2</v>
  </rv>
  <rv s="1">
    <fb>43286</fb>
    <v>0</v>
  </rv>
  <rv s="1">
    <fb>17.38</fb>
    <v>1</v>
  </rv>
  <rv s="1">
    <fb>16.93</fb>
    <v>1</v>
  </rv>
  <rv s="1">
    <fb>604858</fb>
    <v>2</v>
  </rv>
  <rv s="1">
    <fb>44789</fb>
    <v>0</v>
  </rv>
  <rv s="1">
    <fb>79.16</fb>
    <v>1</v>
  </rv>
  <rv s="1">
    <fb>78.69</fb>
    <v>1</v>
  </rv>
  <rv s="1">
    <fb>80.59</fb>
    <v>1</v>
  </rv>
  <rv s="1">
    <fb>76.625</fb>
    <v>1</v>
  </rv>
  <rv s="1">
    <fb>1304922</fb>
    <v>2</v>
  </rv>
  <rv s="1">
    <fb>43287</fb>
    <v>0</v>
  </rv>
  <rv s="1">
    <fb>16.739999999999998</fb>
    <v>1</v>
  </rv>
  <rv s="1">
    <fb>16.614999999999998</fb>
    <v>1</v>
  </rv>
  <rv s="1">
    <fb>989186</fb>
    <v>2</v>
  </rv>
  <rv s="1">
    <fb>44788</fb>
    <v>0</v>
  </rv>
  <rv s="1">
    <fb>78.83</fb>
    <v>1</v>
  </rv>
  <rv s="1">
    <fb>77.38</fb>
    <v>1</v>
  </rv>
  <rv s="1">
    <fb>1378910</fb>
    <v>2</v>
  </rv>
  <rv s="1">
    <fb>43290</fb>
    <v>0</v>
  </rv>
  <rv s="1">
    <fb>16.760000000000002</fb>
    <v>1</v>
  </rv>
  <rv s="1">
    <fb>16.88</fb>
    <v>1</v>
  </rv>
  <rv s="1">
    <fb>16.434999999999999</fb>
    <v>1</v>
  </rv>
  <rv s="1">
    <fb>794658</fb>
    <v>2</v>
  </rv>
  <rv s="1">
    <fb>44785</fb>
    <v>0</v>
  </rv>
  <rv s="1">
    <fb>77.94</fb>
    <v>1</v>
  </rv>
  <rv s="1">
    <fb>77.7</fb>
    <v>1</v>
  </rv>
  <rv s="1">
    <fb>78.185199999999995</fb>
    <v>1</v>
  </rv>
  <rv s="1">
    <fb>76.311199999999999</fb>
    <v>1</v>
  </rv>
  <rv s="1">
    <fb>1030639</fb>
    <v>2</v>
  </rv>
  <rv s="1">
    <fb>43291</fb>
    <v>0</v>
  </rv>
  <rv s="1">
    <fb>16.91</fb>
    <v>1</v>
  </rv>
  <rv s="1">
    <fb>16.48</fb>
    <v>1</v>
  </rv>
  <rv s="1">
    <fb>660969</fb>
    <v>2</v>
  </rv>
  <rv s="1">
    <fb>44784</fb>
    <v>0</v>
  </rv>
  <rv s="1">
    <fb>76.8</fb>
    <v>1</v>
  </rv>
  <rv s="1">
    <fb>75.989999999999995</fb>
    <v>1</v>
  </rv>
  <rv s="1">
    <fb>1731210</fb>
    <v>2</v>
  </rv>
  <rv s="1">
    <fb>43292</fb>
    <v>0</v>
  </rv>
  <rv s="1">
    <fb>16.989999999999998</fb>
    <v>1</v>
  </rv>
  <rv s="1">
    <fb>16.350100000000001</fb>
    <v>1</v>
  </rv>
  <rv s="1">
    <fb>1255589</fb>
    <v>2</v>
  </rv>
  <rv s="1">
    <fb>44783</fb>
    <v>0</v>
  </rv>
  <rv s="1">
    <fb>75.569999999999993</fb>
    <v>1</v>
  </rv>
  <rv s="1">
    <fb>73.599999999999994</fb>
    <v>1</v>
  </rv>
  <rv s="1">
    <fb>73.34</fb>
    <v>1</v>
  </rv>
  <rv s="1">
    <fb>1651748</fb>
    <v>2</v>
  </rv>
  <rv s="1">
    <fb>43293</fb>
    <v>0</v>
  </rv>
  <rv s="1">
    <fb>16.89</fb>
    <v>1</v>
  </rv>
  <rv s="1">
    <fb>16.649999999999999</fb>
    <v>1</v>
  </rv>
  <rv s="1">
    <fb>554242</fb>
    <v>2</v>
  </rv>
  <rv s="1">
    <fb>44782</fb>
    <v>0</v>
  </rv>
  <rv s="1">
    <fb>70.97</fb>
    <v>1</v>
  </rv>
  <rv s="1">
    <fb>72.7</fb>
    <v>1</v>
  </rv>
  <rv s="1">
    <fb>73.248699999999999</fb>
    <v>1</v>
  </rv>
  <rv s="1">
    <fb>70.010000000000005</fb>
    <v>1</v>
  </rv>
  <rv s="1">
    <fb>1617825</fb>
    <v>2</v>
  </rv>
  <rv s="1">
    <fb>43294</fb>
    <v>0</v>
  </rv>
  <rv s="1">
    <fb>16.899999999999999</fb>
    <v>1</v>
  </rv>
  <rv s="1">
    <fb>16.835000000000001</fb>
    <v>1</v>
  </rv>
  <rv s="1">
    <fb>884127</fb>
    <v>2</v>
  </rv>
  <rv s="1">
    <fb>44781</fb>
    <v>0</v>
  </rv>
  <rv s="1">
    <fb>74.14</fb>
    <v>1</v>
  </rv>
  <rv s="1">
    <fb>77.349999999999994</fb>
    <v>1</v>
  </rv>
  <rv s="1">
    <fb>2024254</fb>
    <v>2</v>
  </rv>
  <rv s="1">
    <fb>43297</fb>
    <v>0</v>
  </rv>
  <rv s="1">
    <fb>17.03</fb>
    <v>1</v>
  </rv>
  <rv s="1">
    <fb>17.2</fb>
    <v>1</v>
  </rv>
  <rv s="1">
    <fb>16.670100000000001</fb>
    <v>1</v>
  </rv>
  <rv s="1">
    <fb>836163</fb>
    <v>2</v>
  </rv>
  <rv s="1">
    <fb>44778</fb>
    <v>0</v>
  </rv>
  <rv s="1">
    <fb>73.61</fb>
    <v>1</v>
  </rv>
  <rv s="1">
    <fb>68.03</fb>
    <v>1</v>
  </rv>
  <rv s="1">
    <fb>73.66</fb>
    <v>1</v>
  </rv>
  <rv s="1">
    <fb>67.250100000000003</fb>
    <v>1</v>
  </rv>
  <rv s="1">
    <fb>3329476</fb>
    <v>2</v>
  </rv>
  <rv s="1">
    <fb>43298</fb>
    <v>0</v>
  </rv>
  <rv s="1">
    <fb>17.34</fb>
    <v>1</v>
  </rv>
  <rv s="1">
    <fb>17.48</fb>
    <v>1</v>
  </rv>
  <rv s="1">
    <fb>17.010000000000002</fb>
    <v>1</v>
  </rv>
  <rv s="1">
    <fb>685686</fb>
    <v>2</v>
  </rv>
  <rv s="1">
    <fb>44777</fb>
    <v>0</v>
  </rv>
  <rv s="1">
    <fb>69.08</fb>
    <v>1</v>
  </rv>
  <rv s="1">
    <fb>69.180000000000007</fb>
    <v>1</v>
  </rv>
  <rv s="1">
    <fb>66.010000000000005</fb>
    <v>1</v>
  </rv>
  <rv s="1">
    <fb>6350899</fb>
    <v>2</v>
  </rv>
  <rv s="1">
    <fb>43299</fb>
    <v>0</v>
  </rv>
  <rv s="1">
    <fb>17.690000000000001</fb>
    <v>1</v>
  </rv>
  <rv s="1">
    <fb>17.71</fb>
    <v>1</v>
  </rv>
  <rv s="1">
    <fb>795032</fb>
    <v>2</v>
  </rv>
  <rv s="1">
    <fb>44776</fb>
    <v>0</v>
  </rv>
  <rv s="1">
    <fb>73.73</fb>
    <v>1</v>
  </rv>
  <rv s="1">
    <fb>77.739999999999995</fb>
    <v>1</v>
  </rv>
  <rv s="1">
    <fb>2100379</fb>
    <v>2</v>
  </rv>
  <rv s="1">
    <fb>43300</fb>
    <v>0</v>
  </rv>
  <rv s="1">
    <fb>18.059999999999999</fb>
    <v>1</v>
  </rv>
  <rv s="1">
    <fb>736459</fb>
    <v>2</v>
  </rv>
  <rv s="1">
    <fb>44775</fb>
    <v>0</v>
  </rv>
  <rv s="1">
    <fb>72.739999999999995</fb>
    <v>1</v>
  </rv>
  <rv s="1">
    <fb>72.090500000000006</fb>
    <v>1</v>
  </rv>
  <rv s="1">
    <fb>73.709900000000005</fb>
    <v>1</v>
  </rv>
  <rv s="1">
    <fb>71.34</fb>
    <v>1</v>
  </rv>
  <rv s="1">
    <fb>1578604</fb>
    <v>2</v>
  </rv>
  <rv s="1">
    <fb>43301</fb>
    <v>0</v>
  </rv>
  <rv s="1">
    <fb>17.649999999999999</fb>
    <v>1</v>
  </rv>
  <rv s="1">
    <fb>18.040099999999999</fb>
    <v>1</v>
  </rv>
  <rv s="1">
    <fb>938623</fb>
    <v>2</v>
  </rv>
  <rv s="1">
    <fb>44774</fb>
    <v>0</v>
  </rv>
  <rv s="1">
    <fb>72.66</fb>
    <v>1</v>
  </rv>
  <rv s="1">
    <fb>70.2</fb>
    <v>1</v>
  </rv>
  <rv s="1">
    <fb>1760522</fb>
    <v>2</v>
  </rv>
  <rv s="1">
    <fb>43304</fb>
    <v>0</v>
  </rv>
  <rv s="1">
    <fb>17.79</fb>
    <v>1</v>
  </rv>
  <rv s="1">
    <fb>629414</fb>
    <v>2</v>
  </rv>
  <rv s="1">
    <fb>44771</fb>
    <v>0</v>
  </rv>
  <rv s="1">
    <fb>71.64</fb>
    <v>1</v>
  </rv>
  <rv s="1">
    <fb>67</fb>
    <v>1</v>
  </rv>
  <rv s="1">
    <fb>72</fb>
    <v>1</v>
  </rv>
  <rv s="1">
    <fb>65.760000000000005</fb>
    <v>1</v>
  </rv>
  <rv s="1">
    <fb>2747360</fb>
    <v>2</v>
  </rv>
  <rv s="1">
    <fb>43305</fb>
    <v>0</v>
  </rv>
  <rv s="1">
    <fb>17.13</fb>
    <v>1</v>
  </rv>
  <rv s="1">
    <fb>17.510000000000002</fb>
    <v>1</v>
  </rv>
  <rv s="1">
    <fb>1364437</fb>
    <v>2</v>
  </rv>
  <rv s="1">
    <fb>44770</fb>
    <v>0</v>
  </rv>
  <rv s="1">
    <fb>66.56</fb>
    <v>1</v>
  </rv>
  <rv s="1">
    <fb>61.86</fb>
    <v>1</v>
  </rv>
  <rv s="1">
    <fb>66.900000000000006</fb>
    <v>1</v>
  </rv>
  <rv s="1">
    <fb>61.1</fb>
    <v>1</v>
  </rv>
  <rv s="1">
    <fb>2635561</fb>
    <v>2</v>
  </rv>
  <rv s="1">
    <fb>43306</fb>
    <v>0</v>
  </rv>
  <rv s="1">
    <fb>18.63</fb>
    <v>1</v>
  </rv>
  <rv s="1">
    <fb>17.8</fb>
    <v>1</v>
  </rv>
  <rv s="1">
    <fb>1472394</fb>
    <v>2</v>
  </rv>
  <rv s="1">
    <fb>44769</fb>
    <v>0</v>
  </rv>
  <rv s="1">
    <fb>61.32</fb>
    <v>1</v>
  </rv>
  <rv s="1">
    <fb>59.75</fb>
    <v>1</v>
  </rv>
  <rv s="1">
    <fb>61.55</fb>
    <v>1</v>
  </rv>
  <rv s="1">
    <fb>58.6</fb>
    <v>1</v>
  </rv>
  <rv s="1">
    <fb>1431984</fb>
    <v>2</v>
  </rv>
  <rv s="1">
    <fb>43307</fb>
    <v>0</v>
  </rv>
  <rv s="1">
    <fb>18.579999999999998</fb>
    <v>1</v>
  </rv>
  <rv s="1">
    <fb>19.22</fb>
    <v>1</v>
  </rv>
  <rv s="1">
    <fb>1175304</fb>
    <v>2</v>
  </rv>
  <rv s="1">
    <fb>44768</fb>
    <v>0</v>
  </rv>
  <rv s="1">
    <fb>58.35</fb>
    <v>1</v>
  </rv>
  <rv s="1">
    <fb>59</fb>
    <v>1</v>
  </rv>
  <rv s="1">
    <fb>60.06</fb>
    <v>1</v>
  </rv>
  <rv s="1">
    <fb>57.383899999999997</fb>
    <v>1</v>
  </rv>
  <rv s="1">
    <fb>1360035</fb>
    <v>2</v>
  </rv>
  <rv s="1">
    <fb>43308</fb>
    <v>0</v>
  </rv>
  <rv s="1">
    <fb>18.815000000000001</fb>
    <v>1</v>
  </rv>
  <rv s="1">
    <fb>18</fb>
    <v>1</v>
  </rv>
  <rv s="1">
    <fb>832573</fb>
    <v>2</v>
  </rv>
  <rv s="1">
    <fb>44767</fb>
    <v>0</v>
  </rv>
  <rv s="1">
    <fb>60.88</fb>
    <v>1</v>
  </rv>
  <rv s="1">
    <fb>62.51</fb>
    <v>1</v>
  </rv>
  <rv s="1">
    <fb>62.55</fb>
    <v>1</v>
  </rv>
  <rv s="1">
    <fb>60.25</fb>
    <v>1</v>
  </rv>
  <rv s="1">
    <fb>1167679</fb>
    <v>2</v>
  </rv>
  <rv s="1">
    <fb>43311</fb>
    <v>0</v>
  </rv>
  <rv s="1">
    <fb>18.04</fb>
    <v>1</v>
  </rv>
  <rv s="1">
    <fb>18.2</fb>
    <v>1</v>
  </rv>
  <rv s="1">
    <fb>17.759</fb>
    <v>1</v>
  </rv>
  <rv s="1">
    <fb>1107873</fb>
    <v>2</v>
  </rv>
  <rv s="1">
    <fb>44764</fb>
    <v>0</v>
  </rv>
  <rv s="1">
    <fb>62.84</fb>
    <v>1</v>
  </rv>
  <rv s="1">
    <fb>63.82</fb>
    <v>1</v>
  </rv>
  <rv s="1">
    <fb>65</fb>
    <v>1</v>
  </rv>
  <rv s="1">
    <fb>61.5</fb>
    <v>1</v>
  </rv>
  <rv s="1">
    <fb>1458912</fb>
    <v>2</v>
  </rv>
  <rv s="1">
    <fb>43312</fb>
    <v>0</v>
  </rv>
  <rv s="1">
    <fb>18.11</fb>
    <v>1</v>
  </rv>
  <rv s="1">
    <fb>17.989999999999998</fb>
    <v>1</v>
  </rv>
  <rv s="1">
    <fb>18.399999999999999</fb>
    <v>1</v>
  </rv>
  <rv s="1">
    <fb>17.73</fb>
    <v>1</v>
  </rv>
  <rv s="1">
    <fb>841406</fb>
    <v>2</v>
  </rv>
  <rv s="1">
    <fb>44763</fb>
    <v>0</v>
  </rv>
  <rv s="1">
    <fb>63.89</fb>
    <v>1</v>
  </rv>
  <rv s="1">
    <fb>62.17</fb>
    <v>1</v>
  </rv>
  <rv s="1">
    <fb>61.14</fb>
    <v>1</v>
  </rv>
  <rv s="1">
    <fb>2316109</fb>
    <v>2</v>
  </rv>
  <rv s="1">
    <fb>43313</fb>
    <v>0</v>
  </rv>
  <rv s="1">
    <fb>18.299900000000001</fb>
    <v>1</v>
  </rv>
  <rv s="1">
    <fb>17.431000000000001</fb>
    <v>1</v>
  </rv>
  <rv s="1">
    <fb>1071968</fb>
    <v>2</v>
  </rv>
  <rv s="1">
    <fb>44762</fb>
    <v>0</v>
  </rv>
  <rv s="1">
    <fb>62.61</fb>
    <v>1</v>
  </rv>
  <rv s="1">
    <fb>57.55</fb>
    <v>1</v>
  </rv>
  <rv s="1">
    <fb>62.95</fb>
    <v>1</v>
  </rv>
  <rv s="1">
    <fb>57.08</fb>
    <v>1</v>
  </rv>
  <rv s="1">
    <fb>2862248</fb>
    <v>2</v>
  </rv>
  <rv s="1">
    <fb>43314</fb>
    <v>0</v>
  </rv>
  <rv s="1">
    <fb>17.96</fb>
    <v>1</v>
  </rv>
  <rv s="1">
    <fb>18.170000000000002</fb>
    <v>1</v>
  </rv>
  <rv s="1">
    <fb>17.545100000000001</fb>
    <v>1</v>
  </rv>
  <rv s="1">
    <fb>720899</fb>
    <v>2</v>
  </rv>
  <rv s="1">
    <fb>44761</fb>
    <v>0</v>
  </rv>
  <rv s="1">
    <fb>58.02</fb>
    <v>1</v>
  </rv>
  <rv s="1">
    <fb>55.2</fb>
    <v>1</v>
  </rv>
  <rv s="1">
    <fb>58.73</fb>
    <v>1</v>
  </rv>
  <rv s="1">
    <fb>54.765000000000001</fb>
    <v>1</v>
  </rv>
  <rv s="1">
    <fb>1653517</fb>
    <v>2</v>
  </rv>
  <rv s="1">
    <fb>43315</fb>
    <v>0</v>
  </rv>
  <rv s="1">
    <fb>17.98</fb>
    <v>1</v>
  </rv>
  <rv s="1">
    <fb>18.129000000000001</fb>
    <v>1</v>
  </rv>
  <rv s="1">
    <fb>770848</fb>
    <v>2</v>
  </rv>
  <rv s="1">
    <fb>44760</fb>
    <v>0</v>
  </rv>
  <rv s="1">
    <fb>54.99</fb>
    <v>1</v>
  </rv>
  <rv s="1">
    <fb>55.47</fb>
    <v>1</v>
  </rv>
  <rv s="1">
    <fb>56.96</fb>
    <v>1</v>
  </rv>
  <rv s="1">
    <fb>54.634999999999998</fb>
    <v>1</v>
  </rv>
  <rv s="1">
    <fb>1328386</fb>
    <v>2</v>
  </rv>
  <rv s="1">
    <fb>43318</fb>
    <v>0</v>
  </rv>
  <rv s="1">
    <fb>1857905</fb>
    <v>2</v>
  </rv>
  <rv s="1">
    <fb>44757</fb>
    <v>0</v>
  </rv>
  <rv s="1">
    <fb>54.14</fb>
    <v>1</v>
  </rv>
  <rv s="1">
    <fb>53.99</fb>
    <v>1</v>
  </rv>
  <rv s="1">
    <fb>54.5</fb>
    <v>1</v>
  </rv>
  <rv s="1">
    <fb>52.43</fb>
    <v>1</v>
  </rv>
  <rv s="1">
    <fb>1153903</fb>
    <v>2</v>
  </rv>
  <rv s="1">
    <fb>43319</fb>
    <v>0</v>
  </rv>
  <rv s="1">
    <fb>3216158</fb>
    <v>2</v>
  </rv>
  <rv s="1">
    <fb>44756</fb>
    <v>0</v>
  </rv>
  <rv s="1">
    <fb>52.85</fb>
    <v>1</v>
  </rv>
  <rv s="1">
    <fb>53.7</fb>
    <v>1</v>
  </rv>
  <rv s="1">
    <fb>53.82</fb>
    <v>1</v>
  </rv>
  <rv s="1">
    <fb>51.884799999999998</fb>
    <v>1</v>
  </rv>
  <rv s="1">
    <fb>1030837</fb>
    <v>2</v>
  </rv>
  <rv s="1">
    <fb>43320</fb>
    <v>0</v>
  </rv>
  <rv s="1">
    <fb>17.670000000000002</fb>
    <v>1</v>
  </rv>
  <rv s="1">
    <fb>1330900</fb>
    <v>2</v>
  </rv>
  <rv s="1">
    <fb>44755</fb>
    <v>0</v>
  </rv>
  <rv s="1">
    <fb>54.42</fb>
    <v>1</v>
  </rv>
  <rv s="1">
    <fb>52.66</fb>
    <v>1</v>
  </rv>
  <rv s="1">
    <fb>55.372300000000003</fb>
    <v>1</v>
  </rv>
  <rv s="1">
    <fb>51.63</fb>
    <v>1</v>
  </rv>
  <rv s="1">
    <fb>1118865</fb>
    <v>2</v>
  </rv>
  <rv s="1">
    <fb>43321</fb>
    <v>0</v>
  </rv>
  <rv s="1">
    <fb>18.96</fb>
    <v>1</v>
  </rv>
  <rv s="1">
    <fb>18.989999999999998</fb>
    <v>1</v>
  </rv>
  <rv s="1">
    <fb>1140258</fb>
    <v>2</v>
  </rv>
  <rv s="1">
    <fb>44754</fb>
    <v>0</v>
  </rv>
  <rv s="1">
    <fb>53.66</fb>
    <v>1</v>
  </rv>
  <rv s="1">
    <fb>54.38</fb>
    <v>1</v>
  </rv>
  <rv s="1">
    <fb>56</fb>
    <v>1</v>
  </rv>
  <rv s="1">
    <fb>52.92</fb>
    <v>1</v>
  </rv>
  <rv s="1">
    <fb>1269016</fb>
    <v>2</v>
  </rv>
  <rv s="1">
    <fb>43322</fb>
    <v>0</v>
  </rv>
  <rv s="1">
    <fb>18.53</fb>
    <v>1</v>
  </rv>
  <rv s="1">
    <fb>19.489999999999998</fb>
    <v>1</v>
  </rv>
  <rv s="1">
    <fb>18.5</fb>
    <v>1</v>
  </rv>
  <rv s="1">
    <fb>1066030</fb>
    <v>2</v>
  </rv>
  <rv s="1">
    <fb>44753</fb>
    <v>0</v>
  </rv>
  <rv s="1">
    <fb>54.54</fb>
    <v>1</v>
  </rv>
  <rv s="1">
    <fb>57.32</fb>
    <v>1</v>
  </rv>
  <rv s="1">
    <fb>57.756500000000003</fb>
    <v>1</v>
  </rv>
  <rv s="1">
    <fb>54.37</fb>
    <v>1</v>
  </rv>
  <rv s="1">
    <fb>1378003</fb>
    <v>2</v>
  </rv>
  <rv s="1">
    <fb>43325</fb>
    <v>0</v>
  </rv>
  <rv s="1">
    <fb>18.71</fb>
    <v>1</v>
  </rv>
  <rv s="1">
    <fb>1052899</fb>
    <v>2</v>
  </rv>
  <rv s="1">
    <fb>44750</fb>
    <v>0</v>
  </rv>
  <rv s="1">
    <fb>58.08</fb>
    <v>1</v>
  </rv>
  <rv s="1">
    <fb>57.41</fb>
    <v>1</v>
  </rv>
  <rv s="1">
    <fb>58.55</fb>
    <v>1</v>
  </rv>
  <rv s="1">
    <fb>56.02</fb>
    <v>1</v>
  </rv>
  <rv s="1">
    <fb>1459650</fb>
    <v>2</v>
  </rv>
  <rv s="1">
    <fb>43326</fb>
    <v>0</v>
  </rv>
  <rv s="1">
    <fb>18.709</fb>
    <v>1</v>
  </rv>
  <rv s="1">
    <fb>984836</fb>
    <v>2</v>
  </rv>
  <rv s="1">
    <fb>44749</fb>
    <v>0</v>
  </rv>
  <rv s="1">
    <fb>58.11</fb>
    <v>1</v>
  </rv>
  <rv s="1">
    <fb>53.03</fb>
    <v>1</v>
  </rv>
  <rv s="1">
    <fb>58.229900000000001</fb>
    <v>1</v>
  </rv>
  <rv s="1">
    <fb>2790120</fb>
    <v>2</v>
  </rv>
  <rv s="1">
    <fb>43327</fb>
    <v>0</v>
  </rv>
  <rv s="1">
    <fb>18.3</fb>
    <v>1</v>
  </rv>
  <rv s="1">
    <fb>839194</fb>
    <v>2</v>
  </rv>
  <rv s="1">
    <fb>44748</fb>
    <v>0</v>
  </rv>
  <rv s="1">
    <fb>52.33</fb>
    <v>1</v>
  </rv>
  <rv s="1">
    <fb>53.06</fb>
    <v>1</v>
  </rv>
  <rv s="1">
    <fb>54.39</fb>
    <v>1</v>
  </rv>
  <rv s="1">
    <fb>51.56</fb>
    <v>1</v>
  </rv>
  <rv s="1">
    <fb>1677102</fb>
    <v>2</v>
  </rv>
  <rv s="1">
    <fb>43328</fb>
    <v>0</v>
  </rv>
  <rv s="1">
    <fb>18.18</fb>
    <v>1</v>
  </rv>
  <rv s="1">
    <fb>18.350000000000001</fb>
    <v>1</v>
  </rv>
  <rv s="1">
    <fb>852121</fb>
    <v>2</v>
  </rv>
  <rv s="1">
    <fb>44747</fb>
    <v>0</v>
  </rv>
  <rv s="1">
    <fb>53.81</fb>
    <v>1</v>
  </rv>
  <rv s="1">
    <fb>48.06</fb>
    <v>1</v>
  </rv>
  <rv s="1">
    <fb>54.058799999999998</fb>
    <v>1</v>
  </rv>
  <rv s="1">
    <fb>47.88</fb>
    <v>1</v>
  </rv>
  <rv s="1">
    <fb>2598082</fb>
    <v>2</v>
  </rv>
  <rv s="1">
    <fb>43329</fb>
    <v>0</v>
  </rv>
  <rv s="1">
    <fb>717667</fb>
    <v>2</v>
  </rv>
  <rv s="1">
    <fb>44743</fb>
    <v>0</v>
  </rv>
  <rv s="1">
    <fb>47.95</fb>
    <v>1</v>
  </rv>
  <rv s="1">
    <fb>48.31</fb>
    <v>1</v>
  </rv>
  <rv s="1">
    <fb>48.81</fb>
    <v>1</v>
  </rv>
  <rv s="1">
    <fb>46.08</fb>
    <v>1</v>
  </rv>
  <rv s="1">
    <fb>1275897</fb>
    <v>2</v>
  </rv>
  <rv s="1">
    <fb>43332</fb>
    <v>0</v>
  </rv>
  <rv s="1">
    <fb>19.53</fb>
    <v>1</v>
  </rv>
  <rv s="1">
    <fb>18.73</fb>
    <v>1</v>
  </rv>
  <rv s="1">
    <fb>19.66</fb>
    <v>1</v>
  </rv>
  <rv s="1">
    <fb>1917233</fb>
    <v>2</v>
  </rv>
  <rv s="1">
    <fb>44742</fb>
    <v>0</v>
  </rv>
  <rv s="1">
    <fb>48.67</fb>
    <v>1</v>
  </rv>
  <rv s="1">
    <fb>47.78</fb>
    <v>1</v>
  </rv>
  <rv s="1">
    <fb>49.13</fb>
    <v>1</v>
  </rv>
  <rv s="1">
    <fb>46.37</fb>
    <v>1</v>
  </rv>
  <rv s="1">
    <fb>1620565</fb>
    <v>2</v>
  </rv>
  <rv s="1">
    <fb>43333</fb>
    <v>0</v>
  </rv>
  <rv s="1">
    <fb>20.22</fb>
    <v>1</v>
  </rv>
  <rv s="1">
    <fb>20.367999999999999</fb>
    <v>1</v>
  </rv>
  <rv s="1">
    <fb>19.181000000000001</fb>
    <v>1</v>
  </rv>
  <rv s="1">
    <fb>1329191</fb>
    <v>2</v>
  </rv>
  <rv s="1">
    <fb>44741</fb>
    <v>0</v>
  </rv>
  <rv s="1">
    <fb>48.53</fb>
    <v>1</v>
  </rv>
  <rv s="1">
    <fb>50.67</fb>
    <v>1</v>
  </rv>
  <rv s="1">
    <fb>47.66</fb>
    <v>1</v>
  </rv>
  <rv s="1">
    <fb>1376608</fb>
    <v>2</v>
  </rv>
  <rv s="1">
    <fb>43334</fb>
    <v>0</v>
  </rv>
  <rv s="1">
    <fb>20.47</fb>
    <v>1</v>
  </rv>
  <rv s="1">
    <fb>20.239999999999998</fb>
    <v>1</v>
  </rv>
  <rv s="1">
    <fb>20.71</fb>
    <v>1</v>
  </rv>
  <rv s="1">
    <fb>767622</fb>
    <v>2</v>
  </rv>
  <rv s="1">
    <fb>44740</fb>
    <v>0</v>
  </rv>
  <rv s="1">
    <fb>50.47</fb>
    <v>1</v>
  </rv>
  <rv s="1">
    <fb>52.98</fb>
    <v>1</v>
  </rv>
  <rv s="1">
    <fb>54.93</fb>
    <v>1</v>
  </rv>
  <rv s="1">
    <fb>50.38</fb>
    <v>1</v>
  </rv>
  <rv s="1">
    <fb>1354125</fb>
    <v>2</v>
  </rv>
  <rv s="1">
    <fb>43335</fb>
    <v>0</v>
  </rv>
  <rv s="1">
    <fb>20.69</fb>
    <v>1</v>
  </rv>
  <rv s="1">
    <fb>20.86</fb>
    <v>1</v>
  </rv>
  <rv s="1">
    <fb>20.39</fb>
    <v>1</v>
  </rv>
  <rv s="1">
    <fb>637508</fb>
    <v>2</v>
  </rv>
  <rv s="1">
    <fb>44739</fb>
    <v>0</v>
  </rv>
  <rv s="1">
    <fb>52.88</fb>
    <v>1</v>
  </rv>
  <rv s="1">
    <fb>53.79</fb>
    <v>1</v>
  </rv>
  <rv s="1">
    <fb>54.07</fb>
    <v>1</v>
  </rv>
  <rv s="1">
    <fb>51.77</fb>
    <v>1</v>
  </rv>
  <rv s="1">
    <fb>1149906</fb>
    <v>2</v>
  </rv>
  <rv s="1">
    <fb>43336</fb>
    <v>0</v>
  </rv>
  <rv s="1">
    <fb>20.440000000000001</fb>
    <v>1</v>
  </rv>
  <rv s="1">
    <fb>20.61</fb>
    <v>1</v>
  </rv>
  <rv s="1">
    <fb>20.75</fb>
    <v>1</v>
  </rv>
  <rv s="1">
    <fb>20.16</fb>
    <v>1</v>
  </rv>
  <rv s="1">
    <fb>698678</fb>
    <v>2</v>
  </rv>
  <rv s="1">
    <fb>44736</fb>
    <v>0</v>
  </rv>
  <rv s="1">
    <fb>53.49</fb>
    <v>1</v>
  </rv>
  <rv s="1">
    <fb>50.25</fb>
    <v>1</v>
  </rv>
  <rv s="1">
    <fb>53.51</fb>
    <v>1</v>
  </rv>
  <rv s="1">
    <fb>50</fb>
    <v>1</v>
  </rv>
  <rv s="1">
    <fb>1642009</fb>
    <v>2</v>
  </rv>
  <rv s="1">
    <fb>43339</fb>
    <v>0</v>
  </rv>
  <rv s="1">
    <fb>20.14</fb>
    <v>1</v>
  </rv>
  <rv s="1">
    <fb>20.53</fb>
    <v>1</v>
  </rv>
  <rv s="1">
    <fb>20.57</fb>
    <v>1</v>
  </rv>
  <rv s="1">
    <fb>20.04</fb>
    <v>1</v>
  </rv>
  <rv s="1">
    <fb>656349</fb>
    <v>2</v>
  </rv>
  <rv s="1">
    <fb>44735</fb>
    <v>0</v>
  </rv>
  <rv s="1">
    <fb>49.41</fb>
    <v>1</v>
  </rv>
  <rv s="1">
    <fb>48.16</fb>
    <v>1</v>
  </rv>
  <rv s="1">
    <fb>49.47</fb>
    <v>1</v>
  </rv>
  <rv s="1">
    <fb>47.14</fb>
    <v>1</v>
  </rv>
  <rv s="1">
    <fb>1406740</fb>
    <v>2</v>
  </rv>
  <rv s="1">
    <fb>43340</fb>
    <v>0</v>
  </rv>
  <rv s="1">
    <fb>20.420000000000002</fb>
    <v>1</v>
  </rv>
  <rv s="1">
    <fb>20.21</fb>
    <v>1</v>
  </rv>
  <rv s="1">
    <fb>20.5</fb>
    <v>1</v>
  </rv>
  <rv s="1">
    <fb>19.84</fb>
    <v>1</v>
  </rv>
  <rv s="1">
    <fb>833299</fb>
    <v>2</v>
  </rv>
  <rv s="1">
    <fb>44734</fb>
    <v>0</v>
  </rv>
  <rv s="1">
    <fb>47.73</fb>
    <v>1</v>
  </rv>
  <rv s="1">
    <fb>47.55</fb>
    <v>1</v>
  </rv>
  <rv s="1">
    <fb>48.8</fb>
    <v>1</v>
  </rv>
  <rv s="1">
    <fb>47.12</fb>
    <v>1</v>
  </rv>
  <rv s="1">
    <fb>1039656</fb>
    <v>2</v>
  </rv>
  <rv s="1">
    <fb>43341</fb>
    <v>0</v>
  </rv>
  <rv s="1">
    <fb>20.52</fb>
    <v>1</v>
  </rv>
  <rv s="1">
    <fb>20.38</fb>
    <v>1</v>
  </rv>
  <rv s="1">
    <fb>20.585000000000001</fb>
    <v>1</v>
  </rv>
  <rv s="1">
    <fb>19.809999999999999</fb>
    <v>1</v>
  </rv>
  <rv s="1">
    <fb>835655</fb>
    <v>2</v>
  </rv>
  <rv s="1">
    <fb>44733</fb>
    <v>0</v>
  </rv>
  <rv s="1">
    <fb>48.46</fb>
    <v>1</v>
  </rv>
  <rv s="1">
    <fb>48.52</fb>
    <v>1</v>
  </rv>
  <rv s="1">
    <fb>49.27</fb>
    <v>1</v>
  </rv>
  <rv s="1">
    <fb>1529709</fb>
    <v>2</v>
  </rv>
  <rv s="1">
    <fb>43342</fb>
    <v>0</v>
  </rv>
  <rv s="1">
    <fb>19.82</fb>
    <v>1</v>
  </rv>
  <rv s="1">
    <fb>20.54</fb>
    <v>1</v>
  </rv>
  <rv s="1">
    <fb>20.63</fb>
    <v>1</v>
  </rv>
  <rv s="1">
    <fb>19.77</fb>
    <v>1</v>
  </rv>
  <rv s="1">
    <fb>1239802</fb>
    <v>2</v>
  </rv>
  <rv s="1">
    <fb>44729</fb>
    <v>0</v>
  </rv>
  <rv s="1">
    <fb>47.21</fb>
    <v>1</v>
  </rv>
  <rv s="1">
    <fb>47.59</fb>
    <v>1</v>
  </rv>
  <rv s="1">
    <fb>48.9</fb>
    <v>1</v>
  </rv>
  <rv s="1">
    <fb>47.08</fb>
    <v>1</v>
  </rv>
  <rv s="1">
    <fb>2204018</fb>
    <v>2</v>
  </rv>
  <rv s="1">
    <fb>43343</fb>
    <v>0</v>
  </rv>
  <rv s="1">
    <fb>20.66</fb>
    <v>1</v>
  </rv>
  <rv s="1">
    <fb>19.920000000000002</fb>
    <v>1</v>
  </rv>
  <rv s="1">
    <fb>21.24</fb>
    <v>1</v>
  </rv>
  <rv s="1">
    <fb>19.600000000000001</fb>
    <v>1</v>
  </rv>
  <rv s="1">
    <fb>1620705</fb>
    <v>2</v>
  </rv>
  <rv s="1">
    <fb>44728</fb>
    <v>0</v>
  </rv>
  <rv s="1">
    <fb>47.22</fb>
    <v>1</v>
  </rv>
  <rv s="1">
    <fb>50.18</fb>
    <v>1</v>
  </rv>
  <rv s="1">
    <fb>50.42</fb>
    <v>1</v>
  </rv>
  <rv s="1">
    <fb>46.914999999999999</fb>
    <v>1</v>
  </rv>
  <rv s="1">
    <fb>1696492</fb>
    <v>2</v>
  </rv>
  <rv s="1">
    <fb>43347</fb>
    <v>0</v>
  </rv>
  <rv s="1">
    <fb>20.77</fb>
    <v>1</v>
  </rv>
  <rv s="1">
    <fb>20.92</fb>
    <v>1</v>
  </rv>
  <rv s="1">
    <fb>19.98</fb>
    <v>1</v>
  </rv>
  <rv s="1">
    <fb>840728</fb>
    <v>2</v>
  </rv>
  <rv s="1">
    <fb>44727</fb>
    <v>0</v>
  </rv>
  <rv s="1">
    <fb>52.25</fb>
    <v>1</v>
  </rv>
  <rv s="1">
    <fb>51.82</fb>
    <v>1</v>
  </rv>
  <rv s="1">
    <fb>53.11</fb>
    <v>1</v>
  </rv>
  <rv s="1">
    <fb>50.43</fb>
    <v>1</v>
  </rv>
  <rv s="1">
    <fb>1432593</fb>
    <v>2</v>
  </rv>
  <rv s="1">
    <fb>43348</fb>
    <v>0</v>
  </rv>
  <rv s="1">
    <fb>20.43</fb>
    <v>1</v>
  </rv>
  <rv s="1">
    <fb>20.81</fb>
    <v>1</v>
  </rv>
  <rv s="1">
    <fb>20.85</fb>
    <v>1</v>
  </rv>
  <rv s="1">
    <fb>20.23</fb>
    <v>1</v>
  </rv>
  <rv s="1">
    <fb>1058481</fb>
    <v>2</v>
  </rv>
  <rv s="1">
    <fb>44726</fb>
    <v>0</v>
  </rv>
  <rv s="1">
    <fb>51.1</fb>
    <v>1</v>
  </rv>
  <rv s="1">
    <fb>50.05</fb>
    <v>1</v>
  </rv>
  <rv s="1">
    <fb>51.734999999999999</fb>
    <v>1</v>
  </rv>
  <rv s="1">
    <fb>1313248</fb>
    <v>2</v>
  </rv>
  <rv s="1">
    <fb>43349</fb>
    <v>0</v>
  </rv>
  <rv s="1">
    <fb>20.79</fb>
    <v>1</v>
  </rv>
  <rv s="1">
    <fb>20.62</fb>
    <v>1</v>
  </rv>
  <rv s="1">
    <fb>21.16</fb>
    <v>1</v>
  </rv>
  <rv s="1">
    <fb>20.226400000000002</fb>
    <v>1</v>
  </rv>
  <rv s="1">
    <fb>1575173</fb>
    <v>2</v>
  </rv>
  <rv s="1">
    <fb>44725</fb>
    <v>0</v>
  </rv>
  <rv s="1">
    <fb>49.93</fb>
    <v>1</v>
  </rv>
  <rv s="1">
    <fb>51.155000000000001</fb>
    <v>1</v>
  </rv>
  <rv s="1">
    <fb>52.96</fb>
    <v>1</v>
  </rv>
  <rv s="1">
    <fb>49.59</fb>
    <v>1</v>
  </rv>
  <rv s="1">
    <fb>2044721</fb>
    <v>2</v>
  </rv>
  <rv s="1">
    <fb>43350</fb>
    <v>0</v>
  </rv>
  <rv s="1">
    <fb>21.12</fb>
    <v>1</v>
  </rv>
  <rv s="1">
    <fb>20.67</fb>
    <v>1</v>
  </rv>
  <rv s="1">
    <fb>21.6</fb>
    <v>1</v>
  </rv>
  <rv s="1">
    <fb>20.6</fb>
    <v>1</v>
  </rv>
  <rv s="1">
    <fb>1770808</fb>
    <v>2</v>
  </rv>
  <rv s="1">
    <fb>44722</fb>
    <v>0</v>
  </rv>
  <rv s="1">
    <fb>55.98</fb>
    <v>1</v>
  </rv>
  <rv s="1">
    <fb>56.768500000000003</fb>
    <v>1</v>
  </rv>
  <rv s="1">
    <fb>53.69</fb>
    <v>1</v>
  </rv>
  <rv s="1">
    <fb>1412357</fb>
    <v>2</v>
  </rv>
  <rv s="1">
    <fb>43353</fb>
    <v>0</v>
  </rv>
  <rv s="1">
    <fb>21.34</fb>
    <v>1</v>
  </rv>
  <rv s="1">
    <fb>21.15</fb>
    <v>1</v>
  </rv>
  <rv s="1">
    <fb>21.57</fb>
    <v>1</v>
  </rv>
  <rv s="1">
    <fb>21.01</fb>
    <v>1</v>
  </rv>
  <rv s="1">
    <fb>950392</fb>
    <v>2</v>
  </rv>
  <rv s="1">
    <fb>44721</fb>
    <v>0</v>
  </rv>
  <rv s="1">
    <fb>57.56</fb>
    <v>1</v>
  </rv>
  <rv s="1">
    <fb>58.34</fb>
    <v>1</v>
  </rv>
  <rv s="1">
    <fb>59.5</fb>
    <v>1</v>
  </rv>
  <rv s="1">
    <fb>57.212899999999998</fb>
    <v>1</v>
  </rv>
  <rv s="1">
    <fb>1139751</fb>
    <v>2</v>
  </rv>
  <rv s="1">
    <fb>43354</fb>
    <v>0</v>
  </rv>
  <rv s="1">
    <fb>20.97</fb>
    <v>1</v>
  </rv>
  <rv s="1">
    <fb>21.36</fb>
    <v>1</v>
  </rv>
  <rv s="1">
    <fb>21.55</fb>
    <v>1</v>
  </rv>
  <rv s="1">
    <fb>20.89</fb>
    <v>1</v>
  </rv>
  <rv s="1">
    <fb>809584</fb>
    <v>2</v>
  </rv>
  <rv s="1">
    <fb>44720</fb>
    <v>0</v>
  </rv>
  <rv s="1">
    <fb>58.67</fb>
    <v>1</v>
  </rv>
  <rv s="1">
    <fb>60.09</fb>
    <v>1</v>
  </rv>
  <rv s="1">
    <fb>60.949300000000001</fb>
    <v>1</v>
  </rv>
  <rv s="1">
    <fb>57.670099999999998</fb>
    <v>1</v>
  </rv>
  <rv s="1">
    <fb>1641726</fb>
    <v>2</v>
  </rv>
  <rv s="1">
    <fb>43355</fb>
    <v>0</v>
  </rv>
  <rv s="1">
    <fb>21.14</fb>
    <v>1</v>
  </rv>
  <rv s="1">
    <fb>21</fb>
    <v>1</v>
  </rv>
  <rv s="1">
    <fb>21.18</fb>
    <v>1</v>
  </rv>
  <rv s="1">
    <fb>20.34</fb>
    <v>1</v>
  </rv>
  <rv s="1">
    <fb>1067190</fb>
    <v>2</v>
  </rv>
  <rv s="1">
    <fb>44719</fb>
    <v>0</v>
  </rv>
  <rv s="1">
    <fb>60.64</fb>
    <v>1</v>
  </rv>
  <rv s="1">
    <fb>59.1</fb>
    <v>1</v>
  </rv>
  <rv s="1">
    <fb>61.734999999999999</fb>
    <v>1</v>
  </rv>
  <rv s="1">
    <fb>58.865000000000002</fb>
    <v>1</v>
  </rv>
  <rv s="1">
    <fb>1871845</fb>
    <v>2</v>
  </rv>
  <rv s="1">
    <fb>43356</fb>
    <v>0</v>
  </rv>
  <rv s="1">
    <fb>21.31</fb>
    <v>1</v>
  </rv>
  <rv s="1">
    <fb>21.27</fb>
    <v>1</v>
  </rv>
  <rv s="1">
    <fb>21.04</fb>
    <v>1</v>
  </rv>
  <rv s="1">
    <fb>649500</fb>
    <v>2</v>
  </rv>
  <rv s="1">
    <fb>44718</fb>
    <v>0</v>
  </rv>
  <rv s="1">
    <fb>60.6</fb>
    <v>1</v>
  </rv>
  <rv s="1">
    <fb>61.72</fb>
    <v>1</v>
  </rv>
  <rv s="1">
    <fb>62.06</fb>
    <v>1</v>
  </rv>
  <rv s="1">
    <fb>60.08</fb>
    <v>1</v>
  </rv>
  <rv s="1">
    <fb>1370119</fb>
    <v>2</v>
  </rv>
  <rv s="1">
    <fb>43357</fb>
    <v>0</v>
  </rv>
  <rv s="1">
    <fb>21.42</fb>
    <v>1</v>
  </rv>
  <rv s="1">
    <fb>21.53</fb>
    <v>1</v>
  </rv>
  <rv s="1">
    <fb>902823</fb>
    <v>2</v>
  </rv>
  <rv s="1">
    <fb>44715</fb>
    <v>0</v>
  </rv>
  <rv s="1">
    <fb>60.84</fb>
    <v>1</v>
  </rv>
  <rv s="1">
    <fb>60.2</fb>
    <v>1</v>
  </rv>
  <rv s="1">
    <fb>61.465000000000003</fb>
    <v>1</v>
  </rv>
  <rv s="1">
    <fb>58.84</fb>
    <v>1</v>
  </rv>
  <rv s="1">
    <fb>1492136</fb>
    <v>2</v>
  </rv>
  <rv s="1">
    <fb>43360</fb>
    <v>0</v>
  </rv>
  <rv s="1">
    <fb>21.71</fb>
    <v>1</v>
  </rv>
  <rv s="1">
    <fb>21.48</fb>
    <v>1</v>
  </rv>
  <rv s="1">
    <fb>21.8</fb>
    <v>1</v>
  </rv>
  <rv s="1">
    <fb>21.07</fb>
    <v>1</v>
  </rv>
  <rv s="1">
    <fb>917754</fb>
    <v>2</v>
  </rv>
  <rv s="1">
    <fb>44714</fb>
    <v>0</v>
  </rv>
  <rv s="1">
    <fb>61.33</fb>
    <v>1</v>
  </rv>
  <rv s="1">
    <fb>55.81</fb>
    <v>1</v>
  </rv>
  <rv s="1">
    <fb>1952881</fb>
    <v>2</v>
  </rv>
  <rv s="1">
    <fb>43361</fb>
    <v>0</v>
  </rv>
  <rv s="1">
    <fb>21.88</fb>
    <v>1</v>
  </rv>
  <rv s="1">
    <fb>21.68</fb>
    <v>1</v>
  </rv>
  <rv s="1">
    <fb>22.07</fb>
    <v>1</v>
  </rv>
  <rv s="1">
    <fb>755984</fb>
    <v>2</v>
  </rv>
  <rv s="1">
    <fb>44713</fb>
    <v>0</v>
  </rv>
  <rv s="1">
    <fb>55.94</fb>
    <v>1</v>
  </rv>
  <rv s="1">
    <fb>56.71</fb>
    <v>1</v>
  </rv>
  <rv s="1">
    <fb>57.4</fb>
    <v>1</v>
  </rv>
  <rv s="1">
    <fb>54.82</fb>
    <v>1</v>
  </rv>
  <rv s="1">
    <fb>1826505</fb>
    <v>2</v>
  </rv>
  <rv s="1">
    <fb>43362</fb>
    <v>0</v>
  </rv>
  <rv s="1">
    <fb>21.35</fb>
    <v>1</v>
  </rv>
  <rv s="1">
    <fb>21.9</fb>
    <v>1</v>
  </rv>
  <rv s="1">
    <fb>21.99</fb>
    <v>1</v>
  </rv>
  <rv s="1">
    <fb>21.28</fb>
    <v>1</v>
  </rv>
  <rv s="1">
    <fb>1104018</fb>
    <v>2</v>
  </rv>
  <rv s="1">
    <fb>44712</fb>
    <v>0</v>
  </rv>
  <rv s="1">
    <fb>55.76</fb>
    <v>1</v>
  </rv>
  <rv s="1">
    <fb>56.1</fb>
    <v>1</v>
  </rv>
  <rv s="1">
    <fb>56.54</fb>
    <v>1</v>
  </rv>
  <rv s="1">
    <fb>54.41</fb>
    <v>1</v>
  </rv>
  <rv s="1">
    <fb>1770190</fb>
    <v>2</v>
  </rv>
  <rv s="1">
    <fb>43363</fb>
    <v>0</v>
  </rv>
  <rv s="1">
    <fb>21.44</fb>
    <v>1</v>
  </rv>
  <rv s="1">
    <fb>21.72</fb>
    <v>1</v>
  </rv>
  <rv s="1">
    <fb>1038361</fb>
    <v>2</v>
  </rv>
  <rv s="1">
    <fb>44708</fb>
    <v>0</v>
  </rv>
  <rv s="1">
    <fb>56.14</fb>
    <v>1</v>
  </rv>
  <rv s="1">
    <fb>54.265000000000001</fb>
    <v>1</v>
  </rv>
  <rv s="1">
    <fb>1606950</fb>
    <v>2</v>
  </rv>
  <rv s="1">
    <fb>43364</fb>
    <v>0</v>
  </rv>
  <rv s="1">
    <fb>21.52</fb>
    <v>1</v>
  </rv>
  <rv s="1">
    <fb>21.65</fb>
    <v>1</v>
  </rv>
  <rv s="1">
    <fb>21.83</fb>
    <v>1</v>
  </rv>
  <rv s="1">
    <fb>21.405000000000001</fb>
    <v>1</v>
  </rv>
  <rv s="1">
    <fb>1580227</fb>
    <v>2</v>
  </rv>
  <rv s="1">
    <fb>44707</fb>
    <v>0</v>
  </rv>
  <rv s="1">
    <fb>53.28</fb>
    <v>1</v>
  </rv>
  <rv s="1">
    <fb>51.08</fb>
    <v>1</v>
  </rv>
  <rv s="1">
    <fb>54.27</fb>
    <v>1</v>
  </rv>
  <rv s="1">
    <fb>51.07</fb>
    <v>1</v>
  </rv>
  <rv s="1">
    <fb>1906386</fb>
    <v>2</v>
  </rv>
  <rv s="1">
    <fb>43367</fb>
    <v>0</v>
  </rv>
  <rv s="1">
    <fb>21.38</fb>
    <v>1</v>
  </rv>
  <rv s="1">
    <fb>21.7775</fb>
    <v>1</v>
  </rv>
  <rv s="1">
    <fb>1524298</fb>
    <v>2</v>
  </rv>
  <rv s="1">
    <fb>44706</fb>
    <v>0</v>
  </rv>
  <rv s="1">
    <fb>50.76</fb>
    <v>1</v>
  </rv>
  <rv s="1">
    <fb>48.075000000000003</fb>
    <v>1</v>
  </rv>
  <rv s="1">
    <fb>51.774999999999999</fb>
    <v>1</v>
  </rv>
  <rv s="1">
    <fb>47.33</fb>
    <v>1</v>
  </rv>
  <rv s="1">
    <fb>1998506</fb>
    <v>2</v>
  </rv>
  <rv s="1">
    <fb>43368</fb>
    <v>0</v>
  </rv>
  <rv s="1">
    <fb>21.41</fb>
    <v>1</v>
  </rv>
  <rv s="1">
    <fb>21.475000000000001</fb>
    <v>1</v>
  </rv>
  <rv s="1">
    <fb>794056</fb>
    <v>2</v>
  </rv>
  <rv s="1">
    <fb>44705</fb>
    <v>0</v>
  </rv>
  <rv s="1">
    <fb>48.73</fb>
    <v>1</v>
  </rv>
  <rv s="1">
    <fb>52.405000000000001</fb>
    <v>1</v>
  </rv>
  <rv s="1">
    <fb>48.07</fb>
    <v>1</v>
  </rv>
  <rv s="1">
    <fb>1996128</fb>
    <v>2</v>
  </rv>
  <rv s="1">
    <fb>43369</fb>
    <v>0</v>
  </rv>
  <rv s="1">
    <fb>21.26</fb>
    <v>1</v>
  </rv>
  <rv s="1">
    <fb>21.64</fb>
    <v>1</v>
  </rv>
  <rv s="1">
    <fb>20.98</fb>
    <v>1</v>
  </rv>
  <rv s="1">
    <fb>1175978</fb>
    <v>2</v>
  </rv>
  <rv s="1">
    <fb>44704</fb>
    <v>0</v>
  </rv>
  <rv s="1">
    <fb>53.5</fb>
    <v>1</v>
  </rv>
  <rv s="1">
    <fb>54.15</fb>
    <v>1</v>
  </rv>
  <rv s="1">
    <fb>54.999899999999997</fb>
    <v>1</v>
  </rv>
  <rv s="1">
    <fb>1163501</fb>
    <v>2</v>
  </rv>
  <rv s="1">
    <fb>43370</fb>
    <v>0</v>
  </rv>
  <rv s="1">
    <fb>21.2</fb>
    <v>1</v>
  </rv>
  <rv s="1">
    <fb>782081</fb>
    <v>2</v>
  </rv>
  <rv s="1">
    <fb>44701</fb>
    <v>0</v>
  </rv>
  <rv s="1">
    <fb>54.01</fb>
    <v>1</v>
  </rv>
  <rv s="1">
    <fb>55.77</fb>
    <v>1</v>
  </rv>
  <rv s="1">
    <fb>55.85</fb>
    <v>1</v>
  </rv>
  <rv s="1">
    <fb>51.54</fb>
    <v>1</v>
  </rv>
  <rv s="1">
    <fb>2044498</fb>
    <v>2</v>
  </rv>
  <rv s="1">
    <fb>43371</fb>
    <v>0</v>
  </rv>
  <rv s="1">
    <fb>21.29</fb>
    <v>1</v>
  </rv>
  <rv s="1">
    <fb>21.09</fb>
    <v>1</v>
  </rv>
  <rv s="1">
    <fb>21.66</fb>
    <v>1</v>
  </rv>
  <rv s="1">
    <fb>21.02</fb>
    <v>1</v>
  </rv>
  <rv s="1">
    <fb>854442</fb>
    <v>2</v>
  </rv>
  <rv s="1">
    <fb>44700</fb>
    <v>0</v>
  </rv>
  <rv s="1">
    <fb>54.28</fb>
    <v>1</v>
  </rv>
  <rv s="1">
    <fb>54.2</fb>
    <v>1</v>
  </rv>
  <rv s="1">
    <fb>55.5</fb>
    <v>1</v>
  </rv>
  <rv s="1">
    <fb>52.87</fb>
    <v>1</v>
  </rv>
  <rv s="1">
    <fb>2060943</fb>
    <v>2</v>
  </rv>
  <rv s="1">
    <fb>43374</fb>
    <v>0</v>
  </rv>
  <rv s="1">
    <fb>21.03</fb>
    <v>1</v>
  </rv>
  <rv s="1">
    <fb>21.33</fb>
    <v>1</v>
  </rv>
  <rv s="1">
    <fb>20.8</fb>
    <v>1</v>
  </rv>
  <rv s="1">
    <fb>866327</fb>
    <v>2</v>
  </rv>
  <rv s="1">
    <fb>44699</fb>
    <v>0</v>
  </rv>
  <rv s="1">
    <fb>55.24</fb>
    <v>1</v>
  </rv>
  <rv s="1">
    <fb>56.32</fb>
    <v>1</v>
  </rv>
  <rv s="1">
    <fb>59.37</fb>
    <v>1</v>
  </rv>
  <rv s="1">
    <fb>54.35</fb>
    <v>1</v>
  </rv>
  <rv s="1">
    <fb>2242899</fb>
    <v>2</v>
  </rv>
  <rv s="1">
    <fb>43375</fb>
    <v>0</v>
  </rv>
  <rv s="1">
    <fb>19.59</fb>
    <v>1</v>
  </rv>
  <rv s="1">
    <fb>21.085000000000001</fb>
    <v>1</v>
  </rv>
  <rv s="1">
    <fb>19.579999999999998</fb>
    <v>1</v>
  </rv>
  <rv s="1">
    <fb>1735446</fb>
    <v>2</v>
  </rv>
  <rv s="1">
    <fb>44698</fb>
    <v>0</v>
  </rv>
  <rv s="1">
    <fb>57.22</fb>
    <v>1</v>
  </rv>
  <rv s="1">
    <fb>58.06</fb>
    <v>1</v>
  </rv>
  <rv s="1">
    <fb>58.85</fb>
    <v>1</v>
  </rv>
  <rv s="1">
    <fb>55.11</fb>
    <v>1</v>
  </rv>
  <rv s="1">
    <fb>1604059</fb>
    <v>2</v>
  </rv>
  <rv s="1">
    <fb>43376</fb>
    <v>0</v>
  </rv>
  <rv s="1">
    <fb>20.05</fb>
    <v>1</v>
  </rv>
  <rv s="1">
    <fb>19.649999999999999</fb>
    <v>1</v>
  </rv>
  <rv s="1">
    <fb>19.520099999999999</fb>
    <v>1</v>
  </rv>
  <rv s="1">
    <fb>1088372</fb>
    <v>2</v>
  </rv>
  <rv s="1">
    <fb>44697</fb>
    <v>0</v>
  </rv>
  <rv s="1">
    <fb>56.48</fb>
    <v>1</v>
  </rv>
  <rv s="1">
    <fb>57.545000000000002</fb>
    <v>1</v>
  </rv>
  <rv s="1">
    <fb>58.523800000000001</fb>
    <v>1</v>
  </rv>
  <rv s="1">
    <fb>56.03</fb>
    <v>1</v>
  </rv>
  <rv s="1">
    <fb>1393549</fb>
    <v>2</v>
  </rv>
  <rv s="1">
    <fb>43377</fb>
    <v>0</v>
  </rv>
  <rv s="1">
    <fb>19.28</fb>
    <v>1</v>
  </rv>
  <rv s="1">
    <fb>20</fb>
    <v>1</v>
  </rv>
  <rv s="1">
    <fb>1101824</fb>
    <v>2</v>
  </rv>
  <rv s="1">
    <fb>44694</fb>
    <v>0</v>
  </rv>
  <rv s="1">
    <fb>57.49</fb>
    <v>1</v>
  </rv>
  <rv s="1">
    <fb>60.51</fb>
    <v>1</v>
  </rv>
  <rv s="1">
    <fb>57.2</fb>
    <v>1</v>
  </rv>
  <rv s="1">
    <fb>2081740</fb>
    <v>2</v>
  </rv>
  <rv s="1">
    <fb>43378</fb>
    <v>0</v>
  </rv>
  <rv s="1">
    <fb>19.13</fb>
    <v>1</v>
  </rv>
  <rv s="1">
    <fb>19.27</fb>
    <v>1</v>
  </rv>
  <rv s="1">
    <fb>19.43</fb>
    <v>1</v>
  </rv>
  <rv s="1">
    <fb>1540221</fb>
    <v>2</v>
  </rv>
  <rv s="1">
    <fb>44693</fb>
    <v>0</v>
  </rv>
  <rv s="1">
    <fb>56.05</fb>
    <v>1</v>
  </rv>
  <rv s="1">
    <fb>51.46</fb>
    <v>1</v>
  </rv>
  <rv s="1">
    <fb>57.06</fb>
    <v>1</v>
  </rv>
  <rv s="1">
    <fb>51.44</fb>
    <v>1</v>
  </rv>
  <rv s="1">
    <fb>2839389</fb>
    <v>2</v>
  </rv>
  <rv s="1">
    <fb>43381</fb>
    <v>0</v>
  </rv>
  <rv s="1">
    <fb>19.73</fb>
    <v>1</v>
  </rv>
  <rv s="1">
    <fb>19.02</fb>
    <v>1</v>
  </rv>
  <rv s="1">
    <fb>764843</fb>
    <v>2</v>
  </rv>
  <rv s="1">
    <fb>44692</fb>
    <v>0</v>
  </rv>
  <rv s="1">
    <fb>52.35</fb>
    <v>1</v>
  </rv>
  <rv s="1">
    <fb>55.78</fb>
    <v>1</v>
  </rv>
  <rv s="1">
    <fb>56.859900000000003</fb>
    <v>1</v>
  </rv>
  <rv s="1">
    <fb>52.24</fb>
    <v>1</v>
  </rv>
  <rv s="1">
    <fb>2339229</fb>
    <v>2</v>
  </rv>
  <rv s="1">
    <fb>43382</fb>
    <v>0</v>
  </rv>
  <rv s="1">
    <fb>19.25</fb>
    <v>1</v>
  </rv>
  <rv s="1">
    <fb>929432</fb>
    <v>2</v>
  </rv>
  <rv s="1">
    <fb>44691</fb>
    <v>0</v>
  </rv>
  <rv s="1">
    <fb>56.8</fb>
    <v>1</v>
  </rv>
  <rv s="1">
    <fb>56.81</fb>
    <v>1</v>
  </rv>
  <rv s="1">
    <fb>51.261800000000001</fb>
    <v>1</v>
  </rv>
  <rv s="1">
    <fb>2840101</fb>
    <v>2</v>
  </rv>
  <rv s="1">
    <fb>43383</fb>
    <v>0</v>
  </rv>
  <rv s="1">
    <fb>18.760000000000002</fb>
    <v>1</v>
  </rv>
  <rv s="1">
    <fb>19.41</fb>
    <v>1</v>
  </rv>
  <rv s="1">
    <fb>19.566800000000001</fb>
    <v>1</v>
  </rv>
  <rv s="1">
    <fb>1206678</fb>
    <v>2</v>
  </rv>
  <rv s="1">
    <fb>44690</fb>
    <v>0</v>
  </rv>
  <rv s="1">
    <fb>54.22</fb>
    <v>1</v>
  </rv>
  <rv s="1">
    <fb>59.3</fb>
    <v>1</v>
  </rv>
  <rv s="1">
    <fb>59.89</fb>
    <v>1</v>
  </rv>
  <rv s="1">
    <fb>54.055</fb>
    <v>1</v>
  </rv>
  <rv s="1">
    <fb>3129544</fb>
    <v>2</v>
  </rv>
  <rv s="1">
    <fb>43384</fb>
    <v>0</v>
  </rv>
  <rv s="1">
    <fb>19.62</fb>
    <v>1</v>
  </rv>
  <rv s="1">
    <fb>1330353</fb>
    <v>2</v>
  </rv>
  <rv s="1">
    <fb>44687</fb>
    <v>0</v>
  </rv>
  <rv s="1">
    <fb>60.87</fb>
    <v>1</v>
  </rv>
  <rv s="1">
    <fb>65.02</fb>
    <v>1</v>
  </rv>
  <rv s="1">
    <fb>59.57</fb>
    <v>1</v>
  </rv>
  <rv s="1">
    <fb>3169336</fb>
    <v>2</v>
  </rv>
  <rv s="1">
    <fb>43385</fb>
    <v>0</v>
  </rv>
  <rv s="1">
    <fb>19.940000000000001</fb>
    <v>1</v>
  </rv>
  <rv s="1">
    <fb>19.72</fb>
    <v>1</v>
  </rv>
  <rv s="1">
    <fb>1081178</fb>
    <v>2</v>
  </rv>
  <rv s="1">
    <fb>44686</fb>
    <v>0</v>
  </rv>
  <rv s="1">
    <fb>65.63</fb>
    <v>1</v>
  </rv>
  <rv s="1">
    <fb>75</fb>
    <v>1</v>
  </rv>
  <rv s="1">
    <fb>75.5</fb>
    <v>1</v>
  </rv>
  <rv s="1">
    <fb>64.810400000000001</fb>
    <v>1</v>
  </rv>
  <rv s="1">
    <fb>4708214</fb>
    <v>2</v>
  </rv>
  <rv s="1">
    <fb>43388</fb>
    <v>0</v>
  </rv>
  <rv s="1">
    <fb>19.71</fb>
    <v>1</v>
  </rv>
  <rv s="1">
    <fb>19.95</fb>
    <v>1</v>
  </rv>
  <rv s="1">
    <fb>19.46</fb>
    <v>1</v>
  </rv>
  <rv s="1">
    <fb>909057</fb>
    <v>2</v>
  </rv>
  <rv s="1">
    <fb>44685</fb>
    <v>0</v>
  </rv>
  <rv s="1">
    <fb>72.209999999999994</fb>
    <v>1</v>
  </rv>
  <rv s="1">
    <fb>72.400000000000006</fb>
    <v>1</v>
  </rv>
  <rv s="1">
    <fb>67.400000000000006</fb>
    <v>1</v>
  </rv>
  <rv s="1">
    <fb>1914048</fb>
    <v>2</v>
  </rv>
  <rv s="1">
    <fb>43389</fb>
    <v>0</v>
  </rv>
  <rv s="1">
    <fb>20.32</fb>
    <v>1</v>
  </rv>
  <rv s="1">
    <fb>20.335000000000001</fb>
    <v>1</v>
  </rv>
  <rv s="1">
    <fb>764779</fb>
    <v>2</v>
  </rv>
  <rv s="1">
    <fb>44684</fb>
    <v>0</v>
  </rv>
  <rv s="1">
    <fb>70.5</fb>
    <v>1</v>
  </rv>
  <rv s="1">
    <fb>71.03</fb>
    <v>1</v>
  </rv>
  <rv s="1">
    <fb>68.41</fb>
    <v>1</v>
  </rv>
  <rv s="1">
    <fb>1126616</fb>
    <v>2</v>
  </rv>
  <rv s="1">
    <fb>43390</fb>
    <v>0</v>
  </rv>
  <rv s="1">
    <fb>20.149999999999999</fb>
    <v>1</v>
  </rv>
  <rv s="1">
    <fb>20.37</fb>
    <v>1</v>
  </rv>
  <rv s="1">
    <fb>19.79</fb>
    <v>1</v>
  </rv>
  <rv s="1">
    <fb>428354</fb>
    <v>2</v>
  </rv>
  <rv s="1">
    <fb>44683</fb>
    <v>0</v>
  </rv>
  <rv s="1">
    <fb>70.959999999999994</fb>
    <v>1</v>
  </rv>
  <rv s="1">
    <fb>66.75</fb>
    <v>1</v>
  </rv>
  <rv s="1">
    <fb>71.099999999999994</fb>
    <v>1</v>
  </rv>
  <rv s="1">
    <fb>65.989999999999995</fb>
    <v>1</v>
  </rv>
  <rv s="1">
    <fb>1591694</fb>
    <v>2</v>
  </rv>
  <rv s="1">
    <fb>43391</fb>
    <v>0</v>
  </rv>
  <rv s="1">
    <fb>19.739999999999998</fb>
    <v>1</v>
  </rv>
  <rv s="1">
    <fb>20.11</fb>
    <v>1</v>
  </rv>
  <rv s="1">
    <fb>19.495000000000001</fb>
    <v>1</v>
  </rv>
  <rv s="1">
    <fb>579898</fb>
    <v>2</v>
  </rv>
  <rv s="1">
    <fb>44680</fb>
    <v>0</v>
  </rv>
  <rv s="1">
    <fb>66.430000000000007</fb>
    <v>1</v>
  </rv>
  <rv s="1">
    <fb>67.83</fb>
    <v>1</v>
  </rv>
  <rv s="1">
    <fb>71.010000000000005</fb>
    <v>1</v>
  </rv>
  <rv s="1">
    <fb>66.280100000000004</fb>
    <v>1</v>
  </rv>
  <rv s="1">
    <fb>1373819</fb>
    <v>2</v>
  </rv>
  <rv s="1">
    <fb>43392</fb>
    <v>0</v>
  </rv>
  <rv s="1">
    <fb>18.489999999999998</fb>
    <v>1</v>
  </rv>
  <rv s="1">
    <fb>19.87</fb>
    <v>1</v>
  </rv>
  <rv s="1">
    <fb>18.46</fb>
    <v>1</v>
  </rv>
  <rv s="1">
    <fb>1462434</fb>
    <v>2</v>
  </rv>
  <rv s="1">
    <fb>44679</fb>
    <v>0</v>
  </rv>
  <rv s="1">
    <fb>67.819999999999993</fb>
    <v>1</v>
  </rv>
  <rv s="1">
    <fb>68.099999999999994</fb>
    <v>1</v>
  </rv>
  <rv s="1">
    <fb>68.92</fb>
    <v>1</v>
  </rv>
  <rv s="1">
    <fb>65.349999999999994</fb>
    <v>1</v>
  </rv>
  <rv s="1">
    <fb>1549063</fb>
    <v>2</v>
  </rv>
  <rv s="1">
    <fb>43395</fb>
    <v>0</v>
  </rv>
  <rv s="1">
    <fb>19.8</fb>
    <v>1</v>
  </rv>
  <rv s="1">
    <fb>18.78</fb>
    <v>1</v>
  </rv>
  <rv s="1">
    <fb>1470804</fb>
    <v>2</v>
  </rv>
  <rv s="1">
    <fb>44678</fb>
    <v>0</v>
  </rv>
  <rv s="1">
    <fb>66.58</fb>
    <v>1</v>
  </rv>
  <rv s="1">
    <fb>65.45</fb>
    <v>1</v>
  </rv>
  <rv s="1">
    <fb>68.36</fb>
    <v>1</v>
  </rv>
  <rv s="1">
    <fb>65.13</fb>
    <v>1</v>
  </rv>
  <rv s="1">
    <fb>1487350</fb>
    <v>2</v>
  </rv>
  <rv s="1">
    <fb>43396</fb>
    <v>0</v>
  </rv>
  <rv s="1">
    <fb>19.14</fb>
    <v>1</v>
  </rv>
  <rv s="1">
    <fb>766026</fb>
    <v>2</v>
  </rv>
  <rv s="1">
    <fb>44677</fb>
    <v>0</v>
  </rv>
  <rv s="1">
    <fb>68.75</fb>
    <v>1</v>
  </rv>
  <rv s="1">
    <fb>68.819999999999993</fb>
    <v>1</v>
  </rv>
  <rv s="1">
    <fb>64.7</fb>
    <v>1</v>
  </rv>
  <rv s="1">
    <fb>1533119</fb>
    <v>2</v>
  </rv>
  <rv s="1">
    <fb>43397</fb>
    <v>0</v>
  </rv>
  <rv s="1">
    <fb>19.45</fb>
    <v>1</v>
  </rv>
  <rv s="1">
    <fb>19.96</fb>
    <v>1</v>
  </rv>
  <rv s="1">
    <fb>695390</fb>
    <v>2</v>
  </rv>
  <rv s="1">
    <fb>44676</fb>
    <v>0</v>
  </rv>
  <rv s="1">
    <fb>69.400000000000006</fb>
    <v>1</v>
  </rv>
  <rv s="1">
    <fb>69.704999999999998</fb>
    <v>1</v>
  </rv>
  <rv s="1">
    <fb>69.8</fb>
    <v>1</v>
  </rv>
  <rv s="1">
    <fb>66.8</fb>
    <v>1</v>
  </rv>
  <rv s="1">
    <fb>1649575</fb>
    <v>2</v>
  </rv>
  <rv s="1">
    <fb>43398</fb>
    <v>0</v>
  </rv>
  <rv s="1">
    <fb>463085</fb>
    <v>2</v>
  </rv>
  <rv s="1">
    <fb>44673</fb>
    <v>0</v>
  </rv>
  <rv s="1">
    <fb>71.180000000000007</fb>
    <v>1</v>
  </rv>
  <rv s="1">
    <fb>73.510000000000005</fb>
    <v>1</v>
  </rv>
  <rv s="1">
    <fb>70.67</fb>
    <v>1</v>
  </rv>
  <rv s="1">
    <fb>1172362</fb>
    <v>2</v>
  </rv>
  <rv s="1">
    <fb>43399</fb>
    <v>0</v>
  </rv>
  <rv s="1">
    <fb>19.690000000000001</fb>
    <v>1</v>
  </rv>
  <rv s="1">
    <fb>20.03</fb>
    <v>1</v>
  </rv>
  <rv s="1">
    <fb>19.32</fb>
    <v>1</v>
  </rv>
  <rv s="1">
    <fb>511443</fb>
    <v>2</v>
  </rv>
  <rv s="1">
    <fb>44672</fb>
    <v>0</v>
  </rv>
  <rv s="1">
    <fb>74.16</fb>
    <v>1</v>
  </rv>
  <rv s="1">
    <fb>78.53</fb>
    <v>1</v>
  </rv>
  <rv s="1">
    <fb>79.510000000000005</fb>
    <v>1</v>
  </rv>
  <rv s="1">
    <fb>73.421400000000006</fb>
    <v>1</v>
  </rv>
  <rv s="1">
    <fb>1288079</fb>
    <v>2</v>
  </rv>
  <rv s="1">
    <fb>43402</fb>
    <v>0</v>
  </rv>
  <rv s="1">
    <fb>20.059999999999999</fb>
    <v>1</v>
  </rv>
  <rv s="1">
    <fb>20.59</fb>
    <v>1</v>
  </rv>
  <rv s="1">
    <fb>19.760000000000002</fb>
    <v>1</v>
  </rv>
  <rv s="1">
    <fb>794569</fb>
    <v>2</v>
  </rv>
  <rv s="1">
    <fb>44671</fb>
    <v>0</v>
  </rv>
  <rv s="1">
    <fb>76.319999999999993</fb>
    <v>1</v>
  </rv>
  <rv s="1">
    <fb>78.3</fb>
    <v>1</v>
  </rv>
  <rv s="1">
    <fb>78.729900000000001</fb>
    <v>1</v>
  </rv>
  <rv s="1">
    <fb>1431818</fb>
    <v>2</v>
  </rv>
  <rv s="1">
    <fb>43403</fb>
    <v>0</v>
  </rv>
  <rv s="1">
    <fb>20.07</fb>
    <v>1</v>
  </rv>
  <rv s="1">
    <fb>1048533</fb>
    <v>2</v>
  </rv>
  <rv s="1">
    <fb>44670</fb>
    <v>0</v>
  </rv>
  <rv s="1">
    <fb>78.5</fb>
    <v>1</v>
  </rv>
  <rv s="1">
    <fb>72.965000000000003</fb>
    <v>1</v>
  </rv>
  <rv s="1">
    <fb>1361783</fb>
    <v>2</v>
  </rv>
  <rv s="1">
    <fb>43404</fb>
    <v>0</v>
  </rv>
  <rv s="1">
    <fb>21.47</fb>
    <v>1</v>
  </rv>
  <rv s="1">
    <fb>20.45</fb>
    <v>1</v>
  </rv>
  <rv s="1">
    <fb>854563</fb>
    <v>2</v>
  </rv>
  <rv s="1">
    <fb>44669</fb>
    <v>0</v>
  </rv>
  <rv s="1">
    <fb>73</fb>
    <v>1</v>
  </rv>
  <rv s="1">
    <fb>71.930000000000007</fb>
    <v>1</v>
  </rv>
  <rv s="1">
    <fb>73.25</fb>
    <v>1</v>
  </rv>
  <rv s="1">
    <fb>70.58</fb>
    <v>1</v>
  </rv>
  <rv s="1">
    <fb>893057</fb>
    <v>2</v>
  </rv>
  <rv s="1">
    <fb>43405</fb>
    <v>0</v>
  </rv>
  <rv s="1">
    <fb>20.78</fb>
    <v>1</v>
  </rv>
  <rv s="1">
    <fb>20.96</fb>
    <v>1</v>
  </rv>
  <rv s="1">
    <fb>20.329999999999998</fb>
    <v>1</v>
  </rv>
  <rv s="1">
    <fb>778297</fb>
    <v>2</v>
  </rv>
  <rv s="1">
    <fb>44665</fb>
    <v>0</v>
  </rv>
  <rv s="1">
    <fb>72.319999999999993</fb>
    <v>1</v>
  </rv>
  <rv s="1">
    <fb>74.260000000000005</fb>
    <v>1</v>
  </rv>
  <rv s="1">
    <fb>74.989999999999995</fb>
    <v>1</v>
  </rv>
  <rv s="1">
    <fb>898046</fb>
    <v>2</v>
  </rv>
  <rv s="1">
    <fb>43406</fb>
    <v>0</v>
  </rv>
  <rv s="1">
    <fb>21.45</fb>
    <v>1</v>
  </rv>
  <rv s="1">
    <fb>832742</fb>
    <v>2</v>
  </rv>
  <rv s="1">
    <fb>44664</fb>
    <v>0</v>
  </rv>
  <rv s="1">
    <fb>73.97</fb>
    <v>1</v>
  </rv>
  <rv s="1">
    <fb>74.56</fb>
    <v>1</v>
  </rv>
  <rv s="1">
    <fb>1076826</fb>
    <v>2</v>
  </rv>
  <rv s="1">
    <fb>43409</fb>
    <v>0</v>
  </rv>
  <rv s="1">
    <fb>21.32</fb>
    <v>1</v>
  </rv>
  <rv s="1">
    <fb>20.9</fb>
    <v>1</v>
  </rv>
  <rv s="1">
    <fb>765309</fb>
    <v>2</v>
  </rv>
  <rv s="1">
    <fb>44663</fb>
    <v>0</v>
  </rv>
  <rv s="1">
    <fb>71.97</fb>
    <v>1</v>
  </rv>
  <rv s="1">
    <fb>73.31</fb>
    <v>1</v>
  </rv>
  <rv s="1">
    <fb>75.454999999999998</fb>
    <v>1</v>
  </rv>
  <rv s="1">
    <fb>71.344999999999999</fb>
    <v>1</v>
  </rv>
  <rv s="1">
    <fb>1279430</fb>
    <v>2</v>
  </rv>
  <rv s="1">
    <fb>43410</fb>
    <v>0</v>
  </rv>
  <rv s="1">
    <fb>805157</fb>
    <v>2</v>
  </rv>
  <rv s="1">
    <fb>44662</fb>
    <v>0</v>
  </rv>
  <rv s="1">
    <fb>71.569999999999993</fb>
    <v>1</v>
  </rv>
  <rv s="1">
    <fb>70.739999999999995</fb>
    <v>1</v>
  </rv>
  <rv s="1">
    <fb>72.989999999999995</fb>
    <v>1</v>
  </rv>
  <rv s="1">
    <fb>69.871200000000002</fb>
    <v>1</v>
  </rv>
  <rv s="1">
    <fb>1203289</fb>
    <v>2</v>
  </rv>
  <rv s="1">
    <fb>43411</fb>
    <v>0</v>
  </rv>
  <rv s="1">
    <fb>21.3</fb>
    <v>1</v>
  </rv>
  <rv s="1">
    <fb>21.5</fb>
    <v>1</v>
  </rv>
  <rv s="1">
    <fb>20.55</fb>
    <v>1</v>
  </rv>
  <rv s="1">
    <fb>1107705</fb>
    <v>2</v>
  </rv>
  <rv s="1">
    <fb>44659</fb>
    <v>0</v>
  </rv>
  <rv s="1">
    <fb>71.88</fb>
    <v>1</v>
  </rv>
  <rv s="1">
    <fb>73.540000000000006</fb>
    <v>1</v>
  </rv>
  <rv s="1">
    <fb>69.97</fb>
    <v>1</v>
  </rv>
  <rv s="1">
    <fb>1150509</fb>
    <v>2</v>
  </rv>
  <rv s="1">
    <fb>43412</fb>
    <v>0</v>
  </rv>
  <rv s="1">
    <fb>27.35</fb>
    <v>1</v>
  </rv>
  <rv s="1">
    <fb>23.75</fb>
    <v>1</v>
  </rv>
  <rv s="1">
    <fb>28.2</fb>
    <v>1</v>
  </rv>
  <rv s="1">
    <fb>23.02</fb>
    <v>1</v>
  </rv>
  <rv s="1">
    <fb>7610304</fb>
    <v>2</v>
  </rv>
  <rv s="1">
    <fb>44658</fb>
    <v>0</v>
  </rv>
  <rv s="1">
    <fb>70.055000000000007</fb>
    <v>1</v>
  </rv>
  <rv s="1">
    <fb>72.8</fb>
    <v>1</v>
  </rv>
  <rv s="1">
    <fb>68.914100000000005</fb>
    <v>1</v>
  </rv>
  <rv s="1">
    <fb>1398651</fb>
    <v>2</v>
  </rv>
  <rv s="1">
    <fb>43413</fb>
    <v>0</v>
  </rv>
  <rv s="1">
    <fb>25.37</fb>
    <v>1</v>
  </rv>
  <rv s="1">
    <fb>27.37</fb>
    <v>1</v>
  </rv>
  <rv s="1">
    <fb>27.65</fb>
    <v>1</v>
  </rv>
  <rv s="1">
    <fb>25.1</fb>
    <v>1</v>
  </rv>
  <rv s="1">
    <fb>2390159</fb>
    <v>2</v>
  </rv>
  <rv s="1">
    <fb>44657</fb>
    <v>0</v>
  </rv>
  <rv s="1">
    <fb>70.150000000000006</fb>
    <v>1</v>
  </rv>
  <rv s="1">
    <fb>71.875</fb>
    <v>1</v>
  </rv>
  <rv s="1">
    <fb>72.02</fb>
    <v>1</v>
  </rv>
  <rv s="1">
    <fb>69</fb>
    <v>1</v>
  </rv>
  <rv s="1">
    <fb>1648165</fb>
    <v>2</v>
  </rv>
  <rv s="1">
    <fb>43416</fb>
    <v>0</v>
  </rv>
  <rv s="1">
    <fb>25.51</fb>
    <v>1</v>
  </rv>
  <rv s="1">
    <fb>26.57</fb>
    <v>1</v>
  </rv>
  <rv s="1">
    <fb>25.48</fb>
    <v>1</v>
  </rv>
  <rv s="1">
    <fb>1555458</fb>
    <v>2</v>
  </rv>
  <rv s="1">
    <fb>44656</fb>
    <v>0</v>
  </rv>
  <rv s="1">
    <fb>73.239999999999995</fb>
    <v>1</v>
  </rv>
  <rv s="1">
    <fb>75.040000000000006</fb>
    <v>1</v>
  </rv>
  <rv s="1">
    <fb>75.12</fb>
    <v>1</v>
  </rv>
  <rv s="1">
    <fb>71.84</fb>
    <v>1</v>
  </rv>
  <rv s="1">
    <fb>1635387</fb>
    <v>2</v>
  </rv>
  <rv s="1">
    <fb>43417</fb>
    <v>0</v>
  </rv>
  <rv s="1">
    <fb>26.55</fb>
    <v>1</v>
  </rv>
  <rv s="1">
    <fb>25.31</fb>
    <v>1</v>
  </rv>
  <rv s="1">
    <fb>26.65</fb>
    <v>1</v>
  </rv>
  <rv s="1">
    <fb>25.19</fb>
    <v>1</v>
  </rv>
  <rv s="1">
    <fb>1529188</fb>
    <v>2</v>
  </rv>
  <rv s="1">
    <fb>44655</fb>
    <v>0</v>
  </rv>
  <rv s="1">
    <fb>74.13</fb>
    <v>1</v>
  </rv>
  <rv s="1">
    <fb>76.48</fb>
    <v>1</v>
  </rv>
  <rv s="1">
    <fb>73.45</fb>
    <v>1</v>
  </rv>
  <rv s="1">
    <fb>1366790</fb>
    <v>2</v>
  </rv>
  <rv s="1">
    <fb>43418</fb>
    <v>0</v>
  </rv>
  <rv s="1">
    <fb>26.99</fb>
    <v>1</v>
  </rv>
  <rv s="1">
    <fb>26.78</fb>
    <v>1</v>
  </rv>
  <rv s="1">
    <fb>27.78</fb>
    <v>1</v>
  </rv>
  <rv s="1">
    <fb>1477419</fb>
    <v>2</v>
  </rv>
  <rv s="1">
    <fb>44652</fb>
    <v>0</v>
  </rv>
  <rv s="1">
    <fb>75.73</fb>
    <v>1</v>
  </rv>
  <rv s="1">
    <fb>76.73</fb>
    <v>1</v>
  </rv>
  <rv s="1">
    <fb>77.809899999999999</fb>
    <v>1</v>
  </rv>
  <rv s="1">
    <fb>74.834999999999994</fb>
    <v>1</v>
  </rv>
  <rv s="1">
    <fb>1287004</fb>
    <v>2</v>
  </rv>
  <rv s="1">
    <fb>43419</fb>
    <v>0</v>
  </rv>
  <rv s="1">
    <fb>26.87</fb>
    <v>1</v>
  </rv>
  <rv s="1">
    <fb>26.98</fb>
    <v>1</v>
  </rv>
  <rv s="1">
    <fb>25.85</fb>
    <v>1</v>
  </rv>
  <rv s="1">
    <fb>835068</fb>
    <v>2</v>
  </rv>
  <rv s="1">
    <fb>44651</fb>
    <v>0</v>
  </rv>
  <rv s="1">
    <fb>79.290000000000006</fb>
    <v>1</v>
  </rv>
  <rv s="1">
    <fb>79.513300000000001</fb>
    <v>1</v>
  </rv>
  <rv s="1">
    <fb>978701</fb>
    <v>2</v>
  </rv>
  <rv s="1">
    <fb>43420</fb>
    <v>0</v>
  </rv>
  <rv s="1">
    <fb>27.32</fb>
    <v>1</v>
  </rv>
  <rv s="1">
    <fb>26.59</fb>
    <v>1</v>
  </rv>
  <rv s="1">
    <fb>27.39</fb>
    <v>1</v>
  </rv>
  <rv s="1">
    <fb>25.92</fb>
    <v>1</v>
  </rv>
  <rv s="1">
    <fb>1365053</fb>
    <v>2</v>
  </rv>
  <rv s="1">
    <fb>44650</fb>
    <v>0</v>
  </rv>
  <rv s="1">
    <fb>79.56</fb>
    <v>1</v>
  </rv>
  <rv s="1">
    <fb>82.8</fb>
    <v>1</v>
  </rv>
  <rv s="1">
    <fb>82.84</fb>
    <v>1</v>
  </rv>
  <rv s="1">
    <fb>78.73</fb>
    <v>1</v>
  </rv>
  <rv s="1">
    <fb>1358863</fb>
    <v>2</v>
  </rv>
  <rv s="1">
    <fb>43423</fb>
    <v>0</v>
  </rv>
  <rv s="1">
    <fb>26.73</fb>
    <v>1</v>
  </rv>
  <rv s="1">
    <fb>27.54</fb>
    <v>1</v>
  </rv>
  <rv s="1">
    <fb>26.46</fb>
    <v>1</v>
  </rv>
  <rv s="1">
    <fb>1635095</fb>
    <v>2</v>
  </rv>
  <rv s="1">
    <fb>44649</fb>
    <v>0</v>
  </rv>
  <rv s="1">
    <fb>83.38</fb>
    <v>1</v>
  </rv>
  <rv s="1">
    <fb>80.83</fb>
    <v>1</v>
  </rv>
  <rv s="1">
    <fb>84.17</fb>
    <v>1</v>
  </rv>
  <rv s="1">
    <fb>80.239999999999995</fb>
    <v>1</v>
  </rv>
  <rv s="1">
    <fb>1390022</fb>
    <v>2</v>
  </rv>
  <rv s="1">
    <fb>43424</fb>
    <v>0</v>
  </rv>
  <rv s="1">
    <fb>25.06</fb>
    <v>1</v>
  </rv>
  <rv s="1">
    <fb>26.11</fb>
    <v>1</v>
  </rv>
  <rv s="1">
    <fb>26.36</fb>
    <v>1</v>
  </rv>
  <rv s="1">
    <fb>24.86</fb>
    <v>1</v>
  </rv>
  <rv s="1">
    <fb>1498399</fb>
    <v>2</v>
  </rv>
  <rv s="1">
    <fb>44648</fb>
    <v>0</v>
  </rv>
  <rv s="1">
    <fb>79.180000000000007</fb>
    <v>1</v>
  </rv>
  <rv s="1">
    <fb>78.27</fb>
    <v>1</v>
  </rv>
  <rv s="1">
    <fb>75.62</fb>
    <v>1</v>
  </rv>
  <rv s="1">
    <fb>1393946</fb>
    <v>2</v>
  </rv>
  <rv s="1">
    <fb>43425</fb>
    <v>0</v>
  </rv>
  <rv s="1">
    <fb>25.65</fb>
    <v>1</v>
  </rv>
  <rv s="1">
    <fb>25.23</fb>
    <v>1</v>
  </rv>
  <rv s="1">
    <fb>25.74</fb>
    <v>1</v>
  </rv>
  <rv s="1">
    <fb>25.2</fb>
    <v>1</v>
  </rv>
  <rv s="1">
    <fb>798341</fb>
    <v>2</v>
  </rv>
  <rv s="1">
    <fb>44645</fb>
    <v>0</v>
  </rv>
  <rv s="1">
    <fb>78.040000000000006</fb>
    <v>1</v>
  </rv>
  <rv s="1">
    <fb>76.44</fb>
    <v>1</v>
  </rv>
  <rv s="1">
    <fb>1300198</fb>
    <v>2</v>
  </rv>
  <rv s="1">
    <fb>43427</fb>
    <v>0</v>
  </rv>
  <rv s="1">
    <fb>25.61</fb>
    <v>1</v>
  </rv>
  <rv s="1">
    <fb>25.46</fb>
    <v>1</v>
  </rv>
  <rv s="1">
    <fb>25.96</fb>
    <v>1</v>
  </rv>
  <rv s="1">
    <fb>25.11</fb>
    <v>1</v>
  </rv>
  <rv s="1">
    <fb>264897</fb>
    <v>2</v>
  </rv>
  <rv s="1">
    <fb>44644</fb>
    <v>0</v>
  </rv>
  <rv s="1">
    <fb>79.2</fb>
    <v>1</v>
  </rv>
  <rv s="1">
    <fb>79.569999999999993</fb>
    <v>1</v>
  </rv>
  <rv s="1">
    <fb>80.12</fb>
    <v>1</v>
  </rv>
  <rv s="1">
    <fb>77.81</fb>
    <v>1</v>
  </rv>
  <rv s="1">
    <fb>1637227</fb>
    <v>2</v>
  </rv>
  <rv s="1">
    <fb>43430</fb>
    <v>0</v>
  </rv>
  <rv s="1">
    <fb>26.49</fb>
    <v>1</v>
  </rv>
  <rv s="1">
    <fb>25.73</fb>
    <v>1</v>
  </rv>
  <rv s="1">
    <fb>26.89</fb>
    <v>1</v>
  </rv>
  <rv s="1">
    <fb>25.337499999999999</fb>
    <v>1</v>
  </rv>
  <rv s="1">
    <fb>1501909</fb>
    <v>2</v>
  </rv>
  <rv s="1">
    <fb>44643</fb>
    <v>0</v>
  </rv>
  <rv s="1">
    <fb>82.53</fb>
    <v>1</v>
  </rv>
  <rv s="1">
    <fb>82.7</fb>
    <v>1</v>
  </rv>
  <rv s="1">
    <fb>78.8</fb>
    <v>1</v>
  </rv>
  <rv s="1">
    <fb>1483927</fb>
    <v>2</v>
  </rv>
  <rv s="1">
    <fb>43431</fb>
    <v>0</v>
  </rv>
  <rv s="1">
    <fb>26.6</fb>
    <v>1</v>
  </rv>
  <rv s="1">
    <fb>26.15</fb>
    <v>1</v>
  </rv>
  <rv s="1">
    <fb>26.82</fb>
    <v>1</v>
  </rv>
  <rv s="1">
    <fb>25.78</fb>
    <v>1</v>
  </rv>
  <rv s="1">
    <fb>817871</fb>
    <v>2</v>
  </rv>
  <rv s="1">
    <fb>44642</fb>
    <v>0</v>
  </rv>
  <rv s="1">
    <fb>83.35</fb>
    <v>1</v>
  </rv>
  <rv s="1">
    <fb>82.23</fb>
    <v>1</v>
  </rv>
  <rv s="1">
    <fb>84.825000000000003</fb>
    <v>1</v>
  </rv>
  <rv s="1">
    <fb>82.12</fb>
    <v>1</v>
  </rv>
  <rv s="1">
    <fb>1353719</fb>
    <v>2</v>
  </rv>
  <rv s="1">
    <fb>43432</fb>
    <v>0</v>
  </rv>
  <rv s="1">
    <fb>27.76</fb>
    <v>1</v>
  </rv>
  <rv s="1">
    <fb>26.94</fb>
    <v>1</v>
  </rv>
  <rv s="1">
    <fb>28.0549</fb>
    <v>1</v>
  </rv>
  <rv s="1">
    <fb>26.51</fb>
    <v>1</v>
  </rv>
  <rv s="1">
    <fb>1577403</fb>
    <v>2</v>
  </rv>
  <rv s="1">
    <fb>44641</fb>
    <v>0</v>
  </rv>
  <rv s="1">
    <fb>81.45</fb>
    <v>1</v>
  </rv>
  <rv s="1">
    <fb>83.78</fb>
    <v>1</v>
  </rv>
  <rv s="1">
    <fb>79.790000000000006</fb>
    <v>1</v>
  </rv>
  <rv s="1">
    <fb>1452145</fb>
    <v>2</v>
  </rv>
  <rv s="1">
    <fb>43433</fb>
    <v>0</v>
  </rv>
  <rv s="1">
    <fb>27.09</fb>
    <v>1</v>
  </rv>
  <rv s="1">
    <fb>27.64</fb>
    <v>1</v>
  </rv>
  <rv s="1">
    <fb>27.77</fb>
    <v>1</v>
  </rv>
  <rv s="1">
    <fb>834514</fb>
    <v>2</v>
  </rv>
  <rv s="1">
    <fb>44638</fb>
    <v>0</v>
  </rv>
  <rv s="1">
    <fb>83.12</fb>
    <v>1</v>
  </rv>
  <rv s="1">
    <fb>79.42</fb>
    <v>1</v>
  </rv>
  <rv s="1">
    <fb>83.54</fb>
    <v>1</v>
  </rv>
  <rv s="1">
    <fb>78.75</fb>
    <v>1</v>
  </rv>
  <rv s="1">
    <fb>2555017</fb>
    <v>2</v>
  </rv>
  <rv s="1">
    <fb>43434</fb>
    <v>0</v>
  </rv>
  <rv s="1">
    <fb>27.8</fb>
    <v>1</v>
  </rv>
  <rv s="1">
    <fb>28.1675</fb>
    <v>1</v>
  </rv>
  <rv s="1">
    <fb>929752</fb>
    <v>2</v>
  </rv>
  <rv s="1">
    <fb>44637</fb>
    <v>0</v>
  </rv>
  <rv s="1">
    <fb>79.540000000000006</fb>
    <v>1</v>
  </rv>
  <rv s="1">
    <fb>79.599999999999994</fb>
    <v>1</v>
  </rv>
  <rv s="1">
    <fb>75.610699999999994</fb>
    <v>1</v>
  </rv>
  <rv s="1">
    <fb>1489710</fb>
    <v>2</v>
  </rv>
  <rv s="1">
    <fb>43437</fb>
    <v>0</v>
  </rv>
  <rv s="1">
    <fb>29.1</fb>
    <v>1</v>
  </rv>
  <rv s="1">
    <fb>28.44</fb>
    <v>1</v>
  </rv>
  <rv s="1">
    <fb>29.27</fb>
    <v>1</v>
  </rv>
  <rv s="1">
    <fb>27.59</fb>
    <v>1</v>
  </rv>
  <rv s="1">
    <fb>1739492</fb>
    <v>2</v>
  </rv>
  <rv s="1">
    <fb>44636</fb>
    <v>0</v>
  </rv>
  <rv s="1">
    <fb>74.680000000000007</fb>
    <v>1</v>
  </rv>
  <rv s="1">
    <fb>74.03</fb>
    <v>1</v>
  </rv>
  <rv s="1">
    <fb>2373913</fb>
    <v>2</v>
  </rv>
  <rv s="1">
    <fb>43438</fb>
    <v>0</v>
  </rv>
  <rv s="1">
    <fb>27.3</fb>
    <v>1</v>
  </rv>
  <rv s="1">
    <fb>29.17</fb>
    <v>1</v>
  </rv>
  <rv s="1">
    <fb>29.8</fb>
    <v>1</v>
  </rv>
  <rv s="1">
    <fb>27.12</fb>
    <v>1</v>
  </rv>
  <rv s="1">
    <fb>1920647</fb>
    <v>2</v>
  </rv>
  <rv s="1">
    <fb>44635</fb>
    <v>0</v>
  </rv>
  <rv s="1">
    <fb>72.3</fb>
    <v>1</v>
  </rv>
  <rv s="1">
    <fb>68.12</fb>
    <v>1</v>
  </rv>
  <rv s="1">
    <fb>72.72</fb>
    <v>1</v>
  </rv>
  <rv s="1">
    <fb>1492659</fb>
    <v>2</v>
  </rv>
  <rv s="1">
    <fb>43440</fb>
    <v>0</v>
  </rv>
  <rv s="1">
    <fb>26.31</fb>
    <v>1</v>
  </rv>
  <rv s="1">
    <fb>26.75</fb>
    <v>1</v>
  </rv>
  <rv s="1">
    <fb>25.44</fb>
    <v>1</v>
  </rv>
  <rv s="1">
    <fb>4587178</fb>
    <v>2</v>
  </rv>
  <rv s="1">
    <fb>44634</fb>
    <v>0</v>
  </rv>
  <rv s="1">
    <fb>67.569999999999993</fb>
    <v>1</v>
  </rv>
  <rv s="1">
    <fb>70.62</fb>
    <v>1</v>
  </rv>
  <rv s="1">
    <fb>66.5</fb>
    <v>1</v>
  </rv>
  <rv s="1">
    <fb>1723175</fb>
    <v>2</v>
  </rv>
  <rv s="1">
    <fb>43441</fb>
    <v>0</v>
  </rv>
  <rv s="1">
    <fb>25</fb>
    <v>1</v>
  </rv>
  <rv s="1">
    <fb>26.4</fb>
    <v>1</v>
  </rv>
  <rv s="1">
    <fb>26.669899999999998</fb>
    <v>1</v>
  </rv>
  <rv s="1">
    <fb>24.65</fb>
    <v>1</v>
  </rv>
  <rv s="1">
    <fb>1349165</fb>
    <v>2</v>
  </rv>
  <rv s="1">
    <fb>44631</fb>
    <v>0</v>
  </rv>
  <rv s="1">
    <fb>70.14</fb>
    <v>1</v>
  </rv>
  <rv s="1">
    <fb>73.94</fb>
    <v>1</v>
  </rv>
  <rv s="1">
    <fb>69.95</fb>
    <v>1</v>
  </rv>
  <rv s="1">
    <fb>1258125</fb>
    <v>2</v>
  </rv>
  <rv s="1">
    <fb>43444</fb>
    <v>0</v>
  </rv>
  <rv s="1">
    <fb>25.49</fb>
    <v>1</v>
  </rv>
  <rv s="1">
    <fb>25.75</fb>
    <v>1</v>
  </rv>
  <rv s="1">
    <fb>24.95</fb>
    <v>1</v>
  </rv>
  <rv s="1">
    <fb>1070720</fb>
    <v>2</v>
  </rv>
  <rv s="1">
    <fb>44630</fb>
    <v>0</v>
  </rv>
  <rv s="1">
    <fb>73.150000000000006</fb>
    <v>1</v>
  </rv>
  <rv s="1">
    <fb>1070881</fb>
    <v>2</v>
  </rv>
  <rv s="1">
    <fb>43445</fb>
    <v>0</v>
  </rv>
  <rv s="1">
    <fb>25.83</fb>
    <v>1</v>
  </rv>
  <rv s="1">
    <fb>26.02</fb>
    <v>1</v>
  </rv>
  <rv s="1">
    <fb>25.45</fb>
    <v>1</v>
  </rv>
  <rv s="1">
    <fb>681269</fb>
    <v>2</v>
  </rv>
  <rv s="1">
    <fb>44629</fb>
    <v>0</v>
  </rv>
  <rv s="1">
    <fb>73.17</fb>
    <v>1</v>
  </rv>
  <rv s="1">
    <fb>71.62</fb>
    <v>1</v>
  </rv>
  <rv s="1">
    <fb>75.09</fb>
    <v>1</v>
  </rv>
  <rv s="1">
    <fb>71.59</fb>
    <v>1</v>
  </rv>
  <rv s="1">
    <fb>2393990</fb>
    <v>2</v>
  </rv>
  <rv s="1">
    <fb>43446</fb>
    <v>0</v>
  </rv>
  <rv s="1">
    <fb>25.97</fb>
    <v>1</v>
  </rv>
  <rv s="1">
    <fb>25.86</fb>
    <v>1</v>
  </rv>
  <rv s="1">
    <fb>26.4526</fb>
    <v>1</v>
  </rv>
  <rv s="1">
    <fb>748428</fb>
    <v>2</v>
  </rv>
  <rv s="1">
    <fb>44628</fb>
    <v>0</v>
  </rv>
  <rv s="1">
    <fb>69.03</fb>
    <v>1</v>
  </rv>
  <rv s="1">
    <fb>67.97</fb>
    <v>1</v>
  </rv>
  <rv s="1">
    <fb>72.12</fb>
    <v>1</v>
  </rv>
  <rv s="1">
    <fb>67.03</fb>
    <v>1</v>
  </rv>
  <rv s="1">
    <fb>2464957</fb>
    <v>2</v>
  </rv>
  <rv s="1">
    <fb>43447</fb>
    <v>0</v>
  </rv>
  <rv s="1">
    <fb>25.4</fb>
    <v>1</v>
  </rv>
  <rv s="1">
    <fb>26.13</fb>
    <v>1</v>
  </rv>
  <rv s="1">
    <fb>26.26</fb>
    <v>1</v>
  </rv>
  <rv s="1">
    <fb>697731</fb>
    <v>2</v>
  </rv>
  <rv s="1">
    <fb>44627</fb>
    <v>0</v>
  </rv>
  <rv s="1">
    <fb>67.44</fb>
    <v>1</v>
  </rv>
  <rv s="1">
    <fb>73.430000000000007</fb>
    <v>1</v>
  </rv>
  <rv s="1">
    <fb>73.853999999999999</fb>
    <v>1</v>
  </rv>
  <rv s="1">
    <fb>67.25</fb>
    <v>1</v>
  </rv>
  <rv s="1">
    <fb>2404742</fb>
    <v>2</v>
  </rv>
  <rv s="1">
    <fb>43448</fb>
    <v>0</v>
  </rv>
  <rv s="1">
    <fb>25.39</fb>
    <v>1</v>
  </rv>
  <rv s="1">
    <fb>25.07</fb>
    <v>1</v>
  </rv>
  <rv s="1">
    <fb>25.95</fb>
    <v>1</v>
  </rv>
  <rv s="1">
    <fb>25.026900000000001</fb>
    <v>1</v>
  </rv>
  <rv s="1">
    <fb>958794</fb>
    <v>2</v>
  </rv>
  <rv s="1">
    <fb>44624</fb>
    <v>0</v>
  </rv>
  <rv s="1">
    <fb>71.73</fb>
    <v>1</v>
  </rv>
  <rv s="1">
    <fb>70.640100000000004</fb>
    <v>1</v>
  </rv>
  <rv s="1">
    <fb>2115724</fb>
    <v>2</v>
  </rv>
  <rv s="1">
    <fb>43451</fb>
    <v>0</v>
  </rv>
  <rv s="1">
    <fb>25.22</fb>
    <v>1</v>
  </rv>
  <rv s="1">
    <fb>24.64</fb>
    <v>1</v>
  </rv>
  <rv s="1">
    <fb>1159167</fb>
    <v>2</v>
  </rv>
  <rv s="1">
    <fb>44623</fb>
    <v>0</v>
  </rv>
  <rv s="1">
    <fb>77.03</fb>
    <v>1</v>
  </rv>
  <rv s="1">
    <fb>82.66</fb>
    <v>1</v>
  </rv>
  <rv s="1">
    <fb>83.219899999999996</fb>
    <v>1</v>
  </rv>
  <rv s="1">
    <fb>76.180000000000007</fb>
    <v>1</v>
  </rv>
  <rv s="1">
    <fb>2020350</fb>
    <v>2</v>
  </rv>
  <rv s="1">
    <fb>43452</fb>
    <v>0</v>
  </rv>
  <rv s="1">
    <fb>25.16</fb>
    <v>1</v>
  </rv>
  <rv s="1">
    <fb>25.33</fb>
    <v>1</v>
  </rv>
  <rv s="1">
    <fb>24.99</fb>
    <v>1</v>
  </rv>
  <rv s="1">
    <fb>1221815</fb>
    <v>2</v>
  </rv>
  <rv s="1">
    <fb>44622</fb>
    <v>0</v>
  </rv>
  <rv s="1">
    <fb>82.67</fb>
    <v>1</v>
  </rv>
  <rv s="1">
    <fb>83.94</fb>
    <v>1</v>
  </rv>
  <rv s="1">
    <fb>80</fb>
    <v>1</v>
  </rv>
  <rv s="1">
    <fb>1412368</fb>
    <v>2</v>
  </rv>
  <rv s="1">
    <fb>43453</fb>
    <v>0</v>
  </rv>
  <rv s="1">
    <fb>24.96</fb>
    <v>1</v>
  </rv>
  <rv s="1">
    <fb>25.08</fb>
    <v>1</v>
  </rv>
  <rv s="1">
    <fb>25.47</fb>
    <v>1</v>
  </rv>
  <rv s="1">
    <fb>24.81</fb>
    <v>1</v>
  </rv>
  <rv s="1">
    <fb>922186</fb>
    <v>2</v>
  </rv>
  <rv s="1">
    <fb>44621</fb>
    <v>0</v>
  </rv>
  <rv s="1">
    <fb>79.78</fb>
    <v>1</v>
  </rv>
  <rv s="1">
    <fb>83.73</fb>
    <v>1</v>
  </rv>
  <rv s="1">
    <fb>84.24</fb>
    <v>1</v>
  </rv>
  <rv s="1">
    <fb>79.39</fb>
    <v>1</v>
  </rv>
  <rv s="1">
    <fb>1543452</fb>
    <v>2</v>
  </rv>
  <rv s="1">
    <fb>43454</fb>
    <v>0</v>
  </rv>
  <rv s="1">
    <fb>24.29</fb>
    <v>1</v>
  </rv>
  <rv s="1">
    <fb>24.53</fb>
    <v>1</v>
  </rv>
  <rv s="1">
    <fb>23.67</fb>
    <v>1</v>
  </rv>
  <rv s="1">
    <fb>1418403</fb>
    <v>2</v>
  </rv>
  <rv s="1">
    <fb>44620</fb>
    <v>0</v>
  </rv>
  <rv s="1">
    <fb>82.06</fb>
    <v>1</v>
  </rv>
  <rv s="1">
    <fb>84.21</fb>
    <v>1</v>
  </rv>
  <rv s="1">
    <fb>80.64</fb>
    <v>1</v>
  </rv>
  <rv s="1">
    <fb>1801074</fb>
    <v>2</v>
  </rv>
  <rv s="1">
    <fb>43455</fb>
    <v>0</v>
  </rv>
  <rv s="1">
    <fb>24.44</fb>
    <v>1</v>
  </rv>
  <rv s="1">
    <fb>24.33</fb>
    <v>1</v>
  </rv>
  <rv s="1">
    <fb>2428543</fb>
    <v>2</v>
  </rv>
  <rv s="1">
    <fb>44617</fb>
    <v>0</v>
  </rv>
  <rv s="1">
    <fb>83.62</fb>
    <v>1</v>
  </rv>
  <rv s="1">
    <fb>83.14</fb>
    <v>1</v>
  </rv>
  <rv s="1">
    <fb>84.44</fb>
    <v>1</v>
  </rv>
  <rv s="1">
    <fb>80.81</fb>
    <v>1</v>
  </rv>
  <rv s="1">
    <fb>1510129</fb>
    <v>2</v>
  </rv>
  <rv s="1">
    <fb>43458</fb>
    <v>0</v>
  </rv>
  <rv s="1">
    <fb>23.93</fb>
    <v>1</v>
  </rv>
  <rv s="1">
    <fb>24.36</fb>
    <v>1</v>
  </rv>
  <rv s="1">
    <fb>24.42</fb>
    <v>1</v>
  </rv>
  <rv s="1">
    <fb>23.64</fb>
    <v>1</v>
  </rv>
  <rv s="1">
    <fb>665516</fb>
    <v>2</v>
  </rv>
  <rv s="1">
    <fb>44616</fb>
    <v>0</v>
  </rv>
  <rv s="1">
    <fb>83.89</fb>
    <v>1</v>
  </rv>
  <rv s="1">
    <fb>84.069800000000001</fb>
    <v>1</v>
  </rv>
  <rv s="1">
    <fb>75.709000000000003</fb>
    <v>1</v>
  </rv>
  <rv s="1">
    <fb>2096929</fb>
    <v>2</v>
  </rv>
  <rv s="1">
    <fb>43460</fb>
    <v>0</v>
  </rv>
  <rv s="1">
    <fb>26.47</fb>
    <v>1</v>
  </rv>
  <rv s="1">
    <fb>24.21</fb>
    <v>1</v>
  </rv>
  <rv s="1">
    <fb>26.5</fb>
    <v>1</v>
  </rv>
  <rv s="1">
    <fb>24.1401</fb>
    <v>1</v>
  </rv>
  <rv s="1">
    <fb>1256825</fb>
    <v>2</v>
  </rv>
  <rv s="1">
    <fb>44615</fb>
    <v>0</v>
  </rv>
  <rv s="1">
    <fb>83.06</fb>
    <v>1</v>
  </rv>
  <rv s="1">
    <fb>79.44</fb>
    <v>1</v>
  </rv>
  <rv s="1">
    <fb>1984870</fb>
    <v>2</v>
  </rv>
  <rv s="1">
    <fb>43461</fb>
    <v>0</v>
  </rv>
  <rv s="1">
    <fb>26.68</fb>
    <v>1</v>
  </rv>
  <rv s="1">
    <fb>26.01</fb>
    <v>1</v>
  </rv>
  <rv s="1">
    <fb>985617</fb>
    <v>2</v>
  </rv>
  <rv s="1">
    <fb>44614</fb>
    <v>0</v>
  </rv>
  <rv s="1">
    <fb>81.19</fb>
    <v>1</v>
  </rv>
  <rv s="1">
    <fb>78.489999999999995</fb>
    <v>1</v>
  </rv>
  <rv s="1">
    <fb>83.66</fb>
    <v>1</v>
  </rv>
  <rv s="1">
    <fb>78.150000000000006</fb>
    <v>1</v>
  </rv>
  <rv s="1">
    <fb>2533699</fb>
    <v>2</v>
  </rv>
  <rv s="1">
    <fb>43462</fb>
    <v>0</v>
  </rv>
  <rv s="1">
    <fb>26.64</fb>
    <v>1</v>
  </rv>
  <rv s="1">
    <fb>26.61</fb>
    <v>1</v>
  </rv>
  <rv s="1">
    <fb>27.02</fb>
    <v>1</v>
  </rv>
  <rv s="1">
    <fb>26.29</fb>
    <v>1</v>
  </rv>
  <rv s="1">
    <fb>878643</fb>
    <v>2</v>
  </rv>
  <rv s="1">
    <fb>44610</fb>
    <v>0</v>
  </rv>
  <rv s="1">
    <fb>79.260000000000005</fb>
    <v>1</v>
  </rv>
  <rv s="1">
    <fb>83.91</fb>
    <v>1</v>
  </rv>
  <rv s="1">
    <fb>84.03</fb>
    <v>1</v>
  </rv>
  <rv s="1">
    <fb>3415588</fb>
    <v>2</v>
  </rv>
  <rv s="1">
    <fb>43465</fb>
    <v>0</v>
  </rv>
  <rv s="1">
    <fb>25.98</fb>
    <v>1</v>
  </rv>
  <rv s="1">
    <fb>26.93</fb>
    <v>1</v>
  </rv>
  <rv s="1">
    <fb>27.099599999999999</fb>
    <v>1</v>
  </rv>
  <rv s="1">
    <fb>25.76</fb>
    <v>1</v>
  </rv>
  <rv s="1">
    <fb>801067</fb>
    <v>2</v>
  </rv>
  <rv s="1">
    <fb>44609</fb>
    <v>0</v>
  </rv>
  <rv s="1">
    <fb>82.09</fb>
    <v>1</v>
  </rv>
  <rv s="1">
    <fb>94.54</fb>
    <v>1</v>
  </rv>
  <rv s="1">
    <fb>94.76</fb>
    <v>1</v>
  </rv>
  <rv s="1">
    <fb>82.05</fb>
    <v>1</v>
  </rv>
  <rv s="1">
    <fb>5147355</fb>
    <v>2</v>
  </rv>
  <rv s="1">
    <fb>43467</fb>
    <v>0</v>
  </rv>
  <rv s="1">
    <fb>27.6</fb>
    <v>1</v>
  </rv>
  <rv s="1">
    <fb>27.79</fb>
    <v>1</v>
  </rv>
  <rv s="1">
    <fb>1985633</fb>
    <v>2</v>
  </rv>
  <rv s="1">
    <fb>44608</fb>
    <v>0</v>
  </rv>
  <rv s="1">
    <fb>97.899900000000002</fb>
    <v>1</v>
  </rv>
  <rv s="1">
    <fb>93.01</fb>
    <v>1</v>
  </rv>
  <rv s="1">
    <fb>4126461</fb>
    <v>2</v>
  </rv>
  <rv s="1">
    <fb>43468</fb>
    <v>0</v>
  </rv>
  <rv s="1">
    <fb>27.07</fb>
    <v>1</v>
  </rv>
  <rv s="1">
    <fb>28.184999999999999</fb>
    <v>1</v>
  </rv>
  <rv s="1">
    <fb>26.8</fb>
    <v>1</v>
  </rv>
  <rv s="1">
    <fb>1152548</fb>
    <v>2</v>
  </rv>
  <rv s="1">
    <fb>44607</fb>
    <v>0</v>
  </rv>
  <rv s="1">
    <fb>100.3</fb>
    <v>1</v>
  </rv>
  <rv s="1">
    <fb>99.08</fb>
    <v>1</v>
  </rv>
  <rv s="1">
    <fb>1746140</fb>
    <v>2</v>
  </rv>
  <rv s="1">
    <fb>43469</fb>
    <v>0</v>
  </rv>
  <rv s="1">
    <fb>27.71</fb>
    <v>1</v>
  </rv>
  <rv s="1">
    <fb>27.99</fb>
    <v>1</v>
  </rv>
  <rv s="1">
    <fb>27.1</fb>
    <v>1</v>
  </rv>
  <rv s="1">
    <fb>1155404</fb>
    <v>2</v>
  </rv>
  <rv s="1">
    <fb>44606</fb>
    <v>0</v>
  </rv>
  <rv s="1">
    <fb>97.73</fb>
    <v>1</v>
  </rv>
  <rv s="1">
    <fb>99.18</fb>
    <v>1</v>
  </rv>
  <rv s="1">
    <fb>100.93</fb>
    <v>1</v>
  </rv>
  <rv s="1">
    <fb>96.8001</fb>
    <v>1</v>
  </rv>
  <rv s="1">
    <fb>1455611</fb>
    <v>2</v>
  </rv>
  <rv s="1">
    <fb>43472</fb>
    <v>0</v>
  </rv>
  <rv s="1">
    <fb>29.84</fb>
    <v>1</v>
  </rv>
  <rv s="1">
    <fb>27.7</fb>
    <v>1</v>
  </rv>
  <rv s="1">
    <fb>2139122</fb>
    <v>2</v>
  </rv>
  <rv s="1">
    <fb>44603</fb>
    <v>0</v>
  </rv>
  <rv s="1">
    <fb>98.2</fb>
    <v>1</v>
  </rv>
  <rv s="1">
    <fb>104.78</fb>
    <v>1</v>
  </rv>
  <rv s="1">
    <fb>96.55</fb>
    <v>1</v>
  </rv>
  <rv s="1">
    <fb>2263513</fb>
    <v>2</v>
  </rv>
  <rv s="1">
    <fb>43473</fb>
    <v>0</v>
  </rv>
  <rv s="1">
    <fb>30.12</fb>
    <v>1</v>
  </rv>
  <rv s="1">
    <fb>29.51</fb>
    <v>1</v>
  </rv>
  <rv s="1">
    <fb>30.75</fb>
    <v>1</v>
  </rv>
  <rv s="1">
    <fb>2229298</fb>
    <v>2</v>
  </rv>
  <rv s="1">
    <fb>44602</fb>
    <v>0</v>
  </rv>
  <rv s="1">
    <fb>105.44</fb>
    <v>1</v>
  </rv>
  <rv s="1">
    <fb>111.18</fb>
    <v>1</v>
  </rv>
  <rv s="1">
    <fb>1599827</fb>
    <v>2</v>
  </rv>
  <rv s="1">
    <fb>43474</fb>
    <v>0</v>
  </rv>
  <rv s="1">
    <fb>31.37</fb>
    <v>1</v>
  </rv>
  <rv s="1">
    <fb>30.53</fb>
    <v>1</v>
  </rv>
  <rv s="1">
    <fb>31.88</fb>
    <v>1</v>
  </rv>
  <rv s="1">
    <fb>30.06</fb>
    <v>1</v>
  </rv>
  <rv s="1">
    <fb>1498144</fb>
    <v>2</v>
  </rv>
  <rv s="1">
    <fb>44601</fb>
    <v>0</v>
  </rv>
  <rv s="1">
    <fb>105.98</fb>
    <v>1</v>
  </rv>
  <rv s="1">
    <fb>109.23</fb>
    <v>1</v>
  </rv>
  <rv s="1">
    <fb>1816282</fb>
    <v>2</v>
  </rv>
  <rv s="1">
    <fb>43475</fb>
    <v>0</v>
  </rv>
  <rv s="1">
    <fb>31.1</fb>
    <v>1</v>
  </rv>
  <rv s="1">
    <fb>30.6</fb>
    <v>1</v>
  </rv>
  <rv s="1">
    <fb>31.83</fb>
    <v>1</v>
  </rv>
  <rv s="1">
    <fb>30.49</fb>
    <v>1</v>
  </rv>
  <rv s="1">
    <fb>1015512</fb>
    <v>2</v>
  </rv>
  <rv s="1">
    <fb>44600</fb>
    <v>0</v>
  </rv>
  <rv s="1">
    <fb>103.28</fb>
    <v>1</v>
  </rv>
  <rv s="1">
    <fb>103.6</fb>
    <v>1</v>
  </rv>
  <rv s="1">
    <fb>98.65</fb>
    <v>1</v>
  </rv>
  <rv s="1">
    <fb>814651</fb>
    <v>2</v>
  </rv>
  <rv s="1">
    <fb>43476</fb>
    <v>0</v>
  </rv>
  <rv s="1">
    <fb>30.96</fb>
    <v>1</v>
  </rv>
  <rv s="1">
    <fb>31.02</fb>
    <v>1</v>
  </rv>
  <rv s="1">
    <fb>31.41</fb>
    <v>1</v>
  </rv>
  <rv s="1">
    <fb>30.551500000000001</fb>
    <v>1</v>
  </rv>
  <rv s="1">
    <fb>876659</fb>
    <v>2</v>
  </rv>
  <rv s="1">
    <fb>44599</fb>
    <v>0</v>
  </rv>
  <rv s="1">
    <fb>100.31</fb>
    <v>1</v>
  </rv>
  <rv s="1">
    <fb>102.51009999999999</fb>
    <v>1</v>
  </rv>
  <rv s="1">
    <fb>99.385000000000005</fb>
    <v>1</v>
  </rv>
  <rv s="1">
    <fb>756549</fb>
    <v>2</v>
  </rv>
  <rv s="1">
    <fb>43479</fb>
    <v>0</v>
  </rv>
  <rv s="1">
    <fb>29.89</fb>
    <v>1</v>
  </rv>
  <rv s="1">
    <fb>31.33</fb>
    <v>1</v>
  </rv>
  <rv s="1">
    <fb>29.33</fb>
    <v>1</v>
  </rv>
  <rv s="1">
    <fb>2108971</fb>
    <v>2</v>
  </rv>
  <rv s="1">
    <fb>44596</fb>
    <v>0</v>
  </rv>
  <rv s="1">
    <fb>99.74</fb>
    <v>1</v>
  </rv>
  <rv s="1">
    <fb>99.344999999999999</fb>
    <v>1</v>
  </rv>
  <rv s="1">
    <fb>101.12</fb>
    <v>1</v>
  </rv>
  <rv s="1">
    <fb>1232383</fb>
    <v>2</v>
  </rv>
  <rv s="1">
    <fb>43480</fb>
    <v>0</v>
  </rv>
  <rv s="1">
    <fb>30.05</fb>
    <v>1</v>
  </rv>
  <rv s="1">
    <fb>29.83</fb>
    <v>1</v>
  </rv>
  <rv s="1">
    <fb>30.51</fb>
    <v>1</v>
  </rv>
  <rv s="1">
    <fb>28.9</fb>
    <v>1</v>
  </rv>
  <rv s="1">
    <fb>1469455</fb>
    <v>2</v>
  </rv>
  <rv s="1">
    <fb>44595</fb>
    <v>0</v>
  </rv>
  <rv s="1">
    <fb>98.83</fb>
    <v>1</v>
  </rv>
  <rv s="1">
    <fb>100.25</fb>
    <v>1</v>
  </rv>
  <rv s="1">
    <fb>98.37</fb>
    <v>1</v>
  </rv>
  <rv s="1">
    <fb>1336439</fb>
    <v>2</v>
  </rv>
  <rv s="1">
    <fb>43481</fb>
    <v>0</v>
  </rv>
  <rv s="1">
    <fb>30.11</fb>
    <v>1</v>
  </rv>
  <rv s="1">
    <fb>30.57</fb>
    <v>1</v>
  </rv>
  <rv s="1">
    <fb>29.7</fb>
    <v>1</v>
  </rv>
  <rv s="1">
    <fb>1048056</fb>
    <v>2</v>
  </rv>
  <rv s="1">
    <fb>44594</fb>
    <v>0</v>
  </rv>
  <rv s="1">
    <fb>103.61</fb>
    <v>1</v>
  </rv>
  <rv s="1">
    <fb>101.51</fb>
    <v>1</v>
  </rv>
  <rv s="1">
    <fb>1157090</fb>
    <v>2</v>
  </rv>
  <rv s="1">
    <fb>43482</fb>
    <v>0</v>
  </rv>
  <rv s="1">
    <fb>30.69</fb>
    <v>1</v>
  </rv>
  <rv s="1">
    <fb>30.26</fb>
    <v>1</v>
  </rv>
  <rv s="1">
    <fb>31.17</fb>
    <v>1</v>
  </rv>
  <rv s="1">
    <fb>1095780</fb>
    <v>2</v>
  </rv>
  <rv s="1">
    <fb>44593</fb>
    <v>0</v>
  </rv>
  <rv s="1">
    <fb>99.41</fb>
    <v>1</v>
  </rv>
  <rv s="1">
    <fb>1314083</fb>
    <v>2</v>
  </rv>
  <rv s="1">
    <fb>43483</fb>
    <v>0</v>
  </rv>
  <rv s="1">
    <fb>29.39</fb>
    <v>1</v>
  </rv>
  <rv s="1">
    <fb>31</fb>
    <v>1</v>
  </rv>
  <rv s="1">
    <fb>31.121600000000001</fb>
    <v>1</v>
  </rv>
  <rv s="1">
    <fb>28.96</fb>
    <v>1</v>
  </rv>
  <rv s="1">
    <fb>1799335</fb>
    <v>2</v>
  </rv>
  <rv s="1">
    <fb>44592</fb>
    <v>0</v>
  </rv>
  <rv s="1">
    <fb>102.62</fb>
    <v>1</v>
  </rv>
  <rv s="1">
    <fb>96.57</fb>
    <v>1</v>
  </rv>
  <rv s="1">
    <fb>102.9</fb>
    <v>1</v>
  </rv>
  <rv s="1">
    <fb>96.47</fb>
    <v>1</v>
  </rv>
  <rv s="1">
    <fb>1588632</fb>
    <v>2</v>
  </rv>
  <rv s="1">
    <fb>43487</fb>
    <v>0</v>
  </rv>
  <rv s="1">
    <fb>28.74</fb>
    <v>1</v>
  </rv>
  <rv s="1">
    <fb>29.01</fb>
    <v>1</v>
  </rv>
  <rv s="1">
    <fb>29.54</fb>
    <v>1</v>
  </rv>
  <rv s="1">
    <fb>28.5</fb>
    <v>1</v>
  </rv>
  <rv s="1">
    <fb>1807690</fb>
    <v>2</v>
  </rv>
  <rv s="1">
    <fb>44589</fb>
    <v>0</v>
  </rv>
  <rv s="1">
    <fb>94.4</fb>
    <v>1</v>
  </rv>
  <rv s="1">
    <fb>89.6</fb>
    <v>1</v>
  </rv>
  <rv s="1">
    <fb>1647155</fb>
    <v>2</v>
  </rv>
  <rv s="1">
    <fb>43488</fb>
    <v>0</v>
  </rv>
  <rv s="1">
    <fb>28.79</fb>
    <v>1</v>
  </rv>
  <rv s="1">
    <fb>28.8</fb>
    <v>1</v>
  </rv>
  <rv s="1">
    <fb>28.69</fb>
    <v>1</v>
  </rv>
  <rv s="1">
    <fb>1007212</fb>
    <v>2</v>
  </rv>
  <rv s="1">
    <fb>44588</fb>
    <v>0</v>
  </rv>
  <rv s="1">
    <fb>93.78</fb>
    <v>1</v>
  </rv>
  <rv s="1">
    <fb>98.91</fb>
    <v>1</v>
  </rv>
  <rv s="1">
    <fb>92.864999999999995</fb>
    <v>1</v>
  </rv>
  <rv s="1">
    <fb>1947865</fb>
    <v>2</v>
  </rv>
  <rv s="1">
    <fb>43489</fb>
    <v>0</v>
  </rv>
  <rv s="1">
    <fb>28.81</fb>
    <v>1</v>
  </rv>
  <rv s="1">
    <fb>28.971900000000002</fb>
    <v>1</v>
  </rv>
  <rv s="1">
    <fb>28.143799999999999</fb>
    <v>1</v>
  </rv>
  <rv s="1">
    <fb>949215</fb>
    <v>2</v>
  </rv>
  <rv s="1">
    <fb>44587</fb>
    <v>0</v>
  </rv>
  <rv s="1">
    <fb>94.78</fb>
    <v>1</v>
  </rv>
  <rv s="1">
    <fb>104.38</fb>
    <v>1</v>
  </rv>
  <rv s="1">
    <fb>2704516</fb>
    <v>2</v>
  </rv>
  <rv s="1">
    <fb>43490</fb>
    <v>0</v>
  </rv>
  <rv s="1">
    <fb>29.36</fb>
    <v>1</v>
  </rv>
  <rv s="1">
    <fb>28.77</fb>
    <v>1</v>
  </rv>
  <rv s="1">
    <fb>637751</fb>
    <v>2</v>
  </rv>
  <rv s="1">
    <fb>44586</fb>
    <v>0</v>
  </rv>
  <rv s="1">
    <fb>101.39</fb>
    <v>1</v>
  </rv>
  <rv s="1">
    <fb>103.01</fb>
    <v>1</v>
  </rv>
  <rv s="1">
    <fb>103.54</fb>
    <v>1</v>
  </rv>
  <rv s="1">
    <fb>100.01</fb>
    <v>1</v>
  </rv>
  <rv s="1">
    <fb>2050029</fb>
    <v>2</v>
  </rv>
  <rv s="1">
    <fb>43493</fb>
    <v>0</v>
  </rv>
  <rv s="1">
    <fb>28.89</fb>
    <v>1</v>
  </rv>
  <rv s="1">
    <fb>28.7</fb>
    <v>1</v>
  </rv>
  <rv s="1">
    <fb>28.94</fb>
    <v>1</v>
  </rv>
  <rv s="1">
    <fb>28.36</fb>
    <v>1</v>
  </rv>
  <rv s="1">
    <fb>593289</fb>
    <v>2</v>
  </rv>
  <rv s="1">
    <fb>44585</fb>
    <v>0</v>
  </rv>
  <rv s="1">
    <fb>106.13</fb>
    <v>1</v>
  </rv>
  <rv s="1">
    <fb>96.451400000000007</fb>
    <v>1</v>
  </rv>
  <rv s="1">
    <fb>106.84</fb>
    <v>1</v>
  </rv>
  <rv s="1">
    <fb>94.712500000000006</fb>
    <v>1</v>
  </rv>
  <rv s="1">
    <fb>3092985</fb>
    <v>2</v>
  </rv>
  <rv s="1">
    <fb>43494</fb>
    <v>0</v>
  </rv>
  <rv s="1">
    <fb>28.35</fb>
    <v>1</v>
  </rv>
  <rv s="1">
    <fb>28.91</fb>
    <v>1</v>
  </rv>
  <rv s="1">
    <fb>29</fb>
    <v>1</v>
  </rv>
  <rv s="1">
    <fb>28.09</fb>
    <v>1</v>
  </rv>
  <rv s="1">
    <fb>1188434</fb>
    <v>2</v>
  </rv>
  <rv s="1">
    <fb>44582</fb>
    <v>0</v>
  </rv>
  <rv s="1">
    <fb>107.767</fb>
    <v>1</v>
  </rv>
  <rv s="1">
    <fb>3366969</fb>
    <v>2</v>
  </rv>
  <rv s="1">
    <fb>43495</fb>
    <v>0</v>
  </rv>
  <rv s="1">
    <fb>28.49</fb>
    <v>1</v>
  </rv>
  <rv s="1">
    <fb>28.59</fb>
    <v>1</v>
  </rv>
  <rv s="1">
    <fb>28.86</fb>
    <v>1</v>
  </rv>
  <rv s="1">
    <fb>28.27</fb>
    <v>1</v>
  </rv>
  <rv s="1">
    <fb>629962</fb>
    <v>2</v>
  </rv>
  <rv s="1">
    <fb>44581</fb>
    <v>0</v>
  </rv>
  <rv s="1">
    <fb>115.36</fb>
    <v>1</v>
  </rv>
  <rv s="1">
    <fb>117.2277</fb>
    <v>1</v>
  </rv>
  <rv s="1">
    <fb>2826696</fb>
    <v>2</v>
  </rv>
  <rv s="1">
    <fb>43496</fb>
    <v>0</v>
  </rv>
  <rv s="1">
    <fb>28.72</fb>
    <v>1</v>
  </rv>
  <rv s="1">
    <fb>28</fb>
    <v>1</v>
  </rv>
  <rv s="1">
    <fb>941620</fb>
    <v>2</v>
  </rv>
  <rv s="1">
    <fb>44580</fb>
    <v>0</v>
  </rv>
  <rv s="1">
    <fb>113.52</fb>
    <v>1</v>
  </rv>
  <rv s="1">
    <fb>118.1</fb>
    <v>1</v>
  </rv>
  <rv s="1">
    <fb>121.5399</fb>
    <v>1</v>
  </rv>
  <rv s="1">
    <fb>113.35</fb>
    <v>1</v>
  </rv>
  <rv s="1">
    <fb>1642679</fb>
    <v>2</v>
  </rv>
  <rv s="1">
    <fb>43497</fb>
    <v>0</v>
  </rv>
  <rv s="1">
    <fb>27.25</fb>
    <v>1</v>
  </rv>
  <rv s="1">
    <fb>28.93</fb>
    <v>1</v>
  </rv>
  <rv s="1">
    <fb>27.074999999999999</fb>
    <v>1</v>
  </rv>
  <rv s="1">
    <fb>1587943</fb>
    <v>2</v>
  </rv>
  <rv s="1">
    <fb>44579</fb>
    <v>0</v>
  </rv>
  <rv s="1">
    <fb>119</fb>
    <v>1</v>
  </rv>
  <rv s="1">
    <fb>122.7</fb>
    <v>1</v>
  </rv>
  <rv s="1">
    <fb>117.72</fb>
    <v>1</v>
  </rv>
  <rv s="1">
    <fb>1643172</fb>
    <v>2</v>
  </rv>
  <rv s="1">
    <fb>43500</fb>
    <v>0</v>
  </rv>
  <rv s="1">
    <fb>27.23</fb>
    <v>1</v>
  </rv>
  <rv s="1">
    <fb>27.1587</fb>
    <v>1</v>
  </rv>
  <rv s="1">
    <fb>1254423</fb>
    <v>2</v>
  </rv>
  <rv s="1">
    <fb>44575</fb>
    <v>0</v>
  </rv>
  <rv s="1">
    <fb>122.54</fb>
    <v>1</v>
  </rv>
  <rv s="1">
    <fb>125.8115</fb>
    <v>1</v>
  </rv>
  <rv s="1">
    <fb>118.21</fb>
    <v>1</v>
  </rv>
  <rv s="1">
    <fb>2594333</fb>
    <v>2</v>
  </rv>
  <rv s="1">
    <fb>43501</fb>
    <v>0</v>
  </rv>
  <rv s="1">
    <fb>27.67</fb>
    <v>1</v>
  </rv>
  <rv s="1">
    <fb>27.58</fb>
    <v>1</v>
  </rv>
  <rv s="1">
    <fb>765741</fb>
    <v>2</v>
  </rv>
  <rv s="1">
    <fb>44574</fb>
    <v>0</v>
  </rv>
  <rv s="1">
    <fb>125.87</fb>
    <v>1</v>
  </rv>
  <rv s="1">
    <fb>136.44999999999999</fb>
    <v>1</v>
  </rv>
  <rv s="1">
    <fb>2780277</fb>
    <v>2</v>
  </rv>
  <rv s="1">
    <fb>43502</fb>
    <v>0</v>
  </rv>
  <rv s="1">
    <fb>28.1</fb>
    <v>1</v>
  </rv>
  <rv s="1">
    <fb>1657759</fb>
    <v>2</v>
  </rv>
  <rv s="1">
    <fb>44573</fb>
    <v>0</v>
  </rv>
  <rv s="1">
    <fb>134.91</fb>
    <v>1</v>
  </rv>
  <rv s="1">
    <fb>136.81</fb>
    <v>1</v>
  </rv>
  <rv s="1">
    <fb>130.49199999999999</fb>
    <v>1</v>
  </rv>
  <rv s="1">
    <fb>4529089</fb>
    <v>2</v>
  </rv>
  <rv s="1">
    <fb>43503</fb>
    <v>0</v>
  </rv>
  <rv s="1">
    <fb>27.04</fb>
    <v>1</v>
  </rv>
  <rv s="1">
    <fb>27.06</fb>
    <v>1</v>
  </rv>
  <rv s="1">
    <fb>27.21</fb>
    <v>1</v>
  </rv>
  <rv s="1">
    <fb>26.69</fb>
    <v>1</v>
  </rv>
  <rv s="1">
    <fb>909257</fb>
    <v>2</v>
  </rv>
  <rv s="1">
    <fb>44572</fb>
    <v>0</v>
  </rv>
  <rv s="1">
    <fb>126.27</fb>
    <v>1</v>
  </rv>
  <rv s="1">
    <fb>126.375</fb>
    <v>1</v>
  </rv>
  <rv s="1">
    <fb>120.5</fb>
    <v>1</v>
  </rv>
  <rv s="1">
    <fb>1708661</fb>
    <v>2</v>
  </rv>
  <rv s="1">
    <fb>43504</fb>
    <v>0</v>
  </rv>
  <rv s="1">
    <fb>27.05</fb>
    <v>1</v>
  </rv>
  <rv s="1">
    <fb>27.11</fb>
    <v>1</v>
  </rv>
  <rv s="1">
    <fb>27.49</fb>
    <v>1</v>
  </rv>
  <rv s="1">
    <fb>27.01</fb>
    <v>1</v>
  </rv>
  <rv s="1">
    <fb>1085264</fb>
    <v>2</v>
  </rv>
  <rv s="1">
    <fb>44571</fb>
    <v>0</v>
  </rv>
  <rv s="1">
    <fb>122.6</fb>
    <v>1</v>
  </rv>
  <rv s="1">
    <fb>124.265</fb>
    <v>1</v>
  </rv>
  <rv s="1">
    <fb>124.3541</fb>
    <v>1</v>
  </rv>
  <rv s="1">
    <fb>115.58</fb>
    <v>1</v>
  </rv>
  <rv s="1">
    <fb>3207720</fb>
    <v>2</v>
  </rv>
  <rv s="1">
    <fb>43507</fb>
    <v>0</v>
  </rv>
  <rv s="1">
    <fb>26.71</fb>
    <v>1</v>
  </rv>
  <rv s="1">
    <fb>26.41</fb>
    <v>1</v>
  </rv>
  <rv s="1">
    <fb>1216283</fb>
    <v>2</v>
  </rv>
  <rv s="1">
    <fb>44568</fb>
    <v>0</v>
  </rv>
  <rv s="1">
    <fb>125.7</fb>
    <v>1</v>
  </rv>
  <rv s="1">
    <fb>124.34</fb>
    <v>1</v>
  </rv>
  <rv s="1">
    <fb>1994590</fb>
    <v>2</v>
  </rv>
  <rv s="1">
    <fb>43508</fb>
    <v>0</v>
  </rv>
  <rv s="1">
    <fb>26.9</fb>
    <v>1</v>
  </rv>
  <rv s="1">
    <fb>27.27</fb>
    <v>1</v>
  </rv>
  <rv s="1">
    <fb>26.7</fb>
    <v>1</v>
  </rv>
  <rv s="1">
    <fb>1190132</fb>
    <v>2</v>
  </rv>
  <rv s="1">
    <fb>44567</fb>
    <v>0</v>
  </rv>
  <rv s="1">
    <fb>128.68</fb>
    <v>1</v>
  </rv>
  <rv s="1">
    <fb>125.01</fb>
    <v>1</v>
  </rv>
  <rv s="1">
    <fb>130.83000000000001</fb>
    <v>1</v>
  </rv>
  <rv s="1">
    <fb>1893035</fb>
    <v>2</v>
  </rv>
  <rv s="1">
    <fb>43509</fb>
    <v>0</v>
  </rv>
  <rv s="1">
    <fb>26.97</fb>
    <v>1</v>
  </rv>
  <rv s="1">
    <fb>27.17</fb>
    <v>1</v>
  </rv>
  <rv s="1">
    <fb>879283</fb>
    <v>2</v>
  </rv>
  <rv s="1">
    <fb>44566</fb>
    <v>0</v>
  </rv>
  <rv s="1">
    <fb>125.57</fb>
    <v>1</v>
  </rv>
  <rv s="1">
    <fb>131.63</fb>
    <v>1</v>
  </rv>
  <rv s="1">
    <fb>125.02</fb>
    <v>1</v>
  </rv>
  <rv s="1">
    <fb>1729847</fb>
    <v>2</v>
  </rv>
  <rv s="1">
    <fb>43510</fb>
    <v>0</v>
  </rv>
  <rv s="1">
    <fb>27.62</fb>
    <v>1</v>
  </rv>
  <rv s="1">
    <fb>26.88</fb>
    <v>1</v>
  </rv>
  <rv s="1">
    <fb>27.875</fb>
    <v>1</v>
  </rv>
  <rv s="1">
    <fb>26.874500000000001</fb>
    <v>1</v>
  </rv>
  <rv s="1">
    <fb>1653622</fb>
    <v>2</v>
  </rv>
  <rv s="1">
    <fb>44565</fb>
    <v>0</v>
  </rv>
  <rv s="1">
    <fb>132.13</fb>
    <v>1</v>
  </rv>
  <rv s="1">
    <fb>133.07</fb>
    <v>1</v>
  </rv>
  <rv s="1">
    <fb>135.66999999999999</fb>
    <v>1</v>
  </rv>
  <rv s="1">
    <fb>1362859</fb>
    <v>2</v>
  </rv>
  <rv s="1">
    <fb>43511</fb>
    <v>0</v>
  </rv>
  <rv s="1">
    <fb>27.86</fb>
    <v>1</v>
  </rv>
  <rv s="1">
    <fb>28.48</fb>
    <v>1</v>
  </rv>
  <rv s="1">
    <fb>27.43</fb>
    <v>1</v>
  </rv>
  <rv s="1">
    <fb>1574265</fb>
    <v>2</v>
  </rv>
  <rv s="1">
    <fb>44564</fb>
    <v>0</v>
  </rv>
  <rv s="1">
    <fb>132.11000000000001</fb>
    <v>1</v>
  </rv>
  <rv s="1">
    <fb>128.69999999999999</fb>
    <v>1</v>
  </rv>
  <rv s="1">
    <fb>132.19</fb>
    <v>1</v>
  </rv>
  <rv s="1">
    <fb>127.08</fb>
    <v>1</v>
  </rv>
  <rv s="1">
    <fb>1381434</fb>
    <v>2</v>
  </rv>
  <rv s="1">
    <fb>43515</fb>
    <v>0</v>
  </rv>
  <rv s="1">
    <fb>28.32</fb>
    <v>1</v>
  </rv>
  <rv s="1">
    <fb>28.75</fb>
    <v>1</v>
  </rv>
  <rv s="1">
    <fb>28.04</fb>
    <v>1</v>
  </rv>
  <rv s="1">
    <fb>2333331</fb>
    <v>2</v>
  </rv>
  <rv s="1">
    <fb>44561</fb>
    <v>0</v>
  </rv>
  <rv s="1">
    <fb>128.74</fb>
    <v>1</v>
  </rv>
  <rv s="1">
    <fb>126.37</fb>
    <v>1</v>
  </rv>
  <rv s="1">
    <fb>1057367</fb>
    <v>2</v>
  </rv>
  <rv s="1">
    <fb>43516</fb>
    <v>0</v>
  </rv>
  <rv s="1">
    <fb>28.18</fb>
    <v>1</v>
  </rv>
  <rv s="1">
    <fb>28.62</fb>
    <v>1</v>
  </rv>
  <rv s="1">
    <fb>27.88</fb>
    <v>1</v>
  </rv>
  <rv s="1">
    <fb>1237427</fb>
    <v>2</v>
  </rv>
  <rv s="1">
    <fb>44560</fb>
    <v>0</v>
  </rv>
  <rv s="1">
    <fb>128.37</fb>
    <v>1</v>
  </rv>
  <rv s="1">
    <fb>130.47999999999999</fb>
    <v>1</v>
  </rv>
  <rv s="1">
    <fb>130.97999999999999</fb>
    <v>1</v>
  </rv>
  <rv s="1">
    <fb>127.95</fb>
    <v>1</v>
  </rv>
  <rv s="1">
    <fb>1401822</fb>
    <v>2</v>
  </rv>
  <rv s="1">
    <fb>43517</fb>
    <v>0</v>
  </rv>
  <rv s="1">
    <fb>27.95</fb>
    <v>1</v>
  </rv>
  <rv s="1">
    <fb>1497617</fb>
    <v>2</v>
  </rv>
  <rv s="1">
    <fb>44559</fb>
    <v>0</v>
  </rv>
  <rv s="1">
    <fb>129.94999999999999</fb>
    <v>1</v>
  </rv>
  <rv s="1">
    <fb>128.03</fb>
    <v>1</v>
  </rv>
  <rv s="1">
    <fb>131.5532</fb>
    <v>1</v>
  </rv>
  <rv s="1">
    <fb>126.57</fb>
    <v>1</v>
  </rv>
  <rv s="1">
    <fb>1275660</fb>
    <v>2</v>
  </rv>
  <rv s="1">
    <fb>43518</fb>
    <v>0</v>
  </rv>
  <rv s="1">
    <fb>28.15</fb>
    <v>1</v>
  </rv>
  <rv s="1">
    <fb>684585</fb>
    <v>2</v>
  </rv>
  <rv s="1">
    <fb>44558</fb>
    <v>0</v>
  </rv>
  <rv s="1">
    <fb>127.35</fb>
    <v>1</v>
  </rv>
  <rv s="1">
    <fb>133.31</fb>
    <v>1</v>
  </rv>
  <rv s="1">
    <fb>127.2624</fb>
    <v>1</v>
  </rv>
  <rv s="1">
    <fb>2565497</fb>
    <v>2</v>
  </rv>
  <rv s="1">
    <fb>43521</fb>
    <v>0</v>
  </rv>
  <rv s="1">
    <fb>28.47</fb>
    <v>1</v>
  </rv>
  <rv s="1">
    <fb>29.13</fb>
    <v>1</v>
  </rv>
  <rv s="1">
    <fb>28.419799999999999</fb>
    <v>1</v>
  </rv>
  <rv s="1">
    <fb>951168</fb>
    <v>2</v>
  </rv>
  <rv s="1">
    <fb>44557</fb>
    <v>0</v>
  </rv>
  <rv s="1">
    <fb>127.83</fb>
    <v>1</v>
  </rv>
  <rv s="1">
    <fb>124.01</fb>
    <v>1</v>
  </rv>
  <rv s="1">
    <fb>128.69</fb>
    <v>1</v>
  </rv>
  <rv s="1">
    <fb>121.81</fb>
    <v>1</v>
  </rv>
  <rv s="1">
    <fb>3205904</fb>
    <v>2</v>
  </rv>
  <rv s="1">
    <fb>43522</fb>
    <v>0</v>
  </rv>
  <rv s="1">
    <fb>27.83</fb>
    <v>1</v>
  </rv>
  <rv s="1">
    <fb>28.759899999999998</fb>
    <v>1</v>
  </rv>
  <rv s="1">
    <fb>27.72</fb>
    <v>1</v>
  </rv>
  <rv s="1">
    <fb>1078912</fb>
    <v>2</v>
  </rv>
  <rv s="1">
    <fb>44553</fb>
    <v>0</v>
  </rv>
  <rv s="1">
    <fb>123.53</fb>
    <v>1</v>
  </rv>
  <rv s="1">
    <fb>131.84</fb>
    <v>1</v>
  </rv>
  <rv s="1">
    <fb>132.96</fb>
    <v>1</v>
  </rv>
  <rv s="1">
    <fb>115.85120000000001</fb>
    <v>1</v>
  </rv>
  <rv s="1">
    <fb>9532902</fb>
    <v>2</v>
  </rv>
  <rv s="1">
    <fb>43523</fb>
    <v>0</v>
  </rv>
  <rv s="1">
    <fb>28.52</fb>
    <v>1</v>
  </rv>
  <rv s="1">
    <fb>28.56</fb>
    <v>1</v>
  </rv>
  <rv s="1">
    <fb>27.56</fb>
    <v>1</v>
  </rv>
  <rv s="1">
    <fb>1409802</fb>
    <v>2</v>
  </rv>
  <rv s="1">
    <fb>44552</fb>
    <v>0</v>
  </rv>
  <rv s="1">
    <fb>139.78</fb>
    <v>1</v>
  </rv>
  <rv s="1">
    <fb>139</fb>
    <v>1</v>
  </rv>
  <rv s="1">
    <fb>140.9</fb>
    <v>1</v>
  </rv>
  <rv s="1">
    <fb>137.36529999999999</fb>
    <v>1</v>
  </rv>
  <rv s="1">
    <fb>1171336</fb>
    <v>2</v>
  </rv>
  <rv s="1">
    <fb>43524</fb>
    <v>0</v>
  </rv>
  <rv s="1">
    <fb>25.68</fb>
    <v>1</v>
  </rv>
  <rv s="1">
    <fb>26.2</fb>
    <v>1</v>
  </rv>
  <rv s="1">
    <fb>26.925000000000001</fb>
    <v>1</v>
  </rv>
  <rv s="1">
    <fb>24.77</fb>
    <v>1</v>
  </rv>
  <rv s="1">
    <fb>4594451</fb>
    <v>2</v>
  </rv>
  <rv s="1">
    <fb>44551</fb>
    <v>0</v>
  </rv>
  <rv s="1">
    <fb>138.93</fb>
    <v>1</v>
  </rv>
  <rv s="1">
    <fb>134.91999999999999</fb>
    <v>1</v>
  </rv>
  <rv s="1">
    <fb>1637105</fb>
    <v>2</v>
  </rv>
  <rv s="1">
    <fb>43525</fb>
    <v>0</v>
  </rv>
  <rv s="1">
    <fb>25.12</fb>
    <v>1</v>
  </rv>
  <rv s="1">
    <fb>26</fb>
    <v>1</v>
  </rv>
  <rv s="1">
    <fb>24.91</fb>
    <v>1</v>
  </rv>
  <rv s="1">
    <fb>2675970</fb>
    <v>2</v>
  </rv>
  <rv s="1">
    <fb>44550</fb>
    <v>0</v>
  </rv>
  <rv s="1">
    <fb>133.88</fb>
    <v>1</v>
  </rv>
  <rv s="1">
    <fb>135.0188</fb>
    <v>1</v>
  </rv>
  <rv s="1">
    <fb>128.53</fb>
    <v>1</v>
  </rv>
  <rv s="1">
    <fb>1676220</fb>
    <v>2</v>
  </rv>
  <rv s="1">
    <fb>43528</fb>
    <v>0</v>
  </rv>
  <rv s="1">
    <fb>24.27</fb>
    <v>1</v>
  </rv>
  <rv s="1">
    <fb>25.17</fb>
    <v>1</v>
  </rv>
  <rv s="1">
    <fb>25.21</fb>
    <v>1</v>
  </rv>
  <rv s="1">
    <fb>24.23</fb>
    <v>1</v>
  </rv>
  <rv s="1">
    <fb>2379145</fb>
    <v>2</v>
  </rv>
  <rv s="1">
    <fb>44547</fb>
    <v>0</v>
  </rv>
  <rv s="1">
    <fb>134.01</fb>
    <v>1</v>
  </rv>
  <rv s="1">
    <fb>138.94</fb>
    <v>1</v>
  </rv>
  <rv s="1">
    <fb>3630122</fb>
    <v>2</v>
  </rv>
  <rv s="1">
    <fb>43529</fb>
    <v>0</v>
  </rv>
  <rv s="1">
    <fb>25.25</fb>
    <v>1</v>
  </rv>
  <rv s="1">
    <fb>25.35</fb>
    <v>1</v>
  </rv>
  <rv s="1">
    <fb>24.26</fb>
    <v>1</v>
  </rv>
  <rv s="1">
    <fb>1748654</fb>
    <v>2</v>
  </rv>
  <rv s="1">
    <fb>44546</fb>
    <v>0</v>
  </rv>
  <rv s="1">
    <fb>139.56</fb>
    <v>1</v>
  </rv>
  <rv s="1">
    <fb>152.96</fb>
    <v>1</v>
  </rv>
  <rv s="1">
    <fb>153.82</fb>
    <v>1</v>
  </rv>
  <rv s="1">
    <fb>138.755</fb>
    <v>1</v>
  </rv>
  <rv s="1">
    <fb>1828966</fb>
    <v>2</v>
  </rv>
  <rv s="1">
    <fb>43530</fb>
    <v>0</v>
  </rv>
  <rv s="1">
    <fb>24.94</fb>
    <v>1</v>
  </rv>
  <rv s="1">
    <fb>25.29</fb>
    <v>1</v>
  </rv>
  <rv s="1">
    <fb>24.6</fb>
    <v>1</v>
  </rv>
  <rv s="1">
    <fb>1570826</fb>
    <v>2</v>
  </rv>
  <rv s="1">
    <fb>44545</fb>
    <v>0</v>
  </rv>
  <rv s="1">
    <fb>151.33000000000001</fb>
    <v>1</v>
  </rv>
  <rv s="1">
    <fb>154</fb>
    <v>1</v>
  </rv>
  <rv s="1">
    <fb>144.66999999999999</fb>
    <v>1</v>
  </rv>
  <rv s="1">
    <fb>1690105</fb>
    <v>2</v>
  </rv>
  <rv s="1">
    <fb>43531</fb>
    <v>0</v>
  </rv>
  <rv s="1">
    <fb>25.42</fb>
    <v>1</v>
  </rv>
  <rv s="1">
    <fb>24.79</fb>
    <v>1</v>
  </rv>
  <rv s="1">
    <fb>1071616</fb>
    <v>2</v>
  </rv>
  <rv s="1">
    <fb>44544</fb>
    <v>0</v>
  </rv>
  <rv s="1">
    <fb>153.57</fb>
    <v>1</v>
  </rv>
  <rv s="1">
    <fb>154.96</fb>
    <v>1</v>
  </rv>
  <rv s="1">
    <fb>155.03800000000001</fb>
    <v>1</v>
  </rv>
  <rv s="1">
    <fb>150.91999999999999</fb>
    <v>1</v>
  </rv>
  <rv s="1">
    <fb>1225030</fb>
    <v>2</v>
  </rv>
  <rv s="1">
    <fb>43532</fb>
    <v>0</v>
  </rv>
  <rv s="1">
    <fb>25.18</fb>
    <v>1</v>
  </rv>
  <rv s="1">
    <fb>25.5</fb>
    <v>1</v>
  </rv>
  <rv s="1">
    <fb>24.82</fb>
    <v>1</v>
  </rv>
  <rv s="1">
    <fb>1232308</fb>
    <v>2</v>
  </rv>
  <rv s="1">
    <fb>44543</fb>
    <v>0</v>
  </rv>
  <rv s="1">
    <fb>156.91</fb>
    <v>1</v>
  </rv>
  <rv s="1">
    <fb>159.18</fb>
    <v>1</v>
  </rv>
  <rv s="1">
    <fb>159.745</fb>
    <v>1</v>
  </rv>
  <rv s="1">
    <fb>152.01</fb>
    <v>1</v>
  </rv>
  <rv s="1">
    <fb>1061627</fb>
    <v>2</v>
  </rv>
  <rv s="1">
    <fb>43535</fb>
    <v>0</v>
  </rv>
  <rv s="1">
    <fb>25.279</fb>
    <v>1</v>
  </rv>
  <rv s="1">
    <fb>24.720199999999998</fb>
    <v>1</v>
  </rv>
  <rv s="1">
    <fb>1649361</fb>
    <v>2</v>
  </rv>
  <rv s="1">
    <fb>44540</fb>
    <v>0</v>
  </rv>
  <rv s="1">
    <fb>158.69999999999999</fb>
    <v>1</v>
  </rv>
  <rv s="1">
    <fb>163.38999999999999</fb>
    <v>1</v>
  </rv>
  <rv s="1">
    <fb>155.74</fb>
    <v>1</v>
  </rv>
  <rv s="1">
    <fb>1252450</fb>
    <v>2</v>
  </rv>
  <rv s="1">
    <fb>43536</fb>
    <v>0</v>
  </rv>
  <rv s="1">
    <fb>24.9</fb>
    <v>1</v>
  </rv>
  <rv s="1">
    <fb>24.93</fb>
    <v>1</v>
  </rv>
  <rv s="1">
    <fb>25.05</fb>
    <v>1</v>
  </rv>
  <rv s="1">
    <fb>24.46</fb>
    <v>1</v>
  </rv>
  <rv s="1">
    <fb>1117170</fb>
    <v>2</v>
  </rv>
  <rv s="1">
    <fb>44539</fb>
    <v>0</v>
  </rv>
  <rv s="1">
    <fb>161.72</fb>
    <v>1</v>
  </rv>
  <rv s="1">
    <fb>166.58</fb>
    <v>1</v>
  </rv>
  <rv s="1">
    <fb>168.82</fb>
    <v>1</v>
  </rv>
  <rv s="1">
    <fb>161.29</fb>
    <v>1</v>
  </rv>
  <rv s="1">
    <fb>887882</fb>
    <v>2</v>
  </rv>
  <rv s="1">
    <fb>43537</fb>
    <v>0</v>
  </rv>
  <rv s="1">
    <fb>24.89</fb>
    <v>1</v>
  </rv>
  <rv s="1">
    <fb>1318911</fb>
    <v>2</v>
  </rv>
  <rv s="1">
    <fb>44538</fb>
    <v>0</v>
  </rv>
  <rv s="1">
    <fb>166.75</fb>
    <v>1</v>
  </rv>
  <rv s="1">
    <fb>168.01</fb>
    <v>1</v>
  </rv>
  <rv s="1">
    <fb>168.74</fb>
    <v>1</v>
  </rv>
  <rv s="1">
    <fb>165.55330000000001</fb>
    <v>1</v>
  </rv>
  <rv s="1">
    <fb>684835</fb>
    <v>2</v>
  </rv>
  <rv s="1">
    <fb>43538</fb>
    <v>0</v>
  </rv>
  <rv s="1">
    <fb>24.83</fb>
    <v>1</v>
  </rv>
  <rv s="1">
    <fb>25.04</fb>
    <v>1</v>
  </rv>
  <rv s="1">
    <fb>24.72</fb>
    <v>1</v>
  </rv>
  <rv s="1">
    <fb>794642</fb>
    <v>2</v>
  </rv>
  <rv s="1">
    <fb>44537</fb>
    <v>0</v>
  </rv>
  <rv s="1">
    <fb>166.94</fb>
    <v>1</v>
  </rv>
  <rv s="1">
    <fb>162.31219999999999</fb>
    <v>1</v>
  </rv>
  <rv s="1">
    <fb>168.81</fb>
    <v>1</v>
  </rv>
  <rv s="1">
    <fb>162.26</fb>
    <v>1</v>
  </rv>
  <rv s="1">
    <fb>1054458</fb>
    <v>2</v>
  </rv>
  <rv s="1">
    <fb>43539</fb>
    <v>0</v>
  </rv>
  <rv s="1">
    <fb>24.92</fb>
    <v>1</v>
  </rv>
  <rv s="1">
    <fb>24.85</fb>
    <v>1</v>
  </rv>
  <rv s="1">
    <fb>25.15</fb>
    <v>1</v>
  </rv>
  <rv s="1">
    <fb>24.625</fb>
    <v>1</v>
  </rv>
  <rv s="1">
    <fb>2135967</fb>
    <v>2</v>
  </rv>
  <rv s="1">
    <fb>44536</fb>
    <v>0</v>
  </rv>
  <rv s="1">
    <fb>158.9</fb>
    <v>1</v>
  </rv>
  <rv s="1">
    <fb>163.22999999999999</fb>
    <v>1</v>
  </rv>
  <rv s="1">
    <fb>164.38</fb>
    <v>1</v>
  </rv>
  <rv s="1">
    <fb>156.51</fb>
    <v>1</v>
  </rv>
  <rv s="1">
    <fb>1318231</fb>
    <v>2</v>
  </rv>
  <rv s="1">
    <fb>43542</fb>
    <v>0</v>
  </rv>
  <rv s="1">
    <fb>24.69</fb>
    <v>1</v>
  </rv>
  <rv s="1">
    <fb>25.8</fb>
    <v>1</v>
  </rv>
  <rv s="1">
    <fb>24.59</fb>
    <v>1</v>
  </rv>
  <rv s="1">
    <fb>1198856</fb>
    <v>2</v>
  </rv>
  <rv s="1">
    <fb>44533</fb>
    <v>0</v>
  </rv>
  <rv s="1">
    <fb>162.38</fb>
    <v>1</v>
  </rv>
  <rv s="1">
    <fb>166.5</fb>
    <v>1</v>
  </rv>
  <rv s="1">
    <fb>169.41</fb>
    <v>1</v>
  </rv>
  <rv s="1">
    <fb>157.69</fb>
    <v>1</v>
  </rv>
  <rv s="1">
    <fb>1399930</fb>
    <v>2</v>
  </rv>
  <rv s="1">
    <fb>43543</fb>
    <v>0</v>
  </rv>
  <rv s="1">
    <fb>25.79</fb>
    <v>1</v>
  </rv>
  <rv s="1">
    <fb>25.64</fb>
    <v>1</v>
  </rv>
  <rv s="1">
    <fb>25.93</fb>
    <v>1</v>
  </rv>
  <rv s="1">
    <fb>1032728</fb>
    <v>2</v>
  </rv>
  <rv s="1">
    <fb>44532</fb>
    <v>0</v>
  </rv>
  <rv s="1">
    <fb>166.15</fb>
    <v>1</v>
  </rv>
  <rv s="1">
    <fb>162.08000000000001</fb>
    <v>1</v>
  </rv>
  <rv s="1">
    <fb>167.4</fb>
    <v>1</v>
  </rv>
  <rv s="1">
    <fb>160.16999999999999</fb>
    <v>1</v>
  </rv>
  <rv s="1">
    <fb>963243</fb>
    <v>2</v>
  </rv>
  <rv s="1">
    <fb>43544</fb>
    <v>0</v>
  </rv>
  <rv s="1">
    <fb>1312125</fb>
    <v>2</v>
  </rv>
  <rv s="1">
    <fb>44531</fb>
    <v>0</v>
  </rv>
  <rv s="1">
    <fb>162.74</fb>
    <v>1</v>
  </rv>
  <rv s="1">
    <fb>167.78</fb>
    <v>1</v>
  </rv>
  <rv s="1">
    <fb>173.88</fb>
    <v>1</v>
  </rv>
  <rv s="1">
    <fb>162.35499999999999</fb>
    <v>1</v>
  </rv>
  <rv s="1">
    <fb>1239040</fb>
    <v>2</v>
  </rv>
  <rv s="1">
    <fb>43545</fb>
    <v>0</v>
  </rv>
  <rv s="1">
    <fb>25.53</fb>
    <v>1</v>
  </rv>
  <rv s="1">
    <fb>1146804</fb>
    <v>2</v>
  </rv>
  <rv s="1">
    <fb>44530</fb>
    <v>0</v>
  </rv>
  <rv s="1">
    <fb>164.02</fb>
    <v>1</v>
  </rv>
  <rv s="1">
    <fb>167.21</fb>
    <v>1</v>
  </rv>
  <rv s="1">
    <fb>169.065</fb>
    <v>1</v>
  </rv>
  <rv s="1">
    <fb>160.77000000000001</fb>
    <v>1</v>
  </rv>
  <rv s="1">
    <fb>1398556</fb>
    <v>2</v>
  </rv>
  <rv s="1">
    <fb>43546</fb>
    <v>0</v>
  </rv>
  <rv s="1">
    <fb>1007283</fb>
    <v>2</v>
  </rv>
  <rv s="1">
    <fb>44529</fb>
    <v>0</v>
  </rv>
  <rv s="1">
    <fb>168.6</fb>
    <v>1</v>
  </rv>
  <rv s="1">
    <fb>171.27</fb>
    <v>1</v>
  </rv>
  <rv s="1">
    <fb>172.5</fb>
    <v>1</v>
  </rv>
  <rv s="1">
    <fb>166.03</fb>
    <v>1</v>
  </rv>
  <rv s="1">
    <fb>805343</fb>
    <v>2</v>
  </rv>
  <rv s="1">
    <fb>43549</fb>
    <v>0</v>
  </rv>
  <rv s="1">
    <fb>25.13</fb>
    <v>1</v>
  </rv>
  <rv s="1">
    <fb>25.63</fb>
    <v>1</v>
  </rv>
  <rv s="1">
    <fb>1227592</fb>
    <v>2</v>
  </rv>
  <rv s="1">
    <fb>44526</fb>
    <v>0</v>
  </rv>
  <rv s="1">
    <fb>168.04</fb>
    <v>1</v>
  </rv>
  <rv s="1">
    <fb>166.42</fb>
    <v>1</v>
  </rv>
  <rv s="1">
    <fb>170.75</fb>
    <v>1</v>
  </rv>
  <rv s="1">
    <fb>165.52</fb>
    <v>1</v>
  </rv>
  <rv s="1">
    <fb>606200</fb>
    <v>2</v>
  </rv>
  <rv s="1">
    <fb>43550</fb>
    <v>0</v>
  </rv>
  <rv s="1">
    <fb>25.43</fb>
    <v>1</v>
  </rv>
  <rv s="1">
    <fb>25.26</fb>
    <v>1</v>
  </rv>
  <rv s="1">
    <fb>726538</fb>
    <v>2</v>
  </rv>
  <rv s="1">
    <fb>44524</fb>
    <v>0</v>
  </rv>
  <rv s="1">
    <fb>171.65</fb>
    <v>1</v>
  </rv>
  <rv s="1">
    <fb>169.01</fb>
    <v>1</v>
  </rv>
  <rv s="1">
    <fb>172.47</fb>
    <v>1</v>
  </rv>
  <rv s="1">
    <fb>166.08</fb>
    <v>1</v>
  </rv>
  <rv s="1">
    <fb>726925</fb>
    <v>2</v>
  </rv>
  <rv s="1">
    <fb>43551</fb>
    <v>0</v>
  </rv>
  <rv s="1">
    <fb>25.54</fb>
    <v>1</v>
  </rv>
  <rv s="1">
    <fb>25.66</fb>
    <v>1</v>
  </rv>
  <rv s="1">
    <fb>25.225000000000001</fb>
    <v>1</v>
  </rv>
  <rv s="1">
    <fb>3086945</fb>
    <v>2</v>
  </rv>
  <rv s="1">
    <fb>44523</fb>
    <v>0</v>
  </rv>
  <rv s="1">
    <fb>170.74</fb>
    <v>1</v>
  </rv>
  <rv s="1">
    <fb>173.73</fb>
    <v>1</v>
  </rv>
  <rv s="1">
    <fb>175.49</fb>
    <v>1</v>
  </rv>
  <rv s="1">
    <fb>166.68</fb>
    <v>1</v>
  </rv>
  <rv s="1">
    <fb>1422509</fb>
    <v>2</v>
  </rv>
  <rv s="1">
    <fb>43552</fb>
    <v>0</v>
  </rv>
  <rv s="1">
    <fb>26.12</fb>
    <v>1</v>
  </rv>
  <rv s="1">
    <fb>25.89</fb>
    <v>1</v>
  </rv>
  <rv s="1">
    <fb>26.63</fb>
    <v>1</v>
  </rv>
  <rv s="1">
    <fb>677637</fb>
    <v>2</v>
  </rv>
  <rv s="1">
    <fb>44522</fb>
    <v>0</v>
  </rv>
  <rv s="1">
    <fb>175.54</fb>
    <v>1</v>
  </rv>
  <rv s="1">
    <fb>177</fb>
    <v>1</v>
  </rv>
  <rv s="1">
    <fb>180.88</fb>
    <v>1</v>
  </rv>
  <rv s="1">
    <fb>172.31</fb>
    <v>1</v>
  </rv>
  <rv s="1">
    <fb>1062107</fb>
    <v>2</v>
  </rv>
  <rv s="1">
    <fb>43553</fb>
    <v>0</v>
  </rv>
  <rv s="1">
    <fb>26.25</fb>
    <v>1</v>
  </rv>
  <rv s="1">
    <fb>25.71</fb>
    <v>1</v>
  </rv>
  <rv s="1">
    <fb>1605249</fb>
    <v>2</v>
  </rv>
  <rv s="1">
    <fb>44519</fb>
    <v>0</v>
  </rv>
  <rv s="1">
    <fb>175.5</fb>
    <v>1</v>
  </rv>
  <rv s="1">
    <fb>175.59</fb>
    <v>1</v>
  </rv>
  <rv s="1">
    <fb>178.44</fb>
    <v>1</v>
  </rv>
  <rv s="1">
    <fb>174.65</fb>
    <v>1</v>
  </rv>
  <rv s="1">
    <fb>1354910</fb>
    <v>2</v>
  </rv>
  <rv s="1">
    <fb>43556</fb>
    <v>0</v>
  </rv>
  <rv s="1">
    <fb>26.81</fb>
    <v>1</v>
  </rv>
  <rv s="1">
    <fb>25.94</fb>
    <v>1</v>
  </rv>
  <rv s="1">
    <fb>1137659</fb>
    <v>2</v>
  </rv>
  <rv s="1">
    <fb>44518</fb>
    <v>0</v>
  </rv>
  <rv s="1">
    <fb>176.98</fb>
    <v>1</v>
  </rv>
  <rv s="1">
    <fb>178.57</fb>
    <v>1</v>
  </rv>
  <rv s="1">
    <fb>180.85</fb>
    <v>1</v>
  </rv>
  <rv s="1">
    <fb>175.75</fb>
    <v>1</v>
  </rv>
  <rv s="1">
    <fb>685577</fb>
    <v>2</v>
  </rv>
  <rv s="1">
    <fb>43557</fb>
    <v>0</v>
  </rv>
  <rv s="1">
    <fb>26.39</fb>
    <v>1</v>
  </rv>
  <rv s="1">
    <fb>26.34</fb>
    <v>1</v>
  </rv>
  <rv s="1">
    <fb>1736917</fb>
    <v>2</v>
  </rv>
  <rv s="1">
    <fb>44517</fb>
    <v>0</v>
  </rv>
  <rv s="1">
    <fb>176.16</fb>
    <v>1</v>
  </rv>
  <rv s="1">
    <fb>179.59</fb>
    <v>1</v>
  </rv>
  <rv s="1">
    <fb>181.6</fb>
    <v>1</v>
  </rv>
  <rv s="1">
    <fb>173.47499999999999</fb>
    <v>1</v>
  </rv>
  <rv s="1">
    <fb>1168898</fb>
    <v>2</v>
  </rv>
  <rv s="1">
    <fb>43558</fb>
    <v>0</v>
  </rv>
  <rv s="1">
    <fb>26.45</fb>
    <v>1</v>
  </rv>
  <rv s="1">
    <fb>26.72</fb>
    <v>1</v>
  </rv>
  <rv s="1">
    <fb>529624</fb>
    <v>2</v>
  </rv>
  <rv s="1">
    <fb>44516</fb>
    <v>0</v>
  </rv>
  <rv s="1">
    <fb>180.45</fb>
    <v>1</v>
  </rv>
  <rv s="1">
    <fb>177.28649999999999</fb>
    <v>1</v>
  </rv>
  <rv s="1">
    <fb>183.14</fb>
    <v>1</v>
  </rv>
  <rv s="1">
    <fb>176.39</fb>
    <v>1</v>
  </rv>
  <rv s="1">
    <fb>899803</fb>
    <v>2</v>
  </rv>
  <rv s="1">
    <fb>43559</fb>
    <v>0</v>
  </rv>
  <rv s="1">
    <fb>26.52</fb>
    <v>1</v>
  </rv>
  <rv s="1">
    <fb>26.43</fb>
    <v>1</v>
  </rv>
  <rv s="1">
    <fb>26.53</fb>
    <v>1</v>
  </rv>
  <rv s="1">
    <fb>694608</fb>
    <v>2</v>
  </rv>
  <rv s="1">
    <fb>44515</fb>
    <v>0</v>
  </rv>
  <rv s="1">
    <fb>177.5</fb>
    <v>1</v>
  </rv>
  <rv s="1">
    <fb>181.51</fb>
    <v>1</v>
  </rv>
  <rv s="1">
    <fb>183.88</fb>
    <v>1</v>
  </rv>
  <rv s="1">
    <fb>176.315</fb>
    <v>1</v>
  </rv>
  <rv s="1">
    <fb>1169324</fb>
    <v>2</v>
  </rv>
  <rv s="1">
    <fb>43560</fb>
    <v>0</v>
  </rv>
  <rv s="1">
    <fb>1641778</fb>
    <v>2</v>
  </rv>
  <rv s="1">
    <fb>44512</fb>
    <v>0</v>
  </rv>
  <rv s="1">
    <fb>180.57</fb>
    <v>1</v>
  </rv>
  <rv s="1">
    <fb>178.08</fb>
    <v>1</v>
  </rv>
  <rv s="1">
    <fb>182.02</fb>
    <v>1</v>
  </rv>
  <rv s="1">
    <fb>177.67</fb>
    <v>1</v>
  </rv>
  <rv s="1">
    <fb>927854</fb>
    <v>2</v>
  </rv>
  <rv s="1">
    <fb>43563</fb>
    <v>0</v>
  </rv>
  <rv s="1">
    <fb>26.44</fb>
    <v>1</v>
  </rv>
  <rv s="1">
    <fb>1474977</fb>
    <v>2</v>
  </rv>
  <rv s="1">
    <fb>44511</fb>
    <v>0</v>
  </rv>
  <rv s="1">
    <fb>176.19</fb>
    <v>1</v>
  </rv>
  <rv s="1">
    <fb>175.3</fb>
    <v>1</v>
  </rv>
  <rv s="1">
    <fb>178.68989999999999</fb>
    <v>1</v>
  </rv>
  <rv s="1">
    <fb>172.9</fb>
    <v>1</v>
  </rv>
  <rv s="1">
    <fb>823532</fb>
    <v>2</v>
  </rv>
  <rv s="1">
    <fb>43564</fb>
    <v>0</v>
  </rv>
  <rv s="1">
    <fb>25.91</fb>
    <v>1</v>
  </rv>
  <rv s="1">
    <fb>25.67</fb>
    <v>1</v>
  </rv>
  <rv s="1">
    <fb>909510</fb>
    <v>2</v>
  </rv>
  <rv s="1">
    <fb>44510</fb>
    <v>0</v>
  </rv>
  <rv s="1">
    <fb>174.18</fb>
    <v>1</v>
  </rv>
  <rv s="1">
    <fb>175.32</fb>
    <v>1</v>
  </rv>
  <rv s="1">
    <fb>177.77</fb>
    <v>1</v>
  </rv>
  <rv s="1">
    <fb>171.61259999999999</fb>
    <v>1</v>
  </rv>
  <rv s="1">
    <fb>858662</fb>
    <v>2</v>
  </rv>
  <rv s="1">
    <fb>43565</fb>
    <v>0</v>
  </rv>
  <rv s="1">
    <fb>26.17</fb>
    <v>1</v>
  </rv>
  <rv s="1">
    <fb>25.88</fb>
    <v>1</v>
  </rv>
  <rv s="1">
    <fb>1841975</fb>
    <v>2</v>
  </rv>
  <rv s="1">
    <fb>44509</fb>
    <v>0</v>
  </rv>
  <rv s="1">
    <fb>178.5</fb>
    <v>1</v>
  </rv>
  <rv s="1">
    <fb>175</fb>
    <v>1</v>
  </rv>
  <rv s="1">
    <fb>179.73660000000001</fb>
    <v>1</v>
  </rv>
  <rv s="1">
    <fb>740483</fb>
    <v>2</v>
  </rv>
  <rv s="1">
    <fb>43566</fb>
    <v>0</v>
  </rv>
  <rv s="1">
    <fb>26.18</fb>
    <v>1</v>
  </rv>
  <rv s="1">
    <fb>681097</fb>
    <v>2</v>
  </rv>
  <rv s="1">
    <fb>44508</fb>
    <v>0</v>
  </rv>
  <rv s="1">
    <fb>176.54</fb>
    <v>1</v>
  </rv>
  <rv s="1">
    <fb>181.85</fb>
    <v>1</v>
  </rv>
  <rv s="1">
    <fb>182.75</fb>
    <v>1</v>
  </rv>
  <rv s="1">
    <fb>174.67</fb>
    <v>1</v>
  </rv>
  <rv s="1">
    <fb>1169467</fb>
    <v>2</v>
  </rv>
  <rv s="1">
    <fb>43567</fb>
    <v>0</v>
  </rv>
  <rv s="1">
    <fb>26.54</fb>
    <v>1</v>
  </rv>
  <rv s="1">
    <fb>26.62</fb>
    <v>1</v>
  </rv>
  <rv s="1">
    <fb>25.9</fb>
    <v>1</v>
  </rv>
  <rv s="1">
    <fb>1097958</fb>
    <v>2</v>
  </rv>
  <rv s="1">
    <fb>44505</fb>
    <v>0</v>
  </rv>
  <rv s="1">
    <fb>180.17</fb>
    <v>1</v>
  </rv>
  <rv s="1">
    <fb>178.03</fb>
    <v>1</v>
  </rv>
  <rv s="1">
    <fb>180.83</fb>
    <v>1</v>
  </rv>
  <rv s="1">
    <fb>176.86</fb>
    <v>1</v>
  </rv>
  <rv s="1">
    <fb>927038</fb>
    <v>2</v>
  </rv>
  <rv s="1">
    <fb>43570</fb>
    <v>0</v>
  </rv>
  <rv s="1">
    <fb>27.15</fb>
    <v>1</v>
  </rv>
  <rv s="1">
    <fb>759120</fb>
    <v>2</v>
  </rv>
  <rv s="1">
    <fb>44504</fb>
    <v>0</v>
  </rv>
  <rv s="1">
    <fb>177.42</fb>
    <v>1</v>
  </rv>
  <rv s="1">
    <fb>175.31</fb>
    <v>1</v>
  </rv>
  <rv s="1">
    <fb>179.47</fb>
    <v>1</v>
  </rv>
  <rv s="1">
    <fb>173.8</fb>
    <v>1</v>
  </rv>
  <rv s="1">
    <fb>1801565</fb>
    <v>2</v>
  </rv>
  <rv s="1">
    <fb>43571</fb>
    <v>0</v>
  </rv>
  <rv s="1">
    <fb>26.91</fb>
    <v>1</v>
  </rv>
  <rv s="1">
    <fb>27.2852</fb>
    <v>1</v>
  </rv>
  <rv s="1">
    <fb>26.23</fb>
    <v>1</v>
  </rv>
  <rv s="1">
    <fb>862483</fb>
    <v>2</v>
  </rv>
  <rv s="1">
    <fb>44503</fb>
    <v>0</v>
  </rv>
  <rv s="1">
    <fb>173.3</fb>
    <v>1</v>
  </rv>
  <rv s="1">
    <fb>166.74</fb>
    <v>1</v>
  </rv>
  <rv s="1">
    <fb>175.25</fb>
    <v>1</v>
  </rv>
  <rv s="1">
    <fb>1324797</fb>
    <v>2</v>
  </rv>
  <rv s="1">
    <fb>43572</fb>
    <v>0</v>
  </rv>
  <rv s="1">
    <fb>27.51</fb>
    <v>1</v>
  </rv>
  <rv s="1">
    <fb>26.96</fb>
    <v>1</v>
  </rv>
  <rv s="1">
    <fb>27.585000000000001</fb>
    <v>1</v>
  </rv>
  <rv s="1">
    <fb>786792</fb>
    <v>2</v>
  </rv>
  <rv s="1">
    <fb>44502</fb>
    <v>0</v>
  </rv>
  <rv s="1">
    <fb>168.44</fb>
    <v>1</v>
  </rv>
  <rv s="1">
    <fb>171.35499999999999</fb>
    <v>1</v>
  </rv>
  <rv s="1">
    <fb>165.53370000000001</fb>
    <v>1</v>
  </rv>
  <rv s="1">
    <fb>1110816</fb>
    <v>2</v>
  </rv>
  <rv s="1">
    <fb>43573</fb>
    <v>0</v>
  </rv>
  <rv s="1">
    <fb>27.4</fb>
    <v>1</v>
  </rv>
  <rv s="1">
    <fb>27.31</fb>
    <v>1</v>
  </rv>
  <rv s="1">
    <fb>689842</fb>
    <v>2</v>
  </rv>
  <rv s="1">
    <fb>44501</fb>
    <v>0</v>
  </rv>
  <rv s="1">
    <fb>167.73</fb>
    <v>1</v>
  </rv>
  <rv s="1">
    <fb>162.69999999999999</fb>
    <v>1</v>
  </rv>
  <rv s="1">
    <fb>169.09</fb>
    <v>1</v>
  </rv>
  <rv s="1">
    <fb>1509992</fb>
    <v>2</v>
  </rv>
  <rv s="1">
    <fb>43577</fb>
    <v>0</v>
  </rv>
  <rv s="1">
    <fb>27.26</fb>
    <v>1</v>
  </rv>
  <rv s="1">
    <fb>27.806100000000001</fb>
    <v>1</v>
  </rv>
  <rv s="1">
    <fb>27.175000000000001</fb>
    <v>1</v>
  </rv>
  <rv s="1">
    <fb>1097871</fb>
    <v>2</v>
  </rv>
  <rv s="1">
    <fb>44498</fb>
    <v>0</v>
  </rv>
  <rv s="1">
    <fb>161.44999999999999</fb>
    <v>1</v>
  </rv>
  <rv s="1">
    <fb>155.84</fb>
    <v>1</v>
  </rv>
  <rv s="1">
    <fb>161.75</fb>
    <v>1</v>
  </rv>
  <rv s="1">
    <fb>1278204</fb>
    <v>2</v>
  </rv>
  <rv s="1">
    <fb>43578</fb>
    <v>0</v>
  </rv>
  <rv s="1">
    <fb>26.844999999999999</fb>
    <v>1</v>
  </rv>
  <rv s="1">
    <fb>1560109</fb>
    <v>2</v>
  </rv>
  <rv s="1">
    <fb>44497</fb>
    <v>0</v>
  </rv>
  <rv s="1">
    <fb>156.53</fb>
    <v>1</v>
  </rv>
  <rv s="1">
    <fb>152.19999999999999</fb>
    <v>1</v>
  </rv>
  <rv s="1">
    <fb>157.1</fb>
    <v>1</v>
  </rv>
  <rv s="1">
    <fb>151.9</fb>
    <v>1</v>
  </rv>
  <rv s="1">
    <fb>1168622</fb>
    <v>2</v>
  </rv>
  <rv s="1">
    <fb>43579</fb>
    <v>0</v>
  </rv>
  <rv s="1">
    <fb>27.92</fb>
    <v>1</v>
  </rv>
  <rv s="1">
    <fb>1202597</fb>
    <v>2</v>
  </rv>
  <rv s="1">
    <fb>44496</fb>
    <v>0</v>
  </rv>
  <rv s="1">
    <fb>151.88</fb>
    <v>1</v>
  </rv>
  <rv s="1">
    <fb>154.41999999999999</fb>
    <v>1</v>
  </rv>
  <rv s="1">
    <fb>155.02000000000001</fb>
    <v>1</v>
  </rv>
  <rv s="1">
    <fb>150.22999999999999</fb>
    <v>1</v>
  </rv>
  <rv s="1">
    <fb>1188082</fb>
    <v>2</v>
  </rv>
  <rv s="1">
    <fb>43580</fb>
    <v>0</v>
  </rv>
  <rv s="1">
    <fb>27.82</fb>
    <v>1</v>
  </rv>
  <rv s="1">
    <fb>1125167</fb>
    <v>2</v>
  </rv>
  <rv s="1">
    <fb>44495</fb>
    <v>0</v>
  </rv>
  <rv s="1">
    <fb>154.24</fb>
    <v>1</v>
  </rv>
  <rv s="1">
    <fb>156.4</fb>
    <v>1</v>
  </rv>
  <rv s="1">
    <fb>160.75</fb>
    <v>1</v>
  </rv>
  <rv s="1">
    <fb>152.77000000000001</fb>
    <v>1</v>
  </rv>
  <rv s="1">
    <fb>1713410</fb>
    <v>2</v>
  </rv>
  <rv s="1">
    <fb>43581</fb>
    <v>0</v>
  </rv>
  <rv s="1">
    <fb>27.28</fb>
    <v>1</v>
  </rv>
  <rv s="1">
    <fb>26.86</fb>
    <v>1</v>
  </rv>
  <rv s="1">
    <fb>739729</fb>
    <v>2</v>
  </rv>
  <rv s="1">
    <fb>44494</fb>
    <v>0</v>
  </rv>
  <rv s="1">
    <fb>152.28790000000001</fb>
    <v>1</v>
  </rv>
  <rv s="1">
    <fb>159.74</fb>
    <v>1</v>
  </rv>
  <rv s="1">
    <fb>151.61000000000001</fb>
    <v>1</v>
  </rv>
  <rv s="1">
    <fb>2222896</fb>
    <v>2</v>
  </rv>
  <rv s="1">
    <fb>43584</fb>
    <v>0</v>
  </rv>
  <rv s="1">
    <fb>28.05</fb>
    <v>1</v>
  </rv>
  <rv s="1">
    <fb>27.66</fb>
    <v>1</v>
  </rv>
  <rv s="1">
    <fb>28.12</fb>
    <v>1</v>
  </rv>
  <rv s="1">
    <fb>27.55</fb>
    <v>1</v>
  </rv>
  <rv s="1">
    <fb>796043</fb>
    <v>2</v>
  </rv>
  <rv s="1">
    <fb>44491</fb>
    <v>0</v>
  </rv>
  <rv s="1">
    <fb>149.76</fb>
    <v>1</v>
  </rv>
  <rv s="1">
    <fb>147.80000000000001</fb>
    <v>1</v>
  </rv>
  <rv s="1">
    <fb>154.44</fb>
    <v>1</v>
  </rv>
  <rv s="1">
    <fb>147.38</fb>
    <v>1</v>
  </rv>
  <rv s="1">
    <fb>2162588</fb>
    <v>2</v>
  </rv>
  <rv s="1">
    <fb>43585</fb>
    <v>0</v>
  </rv>
  <rv s="1">
    <fb>27.85</fb>
    <v>1</v>
  </rv>
  <rv s="1">
    <fb>27.97</fb>
    <v>1</v>
  </rv>
  <rv s="1">
    <fb>28.07</fb>
    <v>1</v>
  </rv>
  <rv s="1">
    <fb>1085822</fb>
    <v>2</v>
  </rv>
  <rv s="1">
    <fb>44490</fb>
    <v>0</v>
  </rv>
  <rv s="1">
    <fb>148.6</fb>
    <v>1</v>
  </rv>
  <rv s="1">
    <fb>152</fb>
    <v>1</v>
  </rv>
  <rv s="1">
    <fb>155.5</fb>
    <v>1</v>
  </rv>
  <rv s="1">
    <fb>143.38999999999999</fb>
    <v>1</v>
  </rv>
  <rv s="1">
    <fb>8067304</fb>
    <v>2</v>
  </rv>
  <rv s="1">
    <fb>43586</fb>
    <v>0</v>
  </rv>
  <rv s="1">
    <fb>27.81</fb>
    <v>1</v>
  </rv>
  <rv s="1">
    <fb>28.31</fb>
    <v>1</v>
  </rv>
  <rv s="1">
    <fb>27.602499999999999</fb>
    <v>1</v>
  </rv>
  <rv s="1">
    <fb>1043661</fb>
    <v>2</v>
  </rv>
  <rv s="1">
    <fb>44489</fb>
    <v>0</v>
  </rv>
  <rv s="1">
    <fb>135.93</fb>
    <v>1</v>
  </rv>
  <rv s="1">
    <fb>142.76</fb>
    <v>1</v>
  </rv>
  <rv s="1">
    <fb>143.19999999999999</fb>
    <v>1</v>
  </rv>
  <rv s="1">
    <fb>135.32</fb>
    <v>1</v>
  </rv>
  <rv s="1">
    <fb>2193578</fb>
    <v>2</v>
  </rv>
  <rv s="1">
    <fb>43587</fb>
    <v>0</v>
  </rv>
  <rv s="1">
    <fb>28.19</fb>
    <v>1</v>
  </rv>
  <rv s="1">
    <fb>28.25</fb>
    <v>1</v>
  </rv>
  <rv s="1">
    <fb>27.5</fb>
    <v>1</v>
  </rv>
  <rv s="1">
    <fb>961656</fb>
    <v>2</v>
  </rv>
  <rv s="1">
    <fb>44488</fb>
    <v>0</v>
  </rv>
  <rv s="1">
    <fb>142.4</fb>
    <v>1</v>
  </rv>
  <rv s="1">
    <fb>140.19</fb>
    <v>1</v>
  </rv>
  <rv s="1">
    <fb>1712107</fb>
    <v>2</v>
  </rv>
  <rv s="1">
    <fb>43588</fb>
    <v>0</v>
  </rv>
  <rv s="1">
    <fb>29.18</fb>
    <v>1</v>
  </rv>
  <rv s="1">
    <fb>28.29</fb>
    <v>1</v>
  </rv>
  <rv s="1">
    <fb>29.29</fb>
    <v>1</v>
  </rv>
  <rv s="1">
    <fb>1072533</fb>
    <v>2</v>
  </rv>
  <rv s="1">
    <fb>44487</fb>
    <v>0</v>
  </rv>
  <rv s="1">
    <fb>143.15</fb>
    <v>1</v>
  </rv>
  <rv s="1">
    <fb>143.41999999999999</fb>
    <v>1</v>
  </rv>
  <rv s="1">
    <fb>136.51660000000001</fb>
    <v>1</v>
  </rv>
  <rv s="1">
    <fb>1141277</fb>
    <v>2</v>
  </rv>
  <rv s="1">
    <fb>43591</fb>
    <v>0</v>
  </rv>
  <rv s="1">
    <fb>28.34</fb>
    <v>1</v>
  </rv>
  <rv s="1">
    <fb>28.68</fb>
    <v>1</v>
  </rv>
  <rv s="1">
    <fb>28.71</fb>
    <v>1</v>
  </rv>
  <rv s="1">
    <fb>27.98</fb>
    <v>1</v>
  </rv>
  <rv s="1">
    <fb>2241698</fb>
    <v>2</v>
  </rv>
  <rv s="1">
    <fb>44484</fb>
    <v>0</v>
  </rv>
  <rv s="1">
    <fb>137.19</fb>
    <v>1</v>
  </rv>
  <rv s="1">
    <fb>137.97999999999999</fb>
    <v>1</v>
  </rv>
  <rv s="1">
    <fb>136.91</fb>
    <v>1</v>
  </rv>
  <rv s="1">
    <fb>1155511</fb>
    <v>2</v>
  </rv>
  <rv s="1">
    <fb>43592</fb>
    <v>0</v>
  </rv>
  <rv s="1">
    <fb>30</fb>
    <v>1</v>
  </rv>
  <rv s="1">
    <fb>30.91</fb>
    <v>1</v>
  </rv>
  <rv s="1">
    <fb>3539505</fb>
    <v>2</v>
  </rv>
  <rv s="1">
    <fb>44483</fb>
    <v>0</v>
  </rv>
  <rv s="1">
    <fb>135.25219999999999</fb>
    <v>1</v>
  </rv>
  <rv s="1">
    <fb>136.94999999999999</fb>
    <v>1</v>
  </rv>
  <rv s="1">
    <fb>133.81</fb>
    <v>1</v>
  </rv>
  <rv s="1">
    <fb>1540814</fb>
    <v>2</v>
  </rv>
  <rv s="1">
    <fb>43593</fb>
    <v>0</v>
  </rv>
  <rv s="1">
    <fb>24.39</fb>
    <v>1</v>
  </rv>
  <rv s="1">
    <fb>27</fb>
    <v>1</v>
  </rv>
  <rv s="1">
    <fb>27.2</fb>
    <v>1</v>
  </rv>
  <rv s="1">
    <fb>5883869</fb>
    <v>2</v>
  </rv>
  <rv s="1">
    <fb>44482</fb>
    <v>0</v>
  </rv>
  <rv s="1">
    <fb>132.47</fb>
    <v>1</v>
  </rv>
  <rv s="1">
    <fb>130.51</fb>
    <v>1</v>
  </rv>
  <rv s="1">
    <fb>130.19999999999999</fb>
    <v>1</v>
  </rv>
  <rv s="1">
    <fb>1065855</fb>
    <v>2</v>
  </rv>
  <rv s="1">
    <fb>43594</fb>
    <v>0</v>
  </rv>
  <rv s="1">
    <fb>23.82</fb>
    <v>1</v>
  </rv>
  <rv s="1">
    <fb>24.05</fb>
    <v>1</v>
  </rv>
  <rv s="1">
    <fb>23</fb>
    <v>1</v>
  </rv>
  <rv s="1">
    <fb>3619808</fb>
    <v>2</v>
  </rv>
  <rv s="1">
    <fb>44481</fb>
    <v>0</v>
  </rv>
  <rv s="1">
    <fb>130.09</fb>
    <v>1</v>
  </rv>
  <rv s="1">
    <fb>126.89</fb>
    <v>1</v>
  </rv>
  <rv s="1">
    <fb>131.16</fb>
    <v>1</v>
  </rv>
  <rv s="1">
    <fb>1230102</fb>
    <v>2</v>
  </rv>
  <rv s="1">
    <fb>43595</fb>
    <v>0</v>
  </rv>
  <rv s="1">
    <fb>23.23</fb>
    <v>1</v>
  </rv>
  <rv s="1">
    <fb>23.59</fb>
    <v>1</v>
  </rv>
  <rv s="1">
    <fb>22.785</fb>
    <v>1</v>
  </rv>
  <rv s="1">
    <fb>4879784</fb>
    <v>2</v>
  </rv>
  <rv s="1">
    <fb>44480</fb>
    <v>0</v>
  </rv>
  <rv s="1">
    <fb>125.62</fb>
    <v>1</v>
  </rv>
  <rv s="1">
    <fb>129.80000000000001</fb>
    <v>1</v>
  </rv>
  <rv s="1">
    <fb>131.4</fb>
    <v>1</v>
  </rv>
  <rv s="1">
    <fb>2207881</fb>
    <v>2</v>
  </rv>
  <rv s="1">
    <fb>43598</fb>
    <v>0</v>
  </rv>
  <rv s="1">
    <fb>22.2</fb>
    <v>1</v>
  </rv>
  <rv s="1">
    <fb>22.69</fb>
    <v>1</v>
  </rv>
  <rv s="1">
    <fb>22.77</fb>
    <v>1</v>
  </rv>
  <rv s="1">
    <fb>21.97</fb>
    <v>1</v>
  </rv>
  <rv s="1">
    <fb>2466191</fb>
    <v>2</v>
  </rv>
  <rv s="1">
    <fb>44477</fb>
    <v>0</v>
  </rv>
  <rv s="1">
    <fb>130.4</fb>
    <v>1</v>
  </rv>
  <rv s="1">
    <fb>129.89150000000001</fb>
    <v>1</v>
  </rv>
  <rv s="1">
    <fb>2414349</fb>
    <v>2</v>
  </rv>
  <rv s="1">
    <fb>43599</fb>
    <v>0</v>
  </rv>
  <rv s="1">
    <fb>22.47</fb>
    <v>1</v>
  </rv>
  <rv s="1">
    <fb>22.63</fb>
    <v>1</v>
  </rv>
  <rv s="1">
    <fb>21.86</fb>
    <v>1</v>
  </rv>
  <rv s="1">
    <fb>3562728</fb>
    <v>2</v>
  </rv>
  <rv s="1">
    <fb>44476</fb>
    <v>0</v>
  </rv>
  <rv s="1">
    <fb>140.53</fb>
    <v>1</v>
  </rv>
  <rv s="1">
    <fb>142.7424</fb>
    <v>1</v>
  </rv>
  <rv s="1">
    <fb>1073583</fb>
    <v>2</v>
  </rv>
  <rv s="1">
    <fb>43600</fb>
    <v>0</v>
  </rv>
  <rv s="1">
    <fb>22.08</fb>
    <v>1</v>
  </rv>
  <rv s="1">
    <fb>22.17</fb>
    <v>1</v>
  </rv>
  <rv s="1">
    <fb>22.42</fb>
    <v>1</v>
  </rv>
  <rv s="1">
    <fb>1950097</fb>
    <v>2</v>
  </rv>
  <rv s="1">
    <fb>44475</fb>
    <v>0</v>
  </rv>
  <rv s="1">
    <fb>138.31</fb>
    <v>1</v>
  </rv>
  <rv s="1">
    <fb>134.875</fb>
    <v>1</v>
  </rv>
  <rv s="1">
    <fb>133.86000000000001</fb>
    <v>1</v>
  </rv>
  <rv s="1">
    <fb>1127990</fb>
    <v>2</v>
  </rv>
  <rv s="1">
    <fb>43601</fb>
    <v>0</v>
  </rv>
  <rv s="1">
    <fb>22.45</fb>
    <v>1</v>
  </rv>
  <rv s="1">
    <fb>22.15</fb>
    <v>1</v>
  </rv>
  <rv s="1">
    <fb>22.58</fb>
    <v>1</v>
  </rv>
  <rv s="1">
    <fb>22.105399999999999</fb>
    <v>1</v>
  </rv>
  <rv s="1">
    <fb>1761588</fb>
    <v>2</v>
  </rv>
  <rv s="1">
    <fb>44474</fb>
    <v>0</v>
  </rv>
  <rv s="1">
    <fb>136.91999999999999</fb>
    <v>1</v>
  </rv>
  <rv s="1">
    <fb>136.29</fb>
    <v>1</v>
  </rv>
  <rv s="1">
    <fb>140.46</fb>
    <v>1</v>
  </rv>
  <rv s="1">
    <fb>135.46</fb>
    <v>1</v>
  </rv>
  <rv s="1">
    <fb>1400289</fb>
    <v>2</v>
  </rv>
  <rv s="1">
    <fb>43602</fb>
    <v>0</v>
  </rv>
  <rv s="1">
    <fb>22.25</fb>
    <v>1</v>
  </rv>
  <rv s="1">
    <fb>22.55</fb>
    <v>1</v>
  </rv>
  <rv s="1">
    <fb>22.61</fb>
    <v>1</v>
  </rv>
  <rv s="1">
    <fb>1426484</fb>
    <v>2</v>
  </rv>
  <rv s="1">
    <fb>44473</fb>
    <v>0</v>
  </rv>
  <rv s="1">
    <fb>136.07</fb>
    <v>1</v>
  </rv>
  <rv s="1">
    <fb>140.27000000000001</fb>
    <v>1</v>
  </rv>
  <rv s="1">
    <fb>1387285</fb>
    <v>2</v>
  </rv>
  <rv s="1">
    <fb>43605</fb>
    <v>0</v>
  </rv>
  <rv s="1">
    <fb>22.33</fb>
    <v>1</v>
  </rv>
  <rv s="1">
    <fb>22.14</fb>
    <v>1</v>
  </rv>
  <rv s="1">
    <fb>22.41</fb>
    <v>1</v>
  </rv>
  <rv s="1">
    <fb>1173027</fb>
    <v>2</v>
  </rv>
  <rv s="1">
    <fb>44470</fb>
    <v>0</v>
  </rv>
  <rv s="1">
    <fb>141.13</fb>
    <v>1</v>
  </rv>
  <rv s="1">
    <fb>144.2509</fb>
    <v>1</v>
  </rv>
  <rv s="1">
    <fb>137.72999999999999</fb>
    <v>1</v>
  </rv>
  <rv s="1">
    <fb>1615446</fb>
    <v>2</v>
  </rv>
  <rv s="1">
    <fb>43606</fb>
    <v>0</v>
  </rv>
  <rv s="1">
    <fb>22.68</fb>
    <v>1</v>
  </rv>
  <rv s="1">
    <fb>22.38</fb>
    <v>1</v>
  </rv>
  <rv s="1">
    <fb>22.8</fb>
    <v>1</v>
  </rv>
  <rv s="1">
    <fb>22.3</fb>
    <v>1</v>
  </rv>
  <rv s="1">
    <fb>2421501</fb>
    <v>2</v>
  </rv>
  <rv s="1">
    <fb>44469</fb>
    <v>0</v>
  </rv>
  <rv s="1">
    <fb>143.47999999999999</fb>
    <v>1</v>
  </rv>
  <rv s="1">
    <fb>149.88999999999999</fb>
    <v>1</v>
  </rv>
  <rv s="1">
    <fb>151.84989999999999</fb>
    <v>1</v>
  </rv>
  <rv s="1">
    <fb>1252171</fb>
    <v>2</v>
  </rv>
  <rv s="1">
    <fb>43607</fb>
    <v>0</v>
  </rv>
  <rv s="1">
    <fb>22.57</fb>
    <v>1</v>
  </rv>
  <rv s="1">
    <fb>22.89</fb>
    <v>1</v>
  </rv>
  <rv s="1">
    <fb>22.484999999999999</fb>
    <v>1</v>
  </rv>
  <rv s="1">
    <fb>2460438</fb>
    <v>2</v>
  </rv>
  <rv s="1">
    <fb>44468</fb>
    <v>0</v>
  </rv>
  <rv s="1">
    <fb>149.81</fb>
    <v>1</v>
  </rv>
  <rv s="1">
    <fb>152.85</fb>
    <v>1</v>
  </rv>
  <rv s="1">
    <fb>153.22999999999999</fb>
    <v>1</v>
  </rv>
  <rv s="1">
    <fb>147.85</fb>
    <v>1</v>
  </rv>
  <rv s="1">
    <fb>804216</fb>
    <v>2</v>
  </rv>
  <rv s="1">
    <fb>43608</fb>
    <v>0</v>
  </rv>
  <rv s="1">
    <fb>22.28</fb>
    <v>1</v>
  </rv>
  <rv s="1">
    <fb>22.54</fb>
    <v>1</v>
  </rv>
  <rv s="1">
    <fb>21.78</fb>
    <v>1</v>
  </rv>
  <rv s="1">
    <fb>2524344</fb>
    <v>2</v>
  </rv>
  <rv s="1">
    <fb>44467</fb>
    <v>0</v>
  </rv>
  <rv s="1">
    <fb>150.63</fb>
    <v>1</v>
  </rv>
  <rv s="1">
    <fb>151.91999999999999</fb>
    <v>1</v>
  </rv>
  <rv s="1">
    <fb>153.1</fb>
    <v>1</v>
  </rv>
  <rv s="1">
    <fb>148.35</fb>
    <v>1</v>
  </rv>
  <rv s="1">
    <fb>1118670</fb>
    <v>2</v>
  </rv>
  <rv s="1">
    <fb>43609</fb>
    <v>0</v>
  </rv>
  <rv s="1">
    <fb>22</fb>
    <v>1</v>
  </rv>
  <rv s="1">
    <fb>22.02</fb>
    <v>1</v>
  </rv>
  <rv s="1">
    <fb>22.16</fb>
    <v>1</v>
  </rv>
  <rv s="1">
    <fb>2819697</fb>
    <v>2</v>
  </rv>
  <rv s="1">
    <fb>44466</fb>
    <v>0</v>
  </rv>
  <rv s="1">
    <fb>153.59</fb>
    <v>1</v>
  </rv>
  <rv s="1">
    <fb>156.99430000000001</fb>
    <v>1</v>
  </rv>
  <rv s="1">
    <fb>157.19999999999999</fb>
    <v>1</v>
  </rv>
  <rv s="1">
    <fb>151.4085</fb>
    <v>1</v>
  </rv>
  <rv s="1">
    <fb>1403434</fb>
    <v>2</v>
  </rv>
  <rv s="1">
    <fb>43613</fb>
    <v>0</v>
  </rv>
  <rv s="1">
    <fb>19.89</fb>
    <v>1</v>
  </rv>
  <rv s="1">
    <fb>2374091</fb>
    <v>2</v>
  </rv>
  <rv s="1">
    <fb>44463</fb>
    <v>0</v>
  </rv>
  <rv s="1">
    <fb>156.30000000000001</fb>
    <v>1</v>
  </rv>
  <rv s="1">
    <fb>160.88999999999999</fb>
    <v>1</v>
  </rv>
  <rv s="1">
    <fb>160.98500000000001</fb>
    <v>1</v>
  </rv>
  <rv s="1">
    <fb>1780958</fb>
    <v>2</v>
  </rv>
  <rv s="1">
    <fb>43614</fb>
    <v>0</v>
  </rv>
  <rv s="1">
    <fb>19.57</fb>
    <v>1</v>
  </rv>
  <rv s="1">
    <fb>20.09</fb>
    <v>1</v>
  </rv>
  <rv s="1">
    <fb>3756684</fb>
    <v>2</v>
  </rv>
  <rv s="1">
    <fb>44462</fb>
    <v>0</v>
  </rv>
  <rv s="1">
    <fb>163</fb>
    <v>1</v>
  </rv>
  <rv s="1">
    <fb>163.18</fb>
    <v>1</v>
  </rv>
  <rv s="1">
    <fb>157.5</fb>
    <v>1</v>
  </rv>
  <rv s="1">
    <fb>1446880</fb>
    <v>2</v>
  </rv>
  <rv s="1">
    <fb>43615</fb>
    <v>0</v>
  </rv>
  <rv s="1">
    <fb>19.63</fb>
    <v>1</v>
  </rv>
  <rv s="1">
    <fb>1383102</fb>
    <v>2</v>
  </rv>
  <rv s="1">
    <fb>44461</fb>
    <v>0</v>
  </rv>
  <rv s="1">
    <fb>155.72999999999999</fb>
    <v>1</v>
  </rv>
  <rv s="1">
    <fb>153</fb>
    <v>1</v>
  </rv>
  <rv s="1">
    <fb>156.44999999999999</fb>
    <v>1</v>
  </rv>
  <rv s="1">
    <fb>149.32</fb>
    <v>1</v>
  </rv>
  <rv s="1">
    <fb>1122881</fb>
    <v>2</v>
  </rv>
  <rv s="1">
    <fb>43616</fb>
    <v>0</v>
  </rv>
  <rv s="1">
    <fb>19.260000000000002</fb>
    <v>1</v>
  </rv>
  <rv s="1">
    <fb>19.55</fb>
    <v>1</v>
  </rv>
  <rv s="1">
    <fb>19.11</fb>
    <v>1</v>
  </rv>
  <rv s="1">
    <fb>1338457</fb>
    <v>2</v>
  </rv>
  <rv s="1">
    <fb>44460</fb>
    <v>0</v>
  </rv>
  <rv s="1">
    <fb>152.47</fb>
    <v>1</v>
  </rv>
  <rv s="1">
    <fb>152.84</fb>
    <v>1</v>
  </rv>
  <rv s="1">
    <fb>154.38999999999999</fb>
    <v>1</v>
  </rv>
  <rv s="1">
    <fb>1094674</fb>
    <v>2</v>
  </rv>
  <rv s="1">
    <fb>43619</fb>
    <v>0</v>
  </rv>
  <rv s="1">
    <fb>19.47</fb>
    <v>1</v>
  </rv>
  <rv s="1">
    <fb>19.37</fb>
    <v>1</v>
  </rv>
  <rv s="1">
    <fb>19.5931</fb>
    <v>1</v>
  </rv>
  <rv s="1">
    <fb>1490910</fb>
    <v>2</v>
  </rv>
  <rv s="1">
    <fb>44459</fb>
    <v>0</v>
  </rv>
  <rv s="1">
    <fb>151.72</fb>
    <v>1</v>
  </rv>
  <rv s="1">
    <fb>148.21</fb>
    <v>1</v>
  </rv>
  <rv s="1">
    <fb>1857918</fb>
    <v>2</v>
  </rv>
  <rv s="1">
    <fb>43620</fb>
    <v>0</v>
  </rv>
  <rv s="1">
    <fb>1536346</fb>
    <v>2</v>
  </rv>
  <rv s="1">
    <fb>44456</fb>
    <v>0</v>
  </rv>
  <rv s="1">
    <fb>155.18</fb>
    <v>1</v>
  </rv>
  <rv s="1">
    <fb>158.01</fb>
    <v>1</v>
  </rv>
  <rv s="1">
    <fb>161.28</fb>
    <v>1</v>
  </rv>
  <rv s="1">
    <fb>152.91</fb>
    <v>1</v>
  </rv>
  <rv s="1">
    <fb>3403942</fb>
    <v>2</v>
  </rv>
  <rv s="1">
    <fb>43621</fb>
    <v>0</v>
  </rv>
  <rv s="1">
    <fb>19.39</fb>
    <v>1</v>
  </rv>
  <rv s="1">
    <fb>20.25</fb>
    <v>1</v>
  </rv>
  <rv s="1">
    <fb>19.309999999999999</fb>
    <v>1</v>
  </rv>
  <rv s="1">
    <fb>2217751</fb>
    <v>2</v>
  </rv>
  <rv s="1">
    <fb>44455</fb>
    <v>0</v>
  </rv>
  <rv s="1">
    <fb>157.82</fb>
    <v>1</v>
  </rv>
  <rv s="1">
    <fb>159.7602</fb>
    <v>1</v>
  </rv>
  <rv s="1">
    <fb>153.25</fb>
    <v>1</v>
  </rv>
  <rv s="1">
    <fb>2788606</fb>
    <v>2</v>
  </rv>
  <rv s="1">
    <fb>43622</fb>
    <v>0</v>
  </rv>
  <rv s="1">
    <fb>19.48</fb>
    <v>1</v>
  </rv>
  <rv s="1">
    <fb>19.009699999999999</fb>
    <v>1</v>
  </rv>
  <rv s="1">
    <fb>2264843</fb>
    <v>2</v>
  </rv>
  <rv s="1">
    <fb>44454</fb>
    <v>0</v>
  </rv>
  <rv s="1">
    <fb>153.68</fb>
    <v>1</v>
  </rv>
  <rv s="1">
    <fb>150.5</fb>
    <v>1</v>
  </rv>
  <rv s="1">
    <fb>155.82</fb>
    <v>1</v>
  </rv>
  <rv s="1">
    <fb>148.70009999999999</fb>
    <v>1</v>
  </rv>
  <rv s="1">
    <fb>3639508</fb>
    <v>2</v>
  </rv>
  <rv s="1">
    <fb>43623</fb>
    <v>0</v>
  </rv>
  <rv s="1">
    <fb>19.639900000000001</fb>
    <v>1</v>
  </rv>
  <rv s="1">
    <fb>19.335000000000001</fb>
    <v>1</v>
  </rv>
  <rv s="1">
    <fb>2315283</fb>
    <v>2</v>
  </rv>
  <rv s="1">
    <fb>44453</fb>
    <v>0</v>
  </rv>
  <rv s="1">
    <fb>149.38</fb>
    <v>1</v>
  </rv>
  <rv s="1">
    <fb>138.88999999999999</fb>
    <v>1</v>
  </rv>
  <rv s="1">
    <fb>157.80000000000001</fb>
    <v>1</v>
  </rv>
  <rv s="1">
    <fb>136.63999999999999</fb>
    <v>1</v>
  </rv>
  <rv s="1">
    <fb>7337899</fb>
    <v>2</v>
  </rv>
  <rv s="1">
    <fb>43626</fb>
    <v>0</v>
  </rv>
  <rv s="1">
    <fb>19.239999999999998</fb>
    <v>1</v>
  </rv>
  <rv s="1">
    <fb>19.5</fb>
    <v>1</v>
  </rv>
  <rv s="1">
    <fb>19.184999999999999</fb>
    <v>1</v>
  </rv>
  <rv s="1">
    <fb>1763003</fb>
    <v>2</v>
  </rv>
  <rv s="1">
    <fb>44452</fb>
    <v>0</v>
  </rv>
  <rv s="1">
    <fb>137.72</fb>
    <v>1</v>
  </rv>
  <rv s="1">
    <fb>145.34</fb>
    <v>1</v>
  </rv>
  <rv s="1">
    <fb>145.54</fb>
    <v>1</v>
  </rv>
  <rv s="1">
    <fb>135.1</fb>
    <v>1</v>
  </rv>
  <rv s="1">
    <fb>1862558</fb>
    <v>2</v>
  </rv>
  <rv s="1">
    <fb>43627</fb>
    <v>0</v>
  </rv>
  <rv s="1">
    <fb>19.329999999999998</fb>
    <v>1</v>
  </rv>
  <rv s="1">
    <fb>20.56</fb>
    <v>1</v>
  </rv>
  <rv s="1">
    <fb>2467053</fb>
    <v>2</v>
  </rv>
  <rv s="1">
    <fb>44449</fb>
    <v>0</v>
  </rv>
  <rv s="1">
    <fb>144.11000000000001</fb>
    <v>1</v>
  </rv>
  <rv s="1">
    <fb>142.11000000000001</fb>
    <v>1</v>
  </rv>
  <rv s="1">
    <fb>146.34</fb>
    <v>1</v>
  </rv>
  <rv s="1">
    <fb>141.77000000000001</fb>
    <v>1</v>
  </rv>
  <rv s="1">
    <fb>1328295</fb>
    <v>2</v>
  </rv>
  <rv s="1">
    <fb>43628</fb>
    <v>0</v>
  </rv>
  <rv s="1">
    <fb>19.21</fb>
    <v>1</v>
  </rv>
  <rv s="1">
    <fb>1656331</fb>
    <v>2</v>
  </rv>
  <rv s="1">
    <fb>44448</fb>
    <v>0</v>
  </rv>
  <rv s="1">
    <fb>141.53</fb>
    <v>1</v>
  </rv>
  <rv s="1">
    <fb>139.125</fb>
    <v>1</v>
  </rv>
  <rv s="1">
    <fb>144.27000000000001</fb>
    <v>1</v>
  </rv>
  <rv s="1">
    <fb>1225542</fb>
    <v>2</v>
  </rv>
  <rv s="1">
    <fb>43629</fb>
    <v>0</v>
  </rv>
  <rv s="1">
    <fb>18.850000000000001</fb>
    <v>1</v>
  </rv>
  <rv s="1">
    <fb>19.440000000000001</fb>
    <v>1</v>
  </rv>
  <rv s="1">
    <fb>1214086</fb>
    <v>2</v>
  </rv>
  <rv s="1">
    <fb>44447</fb>
    <v>0</v>
  </rv>
  <rv s="1">
    <fb>138.96</fb>
    <v>1</v>
  </rv>
  <rv s="1">
    <fb>135.94</fb>
    <v>1</v>
  </rv>
  <rv s="1">
    <fb>140.83500000000001</fb>
    <v>1</v>
  </rv>
  <rv s="1">
    <fb>132.6</fb>
    <v>1</v>
  </rv>
  <rv s="1">
    <fb>1761032</fb>
    <v>2</v>
  </rv>
  <rv s="1">
    <fb>43630</fb>
    <v>0</v>
  </rv>
  <rv s="1">
    <fb>19.170000000000002</fb>
    <v>1</v>
  </rv>
  <rv s="1">
    <fb>1860391</fb>
    <v>2</v>
  </rv>
  <rv s="1">
    <fb>44446</fb>
    <v>0</v>
  </rv>
  <rv s="1">
    <fb>136.28</fb>
    <v>1</v>
  </rv>
  <rv s="1">
    <fb>139.72999999999999</fb>
    <v>1</v>
  </rv>
  <rv s="1">
    <fb>139.84</fb>
    <v>1</v>
  </rv>
  <rv s="1">
    <fb>133.80000000000001</fb>
    <v>1</v>
  </rv>
  <rv s="1">
    <fb>1568383</fb>
    <v>2</v>
  </rv>
  <rv s="1">
    <fb>43633</fb>
    <v>0</v>
  </rv>
  <rv s="1">
    <fb>18.93</fb>
    <v>1</v>
  </rv>
  <rv s="1">
    <fb>17.824999999999999</fb>
    <v>1</v>
  </rv>
  <rv s="1">
    <fb>1886654</fb>
    <v>2</v>
  </rv>
  <rv s="1">
    <fb>44442</fb>
    <v>0</v>
  </rv>
  <rv s="1">
    <fb>139.69</fb>
    <v>1</v>
  </rv>
  <rv s="1">
    <fb>138.5</fb>
    <v>1</v>
  </rv>
  <rv s="1">
    <fb>139.87</fb>
    <v>1</v>
  </rv>
  <rv s="1">
    <fb>135.22</fb>
    <v>1</v>
  </rv>
  <rv s="1">
    <fb>1009711</fb>
    <v>2</v>
  </rv>
  <rv s="1">
    <fb>43634</fb>
    <v>0</v>
  </rv>
  <rv s="1">
    <fb>18.32</fb>
    <v>1</v>
  </rv>
  <rv s="1">
    <fb>18.02</fb>
    <v>1</v>
  </rv>
  <rv s="1">
    <fb>1470493</fb>
    <v>2</v>
  </rv>
  <rv s="1">
    <fb>44441</fb>
    <v>0</v>
  </rv>
  <rv s="1">
    <fb>138.57</fb>
    <v>1</v>
  </rv>
  <rv s="1">
    <fb>144</fb>
    <v>1</v>
  </rv>
  <rv s="1">
    <fb>144.98990000000001</fb>
    <v>1</v>
  </rv>
  <rv s="1">
    <fb>138.36750000000001</fb>
    <v>1</v>
  </rv>
  <rv s="1">
    <fb>1083314</fb>
    <v>2</v>
  </rv>
  <rv s="1">
    <fb>43635</fb>
    <v>0</v>
  </rv>
  <rv s="1">
    <fb>17.760000000000002</fb>
    <v>1</v>
  </rv>
  <rv s="1">
    <fb>17.66</fb>
    <v>1</v>
  </rv>
  <rv s="1">
    <fb>1093357</fb>
    <v>2</v>
  </rv>
  <rv s="1">
    <fb>44440</fb>
    <v>0</v>
  </rv>
  <rv s="1">
    <fb>146.04</fb>
    <v>1</v>
  </rv>
  <rv s="1">
    <fb>142.86500000000001</fb>
    <v>1</v>
  </rv>
  <rv s="1">
    <fb>867184</fb>
    <v>2</v>
  </rv>
  <rv s="1">
    <fb>43636</fb>
    <v>0</v>
  </rv>
  <rv s="1">
    <fb>17.524999999999999</fb>
    <v>1</v>
  </rv>
  <rv s="1">
    <fb>1711468</fb>
    <v>2</v>
  </rv>
  <rv s="1">
    <fb>44439</fb>
    <v>0</v>
  </rv>
  <rv s="1">
    <fb>142.82</fb>
    <v>1</v>
  </rv>
  <rv s="1">
    <fb>146.41999999999999</fb>
    <v>1</v>
  </rv>
  <rv s="1">
    <fb>147.01499999999999</fb>
    <v>1</v>
  </rv>
  <rv s="1">
    <fb>142.66999999999999</fb>
    <v>1</v>
  </rv>
  <rv s="1">
    <fb>945729</fb>
    <v>2</v>
  </rv>
  <rv s="1">
    <fb>43637</fb>
    <v>0</v>
  </rv>
  <rv s="1">
    <fb>19.36</fb>
    <v>1</v>
  </rv>
  <rv s="1">
    <fb>18.91</fb>
    <v>1</v>
  </rv>
  <rv s="1">
    <fb>3851126</fb>
    <v>2</v>
  </rv>
  <rv s="1">
    <fb>44438</fb>
    <v>0</v>
  </rv>
  <rv s="1">
    <fb>146.4</fb>
    <v>1</v>
  </rv>
  <rv s="1">
    <fb>146.26</fb>
    <v>1</v>
  </rv>
  <rv s="1">
    <fb>147.76</fb>
    <v>1</v>
  </rv>
  <rv s="1">
    <fb>144.31469999999999</fb>
    <v>1</v>
  </rv>
  <rv s="1">
    <fb>645681</fb>
    <v>2</v>
  </rv>
  <rv s="1">
    <fb>43640</fb>
    <v>0</v>
  </rv>
  <rv s="1">
    <fb>19.899999999999999</fb>
    <v>1</v>
  </rv>
  <rv s="1">
    <fb>2070471</fb>
    <v>2</v>
  </rv>
  <rv s="1">
    <fb>44435</fb>
    <v>0</v>
  </rv>
  <rv s="1">
    <fb>146.09</fb>
    <v>1</v>
  </rv>
  <rv s="1">
    <fb>147.69999999999999</fb>
    <v>1</v>
  </rv>
  <rv s="1">
    <fb>831827</fb>
    <v>2</v>
  </rv>
  <rv s="1">
    <fb>43641</fb>
    <v>0</v>
  </rv>
  <rv s="1">
    <fb>19.010000000000002</fb>
    <v>1</v>
  </rv>
  <rv s="1">
    <fb>19.885000000000002</fb>
    <v>1</v>
  </rv>
  <rv s="1">
    <fb>1347304</fb>
    <v>2</v>
  </rv>
  <rv s="1">
    <fb>44434</fb>
    <v>0</v>
  </rv>
  <rv s="1">
    <fb>143.1</fb>
    <v>1</v>
  </rv>
  <rv s="1">
    <fb>143.33000000000001</fb>
    <v>1</v>
  </rv>
  <rv s="1">
    <fb>144.34</fb>
    <v>1</v>
  </rv>
  <rv s="1">
    <fb>634543</fb>
    <v>2</v>
  </rv>
  <rv s="1">
    <fb>43642</fb>
    <v>0</v>
  </rv>
  <rv s="1">
    <fb>19.68</fb>
    <v>1</v>
  </rv>
  <rv s="1">
    <fb>19.07</fb>
    <v>1</v>
  </rv>
  <rv s="1">
    <fb>1210733</fb>
    <v>2</v>
  </rv>
  <rv s="1">
    <fb>44433</fb>
    <v>0</v>
  </rv>
  <rv s="1">
    <fb>143.81</fb>
    <v>1</v>
  </rv>
  <rv s="1">
    <fb>145.52000000000001</fb>
    <v>1</v>
  </rv>
  <rv s="1">
    <fb>146.48990000000001</fb>
    <v>1</v>
  </rv>
  <rv s="1">
    <fb>143.09</fb>
    <v>1</v>
  </rv>
  <rv s="1">
    <fb>651043</fb>
    <v>2</v>
  </rv>
  <rv s="1">
    <fb>43643</fb>
    <v>0</v>
  </rv>
  <rv s="1">
    <fb>19.116900000000001</fb>
    <v>1</v>
  </rv>
  <rv s="1">
    <fb>1395698</fb>
    <v>2</v>
  </rv>
  <rv s="1">
    <fb>44432</fb>
    <v>0</v>
  </rv>
  <rv s="1">
    <fb>145.06</fb>
    <v>1</v>
  </rv>
  <rv s="1">
    <fb>143.26</fb>
    <v>1</v>
  </rv>
  <rv s="1">
    <fb>145.97499999999999</fb>
    <v>1</v>
  </rv>
  <rv s="1">
    <fb>611732</fb>
    <v>2</v>
  </rv>
  <rv s="1">
    <fb>43644</fb>
    <v>0</v>
  </rv>
  <rv s="1">
    <fb>19.75</fb>
    <v>1</v>
  </rv>
  <rv s="1">
    <fb>19.78</fb>
    <v>1</v>
  </rv>
  <rv s="1">
    <fb>19.350000000000001</fb>
    <v>1</v>
  </rv>
  <rv s="1">
    <fb>1990670</fb>
    <v>2</v>
  </rv>
  <rv s="1">
    <fb>44431</fb>
    <v>0</v>
  </rv>
  <rv s="1">
    <fb>142.87</fb>
    <v>1</v>
  </rv>
  <rv s="1">
    <fb>144.91990000000001</fb>
    <v>1</v>
  </rv>
  <rv s="1">
    <fb>884916</fb>
    <v>2</v>
  </rv>
  <rv s="1">
    <fb>43647</fb>
    <v>0</v>
  </rv>
  <rv s="1">
    <fb>21.49</fb>
    <v>1</v>
  </rv>
  <rv s="1">
    <fb>20.100000000000001</fb>
    <v>1</v>
  </rv>
  <rv s="1">
    <fb>2986787</fb>
    <v>2</v>
  </rv>
  <rv s="1">
    <fb>44428</fb>
    <v>0</v>
  </rv>
  <rv s="1">
    <fb>140.56</fb>
    <v>1</v>
  </rv>
  <rv s="1">
    <fb>142.27000000000001</fb>
    <v>1</v>
  </rv>
  <rv s="1">
    <fb>138.24010000000001</fb>
    <v>1</v>
  </rv>
  <rv s="1">
    <fb>786813</fb>
    <v>2</v>
  </rv>
  <rv s="1">
    <fb>43648</fb>
    <v>0</v>
  </rv>
  <rv s="1">
    <fb>19.965</fb>
    <v>1</v>
  </rv>
  <rv s="1">
    <fb>1422520</fb>
    <v>2</v>
  </rv>
  <rv s="1">
    <fb>44427</fb>
    <v>0</v>
  </rv>
  <rv s="1">
    <fb>139.16999999999999</fb>
    <v>1</v>
  </rv>
  <rv s="1">
    <fb>135.04</fb>
    <v>1</v>
  </rv>
  <rv s="1">
    <fb>1059467</fb>
    <v>2</v>
  </rv>
  <rv s="1">
    <fb>43649</fb>
    <v>0</v>
  </rv>
  <rv s="1">
    <fb>19.829999999999998</fb>
    <v>1</v>
  </rv>
  <rv s="1">
    <fb>20.2</fb>
    <v>1</v>
  </rv>
  <rv s="1">
    <fb>19.52</fb>
    <v>1</v>
  </rv>
  <rv s="1">
    <fb>781640</fb>
    <v>2</v>
  </rv>
  <rv s="1">
    <fb>44426</fb>
    <v>0</v>
  </rv>
  <rv s="1">
    <fb>137.9</fb>
    <v>1</v>
  </rv>
  <rv s="1">
    <fb>137.52000000000001</fb>
    <v>1</v>
  </rv>
  <rv s="1">
    <fb>935538</fb>
    <v>2</v>
  </rv>
  <rv s="1">
    <fb>43651</fb>
    <v>0</v>
  </rv>
  <rv s="1">
    <fb>836610</fb>
    <v>2</v>
  </rv>
  <rv s="1">
    <fb>44425</fb>
    <v>0</v>
  </rv>
  <rv s="1">
    <fb>138.75</fb>
    <v>1</v>
  </rv>
  <rv s="1">
    <fb>145.21</fb>
    <v>1</v>
  </rv>
  <rv s="1">
    <fb>146.19149999999999</fb>
    <v>1</v>
  </rv>
  <rv s="1">
    <fb>137.02189999999999</fb>
    <v>1</v>
  </rv>
  <rv s="1">
    <fb>1545787</fb>
    <v>2</v>
  </rv>
  <rv s="1">
    <fb>43654</fb>
    <v>0</v>
  </rv>
  <rv s="1">
    <fb>21.096</fb>
    <v>1</v>
  </rv>
  <rv s="1">
    <fb>2200877</fb>
    <v>2</v>
  </rv>
  <rv s="1">
    <fb>44424</fb>
    <v>0</v>
  </rv>
  <rv s="1">
    <fb>145.79</fb>
    <v>1</v>
  </rv>
  <rv s="1">
    <fb>147.31</fb>
    <v>1</v>
  </rv>
  <rv s="1">
    <fb>144.08000000000001</fb>
    <v>1</v>
  </rv>
  <rv s="1">
    <fb>854585</fb>
    <v>2</v>
  </rv>
  <rv s="1">
    <fb>43655</fb>
    <v>0</v>
  </rv>
  <rv s="1">
    <fb>20.48</fb>
    <v>1</v>
  </rv>
  <rv s="1">
    <fb>20.84</fb>
    <v>1</v>
  </rv>
  <rv s="1">
    <fb>20.395</fb>
    <v>1</v>
  </rv>
  <rv s="1">
    <fb>1107785</fb>
    <v>2</v>
  </rv>
  <rv s="1">
    <fb>44421</fb>
    <v>0</v>
  </rv>
  <rv s="1">
    <fb>146.59</fb>
    <v>1</v>
  </rv>
  <rv s="1">
    <fb>144.03</fb>
    <v>1</v>
  </rv>
  <rv s="1">
    <fb>146.88999999999999</fb>
    <v>1</v>
  </rv>
  <rv s="1">
    <fb>142.97999999999999</fb>
    <v>1</v>
  </rv>
  <rv s="1">
    <fb>763999</fb>
    <v>2</v>
  </rv>
  <rv s="1">
    <fb>43656</fb>
    <v>0</v>
  </rv>
  <rv s="1">
    <fb>20.94</fb>
    <v>1</v>
  </rv>
  <rv s="1">
    <fb>20.385000000000002</fb>
    <v>1</v>
  </rv>
  <rv s="1">
    <fb>759099</fb>
    <v>2</v>
  </rv>
  <rv s="1">
    <fb>44420</fb>
    <v>0</v>
  </rv>
  <rv s="1">
    <fb>142.77000000000001</fb>
    <v>1</v>
  </rv>
  <rv s="1">
    <fb>144.82</fb>
    <v>1</v>
  </rv>
  <rv s="1">
    <fb>140.63550000000001</fb>
    <v>1</v>
  </rv>
  <rv s="1">
    <fb>883030</fb>
    <v>2</v>
  </rv>
  <rv s="1">
    <fb>43657</fb>
    <v>0</v>
  </rv>
  <rv s="1">
    <fb>20.079999999999998</fb>
    <v>1</v>
  </rv>
  <rv s="1">
    <fb>942444</fb>
    <v>2</v>
  </rv>
  <rv s="1">
    <fb>44419</fb>
    <v>0</v>
  </rv>
  <rv s="1">
    <fb>142.19999999999999</fb>
    <v>1</v>
  </rv>
  <rv s="1">
    <fb>140.99</fb>
    <v>1</v>
  </rv>
  <rv s="1">
    <fb>143.3717</fb>
    <v>1</v>
  </rv>
  <rv s="1">
    <fb>138.87</fb>
    <v>1</v>
  </rv>
  <rv s="1">
    <fb>808083</fb>
    <v>2</v>
  </rv>
  <rv s="1">
    <fb>43658</fb>
    <v>0</v>
  </rv>
  <rv s="1">
    <fb>21.13</fb>
    <v>1</v>
  </rv>
  <rv s="1">
    <fb>621731</fb>
    <v>2</v>
  </rv>
  <rv s="1">
    <fb>44418</fb>
    <v>0</v>
  </rv>
  <rv s="1">
    <fb>141.31</fb>
    <v>1</v>
  </rv>
  <rv s="1">
    <fb>145.6</fb>
    <v>1</v>
  </rv>
  <rv s="1">
    <fb>847768</fb>
    <v>2</v>
  </rv>
  <rv s="1">
    <fb>43661</fb>
    <v>0</v>
  </rv>
  <rv s="1">
    <fb>22.4</fb>
    <v>1</v>
  </rv>
  <rv s="1">
    <fb>22.020299999999999</fb>
    <v>1</v>
  </rv>
  <rv s="1">
    <fb>22.8233</fb>
    <v>1</v>
  </rv>
  <rv s="1">
    <fb>3466580</fb>
    <v>2</v>
  </rv>
  <rv s="1">
    <fb>44417</fb>
    <v>0</v>
  </rv>
  <rv s="1">
    <fb>140.69</fb>
    <v>1</v>
  </rv>
  <rv s="1">
    <fb>140.68</fb>
    <v>1</v>
  </rv>
  <rv s="1">
    <fb>142.55000000000001</fb>
    <v>1</v>
  </rv>
  <rv s="1">
    <fb>138.69</fb>
    <v>1</v>
  </rv>
  <rv s="1">
    <fb>710626</fb>
    <v>2</v>
  </rv>
  <rv s="1">
    <fb>43662</fb>
    <v>0</v>
  </rv>
  <rv s="1">
    <fb>22.66</fb>
    <v>1</v>
  </rv>
  <rv s="1">
    <fb>22.047499999999999</fb>
    <v>1</v>
  </rv>
  <rv s="1">
    <fb>2131726</fb>
    <v>2</v>
  </rv>
  <rv s="1">
    <fb>44414</fb>
    <v>0</v>
  </rv>
  <rv s="1">
    <fb>140.81</fb>
    <v>1</v>
  </rv>
  <rv s="1">
    <fb>142.02000000000001</fb>
    <v>1</v>
  </rv>
  <rv s="1">
    <fb>143.41990000000001</fb>
    <v>1</v>
  </rv>
  <rv s="1">
    <fb>140.36000000000001</fb>
    <v>1</v>
  </rv>
  <rv s="1">
    <fb>611281</fb>
    <v>2</v>
  </rv>
  <rv s="1">
    <fb>43663</fb>
    <v>0</v>
  </rv>
  <rv s="1">
    <fb>22.88</fb>
    <v>1</v>
  </rv>
  <rv s="1">
    <fb>22.31</fb>
    <v>1</v>
  </rv>
  <rv s="1">
    <fb>1698838</fb>
    <v>2</v>
  </rv>
  <rv s="1">
    <fb>44413</fb>
    <v>0</v>
  </rv>
  <rv s="1">
    <fb>144.2586</fb>
    <v>1</v>
  </rv>
  <rv s="1">
    <fb>140.67519999999999</fb>
    <v>1</v>
  </rv>
  <rv s="1">
    <fb>743516</fb>
    <v>2</v>
  </rv>
  <rv s="1">
    <fb>43664</fb>
    <v>0</v>
  </rv>
  <rv s="1">
    <fb>22.35</fb>
    <v>1</v>
  </rv>
  <rv s="1">
    <fb>22.56</fb>
    <v>1</v>
  </rv>
  <rv s="1">
    <fb>22.59</fb>
    <v>1</v>
  </rv>
  <rv s="1">
    <fb>1722311</fb>
    <v>2</v>
  </rv>
  <rv s="1">
    <fb>44412</fb>
    <v>0</v>
  </rv>
  <rv s="1">
    <fb>140.43</fb>
    <v>1</v>
  </rv>
  <rv s="1">
    <fb>136</fb>
    <v>1</v>
  </rv>
  <rv s="1">
    <fb>142.58000000000001</fb>
    <v>1</v>
  </rv>
  <rv s="1">
    <fb>902701</fb>
    <v>2</v>
  </rv>
  <rv s="1">
    <fb>43665</fb>
    <v>0</v>
  </rv>
  <rv s="1">
    <fb>23.13</fb>
    <v>1</v>
  </rv>
  <rv s="1">
    <fb>22.65</fb>
    <v>1</v>
  </rv>
  <rv s="1">
    <fb>23.27</fb>
    <v>1</v>
  </rv>
  <rv s="1">
    <fb>22.5</fb>
    <v>1</v>
  </rv>
  <rv s="1">
    <fb>1886753</fb>
    <v>2</v>
  </rv>
  <rv s="1">
    <fb>44411</fb>
    <v>0</v>
  </rv>
  <rv s="1">
    <fb>137.09</fb>
    <v>1</v>
  </rv>
  <rv s="1">
    <fb>137.53</fb>
    <v>1</v>
  </rv>
  <rv s="1">
    <fb>138.86959999999999</fb>
    <v>1</v>
  </rv>
  <rv s="1">
    <fb>135.23869999999999</fb>
    <v>1</v>
  </rv>
  <rv s="1">
    <fb>691995</fb>
    <v>2</v>
  </rv>
  <rv s="1">
    <fb>43668</fb>
    <v>0</v>
  </rv>
  <rv s="1">
    <fb>23.25</fb>
    <v>1</v>
  </rv>
  <rv s="1">
    <fb>23.7</fb>
    <v>1</v>
  </rv>
  <rv s="1">
    <fb>1811242</fb>
    <v>2</v>
  </rv>
  <rv s="1">
    <fb>44410</fb>
    <v>0</v>
  </rv>
  <rv s="1">
    <fb>137.63</fb>
    <v>1</v>
  </rv>
  <rv s="1">
    <fb>135.8201</fb>
    <v>1</v>
  </rv>
  <rv s="1">
    <fb>1234518</fb>
    <v>2</v>
  </rv>
  <rv s="1">
    <fb>43669</fb>
    <v>0</v>
  </rv>
  <rv s="1">
    <fb>23.39</fb>
    <v>1</v>
  </rv>
  <rv s="1">
    <fb>23.43</fb>
    <v>1</v>
  </rv>
  <rv s="1">
    <fb>1251113</fb>
    <v>2</v>
  </rv>
  <rv s="1">
    <fb>44407</fb>
    <v>0</v>
  </rv>
  <rv s="1">
    <fb>135.81</fb>
    <v>1</v>
  </rv>
  <rv s="1">
    <fb>135.05000000000001</fb>
    <v>1</v>
  </rv>
  <rv s="1">
    <fb>1050718</fb>
    <v>2</v>
  </rv>
  <rv s="1">
    <fb>43670</fb>
    <v>0</v>
  </rv>
  <rv s="1">
    <fb>23.72</fb>
    <v>1</v>
  </rv>
  <rv s="1">
    <fb>23.03</fb>
    <v>1</v>
  </rv>
  <rv s="1">
    <fb>22.86</fb>
    <v>1</v>
  </rv>
  <rv s="1">
    <fb>1153627</fb>
    <v>2</v>
  </rv>
  <rv s="1">
    <fb>44406</fb>
    <v>0</v>
  </rv>
  <rv s="1">
    <fb>134.375</fb>
    <v>1</v>
  </rv>
  <rv s="1">
    <fb>137.65</fb>
    <v>1</v>
  </rv>
  <rv s="1">
    <fb>132.05000000000001</fb>
    <v>1</v>
  </rv>
  <rv s="1">
    <fb>1724917</fb>
    <v>2</v>
  </rv>
  <rv s="1">
    <fb>43671</fb>
    <v>0</v>
  </rv>
  <rv s="1">
    <fb>23.55</fb>
    <v>1</v>
  </rv>
  <rv s="1">
    <fb>23.86</fb>
    <v>1</v>
  </rv>
  <rv s="1">
    <fb>23.42</fb>
    <v>1</v>
  </rv>
  <rv s="1">
    <fb>2010162</fb>
    <v>2</v>
  </rv>
  <rv s="1">
    <fb>44405</fb>
    <v>0</v>
  </rv>
  <rv s="1">
    <fb>131.25</fb>
    <v>1</v>
  </rv>
  <rv s="1">
    <fb>131.33000000000001</fb>
    <v>1</v>
  </rv>
  <rv s="1">
    <fb>127.52</fb>
    <v>1</v>
  </rv>
  <rv s="1">
    <fb>845287</fb>
    <v>2</v>
  </rv>
  <rv s="1">
    <fb>43672</fb>
    <v>0</v>
  </rv>
  <rv s="1">
    <fb>24.01</fb>
    <v>1</v>
  </rv>
  <rv s="1">
    <fb>23.285</fb>
    <v>1</v>
  </rv>
  <rv s="1">
    <fb>1074882</fb>
    <v>2</v>
  </rv>
  <rv s="1">
    <fb>44404</fb>
    <v>0</v>
  </rv>
  <rv s="1">
    <fb>131.31</fb>
    <v>1</v>
  </rv>
  <rv s="1">
    <fb>131.37</fb>
    <v>1</v>
  </rv>
  <rv s="1">
    <fb>125.3501</fb>
    <v>1</v>
  </rv>
  <rv s="1">
    <fb>1098108</fb>
    <v>2</v>
  </rv>
  <rv s="1">
    <fb>43675</fb>
    <v>0</v>
  </rv>
  <rv s="1">
    <fb>23.29</fb>
    <v>1</v>
  </rv>
  <rv s="1">
    <fb>23.71</fb>
    <v>1</v>
  </rv>
  <rv s="1">
    <fb>23.99</fb>
    <v>1</v>
  </rv>
  <rv s="1">
    <fb>1959300</fb>
    <v>2</v>
  </rv>
  <rv s="1">
    <fb>44403</fb>
    <v>0</v>
  </rv>
  <rv s="1">
    <fb>131.82</fb>
    <v>1</v>
  </rv>
  <rv s="1">
    <fb>131.59</fb>
    <v>1</v>
  </rv>
  <rv s="1">
    <fb>133.19999999999999</fb>
    <v>1</v>
  </rv>
  <rv s="1">
    <fb>995332</fb>
    <v>2</v>
  </rv>
  <rv s="1">
    <fb>43676</fb>
    <v>0</v>
  </rv>
  <rv s="1">
    <fb>23.14</fb>
    <v>1</v>
  </rv>
  <rv s="1">
    <fb>23.36</fb>
    <v>1</v>
  </rv>
  <rv s="1">
    <fb>23.01</fb>
    <v>1</v>
  </rv>
  <rv s="1">
    <fb>1927503</fb>
    <v>2</v>
  </rv>
  <rv s="1">
    <fb>44400</fb>
    <v>0</v>
  </rv>
  <rv s="1">
    <fb>133</fb>
    <v>1</v>
  </rv>
  <rv s="1">
    <fb>134.47999999999999</fb>
    <v>1</v>
  </rv>
  <rv s="1">
    <fb>129.25</fb>
    <v>1</v>
  </rv>
  <rv s="1">
    <fb>1522668</fb>
    <v>2</v>
  </rv>
  <rv s="1">
    <fb>43677</fb>
    <v>0</v>
  </rv>
  <rv s="1">
    <fb>22.85</fb>
    <v>1</v>
  </rv>
  <rv s="1">
    <fb>23.15</fb>
    <v>1</v>
  </rv>
  <rv s="1">
    <fb>22.13</fb>
    <v>1</v>
  </rv>
  <rv s="1">
    <fb>3805906</fb>
    <v>2</v>
  </rv>
  <rv s="1">
    <fb>44399</fb>
    <v>0</v>
  </rv>
  <rv s="1">
    <fb>131.93</fb>
    <v>1</v>
  </rv>
  <rv s="1">
    <fb>133.56</fb>
    <v>1</v>
  </rv>
  <rv s="1">
    <fb>136.5</fb>
    <v>1</v>
  </rv>
  <rv s="1">
    <fb>5852645</fb>
    <v>2</v>
  </rv>
  <rv s="1">
    <fb>43678</fb>
    <v>0</v>
  </rv>
  <rv s="1">
    <fb>23.8</fb>
    <v>1</v>
  </rv>
  <rv s="1">
    <fb>6994779</fb>
    <v>2</v>
  </rv>
  <rv s="1">
    <fb>44398</fb>
    <v>0</v>
  </rv>
  <rv s="1">
    <fb>117.51</fb>
    <v>1</v>
  </rv>
  <rv s="1">
    <fb>117.375</fb>
    <v>1</v>
  </rv>
  <rv s="1">
    <fb>1270034</fb>
    <v>2</v>
  </rv>
  <rv s="1">
    <fb>43679</fb>
    <v>0</v>
  </rv>
  <rv s="1">
    <fb>24.49</fb>
    <v>1</v>
  </rv>
  <rv s="1">
    <fb>24.52</fb>
    <v>1</v>
  </rv>
  <rv s="1">
    <fb>24.71</fb>
    <v>1</v>
  </rv>
  <rv s="1">
    <fb>23.54</fb>
    <v>1</v>
  </rv>
  <rv s="1">
    <fb>2547700</fb>
    <v>2</v>
  </rv>
  <rv s="1">
    <fb>44397</fb>
    <v>0</v>
  </rv>
  <rv s="1">
    <fb>116.29</fb>
    <v>1</v>
  </rv>
  <rv s="1">
    <fb>113.54</fb>
    <v>1</v>
  </rv>
  <rv s="1">
    <fb>117.12</fb>
    <v>1</v>
  </rv>
  <rv s="1">
    <fb>112.18</fb>
    <v>1</v>
  </rv>
  <rv s="1">
    <fb>881581</fb>
    <v>2</v>
  </rv>
  <rv s="1">
    <fb>43682</fb>
    <v>0</v>
  </rv>
  <rv s="1">
    <fb>24.08</fb>
    <v>1</v>
  </rv>
  <rv s="1">
    <fb>24.181000000000001</fb>
    <v>1</v>
  </rv>
  <rv s="1">
    <fb>1965656</fb>
    <v>2</v>
  </rv>
  <rv s="1">
    <fb>44396</fb>
    <v>0</v>
  </rv>
  <rv s="1">
    <fb>112.56</fb>
    <v>1</v>
  </rv>
  <rv s="1">
    <fb>114.105</fb>
    <v>1</v>
  </rv>
  <rv s="1">
    <fb>107.75</fb>
    <v>1</v>
  </rv>
  <rv s="1">
    <fb>965096</fb>
    <v>2</v>
  </rv>
  <rv s="1">
    <fb>43683</fb>
    <v>0</v>
  </rv>
  <rv s="1">
    <fb>24.12</fb>
    <v>1</v>
  </rv>
  <rv s="1">
    <fb>23.98</fb>
    <v>1</v>
  </rv>
  <rv s="1">
    <fb>1651634</fb>
    <v>2</v>
  </rv>
  <rv s="1">
    <fb>44393</fb>
    <v>0</v>
  </rv>
  <rv s="1">
    <fb>112.26</fb>
    <v>1</v>
  </rv>
  <rv s="1">
    <fb>116.69</fb>
    <v>1</v>
  </rv>
  <rv s="1">
    <fb>111.66</fb>
    <v>1</v>
  </rv>
  <rv s="1">
    <fb>1026988</fb>
    <v>2</v>
  </rv>
  <rv s="1">
    <fb>43684</fb>
    <v>0</v>
  </rv>
  <rv s="1">
    <fb>24.58</fb>
    <v>1</v>
  </rv>
  <rv s="1">
    <fb>24.98</fb>
    <v>1</v>
  </rv>
  <rv s="1">
    <fb>24.3</fb>
    <v>1</v>
  </rv>
  <rv s="1">
    <fb>2199507</fb>
    <v>2</v>
  </rv>
  <rv s="1">
    <fb>44392</fb>
    <v>0</v>
  </rv>
  <rv s="1">
    <fb>116.965</fb>
    <v>1</v>
  </rv>
  <rv s="1">
    <fb>113.71</fb>
    <v>1</v>
  </rv>
  <rv s="1">
    <fb>1266387</fb>
    <v>2</v>
  </rv>
  <rv s="1">
    <fb>43685</fb>
    <v>0</v>
  </rv>
  <rv s="1">
    <fb>24.900099999999998</fb>
    <v>1</v>
  </rv>
  <rv s="1">
    <fb>1313358</fb>
    <v>2</v>
  </rv>
  <rv s="1">
    <fb>44391</fb>
    <v>0</v>
  </rv>
  <rv s="1">
    <fb>118.58</fb>
    <v>1</v>
  </rv>
  <rv s="1">
    <fb>120.92</fb>
    <v>1</v>
  </rv>
  <rv s="1">
    <fb>116.4</fb>
    <v>1</v>
  </rv>
  <rv s="1">
    <fb>752530</fb>
    <v>2</v>
  </rv>
  <rv s="1">
    <fb>43686</fb>
    <v>0</v>
  </rv>
  <rv s="1">
    <fb>24.84</fb>
    <v>1</v>
  </rv>
  <rv s="1">
    <fb>1119544</fb>
    <v>2</v>
  </rv>
  <rv s="1">
    <fb>44390</fb>
    <v>0</v>
  </rv>
  <rv s="1">
    <fb>117.03</fb>
    <v>1</v>
  </rv>
  <rv s="1">
    <fb>115.39</fb>
    <v>1</v>
  </rv>
  <rv s="1">
    <fb>571713</fb>
    <v>2</v>
  </rv>
  <rv s="1">
    <fb>43689</fb>
    <v>0</v>
  </rv>
  <rv s="1">
    <fb>24.43</fb>
    <v>1</v>
  </rv>
  <rv s="1">
    <fb>24.7</fb>
    <v>1</v>
  </rv>
  <rv s="1">
    <fb>24.34</fb>
    <v>1</v>
  </rv>
  <rv s="1">
    <fb>1004098</fb>
    <v>2</v>
  </rv>
  <rv s="1">
    <fb>44389</fb>
    <v>0</v>
  </rv>
  <rv s="1">
    <fb>117.61</fb>
    <v>1</v>
  </rv>
  <rv s="1">
    <fb>706169</fb>
    <v>2</v>
  </rv>
  <rv s="1">
    <fb>43690</fb>
    <v>0</v>
  </rv>
  <rv s="1">
    <fb>24.47</fb>
    <v>1</v>
  </rv>
  <rv s="1">
    <fb>25.03</fb>
    <v>1</v>
  </rv>
  <rv s="1">
    <fb>24.020700000000001</fb>
    <v>1</v>
  </rv>
  <rv s="1">
    <fb>1075343</fb>
    <v>2</v>
  </rv>
  <rv s="1">
    <fb>44386</fb>
    <v>0</v>
  </rv>
  <rv s="1">
    <fb>114.56</fb>
    <v>1</v>
  </rv>
  <rv s="1">
    <fb>117.38</fb>
    <v>1</v>
  </rv>
  <rv s="1">
    <fb>672788</fb>
    <v>2</v>
  </rv>
  <rv s="1">
    <fb>43691</fb>
    <v>0</v>
  </rv>
  <rv s="1">
    <fb>23.96</fb>
    <v>1</v>
  </rv>
  <rv s="1">
    <fb>23.95</fb>
    <v>1</v>
  </rv>
  <rv s="1">
    <fb>23.19</fb>
    <v>1</v>
  </rv>
  <rv s="1">
    <fb>1501578</fb>
    <v>2</v>
  </rv>
  <rv s="1">
    <fb>44385</fb>
    <v>0</v>
  </rv>
  <rv s="1">
    <fb>114.3</fb>
    <v>1</v>
  </rv>
  <rv s="1">
    <fb>957461</fb>
    <v>2</v>
  </rv>
  <rv s="1">
    <fb>43692</fb>
    <v>0</v>
  </rv>
  <rv s="1">
    <fb>23.57</fb>
    <v>1</v>
  </rv>
  <rv s="1">
    <fb>24.2</fb>
    <v>1</v>
  </rv>
  <rv s="1">
    <fb>23.18</fb>
    <v>1</v>
  </rv>
  <rv s="1">
    <fb>1278470</fb>
    <v>2</v>
  </rv>
  <rv s="1">
    <fb>44384</fb>
    <v>0</v>
  </rv>
  <rv s="1">
    <fb>112.81</fb>
    <v>1</v>
  </rv>
  <rv s="1">
    <fb>114.22</fb>
    <v>1</v>
  </rv>
  <rv s="1">
    <fb>111</fb>
    <v>1</v>
  </rv>
  <rv s="1">
    <fb>843312</fb>
    <v>2</v>
  </rv>
  <rv s="1">
    <fb>43693</fb>
    <v>0</v>
  </rv>
  <rv s="1">
    <fb>23.61</fb>
    <v>1</v>
  </rv>
  <rv s="1">
    <fb>24.38</fb>
    <v>1</v>
  </rv>
  <rv s="1">
    <fb>859227</fb>
    <v>2</v>
  </rv>
  <rv s="1">
    <fb>44383</fb>
    <v>0</v>
  </rv>
  <rv s="1">
    <fb>113.63</fb>
    <v>1</v>
  </rv>
  <rv s="1">
    <fb>116.94</fb>
    <v>1</v>
  </rv>
  <rv s="1">
    <fb>1229000</fb>
    <v>2</v>
  </rv>
  <rv s="1">
    <fb>43696</fb>
    <v>0</v>
  </rv>
  <rv s="1">
    <fb>24.18</fb>
    <v>1</v>
  </rv>
  <rv s="1">
    <fb>25.02</fb>
    <v>1</v>
  </rv>
  <rv s="1">
    <fb>25.104800000000001</fb>
    <v>1</v>
  </rv>
  <rv s="1">
    <fb>24.135000000000002</fb>
    <v>1</v>
  </rv>
  <rv s="1">
    <fb>44379</fb>
    <v>0</v>
  </rv>
  <rv s="1">
    <fb>596045</fb>
    <v>2</v>
  </rv>
  <rv s="1">
    <fb>43697</fb>
    <v>0</v>
  </rv>
  <rv s="1">
    <fb>23.84</fb>
    <v>1</v>
  </rv>
  <rv s="1">
    <fb>23.76</fb>
    <v>1</v>
  </rv>
  <rv s="1">
    <fb>1155578</fb>
    <v>2</v>
  </rv>
  <rv s="1">
    <fb>44378</fb>
    <v>0</v>
  </rv>
  <rv s="1">
    <fb>116.02</fb>
    <v>1</v>
  </rv>
  <rv s="1">
    <fb>1295831</fb>
    <v>2</v>
  </rv>
  <rv s="1">
    <fb>43698</fb>
    <v>0</v>
  </rv>
  <rv s="1">
    <fb>24.41</fb>
    <v>1</v>
  </rv>
  <rv s="1">
    <fb>24.1</fb>
    <v>1</v>
  </rv>
  <rv s="1">
    <fb>23.74</fb>
    <v>1</v>
  </rv>
  <rv s="1">
    <fb>1066978</fb>
    <v>2</v>
  </rv>
  <rv s="1">
    <fb>44377</fb>
    <v>0</v>
  </rv>
  <rv s="1">
    <fb>115.53</fb>
    <v>1</v>
  </rv>
  <rv s="1">
    <fb>116.85</fb>
    <v>1</v>
  </rv>
  <rv s="1">
    <fb>114.74</fb>
    <v>1</v>
  </rv>
  <rv s="1">
    <fb>853149</fb>
    <v>2</v>
  </rv>
  <rv s="1">
    <fb>43699</fb>
    <v>0</v>
  </rv>
  <rv s="1">
    <fb>24.55</fb>
    <v>1</v>
  </rv>
  <rv s="1">
    <fb>24.5</fb>
    <v>1</v>
  </rv>
  <rv s="1">
    <fb>24.75</fb>
    <v>1</v>
  </rv>
  <rv s="1">
    <fb>964190</fb>
    <v>2</v>
  </rv>
  <rv s="1">
    <fb>44376</fb>
    <v>0</v>
  </rv>
  <rv s="1">
    <fb>115.65</fb>
    <v>1</v>
  </rv>
  <rv s="1">
    <fb>116.49</fb>
    <v>1</v>
  </rv>
  <rv s="1">
    <fb>114.87</fb>
    <v>1</v>
  </rv>
  <rv s="1">
    <fb>859229</fb>
    <v>2</v>
  </rv>
  <rv s="1">
    <fb>43700</fb>
    <v>0</v>
  </rv>
  <rv s="1">
    <fb>24.28</fb>
    <v>1</v>
  </rv>
  <rv s="1">
    <fb>23.08</fb>
    <v>1</v>
  </rv>
  <rv s="1">
    <fb>1231923</fb>
    <v>2</v>
  </rv>
  <rv s="1">
    <fb>44375</fb>
    <v>0</v>
  </rv>
  <rv s="1">
    <fb>116.06</fb>
    <v>1</v>
  </rv>
  <rv s="1">
    <fb>117.3103</fb>
    <v>1</v>
  </rv>
  <rv s="1">
    <fb>877341</fb>
    <v>2</v>
  </rv>
  <rv s="1">
    <fb>43703</fb>
    <v>0</v>
  </rv>
  <rv s="1">
    <fb>23.34</fb>
    <v>1</v>
  </rv>
  <rv s="1">
    <fb>23.17</fb>
    <v>1</v>
  </rv>
  <rv s="1">
    <fb>23.38</fb>
    <v>1</v>
  </rv>
  <rv s="1">
    <fb>1304132</fb>
    <v>2</v>
  </rv>
  <rv s="1">
    <fb>44372</fb>
    <v>0</v>
  </rv>
  <rv s="1">
    <fb>114.41</fb>
    <v>1</v>
  </rv>
  <rv s="1">
    <fb>114.65600000000001</fb>
    <v>1</v>
  </rv>
  <rv s="1">
    <fb>2262300</fb>
    <v>2</v>
  </rv>
  <rv s="1">
    <fb>43704</fb>
    <v>0</v>
  </rv>
  <rv s="1">
    <fb>23.51</fb>
    <v>1</v>
  </rv>
  <rv s="1">
    <fb>23.79</fb>
    <v>1</v>
  </rv>
  <rv s="1">
    <fb>22.53</fb>
    <v>1</v>
  </rv>
  <rv s="1">
    <fb>1578104</fb>
    <v>2</v>
  </rv>
  <rv s="1">
    <fb>44371</fb>
    <v>0</v>
  </rv>
  <rv s="1">
    <fb>112.33</fb>
    <v>1</v>
  </rv>
  <rv s="1">
    <fb>113.7247</fb>
    <v>1</v>
  </rv>
  <rv s="1">
    <fb>110.76</fb>
    <v>1</v>
  </rv>
  <rv s="1">
    <fb>756738</fb>
    <v>2</v>
  </rv>
  <rv s="1">
    <fb>43705</fb>
    <v>0</v>
  </rv>
  <rv s="1">
    <fb>22.95</fb>
    <v>1</v>
  </rv>
  <rv s="1">
    <fb>23.07</fb>
    <v>1</v>
  </rv>
  <rv s="1">
    <fb>22.29</fb>
    <v>1</v>
  </rv>
  <rv s="1">
    <fb>1376753</fb>
    <v>2</v>
  </rv>
  <rv s="1">
    <fb>44370</fb>
    <v>0</v>
  </rv>
  <rv s="1">
    <fb>111.4</fb>
    <v>1</v>
  </rv>
  <rv s="1">
    <fb>112.85</fb>
    <v>1</v>
  </rv>
  <rv s="1">
    <fb>999287</fb>
    <v>2</v>
  </rv>
  <rv s="1">
    <fb>43706</fb>
    <v>0</v>
  </rv>
  <rv s="1">
    <fb>22.9</fb>
    <v>1</v>
  </rv>
  <rv s="1">
    <fb>23.31</fb>
    <v>1</v>
  </rv>
  <rv s="1">
    <fb>23.63</fb>
    <v>1</v>
  </rv>
  <rv s="1">
    <fb>22.82</fb>
    <v>1</v>
  </rv>
  <rv s="1">
    <fb>1191179</fb>
    <v>2</v>
  </rv>
  <rv s="1">
    <fb>44369</fb>
    <v>0</v>
  </rv>
  <rv s="1">
    <fb>110.85</fb>
    <v>1</v>
  </rv>
  <rv s="1">
    <fb>105.9025</fb>
    <v>1</v>
  </rv>
  <rv s="1">
    <fb>900124</fb>
    <v>2</v>
  </rv>
  <rv s="1">
    <fb>43707</fb>
    <v>0</v>
  </rv>
  <rv s="1">
    <fb>22.92</fb>
    <v>1</v>
  </rv>
  <rv s="1">
    <fb>23.2</fb>
    <v>1</v>
  </rv>
  <rv s="1">
    <fb>22.2835</fb>
    <v>1</v>
  </rv>
  <rv s="1">
    <fb>1132846</fb>
    <v>2</v>
  </rv>
  <rv s="1">
    <fb>44368</fb>
    <v>0</v>
  </rv>
  <rv s="1">
    <fb>105.9</fb>
    <v>1</v>
  </rv>
  <rv s="1">
    <fb>108.575</fb>
    <v>1</v>
  </rv>
  <rv s="1">
    <fb>105.28</fb>
    <v>1</v>
  </rv>
  <rv s="1">
    <fb>1052102</fb>
    <v>2</v>
  </rv>
  <rv s="1">
    <fb>43711</fb>
    <v>0</v>
  </rv>
  <rv s="1">
    <fb>23.28</fb>
    <v>1</v>
  </rv>
  <rv s="1">
    <fb>22.22</fb>
    <v>1</v>
  </rv>
  <rv s="1">
    <fb>23.52</fb>
    <v>1</v>
  </rv>
  <rv s="1">
    <fb>2103360</fb>
    <v>2</v>
  </rv>
  <rv s="1">
    <fb>44365</fb>
    <v>0</v>
  </rv>
  <rv s="1">
    <fb>106.54</fb>
    <v>1</v>
  </rv>
  <rv s="1">
    <fb>107.94</fb>
    <v>1</v>
  </rv>
  <rv s="1">
    <fb>1886339</fb>
    <v>2</v>
  </rv>
  <rv s="1">
    <fb>43712</fb>
    <v>0</v>
  </rv>
  <rv s="1">
    <fb>23.89</fb>
    <v>1</v>
  </rv>
  <rv s="1">
    <fb>23.41</fb>
    <v>1</v>
  </rv>
  <rv s="1">
    <fb>1397837</fb>
    <v>2</v>
  </rv>
  <rv s="1">
    <fb>44364</fb>
    <v>0</v>
  </rv>
  <rv s="1">
    <fb>109.96</fb>
    <v>1</v>
  </rv>
  <rv s="1">
    <fb>110.6199</fb>
    <v>1</v>
  </rv>
  <rv s="1">
    <fb>105.59</fb>
    <v>1</v>
  </rv>
  <rv s="1">
    <fb>1516539</fb>
    <v>2</v>
  </rv>
  <rv s="1">
    <fb>43713</fb>
    <v>0</v>
  </rv>
  <rv s="1">
    <fb>24.13</fb>
    <v>1</v>
  </rv>
  <rv s="1">
    <fb>24</fb>
    <v>1</v>
  </rv>
  <rv s="1">
    <fb>1278353</fb>
    <v>2</v>
  </rv>
  <rv s="1">
    <fb>44363</fb>
    <v>0</v>
  </rv>
  <rv s="1">
    <fb>110.4</fb>
    <v>1</v>
  </rv>
  <rv s="1">
    <fb>111.96</fb>
    <v>1</v>
  </rv>
  <rv s="1">
    <fb>107.29</fb>
    <v>1</v>
  </rv>
  <rv s="1">
    <fb>1111687</fb>
    <v>2</v>
  </rv>
  <rv s="1">
    <fb>43714</fb>
    <v>0</v>
  </rv>
  <rv s="1">
    <fb>24.73</fb>
    <v>1</v>
  </rv>
  <rv s="1">
    <fb>24.32</fb>
    <v>1</v>
  </rv>
  <rv s="1">
    <fb>887013</fb>
    <v>2</v>
  </rv>
  <rv s="1">
    <fb>44362</fb>
    <v>0</v>
  </rv>
  <rv s="1">
    <fb>110.57</fb>
    <v>1</v>
  </rv>
  <rv s="1">
    <fb>112.47</fb>
    <v>1</v>
  </rv>
  <rv s="1">
    <fb>109.953</fb>
    <v>1</v>
  </rv>
  <rv s="1">
    <fb>1325132</fb>
    <v>2</v>
  </rv>
  <rv s="1">
    <fb>43717</fb>
    <v>0</v>
  </rv>
  <rv s="1">
    <fb>24.56</fb>
    <v>1</v>
  </rv>
  <rv s="1">
    <fb>1778601</fb>
    <v>2</v>
  </rv>
  <rv s="1">
    <fb>44361</fb>
    <v>0</v>
  </rv>
  <rv s="1">
    <fb>112.58</fb>
    <v>1</v>
  </rv>
  <rv s="1">
    <fb>109.755</fb>
    <v>1</v>
  </rv>
  <rv s="1">
    <fb>115.369</fb>
    <v>1</v>
  </rv>
  <rv s="1">
    <fb>109.52</fb>
    <v>1</v>
  </rv>
  <rv s="1">
    <fb>2493373</fb>
    <v>2</v>
  </rv>
  <rv s="1">
    <fb>43718</fb>
    <v>0</v>
  </rv>
  <rv s="1">
    <fb>26.48</fb>
    <v>1</v>
  </rv>
  <rv s="1">
    <fb>25.57</fb>
    <v>1</v>
  </rv>
  <rv s="1">
    <fb>1376293</fb>
    <v>2</v>
  </rv>
  <rv s="1">
    <fb>44358</fb>
    <v>0</v>
  </rv>
  <rv s="1">
    <fb>108.64</fb>
    <v>1</v>
  </rv>
  <rv s="1">
    <fb>108.67</fb>
    <v>1</v>
  </rv>
  <rv s="1">
    <fb>105.05</fb>
    <v>1</v>
  </rv>
  <rv s="1">
    <fb>982571</fb>
    <v>2</v>
  </rv>
  <rv s="1">
    <fb>43719</fb>
    <v>0</v>
  </rv>
  <rv s="1">
    <fb>27.45</fb>
    <v>1</v>
  </rv>
  <rv s="1">
    <fb>1470265</fb>
    <v>2</v>
  </rv>
  <rv s="1">
    <fb>44357</fb>
    <v>0</v>
  </rv>
  <rv s="1">
    <fb>104.54</fb>
    <v>1</v>
  </rv>
  <rv s="1">
    <fb>105.33</fb>
    <v>1</v>
  </rv>
  <rv s="1">
    <fb>103.03</fb>
    <v>1</v>
  </rv>
  <rv s="1">
    <fb>940400</fb>
    <v>2</v>
  </rv>
  <rv s="1">
    <fb>43720</fb>
    <v>0</v>
  </rv>
  <rv s="1">
    <fb>27.1876</fb>
    <v>1</v>
  </rv>
  <rv s="1">
    <fb>1665492</fb>
    <v>2</v>
  </rv>
  <rv s="1">
    <fb>44356</fb>
    <v>0</v>
  </rv>
  <rv s="1">
    <fb>108.54</fb>
    <v>1</v>
  </rv>
  <rv s="1">
    <fb>1357158</fb>
    <v>2</v>
  </rv>
  <rv s="1">
    <fb>43721</fb>
    <v>0</v>
  </rv>
  <rv s="1">
    <fb>28.135000000000002</fb>
    <v>1</v>
  </rv>
  <rv s="1">
    <fb>1227408</fb>
    <v>2</v>
  </rv>
  <rv s="1">
    <fb>44355</fb>
    <v>0</v>
  </rv>
  <rv s="1">
    <fb>104.15</fb>
    <v>1</v>
  </rv>
  <rv s="1">
    <fb>103.6298</fb>
    <v>1</v>
  </rv>
  <rv s="1">
    <fb>105.89</fb>
    <v>1</v>
  </rv>
  <rv s="1">
    <fb>809925</fb>
    <v>2</v>
  </rv>
  <rv s="1">
    <fb>43724</fb>
    <v>0</v>
  </rv>
  <rv s="1">
    <fb>28.4</fb>
    <v>1</v>
  </rv>
  <rv s="1">
    <fb>28.84</fb>
    <v>1</v>
  </rv>
  <rv s="1">
    <fb>2001230</fb>
    <v>2</v>
  </rv>
  <rv s="1">
    <fb>44354</fb>
    <v>0</v>
  </rv>
  <rv s="1">
    <fb>107.15989999999999</fb>
    <v>1</v>
  </rv>
  <rv s="1">
    <fb>103.31</fb>
    <v>1</v>
  </rv>
  <rv s="1">
    <fb>1000633</fb>
    <v>2</v>
  </rv>
  <rv s="1">
    <fb>43725</fb>
    <v>0</v>
  </rv>
  <rv s="1">
    <fb>28.98</fb>
    <v>1</v>
  </rv>
  <rv s="1">
    <fb>29.07</fb>
    <v>1</v>
  </rv>
  <rv s="1">
    <fb>1052507</fb>
    <v>2</v>
  </rv>
  <rv s="1">
    <fb>44351</fb>
    <v>0</v>
  </rv>
  <rv s="1">
    <fb>102.23</fb>
    <v>1</v>
  </rv>
  <rv s="1">
    <fb>100.18</fb>
    <v>1</v>
  </rv>
  <rv s="1">
    <fb>922343</fb>
    <v>2</v>
  </rv>
  <rv s="1">
    <fb>43726</fb>
    <v>0</v>
  </rv>
  <rv s="1">
    <fb>28.58</fb>
    <v>1</v>
  </rv>
  <rv s="1">
    <fb>28.6</fb>
    <v>1</v>
  </rv>
  <rv s="1">
    <fb>27.9</fb>
    <v>1</v>
  </rv>
  <rv s="1">
    <fb>1447280</fb>
    <v>2</v>
  </rv>
  <rv s="1">
    <fb>44350</fb>
    <v>0</v>
  </rv>
  <rv s="1">
    <fb>101.03</fb>
    <v>1</v>
  </rv>
  <rv s="1">
    <fb>102.29</fb>
    <v>1</v>
  </rv>
  <rv s="1">
    <fb>1104308</fb>
    <v>2</v>
  </rv>
  <rv s="1">
    <fb>43727</fb>
    <v>0</v>
  </rv>
  <rv s="1">
    <fb>27.69</fb>
    <v>1</v>
  </rv>
  <rv s="1">
    <fb>28.41</fb>
    <v>1</v>
  </rv>
  <rv s="1">
    <fb>28.61</fb>
    <v>1</v>
  </rv>
  <rv s="1">
    <fb>1209649</fb>
    <v>2</v>
  </rv>
  <rv s="1">
    <fb>44349</fb>
    <v>0</v>
  </rv>
  <rv s="1">
    <fb>100.02</fb>
    <v>1</v>
  </rv>
  <rv s="1">
    <fb>103.435</fb>
    <v>1</v>
  </rv>
  <rv s="1">
    <fb>2317977</fb>
    <v>2</v>
  </rv>
  <rv s="1">
    <fb>43728</fb>
    <v>0</v>
  </rv>
  <rv s="1">
    <fb>27.61</fb>
    <v>1</v>
  </rv>
  <rv s="1">
    <fb>2181067</fb>
    <v>2</v>
  </rv>
  <rv s="1">
    <fb>44348</fb>
    <v>0</v>
  </rv>
  <rv s="1">
    <fb>99.95</fb>
    <v>1</v>
  </rv>
  <rv s="1">
    <fb>13230783</fb>
    <v>2</v>
  </rv>
  <rv s="1">
    <fb>43731</fb>
    <v>0</v>
  </rv>
  <rv s="1">
    <fb>27.03</fb>
    <v>1</v>
  </rv>
  <rv s="1">
    <fb>27.96</fb>
    <v>1</v>
  </rv>
  <rv s="1">
    <fb>26.95</fb>
    <v>1</v>
  </rv>
  <rv s="1">
    <fb>1134493</fb>
    <v>2</v>
  </rv>
  <rv s="1">
    <fb>44344</fb>
    <v>0</v>
  </rv>
  <rv s="1">
    <fb>101.24</fb>
    <v>1</v>
  </rv>
  <rv s="1">
    <fb>102.43</fb>
    <v>1</v>
  </rv>
  <rv s="1">
    <fb>97.625</fb>
    <v>1</v>
  </rv>
  <rv s="1">
    <fb>1983408</fb>
    <v>2</v>
  </rv>
  <rv s="1">
    <fb>43732</fb>
    <v>0</v>
  </rv>
  <rv s="1">
    <fb>28.21</fb>
    <v>1</v>
  </rv>
  <rv s="1">
    <fb>1286922</fb>
    <v>2</v>
  </rv>
  <rv s="1">
    <fb>44343</fb>
    <v>0</v>
  </rv>
  <rv s="1">
    <fb>3453366</fb>
    <v>2</v>
  </rv>
  <rv s="1">
    <fb>43733</fb>
    <v>0</v>
  </rv>
  <rv s="1">
    <fb>990949</fb>
    <v>2</v>
  </rv>
  <rv s="1">
    <fb>44342</fb>
    <v>0</v>
  </rv>
  <rv s="1">
    <fb>107.45</fb>
    <v>1</v>
  </rv>
  <rv s="1">
    <fb>108.84</fb>
    <v>1</v>
  </rv>
  <rv s="1">
    <fb>103.245</fb>
    <v>1</v>
  </rv>
  <rv s="1">
    <fb>1246530</fb>
    <v>2</v>
  </rv>
  <rv s="1">
    <fb>43734</fb>
    <v>0</v>
  </rv>
  <rv s="1">
    <fb>28.106300000000001</fb>
    <v>1</v>
  </rv>
  <rv s="1">
    <fb>808814</fb>
    <v>2</v>
  </rv>
  <rv s="1">
    <fb>44341</fb>
    <v>0</v>
  </rv>
  <rv s="1">
    <fb>103.51</fb>
    <v>1</v>
  </rv>
  <rv s="1">
    <fb>102.08</fb>
    <v>1</v>
  </rv>
  <rv s="1">
    <fb>105</fb>
    <v>1</v>
  </rv>
  <rv s="1">
    <fb>769512</fb>
    <v>2</v>
  </rv>
  <rv s="1">
    <fb>43735</fb>
    <v>0</v>
  </rv>
  <rv s="1">
    <fb>27.495000000000001</fb>
    <v>1</v>
  </rv>
  <rv s="1">
    <fb>28.14</fb>
    <v>1</v>
  </rv>
  <rv s="1">
    <fb>701836</fb>
    <v>2</v>
  </rv>
  <rv s="1">
    <fb>44340</fb>
    <v>0</v>
  </rv>
  <rv s="1">
    <fb>769156</fb>
    <v>2</v>
  </rv>
  <rv s="1">
    <fb>43738</fb>
    <v>0</v>
  </rv>
  <rv s="1">
    <fb>27.48</fb>
    <v>1</v>
  </rv>
  <rv s="1">
    <fb>1104967</fb>
    <v>2</v>
  </rv>
  <rv s="1">
    <fb>44337</fb>
    <v>0</v>
  </rv>
  <rv s="1">
    <fb>100.62</fb>
    <v>1</v>
  </rv>
  <rv s="1">
    <fb>97.456400000000002</fb>
    <v>1</v>
  </rv>
  <rv s="1">
    <fb>863457</fb>
    <v>2</v>
  </rv>
  <rv s="1">
    <fb>43739</fb>
    <v>0</v>
  </rv>
  <rv s="1">
    <fb>28.66</fb>
    <v>1</v>
  </rv>
  <rv s="1">
    <fb>27.675799999999999</fb>
    <v>1</v>
  </rv>
  <rv s="1">
    <fb>998475</fb>
    <v>2</v>
  </rv>
  <rv s="1">
    <fb>44336</fb>
    <v>0</v>
  </rv>
  <rv s="1">
    <fb>98.38</fb>
    <v>1</v>
  </rv>
  <rv s="1">
    <fb>99.46</fb>
    <v>1</v>
  </rv>
  <rv s="1">
    <fb>94.923900000000003</fb>
    <v>1</v>
  </rv>
  <rv s="1">
    <fb>1337891</fb>
    <v>2</v>
  </rv>
  <rv s="1">
    <fb>43740</fb>
    <v>0</v>
  </rv>
  <rv s="1">
    <fb>28.295000000000002</fb>
    <v>1</v>
  </rv>
  <rv s="1">
    <fb>28.63</fb>
    <v>1</v>
  </rv>
  <rv s="1">
    <fb>27.73</fb>
    <v>1</v>
  </rv>
  <rv s="1">
    <fb>1153315</fb>
    <v>2</v>
  </rv>
  <rv s="1">
    <fb>44335</fb>
    <v>0</v>
  </rv>
  <rv s="1">
    <fb>98.77</fb>
    <v>1</v>
  </rv>
  <rv s="1">
    <fb>100.6</fb>
    <v>1</v>
  </rv>
  <rv s="1">
    <fb>97.56</fb>
    <v>1</v>
  </rv>
  <rv s="1">
    <fb>1198846</fb>
    <v>2</v>
  </rv>
  <rv s="1">
    <fb>43741</fb>
    <v>0</v>
  </rv>
  <rv s="1">
    <fb>28.76</fb>
    <v>1</v>
  </rv>
  <rv s="1">
    <fb>28.22</fb>
    <v>1</v>
  </rv>
  <rv s="1">
    <fb>28.765000000000001</fb>
    <v>1</v>
  </rv>
  <rv s="1">
    <fb>719285</fb>
    <v>2</v>
  </rv>
  <rv s="1">
    <fb>44334</fb>
    <v>0</v>
  </rv>
  <rv s="1">
    <fb>105.27719999999999</fb>
    <v>1</v>
  </rv>
  <rv s="1">
    <fb>758543</fb>
    <v>2</v>
  </rv>
  <rv s="1">
    <fb>43742</fb>
    <v>0</v>
  </rv>
  <rv s="1">
    <fb>28.795000000000002</fb>
    <v>1</v>
  </rv>
  <rv s="1">
    <fb>29.08</fb>
    <v>1</v>
  </rv>
  <rv s="1">
    <fb>871474</fb>
    <v>2</v>
  </rv>
  <rv s="1">
    <fb>44333</fb>
    <v>0</v>
  </rv>
  <rv s="1">
    <fb>103.88</fb>
    <v>1</v>
  </rv>
  <rv s="1">
    <fb>101.02</fb>
    <v>1</v>
  </rv>
  <rv s="1">
    <fb>1097545</fb>
    <v>2</v>
  </rv>
  <rv s="1">
    <fb>43745</fb>
    <v>0</v>
  </rv>
  <rv s="1">
    <fb>29.15</fb>
    <v>1</v>
  </rv>
  <rv s="1">
    <fb>916045</fb>
    <v>2</v>
  </rv>
  <rv s="1">
    <fb>44330</fb>
    <v>0</v>
  </rv>
  <rv s="1">
    <fb>102.6262</fb>
    <v>1</v>
  </rv>
  <rv s="1">
    <fb>701137</fb>
    <v>2</v>
  </rv>
  <rv s="1">
    <fb>43746</fb>
    <v>0</v>
  </rv>
  <rv s="1">
    <fb>30.33</fb>
    <v>1</v>
  </rv>
  <rv s="1">
    <fb>29.14</fb>
    <v>1</v>
  </rv>
  <rv s="1">
    <fb>30.454999999999998</fb>
    <v>1</v>
  </rv>
  <rv s="1">
    <fb>28.78</fb>
    <v>1</v>
  </rv>
  <rv s="1">
    <fb>1599811</fb>
    <v>2</v>
  </rv>
  <rv s="1">
    <fb>44329</fb>
    <v>0</v>
  </rv>
  <rv s="1">
    <fb>100.29</fb>
    <v>1</v>
  </rv>
  <rv s="1">
    <fb>97.18</fb>
    <v>1</v>
  </rv>
  <rv s="1">
    <fb>1144344</fb>
    <v>2</v>
  </rv>
  <rv s="1">
    <fb>43747</fb>
    <v>0</v>
  </rv>
  <rv s="1">
    <fb>30.495000000000001</fb>
    <v>1</v>
  </rv>
  <rv s="1">
    <fb>30.48</fb>
    <v>1</v>
  </rv>
  <rv s="1">
    <fb>30.79</fb>
    <v>1</v>
  </rv>
  <rv s="1">
    <fb>29.76</fb>
    <v>1</v>
  </rv>
  <rv s="1">
    <fb>1134607</fb>
    <v>2</v>
  </rv>
  <rv s="1">
    <fb>44328</fb>
    <v>0</v>
  </rv>
  <rv s="1">
    <fb>97.95</fb>
    <v>1</v>
  </rv>
  <rv s="1">
    <fb>103.86</fb>
    <v>1</v>
  </rv>
  <rv s="1">
    <fb>97.94</fb>
    <v>1</v>
  </rv>
  <rv s="1">
    <fb>1731011</fb>
    <v>2</v>
  </rv>
  <rv s="1">
    <fb>43748</fb>
    <v>0</v>
  </rv>
  <rv s="1">
    <fb>30.155000000000001</fb>
    <v>1</v>
  </rv>
  <rv s="1">
    <fb>30.19</fb>
    <v>1</v>
  </rv>
  <rv s="1">
    <fb>30.99</fb>
    <v>1</v>
  </rv>
  <rv s="1">
    <fb>30.14</fb>
    <v>1</v>
  </rv>
  <rv s="1">
    <fb>1065285</fb>
    <v>2</v>
  </rv>
  <rv s="1">
    <fb>44327</fb>
    <v>0</v>
  </rv>
  <rv s="1">
    <fb>104.17</fb>
    <v>1</v>
  </rv>
  <rv s="1">
    <fb>101.71</fb>
    <v>1</v>
  </rv>
  <rv s="1">
    <fb>101.1301</fb>
    <v>1</v>
  </rv>
  <rv s="1">
    <fb>1416913</fb>
    <v>2</v>
  </rv>
  <rv s="1">
    <fb>43749</fb>
    <v>0</v>
  </rv>
  <rv s="1">
    <fb>30.855</fb>
    <v>1</v>
  </rv>
  <rv s="1">
    <fb>30.46</fb>
    <v>1</v>
  </rv>
  <rv s="1">
    <fb>31.24</fb>
    <v>1</v>
  </rv>
  <rv s="1">
    <fb>30.180099999999999</fb>
    <v>1</v>
  </rv>
  <rv s="1">
    <fb>1045364</fb>
    <v>2</v>
  </rv>
  <rv s="1">
    <fb>44326</fb>
    <v>0</v>
  </rv>
  <rv s="1">
    <fb>103.78</fb>
    <v>1</v>
  </rv>
  <rv s="1">
    <fb>1947495</fb>
    <v>2</v>
  </rv>
  <rv s="1">
    <fb>43752</fb>
    <v>0</v>
  </rv>
  <rv s="1">
    <fb>31.18</fb>
    <v>1</v>
  </rv>
  <rv s="1">
    <fb>30.76</fb>
    <v>1</v>
  </rv>
  <rv s="1">
    <fb>31.3</fb>
    <v>1</v>
  </rv>
  <rv s="1">
    <fb>30.4</fb>
    <v>1</v>
  </rv>
  <rv s="1">
    <fb>1364471</fb>
    <v>2</v>
  </rv>
  <rv s="1">
    <fb>44323</fb>
    <v>0</v>
  </rv>
  <rv s="1">
    <fb>109.39</fb>
    <v>1</v>
  </rv>
  <rv s="1">
    <fb>105.54</fb>
    <v>1</v>
  </rv>
  <rv s="1">
    <fb>1802626</fb>
    <v>2</v>
  </rv>
  <rv s="1">
    <fb>43753</fb>
    <v>0</v>
  </rv>
  <rv s="1">
    <fb>31.625</fb>
    <v>1</v>
  </rv>
  <rv s="1">
    <fb>31.79</fb>
    <v>1</v>
  </rv>
  <rv s="1">
    <fb>30.71</fb>
    <v>1</v>
  </rv>
  <rv s="1">
    <fb>1655453</fb>
    <v>2</v>
  </rv>
  <rv s="1">
    <fb>44322</fb>
    <v>0</v>
  </rv>
  <rv s="1">
    <fb>106.17</fb>
    <v>1</v>
  </rv>
  <rv s="1">
    <fb>106.61499999999999</fb>
    <v>1</v>
  </rv>
  <rv s="1">
    <fb>104.25</fb>
    <v>1</v>
  </rv>
  <rv s="1">
    <fb>1368692</fb>
    <v>2</v>
  </rv>
  <rv s="1">
    <fb>43754</fb>
    <v>0</v>
  </rv>
  <rv s="1">
    <fb>31.675000000000001</fb>
    <v>1</v>
  </rv>
  <rv s="1">
    <fb>31.7</fb>
    <v>1</v>
  </rv>
  <rv s="1">
    <fb>31.72</fb>
    <v>1</v>
  </rv>
  <rv s="1">
    <fb>1217370</fb>
    <v>2</v>
  </rv>
  <rv s="1">
    <fb>44321</fb>
    <v>0</v>
  </rv>
  <rv s="1">
    <fb>104.7021</fb>
    <v>1</v>
  </rv>
  <rv s="1">
    <fb>1593795</fb>
    <v>2</v>
  </rv>
  <rv s="1">
    <fb>43755</fb>
    <v>0</v>
  </rv>
  <rv s="1">
    <fb>32.74</fb>
    <v>1</v>
  </rv>
  <rv s="1">
    <fb>31.8</fb>
    <v>1</v>
  </rv>
  <rv s="1">
    <fb>32.89</fb>
    <v>1</v>
  </rv>
  <rv s="1">
    <fb>31.66</fb>
    <v>1</v>
  </rv>
  <rv s="1">
    <fb>1804330</fb>
    <v>2</v>
  </rv>
  <rv s="1">
    <fb>44320</fb>
    <v>0</v>
  </rv>
  <rv s="1">
    <fb>97.239800000000002</fb>
    <v>1</v>
  </rv>
  <rv s="1">
    <fb>2078141</fb>
    <v>2</v>
  </rv>
  <rv s="1">
    <fb>43756</fb>
    <v>0</v>
  </rv>
  <rv s="1">
    <fb>32.79</fb>
    <v>1</v>
  </rv>
  <rv s="1">
    <fb>32.43</fb>
    <v>1</v>
  </rv>
  <rv s="1">
    <fb>32.9</fb>
    <v>1</v>
  </rv>
  <rv s="1">
    <fb>1557328</fb>
    <v>2</v>
  </rv>
  <rv s="1">
    <fb>44319</fb>
    <v>0</v>
  </rv>
  <rv s="1">
    <fb>98.13</fb>
    <v>1</v>
  </rv>
  <rv s="1">
    <fb>101.25</fb>
    <v>1</v>
  </rv>
  <rv s="1">
    <fb>98.03</fb>
    <v>1</v>
  </rv>
  <rv s="1">
    <fb>1511122</fb>
    <v>2</v>
  </rv>
  <rv s="1">
    <fb>43759</fb>
    <v>0</v>
  </rv>
  <rv s="1">
    <fb>32.85</fb>
    <v>1</v>
  </rv>
  <rv s="1">
    <fb>33</fb>
    <v>1</v>
  </rv>
  <rv s="1">
    <fb>33.770000000000003</fb>
    <v>1</v>
  </rv>
  <rv s="1">
    <fb>32.775500000000001</fb>
    <v>1</v>
  </rv>
  <rv s="1">
    <fb>1394005</fb>
    <v>2</v>
  </rv>
  <rv s="1">
    <fb>44316</fb>
    <v>0</v>
  </rv>
  <rv s="1">
    <fb>101.8271</fb>
    <v>1</v>
  </rv>
  <rv s="1">
    <fb>1763946</fb>
    <v>2</v>
  </rv>
  <rv s="1">
    <fb>43760</fb>
    <v>0</v>
  </rv>
  <rv s="1">
    <fb>33.07</fb>
    <v>1</v>
  </rv>
  <rv s="1">
    <fb>32.76</fb>
    <v>1</v>
  </rv>
  <rv s="1">
    <fb>33.36</fb>
    <v>1</v>
  </rv>
  <rv s="1">
    <fb>31.84</fb>
    <v>1</v>
  </rv>
  <rv s="1">
    <fb>1486675</fb>
    <v>2</v>
  </rv>
  <rv s="1">
    <fb>44315</fb>
    <v>0</v>
  </rv>
  <rv s="1">
    <fb>99.64</fb>
    <v>1</v>
  </rv>
  <rv s="1">
    <fb>96.8125</fb>
    <v>1</v>
  </rv>
  <rv s="1">
    <fb>1955468</fb>
    <v>2</v>
  </rv>
  <rv s="1">
    <fb>43761</fb>
    <v>0</v>
  </rv>
  <rv s="1">
    <fb>33.32</fb>
    <v>1</v>
  </rv>
  <rv s="1">
    <fb>33.1</fb>
    <v>1</v>
  </rv>
  <rv s="1">
    <fb>33.395000000000003</fb>
    <v>1</v>
  </rv>
  <rv s="1">
    <fb>32.58</fb>
    <v>1</v>
  </rv>
  <rv s="1">
    <fb>1011016</fb>
    <v>2</v>
  </rv>
  <rv s="1">
    <fb>44314</fb>
    <v>0</v>
  </rv>
  <rv s="1">
    <fb>98.41</fb>
    <v>1</v>
  </rv>
  <rv s="1">
    <fb>98.944199999999995</fb>
    <v>1</v>
  </rv>
  <rv s="1">
    <fb>102.84990000000001</fb>
    <v>1</v>
  </rv>
  <rv s="1">
    <fb>95.911900000000003</fb>
    <v>1</v>
  </rv>
  <rv s="1">
    <fb>3417554</fb>
    <v>2</v>
  </rv>
  <rv s="1">
    <fb>43762</fb>
    <v>0</v>
  </rv>
  <rv s="1">
    <fb>33.31</fb>
    <v>1</v>
  </rv>
  <rv s="1">
    <fb>33.42</fb>
    <v>1</v>
  </rv>
  <rv s="1">
    <fb>33.43</fb>
    <v>1</v>
  </rv>
  <rv s="1">
    <fb>32.69</fb>
    <v>1</v>
  </rv>
  <rv s="1">
    <fb>726645</fb>
    <v>2</v>
  </rv>
  <rv s="1">
    <fb>44313</fb>
    <v>0</v>
  </rv>
  <rv s="1">
    <fb>97.82</fb>
    <v>1</v>
  </rv>
  <rv s="1">
    <fb>92.13</fb>
    <v>1</v>
  </rv>
  <rv s="1">
    <fb>9372655</fb>
    <v>2</v>
  </rv>
  <rv s="1">
    <fb>43763</fb>
    <v>0</v>
  </rv>
  <rv s="1">
    <fb>33.700000000000003</fb>
    <v>1</v>
  </rv>
  <rv s="1">
    <fb>33.21</fb>
    <v>1</v>
  </rv>
  <rv s="1">
    <fb>33.9</fb>
    <v>1</v>
  </rv>
  <rv s="1">
    <fb>32.96</fb>
    <v>1</v>
  </rv>
  <rv s="1">
    <fb>1038349</fb>
    <v>2</v>
  </rv>
  <rv s="1">
    <fb>44312</fb>
    <v>0</v>
  </rv>
  <rv s="1">
    <fb>84.84</fb>
    <v>1</v>
  </rv>
  <rv s="1">
    <fb>84.89</fb>
    <v>1</v>
  </rv>
  <rv s="1">
    <fb>85.765000000000001</fb>
    <v>1</v>
  </rv>
  <rv s="1">
    <fb>84.01</fb>
    <v>1</v>
  </rv>
  <rv s="1">
    <fb>1807848</fb>
    <v>2</v>
  </rv>
  <rv s="1">
    <fb>43766</fb>
    <v>0</v>
  </rv>
  <rv s="1">
    <fb>34.33</fb>
    <v>1</v>
  </rv>
  <rv s="1">
    <fb>33.840000000000003</fb>
    <v>1</v>
  </rv>
  <rv s="1">
    <fb>34.53</fb>
    <v>1</v>
  </rv>
  <rv s="1">
    <fb>33.78</fb>
    <v>1</v>
  </rv>
  <rv s="1">
    <fb>1327251</fb>
    <v>2</v>
  </rv>
  <rv s="1">
    <fb>44309</fb>
    <v>0</v>
  </rv>
  <rv s="1">
    <fb>84.15</fb>
    <v>1</v>
  </rv>
  <rv s="1">
    <fb>81.83</fb>
    <v>1</v>
  </rv>
  <rv s="1">
    <fb>84.43</fb>
    <v>1</v>
  </rv>
  <rv s="1">
    <fb>81.7</fb>
    <v>1</v>
  </rv>
  <rv s="1">
    <fb>1301834</fb>
    <v>2</v>
  </rv>
  <rv s="1">
    <fb>43767</fb>
    <v>0</v>
  </rv>
  <rv s="1">
    <fb>33.325000000000003</fb>
    <v>1</v>
  </rv>
  <rv s="1">
    <fb>34.369999999999997</fb>
    <v>1</v>
  </rv>
  <rv s="1">
    <fb>34.5</fb>
    <v>1</v>
  </rv>
  <rv s="1">
    <fb>33.15</fb>
    <v>1</v>
  </rv>
  <rv s="1">
    <fb>3477659</fb>
    <v>2</v>
  </rv>
  <rv s="1">
    <fb>44308</fb>
    <v>0</v>
  </rv>
  <rv s="1">
    <fb>81.25</fb>
    <v>1</v>
  </rv>
  <rv s="1">
    <fb>78.099999999999994</fb>
    <v>1</v>
  </rv>
  <rv s="1">
    <fb>1406827</fb>
    <v>2</v>
  </rv>
  <rv s="1">
    <fb>43768</fb>
    <v>0</v>
  </rv>
  <rv s="1">
    <fb>38.53</fb>
    <v>1</v>
  </rv>
  <rv s="1">
    <fb>36.36</fb>
    <v>1</v>
  </rv>
  <rv s="1">
    <fb>39.130000000000003</fb>
    <v>1</v>
  </rv>
  <rv s="1">
    <fb>35.75</fb>
    <v>1</v>
  </rv>
  <rv s="1">
    <fb>8608135</fb>
    <v>2</v>
  </rv>
  <rv s="1">
    <fb>44307</fb>
    <v>0</v>
  </rv>
  <rv s="1">
    <fb>77.98</fb>
    <v>1</v>
  </rv>
  <rv s="1">
    <fb>78.219300000000004</fb>
    <v>1</v>
  </rv>
  <rv s="1">
    <fb>74.25</fb>
    <v>1</v>
  </rv>
  <rv s="1">
    <fb>868087</fb>
    <v>2</v>
  </rv>
  <rv s="1">
    <fb>43769</fb>
    <v>0</v>
  </rv>
  <rv s="1">
    <fb>34.99</fb>
    <v>1</v>
  </rv>
  <rv s="1">
    <fb>36.055</fb>
    <v>1</v>
  </rv>
  <rv s="1">
    <fb>8487531</fb>
    <v>2</v>
  </rv>
  <rv s="1">
    <fb>44306</fb>
    <v>0</v>
  </rv>
  <rv s="1">
    <fb>75.069999999999993</fb>
    <v>1</v>
  </rv>
  <rv s="1">
    <fb>73.56</fb>
    <v>1</v>
  </rv>
  <rv s="1">
    <fb>1239613</fb>
    <v>2</v>
  </rv>
  <rv s="1">
    <fb>43770</fb>
    <v>0</v>
  </rv>
  <rv s="1">
    <fb>36.020000000000003</fb>
    <v>1</v>
  </rv>
  <rv s="1">
    <fb>35.520000000000003</fb>
    <v>1</v>
  </rv>
  <rv s="1">
    <fb>36.82</fb>
    <v>1</v>
  </rv>
  <rv s="1">
    <fb>35.44</fb>
    <v>1</v>
  </rv>
  <rv s="1">
    <fb>3070120</fb>
    <v>2</v>
  </rv>
  <rv s="1">
    <fb>44305</fb>
    <v>0</v>
  </rv>
  <rv s="1">
    <fb>77.88</fb>
    <v>1</v>
  </rv>
  <rv s="1">
    <fb>78.760000000000005</fb>
    <v>1</v>
  </rv>
  <rv s="1">
    <fb>1117886</fb>
    <v>2</v>
  </rv>
  <rv s="1">
    <fb>43773</fb>
    <v>0</v>
  </rv>
  <rv s="1">
    <fb>35.78</fb>
    <v>1</v>
  </rv>
  <rv s="1">
    <fb>36.380000000000003</fb>
    <v>1</v>
  </rv>
  <rv s="1">
    <fb>36.75</fb>
    <v>1</v>
  </rv>
  <rv s="1">
    <fb>35.72</fb>
    <v>1</v>
  </rv>
  <rv s="1">
    <fb>1878959</fb>
    <v>2</v>
  </rv>
  <rv s="1">
    <fb>44302</fb>
    <v>0</v>
  </rv>
  <rv s="1">
    <fb>79.040000000000006</fb>
    <v>1</v>
  </rv>
  <rv s="1">
    <fb>79.62</fb>
    <v>1</v>
  </rv>
  <rv s="1">
    <fb>80.37</fb>
    <v>1</v>
  </rv>
  <rv s="1">
    <fb>710376</fb>
    <v>2</v>
  </rv>
  <rv s="1">
    <fb>43774</fb>
    <v>0</v>
  </rv>
  <rv s="1">
    <fb>35.42</fb>
    <v>1</v>
  </rv>
  <rv s="1">
    <fb>35.840000000000003</fb>
    <v>1</v>
  </rv>
  <rv s="1">
    <fb>36.31</fb>
    <v>1</v>
  </rv>
  <rv s="1">
    <fb>34.704999999999998</fb>
    <v>1</v>
  </rv>
  <rv s="1">
    <fb>2376371</fb>
    <v>2</v>
  </rv>
  <rv s="1">
    <fb>44301</fb>
    <v>0</v>
  </rv>
  <rv s="1">
    <fb>78.400000000000006</fb>
    <v>1</v>
  </rv>
  <rv s="1">
    <fb>80.75</fb>
    <v>1</v>
  </rv>
  <rv s="1">
    <fb>80.849999999999994</fb>
    <v>1</v>
  </rv>
  <rv s="1">
    <fb>78.09</fb>
    <v>1</v>
  </rv>
  <rv s="1">
    <fb>881050</fb>
    <v>2</v>
  </rv>
  <rv s="1">
    <fb>43775</fb>
    <v>0</v>
  </rv>
  <rv s="1">
    <fb>35.07</fb>
    <v>1</v>
  </rv>
  <rv s="1">
    <fb>35.54</fb>
    <v>1</v>
  </rv>
  <rv s="1">
    <fb>35.67</fb>
    <v>1</v>
  </rv>
  <rv s="1">
    <fb>35.020000000000003</fb>
    <v>1</v>
  </rv>
  <rv s="1">
    <fb>1813938</fb>
    <v>2</v>
  </rv>
  <rv s="1">
    <fb>44300</fb>
    <v>0</v>
  </rv>
  <rv s="1">
    <fb>80.290000000000006</fb>
    <v>1</v>
  </rv>
  <rv s="1">
    <fb>79.08</fb>
    <v>1</v>
  </rv>
  <rv s="1">
    <fb>81.569999999999993</fb>
    <v>1</v>
  </rv>
  <rv s="1">
    <fb>78.84</fb>
    <v>1</v>
  </rv>
  <rv s="1">
    <fb>891049</fb>
    <v>2</v>
  </rv>
  <rv s="1">
    <fb>43776</fb>
    <v>0</v>
  </rv>
  <rv s="1">
    <fb>35.39</fb>
    <v>1</v>
  </rv>
  <rv s="1">
    <fb>35.869999999999997</fb>
    <v>1</v>
  </rv>
  <rv s="1">
    <fb>35.29</fb>
    <v>1</v>
  </rv>
  <rv s="1">
    <fb>1184902</fb>
    <v>2</v>
  </rv>
  <rv s="1">
    <fb>44299</fb>
    <v>0</v>
  </rv>
  <rv s="1">
    <fb>78.900000000000006</fb>
    <v>1</v>
  </rv>
  <rv s="1">
    <fb>82.47</fb>
    <v>1</v>
  </rv>
  <rv s="1">
    <fb>82.54</fb>
    <v>1</v>
  </rv>
  <rv s="1">
    <fb>1236273</fb>
    <v>2</v>
  </rv>
  <rv s="1">
    <fb>43777</fb>
    <v>0</v>
  </rv>
  <rv s="1">
    <fb>35.56</fb>
    <v>1</v>
  </rv>
  <rv s="1">
    <fb>35.51</fb>
    <v>1</v>
  </rv>
  <rv s="1">
    <fb>35.96</fb>
    <v>1</v>
  </rv>
  <rv s="1">
    <fb>35.200000000000003</fb>
    <v>1</v>
  </rv>
  <rv s="1">
    <fb>1024271</fb>
    <v>2</v>
  </rv>
  <rv s="1">
    <fb>44298</fb>
    <v>0</v>
  </rv>
  <rv s="1">
    <fb>83.197699999999998</fb>
    <v>1</v>
  </rv>
  <rv s="1">
    <fb>80.27</fb>
    <v>1</v>
  </rv>
  <rv s="1">
    <fb>749864</fb>
    <v>2</v>
  </rv>
  <rv s="1">
    <fb>43780</fb>
    <v>0</v>
  </rv>
  <rv s="1">
    <fb>35.5</fb>
    <v>1</v>
  </rv>
  <rv s="1">
    <fb>35.4</fb>
    <v>1</v>
  </rv>
  <rv s="1">
    <fb>34.96</fb>
    <v>1</v>
  </rv>
  <rv s="1">
    <fb>1532457</fb>
    <v>2</v>
  </rv>
  <rv s="1">
    <fb>44295</fb>
    <v>0</v>
  </rv>
  <rv s="1">
    <fb>81.489999999999995</fb>
    <v>1</v>
  </rv>
  <rv s="1">
    <fb>80.709999999999994</fb>
    <v>1</v>
  </rv>
  <rv s="1">
    <fb>81.61</fb>
    <v>1</v>
  </rv>
  <rv s="1">
    <fb>79.819999999999993</fb>
    <v>1</v>
  </rv>
  <rv s="1">
    <fb>521169</fb>
    <v>2</v>
  </rv>
  <rv s="1">
    <fb>43781</fb>
    <v>0</v>
  </rv>
  <rv s="1">
    <fb>35.380000000000003</fb>
    <v>1</v>
  </rv>
  <rv s="1">
    <fb>35.83</fb>
    <v>1</v>
  </rv>
  <rv s="1">
    <fb>35.08</fb>
    <v>1</v>
  </rv>
  <rv s="1">
    <fb>1380262</fb>
    <v>2</v>
  </rv>
  <rv s="1">
    <fb>44294</fb>
    <v>0</v>
  </rv>
  <rv s="1">
    <fb>81.08</fb>
    <v>1</v>
  </rv>
  <rv s="1">
    <fb>82.32</fb>
    <v>1</v>
  </rv>
  <rv s="1">
    <fb>82.62</fb>
    <v>1</v>
  </rv>
  <rv s="1">
    <fb>707568</fb>
    <v>2</v>
  </rv>
  <rv s="1">
    <fb>43782</fb>
    <v>0</v>
  </rv>
  <rv s="1">
    <fb>35.11</fb>
    <v>1</v>
  </rv>
  <rv s="1">
    <fb>35.765000000000001</fb>
    <v>1</v>
  </rv>
  <rv s="1">
    <fb>830916</fb>
    <v>2</v>
  </rv>
  <rv s="1">
    <fb>44293</fb>
    <v>0</v>
  </rv>
  <rv s="1">
    <fb>81.73</fb>
    <v>1</v>
  </rv>
  <rv s="1">
    <fb>82.15</fb>
    <v>1</v>
  </rv>
  <rv s="1">
    <fb>81.239999999999995</fb>
    <v>1</v>
  </rv>
  <rv s="1">
    <fb>1333771</fb>
    <v>2</v>
  </rv>
  <rv s="1">
    <fb>43783</fb>
    <v>0</v>
  </rv>
  <rv s="1">
    <fb>36.08</fb>
    <v>1</v>
  </rv>
  <rv s="1">
    <fb>35.68</fb>
    <v>1</v>
  </rv>
  <rv s="1">
    <fb>36.18</fb>
    <v>1</v>
  </rv>
  <rv s="1">
    <fb>35.414999999999999</fb>
    <v>1</v>
  </rv>
  <rv s="1">
    <fb>1052810</fb>
    <v>2</v>
  </rv>
  <rv s="1">
    <fb>44292</fb>
    <v>0</v>
  </rv>
  <rv s="1">
    <fb>82.17</fb>
    <v>1</v>
  </rv>
  <rv s="1">
    <fb>81.885000000000005</fb>
    <v>1</v>
  </rv>
  <rv s="1">
    <fb>83.29</fb>
    <v>1</v>
  </rv>
  <rv s="1">
    <fb>81.14</fb>
    <v>1</v>
  </rv>
  <rv s="1">
    <fb>1028350</fb>
    <v>2</v>
  </rv>
  <rv s="1">
    <fb>43784</fb>
    <v>0</v>
  </rv>
  <rv s="1">
    <fb>36.659999999999997</fb>
    <v>1</v>
  </rv>
  <rv s="1">
    <fb>36.24</fb>
    <v>1</v>
  </rv>
  <rv s="1">
    <fb>37</fb>
    <v>1</v>
  </rv>
  <rv s="1">
    <fb>36.049999999999997</fb>
    <v>1</v>
  </rv>
  <rv s="1">
    <fb>2501649</fb>
    <v>2</v>
  </rv>
  <rv s="1">
    <fb>44291</fb>
    <v>0</v>
  </rv>
  <rv s="1">
    <fb>81.069999999999993</fb>
    <v>1</v>
  </rv>
  <rv s="1">
    <fb>81.3</fb>
    <v>1</v>
  </rv>
  <rv s="1">
    <fb>78.260000000000005</fb>
    <v>1</v>
  </rv>
  <rv s="1">
    <fb>703813</fb>
    <v>2</v>
  </rv>
  <rv s="1">
    <fb>43787</fb>
    <v>0</v>
  </rv>
  <rv s="1">
    <fb>35.47</fb>
    <v>1</v>
  </rv>
  <rv s="1">
    <fb>36.68</fb>
    <v>1</v>
  </rv>
  <rv s="1">
    <fb>36.81</fb>
    <v>1</v>
  </rv>
  <rv s="1">
    <fb>35.22</fb>
    <v>1</v>
  </rv>
  <rv s="1">
    <fb>1235354</fb>
    <v>2</v>
  </rv>
  <rv s="1">
    <fb>44287</fb>
    <v>0</v>
  </rv>
  <rv s="1">
    <fb>81.099999999999994</fb>
    <v>1</v>
  </rv>
  <rv s="1">
    <fb>82.43</fb>
    <v>1</v>
  </rv>
  <rv s="1">
    <fb>79.09</fb>
    <v>1</v>
  </rv>
  <rv s="1">
    <fb>954887</fb>
    <v>2</v>
  </rv>
  <rv s="1">
    <fb>43788</fb>
    <v>0</v>
  </rv>
  <rv s="1">
    <fb>34.799999999999997</fb>
    <v>1</v>
  </rv>
  <rv s="1">
    <fb>35.6203</fb>
    <v>1</v>
  </rv>
  <rv s="1">
    <fb>34.61</fb>
    <v>1</v>
  </rv>
  <rv s="1">
    <fb>1774081</fb>
    <v>2</v>
  </rv>
  <rv s="1">
    <fb>44286</fb>
    <v>0</v>
  </rv>
  <rv s="1">
    <fb>80.45</fb>
    <v>1</v>
  </rv>
  <rv s="1">
    <fb>80.84</fb>
    <v>1</v>
  </rv>
  <rv s="1">
    <fb>77.040000000000006</fb>
    <v>1</v>
  </rv>
  <rv s="1">
    <fb>948404</fb>
    <v>2</v>
  </rv>
  <rv s="1">
    <fb>43789</fb>
    <v>0</v>
  </rv>
  <rv s="1">
    <fb>34.729999999999997</fb>
    <v>1</v>
  </rv>
  <rv s="1">
    <fb>35.03</fb>
    <v>1</v>
  </rv>
  <rv s="1">
    <fb>35.35</fb>
    <v>1</v>
  </rv>
  <rv s="1">
    <fb>34.51</fb>
    <v>1</v>
  </rv>
  <rv s="1">
    <fb>1349634</fb>
    <v>2</v>
  </rv>
  <rv s="1">
    <fb>44285</fb>
    <v>0</v>
  </rv>
  <rv s="1">
    <fb>74.77</fb>
    <v>1</v>
  </rv>
  <rv s="1">
    <fb>74.125</fb>
    <v>1</v>
  </rv>
  <rv s="1">
    <fb>847831</fb>
    <v>2</v>
  </rv>
  <rv s="1">
    <fb>43790</fb>
    <v>0</v>
  </rv>
  <rv s="1">
    <fb>34.409999999999997</fb>
    <v>1</v>
  </rv>
  <rv s="1">
    <fb>35.01</fb>
    <v>1</v>
  </rv>
  <rv s="1">
    <fb>34.119999999999997</fb>
    <v>1</v>
  </rv>
  <rv s="1">
    <fb>945814</fb>
    <v>2</v>
  </rv>
  <rv s="1">
    <fb>44284</fb>
    <v>0</v>
  </rv>
  <rv s="1">
    <fb>74.87</fb>
    <v>1</v>
  </rv>
  <rv s="1">
    <fb>80.3</fb>
    <v>1</v>
  </rv>
  <rv s="1">
    <fb>81.429900000000004</fb>
    <v>1</v>
  </rv>
  <rv s="1">
    <fb>1185028</fb>
    <v>2</v>
  </rv>
  <rv s="1">
    <fb>43791</fb>
    <v>0</v>
  </rv>
  <rv s="1">
    <fb>34.21</fb>
    <v>1</v>
  </rv>
  <rv s="1">
    <fb>34.479999999999997</fb>
    <v>1</v>
  </rv>
  <rv s="1">
    <fb>34.56</fb>
    <v>1</v>
  </rv>
  <rv s="1">
    <fb>941939</fb>
    <v>2</v>
  </rv>
  <rv s="1">
    <fb>44281</fb>
    <v>0</v>
  </rv>
  <rv s="1">
    <fb>80.55</fb>
    <v>1</v>
  </rv>
  <rv s="1">
    <fb>77.17</fb>
    <v>1</v>
  </rv>
  <rv s="1">
    <fb>751826</fb>
    <v>2</v>
  </rv>
  <rv s="1">
    <fb>43794</fb>
    <v>0</v>
  </rv>
  <rv s="1">
    <fb>35.06</fb>
    <v>1</v>
  </rv>
  <rv s="1">
    <fb>34.32</fb>
    <v>1</v>
  </rv>
  <rv s="1">
    <fb>992268</fb>
    <v>2</v>
  </rv>
  <rv s="1">
    <fb>44280</fb>
    <v>0</v>
  </rv>
  <rv s="1">
    <fb>78.299899999999994</fb>
    <v>1</v>
  </rv>
  <rv s="1">
    <fb>70.37</fb>
    <v>1</v>
  </rv>
  <rv s="1">
    <fb>1659917</fb>
    <v>2</v>
  </rv>
  <rv s="1">
    <fb>43795</fb>
    <v>0</v>
  </rv>
  <rv s="1">
    <fb>35.479999999999997</fb>
    <v>1</v>
  </rv>
  <rv s="1">
    <fb>35.159999999999997</fb>
    <v>1</v>
  </rv>
  <rv s="1">
    <fb>35.69</fb>
    <v>1</v>
  </rv>
  <rv s="1">
    <fb>35</fb>
    <v>1</v>
  </rv>
  <rv s="1">
    <fb>1140927</fb>
    <v>2</v>
  </rv>
  <rv s="1">
    <fb>44279</fb>
    <v>0</v>
  </rv>
  <rv s="1">
    <fb>77.42</fb>
    <v>1</v>
  </rv>
  <rv s="1">
    <fb>73.13</fb>
    <v>1</v>
  </rv>
  <rv s="1">
    <fb>1170722</fb>
    <v>2</v>
  </rv>
  <rv s="1">
    <fb>43796</fb>
    <v>0</v>
  </rv>
  <rv s="1">
    <fb>35.284999999999997</fb>
    <v>1</v>
  </rv>
  <rv s="1">
    <fb>35.770000000000003</fb>
    <v>1</v>
  </rv>
  <rv s="1">
    <fb>35.86</fb>
    <v>1</v>
  </rv>
  <rv s="1">
    <fb>813820</fb>
    <v>2</v>
  </rv>
  <rv s="1">
    <fb>44278</fb>
    <v>0</v>
  </rv>
  <rv s="1">
    <fb>75.14</fb>
    <v>1</v>
  </rv>
  <rv s="1">
    <fb>1431880</fb>
    <v>2</v>
  </rv>
  <rv s="1">
    <fb>43798</fb>
    <v>0</v>
  </rv>
  <rv s="1">
    <fb>34.9</fb>
    <v>1</v>
  </rv>
  <rv s="1">
    <fb>35.1</fb>
    <v>1</v>
  </rv>
  <rv s="1">
    <fb>35.299999999999997</fb>
    <v>1</v>
  </rv>
  <rv s="1">
    <fb>34.89</fb>
    <v>1</v>
  </rv>
  <rv s="1">
    <fb>421128</fb>
    <v>2</v>
  </rv>
  <rv s="1">
    <fb>44277</fb>
    <v>0</v>
  </rv>
  <rv s="1">
    <fb>79.03</fb>
    <v>1</v>
  </rv>
  <rv s="1">
    <fb>77.876000000000005</fb>
    <v>1</v>
  </rv>
  <rv s="1">
    <fb>79.8</fb>
    <v>1</v>
  </rv>
  <rv s="1">
    <fb>76.7</fb>
    <v>1</v>
  </rv>
  <rv s="1">
    <fb>927877</fb>
    <v>2</v>
  </rv>
  <rv s="1">
    <fb>43801</fb>
    <v>0</v>
  </rv>
  <rv s="1">
    <fb>34.979999999999997</fb>
    <v>1</v>
  </rv>
  <rv s="1">
    <fb>33.314999999999998</fb>
    <v>1</v>
  </rv>
  <rv s="1">
    <fb>1418014</fb>
    <v>2</v>
  </rv>
  <rv s="1">
    <fb>44274</fb>
    <v>0</v>
  </rv>
  <rv s="1">
    <fb>77.209999999999994</fb>
    <v>1</v>
  </rv>
  <rv s="1">
    <fb>77.63</fb>
    <v>1</v>
  </rv>
  <rv s="1">
    <fb>78.020300000000006</fb>
    <v>1</v>
  </rv>
  <rv s="1">
    <fb>2126621</fb>
    <v>2</v>
  </rv>
  <rv s="1">
    <fb>43802</fb>
    <v>0</v>
  </rv>
  <rv s="1">
    <fb>34.22</fb>
    <v>1</v>
  </rv>
  <rv s="1">
    <fb>34.270000000000003</fb>
    <v>1</v>
  </rv>
  <rv s="1">
    <fb>32.75</fb>
    <v>1</v>
  </rv>
  <rv s="1">
    <fb>1724691</fb>
    <v>2</v>
  </rv>
  <rv s="1">
    <fb>44273</fb>
    <v>0</v>
  </rv>
  <rv s="1">
    <fb>77.87</fb>
    <v>1</v>
  </rv>
  <rv s="1">
    <fb>80.569999999999993</fb>
    <v>1</v>
  </rv>
  <rv s="1">
    <fb>81.778999999999996</fb>
    <v>1</v>
  </rv>
  <rv s="1">
    <fb>77.403800000000004</fb>
    <v>1</v>
  </rv>
  <rv s="1">
    <fb>914062</fb>
    <v>2</v>
  </rv>
  <rv s="1">
    <fb>43803</fb>
    <v>0</v>
  </rv>
  <rv s="1">
    <fb>35.89</fb>
    <v>1</v>
  </rv>
  <rv s="1">
    <fb>36.14</fb>
    <v>1</v>
  </rv>
  <rv s="1">
    <fb>33.97</fb>
    <v>1</v>
  </rv>
  <rv s="1">
    <fb>1746522</fb>
    <v>2</v>
  </rv>
  <rv s="1">
    <fb>44272</fb>
    <v>0</v>
  </rv>
  <rv s="1">
    <fb>81.66</fb>
    <v>1</v>
  </rv>
  <rv s="1">
    <fb>81.260000000000005</fb>
    <v>1</v>
  </rv>
  <rv s="1">
    <fb>81.805000000000007</fb>
    <v>1</v>
  </rv>
  <rv s="1">
    <fb>971147</fb>
    <v>2</v>
  </rv>
  <rv s="1">
    <fb>43804</fb>
    <v>0</v>
  </rv>
  <rv s="1">
    <fb>36.159999999999997</fb>
    <v>1</v>
  </rv>
  <rv s="1">
    <fb>36.99</fb>
    <v>1</v>
  </rv>
  <rv s="1">
    <fb>35.630000000000003</fb>
    <v>1</v>
  </rv>
  <rv s="1">
    <fb>1490369</fb>
    <v>2</v>
  </rv>
  <rv s="1">
    <fb>44271</fb>
    <v>0</v>
  </rv>
  <rv s="1">
    <fb>81.599999999999994</fb>
    <v>1</v>
  </rv>
  <rv s="1">
    <fb>84.79</fb>
    <v>1</v>
  </rv>
  <rv s="1">
    <fb>81.33</fb>
    <v>1</v>
  </rv>
  <rv s="1">
    <fb>780775</fb>
    <v>2</v>
  </rv>
  <rv s="1">
    <fb>43805</fb>
    <v>0</v>
  </rv>
  <rv s="1">
    <fb>35.46</fb>
    <v>1</v>
  </rv>
  <rv s="1">
    <fb>36.700000000000003</fb>
    <v>1</v>
  </rv>
  <rv s="1">
    <fb>36.979999999999997</fb>
    <v>1</v>
  </rv>
  <rv s="1">
    <fb>35.409999999999997</fb>
    <v>1</v>
  </rv>
  <rv s="1">
    <fb>1140285</fb>
    <v>2</v>
  </rv>
  <rv s="1">
    <fb>44270</fb>
    <v>0</v>
  </rv>
  <rv s="1">
    <fb>82</fb>
    <v>1</v>
  </rv>
  <rv s="1">
    <fb>1058099</fb>
    <v>2</v>
  </rv>
  <rv s="1">
    <fb>43808</fb>
    <v>0</v>
  </rv>
  <rv s="1">
    <fb>36.270000000000003</fb>
    <v>1</v>
  </rv>
  <rv s="1">
    <fb>36.39</fb>
    <v>1</v>
  </rv>
  <rv s="1">
    <fb>949577</fb>
    <v>2</v>
  </rv>
  <rv s="1">
    <fb>44267</fb>
    <v>0</v>
  </rv>
  <rv s="1">
    <fb>81.31</fb>
    <v>1</v>
  </rv>
  <rv s="1">
    <fb>80.730400000000003</fb>
    <v>1</v>
  </rv>
  <rv s="1">
    <fb>933832</fb>
    <v>2</v>
  </rv>
  <rv s="1">
    <fb>43809</fb>
    <v>0</v>
  </rv>
  <rv s="1">
    <fb>35.594999999999999</fb>
    <v>1</v>
  </rv>
  <rv s="1">
    <fb>36.15</fb>
    <v>1</v>
  </rv>
  <rv s="1">
    <fb>36.450000000000003</fb>
    <v>1</v>
  </rv>
  <rv s="1">
    <fb>35.369999999999997</fb>
    <v>1</v>
  </rv>
  <rv s="1">
    <fb>822288</fb>
    <v>2</v>
  </rv>
  <rv s="1">
    <fb>44266</fb>
    <v>0</v>
  </rv>
  <rv s="1">
    <fb>82.56</fb>
    <v>1</v>
  </rv>
  <rv s="1">
    <fb>78.739999999999995</fb>
    <v>1</v>
  </rv>
  <rv s="1">
    <fb>82.82</fb>
    <v>1</v>
  </rv>
  <rv s="1">
    <fb>77.8</fb>
    <v>1</v>
  </rv>
  <rv s="1">
    <fb>1376269</fb>
    <v>2</v>
  </rv>
  <rv s="1">
    <fb>43810</fb>
    <v>0</v>
  </rv>
  <rv s="1">
    <fb>35.659999999999997</fb>
    <v>1</v>
  </rv>
  <rv s="1">
    <fb>35.57</fb>
    <v>1</v>
  </rv>
  <rv s="1">
    <fb>35.71</fb>
    <v>1</v>
  </rv>
  <rv s="1">
    <fb>663280</fb>
    <v>2</v>
  </rv>
  <rv s="1">
    <fb>44265</fb>
    <v>0</v>
  </rv>
  <rv s="1">
    <fb>80.9054</fb>
    <v>1</v>
  </rv>
  <rv s="1">
    <fb>76.89</fb>
    <v>1</v>
  </rv>
  <rv s="1">
    <fb>924428</fb>
    <v>2</v>
  </rv>
  <rv s="1">
    <fb>43811</fb>
    <v>0</v>
  </rv>
  <rv s="1">
    <fb>35.909999999999997</fb>
    <v>1</v>
  </rv>
  <rv s="1">
    <fb>35.65</fb>
    <v>1</v>
  </rv>
  <rv s="1">
    <fb>36.19</fb>
    <v>1</v>
  </rv>
  <rv s="1">
    <fb>897418</fb>
    <v>2</v>
  </rv>
  <rv s="1">
    <fb>44264</fb>
    <v>0</v>
  </rv>
  <rv s="1">
    <fb>78.13</fb>
    <v>1</v>
  </rv>
  <rv s="1">
    <fb>907777</fb>
    <v>2</v>
  </rv>
  <rv s="1">
    <fb>43812</fb>
    <v>0</v>
  </rv>
  <rv s="1">
    <fb>36.119999999999997</fb>
    <v>1</v>
  </rv>
  <rv s="1">
    <fb>36.35</fb>
    <v>1</v>
  </rv>
  <rv s="1">
    <fb>35.729999999999997</fb>
    <v>1</v>
  </rv>
  <rv s="1">
    <fb>596006</fb>
    <v>2</v>
  </rv>
  <rv s="1">
    <fb>44263</fb>
    <v>0</v>
  </rv>
  <rv s="1">
    <fb>75.44</fb>
    <v>1</v>
  </rv>
  <rv s="1">
    <fb>78.525700000000001</fb>
    <v>1</v>
  </rv>
  <rv s="1">
    <fb>74.760000000000005</fb>
    <v>1</v>
  </rv>
  <rv s="1">
    <fb>874802</fb>
    <v>2</v>
  </rv>
  <rv s="1">
    <fb>43815</fb>
    <v>0</v>
  </rv>
  <rv s="1">
    <fb>37.880000000000003</fb>
    <v>1</v>
  </rv>
  <rv s="1">
    <fb>38.189599999999999</fb>
    <v>1</v>
  </rv>
  <rv s="1">
    <fb>1605852</fb>
    <v>2</v>
  </rv>
  <rv s="1">
    <fb>44260</fb>
    <v>0</v>
  </rv>
  <rv s="1">
    <fb>75.3</fb>
    <v>1</v>
  </rv>
  <rv s="1">
    <fb>76.349999999999994</fb>
    <v>1</v>
  </rv>
  <rv s="1">
    <fb>76.37</fb>
    <v>1</v>
  </rv>
  <rv s="1">
    <fb>70.340299999999999</fb>
    <v>1</v>
  </rv>
  <rv s="1">
    <fb>1239340</fb>
    <v>2</v>
  </rv>
  <rv s="1">
    <fb>43816</fb>
    <v>0</v>
  </rv>
  <rv s="1">
    <fb>38.57</fb>
    <v>1</v>
  </rv>
  <rv s="1">
    <fb>38.03</fb>
    <v>1</v>
  </rv>
  <rv s="1">
    <fb>38.99</fb>
    <v>1</v>
  </rv>
  <rv s="1">
    <fb>37.645099999999999</fb>
    <v>1</v>
  </rv>
  <rv s="1">
    <fb>1192071</fb>
    <v>2</v>
  </rv>
  <rv s="1">
    <fb>44259</fb>
    <v>0</v>
  </rv>
  <rv s="1">
    <fb>75.16</fb>
    <v>1</v>
  </rv>
  <rv s="1">
    <fb>76.81</fb>
    <v>1</v>
  </rv>
  <rv s="1">
    <fb>77.75</fb>
    <v>1</v>
  </rv>
  <rv s="1">
    <fb>73.5</fb>
    <v>1</v>
  </rv>
  <rv s="1">
    <fb>1528425</fb>
    <v>2</v>
  </rv>
  <rv s="1">
    <fb>43817</fb>
    <v>0</v>
  </rv>
  <rv s="1">
    <fb>39.299999999999997</fb>
    <v>1</v>
  </rv>
  <rv s="1">
    <fb>38.700000000000003</fb>
    <v>1</v>
  </rv>
  <rv s="1">
    <fb>39.362400000000001</fb>
    <v>1</v>
  </rv>
  <rv s="1">
    <fb>38.64</fb>
    <v>1</v>
  </rv>
  <rv s="1">
    <fb>1189868</fb>
    <v>2</v>
  </rv>
  <rv s="1">
    <fb>44258</fb>
    <v>0</v>
  </rv>
  <rv s="1">
    <fb>77.61</fb>
    <v>1</v>
  </rv>
  <rv s="1">
    <fb>79.47</fb>
    <v>1</v>
  </rv>
  <rv s="1">
    <fb>79.739999999999995</fb>
    <v>1</v>
  </rv>
  <rv s="1">
    <fb>76.31</fb>
    <v>1</v>
  </rv>
  <rv s="1">
    <fb>740481</fb>
    <v>2</v>
  </rv>
  <rv s="1">
    <fb>43818</fb>
    <v>0</v>
  </rv>
  <rv s="1">
    <fb>39.26</fb>
    <v>1</v>
  </rv>
  <rv s="1">
    <fb>39.21</fb>
    <v>1</v>
  </rv>
  <rv s="1">
    <fb>40.049999999999997</fb>
    <v>1</v>
  </rv>
  <rv s="1">
    <fb>39.200000000000003</fb>
    <v>1</v>
  </rv>
  <rv s="1">
    <fb>1412640</fb>
    <v>2</v>
  </rv>
  <rv s="1">
    <fb>44257</fb>
    <v>0</v>
  </rv>
  <rv s="1">
    <fb>80.391800000000003</fb>
    <v>1</v>
  </rv>
  <rv s="1">
    <fb>81.98</fb>
    <v>1</v>
  </rv>
  <rv s="1">
    <fb>78.239999999999995</fb>
    <v>1</v>
  </rv>
  <rv s="1">
    <fb>645214</fb>
    <v>2</v>
  </rv>
  <rv s="1">
    <fb>43819</fb>
    <v>0</v>
  </rv>
  <rv s="1">
    <fb>40.31</fb>
    <v>1</v>
  </rv>
  <rv s="1">
    <fb>39.42</fb>
    <v>1</v>
  </rv>
  <rv s="1">
    <fb>40.85</fb>
    <v>1</v>
  </rv>
  <rv s="1">
    <fb>39.29</fb>
    <v>1</v>
  </rv>
  <rv s="1">
    <fb>2363754</fb>
    <v>2</v>
  </rv>
  <rv s="1">
    <fb>44256</fb>
    <v>0</v>
  </rv>
  <rv s="1">
    <fb>80.53</fb>
    <v>1</v>
  </rv>
  <rv s="1">
    <fb>78.540000000000006</fb>
    <v>1</v>
  </rv>
  <rv s="1">
    <fb>81.58</fb>
    <v>1</v>
  </rv>
  <rv s="1">
    <fb>77.83</fb>
    <v>1</v>
  </rv>
  <rv s="1">
    <fb>1055853</fb>
    <v>2</v>
  </rv>
  <rv s="1">
    <fb>43822</fb>
    <v>0</v>
  </rv>
  <rv s="1">
    <fb>40.03</fb>
    <v>1</v>
  </rv>
  <rv s="1">
    <fb>40.479999999999997</fb>
    <v>1</v>
  </rv>
  <rv s="1">
    <fb>40.49</fb>
    <v>1</v>
  </rv>
  <rv s="1">
    <fb>39.11</fb>
    <v>1</v>
  </rv>
  <rv s="1">
    <fb>965127</fb>
    <v>2</v>
  </rv>
  <rv s="1">
    <fb>44253</fb>
    <v>0</v>
  </rv>
  <rv s="1">
    <fb>76.72</fb>
    <v>1</v>
  </rv>
  <rv s="1">
    <fb>76</fb>
    <v>1</v>
  </rv>
  <rv s="1">
    <fb>78.08</fb>
    <v>1</v>
  </rv>
  <rv s="1">
    <fb>74.34</fb>
    <v>1</v>
  </rv>
  <rv s="1">
    <fb>906173</fb>
    <v>2</v>
  </rv>
  <rv s="1">
    <fb>43823</fb>
    <v>0</v>
  </rv>
  <rv s="1">
    <fb>39.9</fb>
    <v>1</v>
  </rv>
  <rv s="1">
    <fb>40.22</fb>
    <v>1</v>
  </rv>
  <rv s="1">
    <fb>39.46</fb>
    <v>1</v>
  </rv>
  <rv s="1">
    <fb>402790</fb>
    <v>2</v>
  </rv>
  <rv s="1">
    <fb>44252</fb>
    <v>0</v>
  </rv>
  <rv s="1">
    <fb>75.56</fb>
    <v>1</v>
  </rv>
  <rv s="1">
    <fb>73.959999999999994</fb>
    <v>1</v>
  </rv>
  <rv s="1">
    <fb>1431713</fb>
    <v>2</v>
  </rv>
  <rv s="1">
    <fb>43825</fb>
    <v>0</v>
  </rv>
  <rv s="1">
    <fb>40.75</fb>
    <v>1</v>
  </rv>
  <rv s="1">
    <fb>40.119999999999997</fb>
    <v>1</v>
  </rv>
  <rv s="1">
    <fb>40.79</fb>
    <v>1</v>
  </rv>
  <rv s="1">
    <fb>622153</fb>
    <v>2</v>
  </rv>
  <rv s="1">
    <fb>44251</fb>
    <v>0</v>
  </rv>
  <rv s="1">
    <fb>76.739999999999995</fb>
    <v>1</v>
  </rv>
  <rv s="1">
    <fb>1370165</fb>
    <v>2</v>
  </rv>
  <rv s="1">
    <fb>43826</fb>
    <v>0</v>
  </rv>
  <rv s="1">
    <fb>41.26</fb>
    <v>1</v>
  </rv>
  <rv s="1">
    <fb>40.729999999999997</fb>
    <v>1</v>
  </rv>
  <rv s="1">
    <fb>41.38</fb>
    <v>1</v>
  </rv>
  <rv s="1">
    <fb>40.630000000000003</fb>
    <v>1</v>
  </rv>
  <rv s="1">
    <fb>693150</fb>
    <v>2</v>
  </rv>
  <rv s="1">
    <fb>44250</fb>
    <v>0</v>
  </rv>
  <rv s="1">
    <fb>80.010000000000005</fb>
    <v>1</v>
  </rv>
  <rv s="1">
    <fb>82.028499999999994</fb>
    <v>1</v>
  </rv>
  <rv s="1">
    <fb>2047554</fb>
    <v>2</v>
  </rv>
  <rv s="1">
    <fb>43829</fb>
    <v>0</v>
  </rv>
  <rv s="1">
    <fb>41.494999999999997</fb>
    <v>1</v>
  </rv>
  <rv s="1">
    <fb>41.62</fb>
    <v>1</v>
  </rv>
  <rv s="1">
    <fb>42.27</fb>
    <v>1</v>
  </rv>
  <rv s="1">
    <fb>41.21</fb>
    <v>1</v>
  </rv>
  <rv s="1">
    <fb>865293</fb>
    <v>2</v>
  </rv>
  <rv s="1">
    <fb>44249</fb>
    <v>0</v>
  </rv>
  <rv s="1">
    <fb>83.98</fb>
    <v>1</v>
  </rv>
  <rv s="1">
    <fb>81.520099999999999</fb>
    <v>1</v>
  </rv>
  <rv s="1">
    <fb>1257293</fb>
    <v>2</v>
  </rv>
  <rv s="1">
    <fb>43830</fb>
    <v>0</v>
  </rv>
  <rv s="1">
    <fb>41.89</fb>
    <v>1</v>
  </rv>
  <rv s="1">
    <fb>41.41</fb>
    <v>1</v>
  </rv>
  <rv s="1">
    <fb>42.2</fb>
    <v>1</v>
  </rv>
  <rv s="1">
    <fb>41.18</fb>
    <v>1</v>
  </rv>
  <rv s="1">
    <fb>753130</fb>
    <v>2</v>
  </rv>
  <rv s="1">
    <fb>44246</fb>
    <v>0</v>
  </rv>
  <rv s="1">
    <fb>82.37</fb>
    <v>1</v>
  </rv>
  <rv s="1">
    <fb>81.05</fb>
    <v>1</v>
  </rv>
  <rv s="1">
    <fb>84.09</fb>
    <v>1</v>
  </rv>
  <rv s="1">
    <fb>81</fb>
    <v>1</v>
  </rv>
  <rv s="1">
    <fb>783002</fb>
    <v>2</v>
  </rv>
  <rv s="1">
    <fb>43832</fb>
    <v>0</v>
  </rv>
  <rv s="1">
    <fb>41.75</fb>
    <v>1</v>
  </rv>
  <rv s="1">
    <fb>42.23</fb>
    <v>1</v>
  </rv>
  <rv s="1">
    <fb>1024372</fb>
    <v>2</v>
  </rv>
  <rv s="1">
    <fb>44245</fb>
    <v>0</v>
  </rv>
  <rv s="1">
    <fb>79.900000000000006</fb>
    <v>1</v>
  </rv>
  <rv s="1">
    <fb>79.53</fb>
    <v>1</v>
  </rv>
  <rv s="1">
    <fb>80.659000000000006</fb>
    <v>1</v>
  </rv>
  <rv s="1">
    <fb>870218</fb>
    <v>2</v>
  </rv>
  <rv s="1">
    <fb>43833</fb>
    <v>0</v>
  </rv>
  <rv s="1">
    <fb>42.075000000000003</fb>
    <v>1</v>
  </rv>
  <rv s="1">
    <fb>41.31</fb>
    <v>1</v>
  </rv>
  <rv s="1">
    <fb>42.14</fb>
    <v>1</v>
  </rv>
  <rv s="1">
    <fb>41.16</fb>
    <v>1</v>
  </rv>
  <rv s="1">
    <fb>662054</fb>
    <v>2</v>
  </rv>
  <rv s="1">
    <fb>44244</fb>
    <v>0</v>
  </rv>
  <rv s="1">
    <fb>80.040000000000006</fb>
    <v>1</v>
  </rv>
  <rv s="1">
    <fb>80.94</fb>
    <v>1</v>
  </rv>
  <rv s="1">
    <fb>77.36</fb>
    <v>1</v>
  </rv>
  <rv s="1">
    <fb>860436</fb>
    <v>2</v>
  </rv>
  <rv s="1">
    <fb>43836</fb>
    <v>0</v>
  </rv>
  <rv s="1">
    <fb>42.41</fb>
    <v>1</v>
  </rv>
  <rv s="1">
    <fb>41.97</fb>
    <v>1</v>
  </rv>
  <rv s="1">
    <fb>42.5852</fb>
    <v>1</v>
  </rv>
  <rv s="1">
    <fb>41.53</fb>
    <v>1</v>
  </rv>
  <rv s="1">
    <fb>824198</fb>
    <v>2</v>
  </rv>
  <rv s="1">
    <fb>44243</fb>
    <v>0</v>
  </rv>
  <rv s="1">
    <fb>82.46</fb>
    <v>1</v>
  </rv>
  <rv s="1">
    <fb>773505</fb>
    <v>2</v>
  </rv>
  <rv s="1">
    <fb>43837</fb>
    <v>0</v>
  </rv>
  <rv s="1">
    <fb>41.61</fb>
    <v>1</v>
  </rv>
  <rv s="1">
    <fb>42.51</fb>
    <v>1</v>
  </rv>
  <rv s="1">
    <fb>42.81</fb>
    <v>1</v>
  </rv>
  <rv s="1">
    <fb>41.427100000000003</fb>
    <v>1</v>
  </rv>
  <rv s="1">
    <fb>1127941</fb>
    <v>2</v>
  </rv>
  <rv s="1">
    <fb>44239</fb>
    <v>0</v>
  </rv>
  <rv s="1">
    <fb>81.709999999999994</fb>
    <v>1</v>
  </rv>
  <rv s="1">
    <fb>79.22</fb>
    <v>1</v>
  </rv>
  <rv s="1">
    <fb>81.84</fb>
    <v>1</v>
  </rv>
  <rv s="1">
    <fb>78.715000000000003</fb>
    <v>1</v>
  </rv>
  <rv s="1">
    <fb>496046</fb>
    <v>2</v>
  </rv>
  <rv s="1">
    <fb>43838</fb>
    <v>0</v>
  </rv>
  <rv s="1">
    <fb>42.68</fb>
    <v>1</v>
  </rv>
  <rv s="1">
    <fb>41.64</fb>
    <v>1</v>
  </rv>
  <rv s="1">
    <fb>43.305</fb>
    <v>1</v>
  </rv>
  <rv s="1">
    <fb>41.5</fb>
    <v>1</v>
  </rv>
  <rv s="1">
    <fb>1420772</fb>
    <v>2</v>
  </rv>
  <rv s="1">
    <fb>44238</fb>
    <v>0</v>
  </rv>
  <rv s="1">
    <fb>79.36</fb>
    <v>1</v>
  </rv>
  <rv s="1">
    <fb>79.908000000000001</fb>
    <v>1</v>
  </rv>
  <rv s="1">
    <fb>77.530100000000004</fb>
    <v>1</v>
  </rv>
  <rv s="1">
    <fb>653843</fb>
    <v>2</v>
  </rv>
  <rv s="1">
    <fb>43839</fb>
    <v>0</v>
  </rv>
  <rv s="1">
    <fb>43.4</fb>
    <v>1</v>
  </rv>
  <rv s="1">
    <fb>42.8</fb>
    <v>1</v>
  </rv>
  <rv s="1">
    <fb>43.43</fb>
    <v>1</v>
  </rv>
  <rv s="1">
    <fb>42.58</fb>
    <v>1</v>
  </rv>
  <rv s="1">
    <fb>1067712</fb>
    <v>2</v>
  </rv>
  <rv s="1">
    <fb>44237</fb>
    <v>0</v>
  </rv>
  <rv s="1">
    <fb>81.36</fb>
    <v>1</v>
  </rv>
  <rv s="1">
    <fb>76.814400000000006</fb>
    <v>1</v>
  </rv>
  <rv s="1">
    <fb>682323</fb>
    <v>2</v>
  </rv>
  <rv s="1">
    <fb>43840</fb>
    <v>0</v>
  </rv>
  <rv s="1">
    <fb>42.89</fb>
    <v>1</v>
  </rv>
  <rv s="1">
    <fb>43.28</fb>
    <v>1</v>
  </rv>
  <rv s="1">
    <fb>43.58</fb>
    <v>1</v>
  </rv>
  <rv s="1">
    <fb>42.384999999999998</fb>
    <v>1</v>
  </rv>
  <rv s="1">
    <fb>1477454</fb>
    <v>2</v>
  </rv>
  <rv s="1">
    <fb>44236</fb>
    <v>0</v>
  </rv>
  <rv s="1">
    <fb>79.88</fb>
    <v>1</v>
  </rv>
  <rv s="1">
    <fb>77.25</fb>
    <v>1</v>
  </rv>
  <rv s="1">
    <fb>900882</fb>
    <v>2</v>
  </rv>
  <rv s="1">
    <fb>43843</fb>
    <v>0</v>
  </rv>
  <rv s="1">
    <fb>43.04</fb>
    <v>1</v>
  </rv>
  <rv s="1">
    <fb>40.520000000000003</fb>
    <v>1</v>
  </rv>
  <rv s="1">
    <fb>1961878</fb>
    <v>2</v>
  </rv>
  <rv s="1">
    <fb>44235</fb>
    <v>0</v>
  </rv>
  <rv s="1">
    <fb>76.959999999999994</fb>
    <v>1</v>
  </rv>
  <rv s="1">
    <fb>78.47</fb>
    <v>1</v>
  </rv>
  <rv s="1">
    <fb>870017</fb>
    <v>2</v>
  </rv>
  <rv s="1">
    <fb>43844</fb>
    <v>0</v>
  </rv>
  <rv s="1">
    <fb>42.9</fb>
    <v>1</v>
  </rv>
  <rv s="1">
    <fb>42.77</fb>
    <v>1</v>
  </rv>
  <rv s="1">
    <fb>43.19</fb>
    <v>1</v>
  </rv>
  <rv s="1">
    <fb>41.875</fb>
    <v>1</v>
  </rv>
  <rv s="1">
    <fb>972989</fb>
    <v>2</v>
  </rv>
  <rv s="1">
    <fb>44232</fb>
    <v>0</v>
  </rv>
  <rv s="1">
    <fb>75.52</fb>
    <v>1</v>
  </rv>
  <rv s="1">
    <fb>75.72</fb>
    <v>1</v>
  </rv>
  <rv s="1">
    <fb>74.81</fb>
    <v>1</v>
  </rv>
  <rv s="1">
    <fb>1062439</fb>
    <v>2</v>
  </rv>
  <rv s="1">
    <fb>43845</fb>
    <v>0</v>
  </rv>
  <rv s="1">
    <fb>43.03</fb>
    <v>1</v>
  </rv>
  <rv s="1">
    <fb>43.793799999999997</fb>
    <v>1</v>
  </rv>
  <rv s="1">
    <fb>42.54</fb>
    <v>1</v>
  </rv>
  <rv s="1">
    <fb>853486</fb>
    <v>2</v>
  </rv>
  <rv s="1">
    <fb>44231</fb>
    <v>0</v>
  </rv>
  <rv s="1">
    <fb>74.17</fb>
    <v>1</v>
  </rv>
  <rv s="1">
    <fb>615297</fb>
    <v>2</v>
  </rv>
  <rv s="1">
    <fb>43846</fb>
    <v>0</v>
  </rv>
  <rv s="1">
    <fb>42.91</fb>
    <v>1</v>
  </rv>
  <rv s="1">
    <fb>42.92</fb>
    <v>1</v>
  </rv>
  <rv s="1">
    <fb>43.51</fb>
    <v>1</v>
  </rv>
  <rv s="1">
    <fb>42.65</fb>
    <v>1</v>
  </rv>
  <rv s="1">
    <fb>627729</fb>
    <v>2</v>
  </rv>
  <rv s="1">
    <fb>44230</fb>
    <v>0</v>
  </rv>
  <rv s="1">
    <fb>74.930000000000007</fb>
    <v>1</v>
  </rv>
  <rv s="1">
    <fb>75.89</fb>
    <v>1</v>
  </rv>
  <rv s="1">
    <fb>77.12</fb>
    <v>1</v>
  </rv>
  <rv s="1">
    <fb>73.95</fb>
    <v>1</v>
  </rv>
  <rv s="1">
    <fb>736972</fb>
    <v>2</v>
  </rv>
  <rv s="1">
    <fb>43847</fb>
    <v>0</v>
  </rv>
  <rv s="1">
    <fb>41.58</fb>
    <v>1</v>
  </rv>
  <rv s="1">
    <fb>43.17</fb>
    <v>1</v>
  </rv>
  <rv s="1">
    <fb>915201</fb>
    <v>2</v>
  </rv>
  <rv s="1">
    <fb>44229</fb>
    <v>0</v>
  </rv>
  <rv s="1">
    <fb>75.459999999999994</fb>
    <v>1</v>
  </rv>
  <rv s="1">
    <fb>76.09</fb>
    <v>1</v>
  </rv>
  <rv s="1">
    <fb>73.319999999999993</fb>
    <v>1</v>
  </rv>
  <rv s="1">
    <fb>1425084</fb>
    <v>2</v>
  </rv>
  <rv s="1">
    <fb>43851</fb>
    <v>0</v>
  </rv>
  <rv s="1">
    <fb>41.71</fb>
    <v>1</v>
  </rv>
  <rv s="1">
    <fb>41.85</fb>
    <v>1</v>
  </rv>
  <rv s="1">
    <fb>1120995</fb>
    <v>2</v>
  </rv>
  <rv s="1">
    <fb>44228</fb>
    <v>0</v>
  </rv>
  <rv s="1">
    <fb>72.77</fb>
    <v>1</v>
  </rv>
  <rv s="1">
    <fb>72.98</fb>
    <v>1</v>
  </rv>
  <rv s="1">
    <fb>68.575599999999994</fb>
    <v>1</v>
  </rv>
  <rv s="1">
    <fb>836827</fb>
    <v>2</v>
  </rv>
  <rv s="1">
    <fb>43852</fb>
    <v>0</v>
  </rv>
  <rv s="1">
    <fb>42.37</fb>
    <v>1</v>
  </rv>
  <rv s="1">
    <fb>41.98</fb>
    <v>1</v>
  </rv>
  <rv s="1">
    <fb>42.63</fb>
    <v>1</v>
  </rv>
  <rv s="1">
    <fb>41.94</fb>
    <v>1</v>
  </rv>
  <rv s="1">
    <fb>591889</fb>
    <v>2</v>
  </rv>
  <rv s="1">
    <fb>44225</fb>
    <v>0</v>
  </rv>
  <rv s="1">
    <fb>70.02</fb>
    <v>1</v>
  </rv>
  <rv s="1">
    <fb>72.069999999999993</fb>
    <v>1</v>
  </rv>
  <rv s="1">
    <fb>68.5</fb>
    <v>1</v>
  </rv>
  <rv s="1">
    <fb>1264099</fb>
    <v>2</v>
  </rv>
  <rv s="1">
    <fb>43853</fb>
    <v>0</v>
  </rv>
  <rv s="1">
    <fb>42.12</fb>
    <v>1</v>
  </rv>
  <rv s="1">
    <fb>42.13</fb>
    <v>1</v>
  </rv>
  <rv s="1">
    <fb>42.44</fb>
    <v>1</v>
  </rv>
  <rv s="1">
    <fb>41.54</fb>
    <v>1</v>
  </rv>
  <rv s="1">
    <fb>777689</fb>
    <v>2</v>
  </rv>
  <rv s="1">
    <fb>44224</fb>
    <v>0</v>
  </rv>
  <rv s="1">
    <fb>67.23</fb>
    <v>1</v>
  </rv>
  <rv s="1">
    <fb>70.81</fb>
    <v>1</v>
  </rv>
  <rv s="1">
    <fb>66.7</fb>
    <v>1</v>
  </rv>
  <rv s="1">
    <fb>1414291</fb>
    <v>2</v>
  </rv>
  <rv s="1">
    <fb>43854</fb>
    <v>0</v>
  </rv>
  <rv s="1">
    <fb>41.27</fb>
    <v>1</v>
  </rv>
  <rv s="1">
    <fb>42.22</fb>
    <v>1</v>
  </rv>
  <rv s="1">
    <fb>42.45</fb>
    <v>1</v>
  </rv>
  <rv s="1">
    <fb>41.03</fb>
    <v>1</v>
  </rv>
  <rv s="1">
    <fb>607251</fb>
    <v>2</v>
  </rv>
  <rv s="1">
    <fb>44223</fb>
    <v>0</v>
  </rv>
  <rv s="1">
    <fb>65.8</fb>
    <v>1</v>
  </rv>
  <rv s="1">
    <fb>70.430000000000007</fb>
    <v>1</v>
  </rv>
  <rv s="1">
    <fb>65.37</fb>
    <v>1</v>
  </rv>
  <rv s="1">
    <fb>2100061</fb>
    <v>2</v>
  </rv>
  <rv s="1">
    <fb>43857</fb>
    <v>0</v>
  </rv>
  <rv s="1">
    <fb>40.15</fb>
    <v>1</v>
  </rv>
  <rv s="1">
    <fb>872285</fb>
    <v>2</v>
  </rv>
  <rv s="1">
    <fb>44222</fb>
    <v>0</v>
  </rv>
  <rv s="1">
    <fb>74.69</fb>
    <v>1</v>
  </rv>
  <rv s="1">
    <fb>71.8</fb>
    <v>1</v>
  </rv>
  <rv s="1">
    <fb>819108</fb>
    <v>2</v>
  </rv>
  <rv s="1">
    <fb>43858</fb>
    <v>0</v>
  </rv>
  <rv s="1">
    <fb>40.57</fb>
    <v>1</v>
  </rv>
  <rv s="1">
    <fb>40.880000000000003</fb>
    <v>1</v>
  </rv>
  <rv s="1">
    <fb>41.09</fb>
    <v>1</v>
  </rv>
  <rv s="1">
    <fb>40.229999999999997</fb>
    <v>1</v>
  </rv>
  <rv s="1">
    <fb>783027</fb>
    <v>2</v>
  </rv>
  <rv s="1">
    <fb>44221</fb>
    <v>0</v>
  </rv>
  <rv s="1">
    <fb>73.91</fb>
    <v>1</v>
  </rv>
  <rv s="1">
    <fb>71.05</fb>
    <v>1</v>
  </rv>
  <rv s="1">
    <fb>1102486</fb>
    <v>2</v>
  </rv>
  <rv s="1">
    <fb>43859</fb>
    <v>0</v>
  </rv>
  <rv s="1">
    <fb>40.6</fb>
    <v>1</v>
  </rv>
  <rv s="1">
    <fb>40.71</fb>
    <v>1</v>
  </rv>
  <rv s="1">
    <fb>41.24</fb>
    <v>1</v>
  </rv>
  <rv s="1">
    <fb>40.4</fb>
    <v>1</v>
  </rv>
  <rv s="1">
    <fb>377494</fb>
    <v>2</v>
  </rv>
  <rv s="1">
    <fb>44218</fb>
    <v>0</v>
  </rv>
  <rv s="1">
    <fb>73.48</fb>
    <v>1</v>
  </rv>
  <rv s="1">
    <fb>75.430000000000007</fb>
    <v>1</v>
  </rv>
  <rv s="1">
    <fb>72.515000000000001</fb>
    <v>1</v>
  </rv>
  <rv s="1">
    <fb>989056</fb>
    <v>2</v>
  </rv>
  <rv s="1">
    <fb>43860</fb>
    <v>0</v>
  </rv>
  <rv s="1">
    <fb>39.25</fb>
    <v>1</v>
  </rv>
  <rv s="1">
    <fb>39.619999999999997</fb>
    <v>1</v>
  </rv>
  <rv s="1">
    <fb>40.340000000000003</fb>
    <v>1</v>
  </rv>
  <rv s="1">
    <fb>38.1</fb>
    <v>1</v>
  </rv>
  <rv s="1">
    <fb>867868</fb>
    <v>2</v>
  </rv>
  <rv s="1">
    <fb>44217</fb>
    <v>0</v>
  </rv>
  <rv s="1">
    <fb>73.739999999999995</fb>
    <v>1</v>
  </rv>
  <rv s="1">
    <fb>76.760000000000005</fb>
    <v>1</v>
  </rv>
  <rv s="1">
    <fb>77.569599999999994</fb>
    <v>1</v>
  </rv>
  <rv s="1">
    <fb>964490</fb>
    <v>2</v>
  </rv>
  <rv s="1">
    <fb>43861</fb>
    <v>0</v>
  </rv>
  <rv s="1">
    <fb>37.909999999999997</fb>
    <v>1</v>
  </rv>
  <rv s="1">
    <fb>39.17</fb>
    <v>1</v>
  </rv>
  <rv s="1">
    <fb>37.76</fb>
    <v>1</v>
  </rv>
  <rv s="1">
    <fb>823058</fb>
    <v>2</v>
  </rv>
  <rv s="1">
    <fb>44216</fb>
    <v>0</v>
  </rv>
  <rv s="1">
    <fb>76.27</fb>
    <v>1</v>
  </rv>
  <rv s="1">
    <fb>75.760000000000005</fb>
    <v>1</v>
  </rv>
  <rv s="1">
    <fb>662129</fb>
    <v>2</v>
  </rv>
  <rv s="1">
    <fb>43864</fb>
    <v>0</v>
  </rv>
  <rv s="1">
    <fb>37.484999999999999</fb>
    <v>1</v>
  </rv>
  <rv s="1">
    <fb>38.18</fb>
    <v>1</v>
  </rv>
  <rv s="1">
    <fb>37.35</fb>
    <v>1</v>
  </rv>
  <rv s="1">
    <fb>1102097</fb>
    <v>2</v>
  </rv>
  <rv s="1">
    <fb>44215</fb>
    <v>0</v>
  </rv>
  <rv s="1">
    <fb>76.12</fb>
    <v>1</v>
  </rv>
  <rv s="1">
    <fb>75.91</fb>
    <v>1</v>
  </rv>
  <rv s="1">
    <fb>74.41</fb>
    <v>1</v>
  </rv>
  <rv s="1">
    <fb>773789</fb>
    <v>2</v>
  </rv>
  <rv s="1">
    <fb>43865</fb>
    <v>0</v>
  </rv>
  <rv s="1">
    <fb>38.840000000000003</fb>
    <v>1</v>
  </rv>
  <rv s="1">
    <fb>38.229999999999997</fb>
    <v>1</v>
  </rv>
  <rv s="1">
    <fb>39.78</fb>
    <v>1</v>
  </rv>
  <rv s="1">
    <fb>38.160800000000002</fb>
    <v>1</v>
  </rv>
  <rv s="1">
    <fb>869092</fb>
    <v>2</v>
  </rv>
  <rv s="1">
    <fb>44211</fb>
    <v>0</v>
  </rv>
  <rv s="1">
    <fb>75.19</fb>
    <v>1</v>
  </rv>
  <rv s="1">
    <fb>76.204999999999998</fb>
    <v>1</v>
  </rv>
  <rv s="1">
    <fb>790455</fb>
    <v>2</v>
  </rv>
  <rv s="1">
    <fb>43866</fb>
    <v>0</v>
  </rv>
  <rv s="1">
    <fb>39.409999999999997</fb>
    <v>1</v>
  </rv>
  <rv s="1">
    <fb>39.090000000000003</fb>
    <v>1</v>
  </rv>
  <rv s="1">
    <fb>39.71</fb>
    <v>1</v>
  </rv>
  <rv s="1">
    <fb>38.69</fb>
    <v>1</v>
  </rv>
  <rv s="1">
    <fb>490249</fb>
    <v>2</v>
  </rv>
  <rv s="1">
    <fb>44210</fb>
    <v>0</v>
  </rv>
  <rv s="1">
    <fb>78.680000000000007</fb>
    <v>1</v>
  </rv>
  <rv s="1">
    <fb>75.8</fb>
    <v>1</v>
  </rv>
  <rv s="1">
    <fb>772629</fb>
    <v>2</v>
  </rv>
  <rv s="1">
    <fb>43867</fb>
    <v>0</v>
  </rv>
  <rv s="1">
    <fb>39.44</fb>
    <v>1</v>
  </rv>
  <rv s="1">
    <fb>39.75</fb>
    <v>1</v>
  </rv>
  <rv s="1">
    <fb>337840</fb>
    <v>2</v>
  </rv>
  <rv s="1">
    <fb>44209</fb>
    <v>0</v>
  </rv>
  <rv s="1">
    <fb>76.36</fb>
    <v>1</v>
  </rv>
  <rv s="1">
    <fb>77.981899999999996</fb>
    <v>1</v>
  </rv>
  <rv s="1">
    <fb>78.678600000000003</fb>
    <v>1</v>
  </rv>
  <rv s="1">
    <fb>75.819999999999993</fb>
    <v>1</v>
  </rv>
  <rv s="1">
    <fb>818678</fb>
    <v>2</v>
  </rv>
  <rv s="1">
    <fb>43868</fb>
    <v>0</v>
  </rv>
  <rv s="1">
    <fb>37.840000000000003</fb>
    <v>1</v>
  </rv>
  <rv s="1">
    <fb>39.14</fb>
    <v>1</v>
  </rv>
  <rv s="1">
    <fb>39.47</fb>
    <v>1</v>
  </rv>
  <rv s="1">
    <fb>37.697000000000003</fb>
    <v>1</v>
  </rv>
  <rv s="1">
    <fb>931191</fb>
    <v>2</v>
  </rv>
  <rv s="1">
    <fb>44208</fb>
    <v>0</v>
  </rv>
  <rv s="1">
    <fb>77.650000000000006</fb>
    <v>1</v>
  </rv>
  <rv s="1">
    <fb>75.55</fb>
    <v>1</v>
  </rv>
  <rv s="1">
    <fb>77.900000000000006</fb>
    <v>1</v>
  </rv>
  <rv s="1">
    <fb>1208087</fb>
    <v>2</v>
  </rv>
  <rv s="1">
    <fb>43871</fb>
    <v>0</v>
  </rv>
  <rv s="1">
    <fb>36.49</fb>
    <v>1</v>
  </rv>
  <rv s="1">
    <fb>37.78</fb>
    <v>1</v>
  </rv>
  <rv s="1">
    <fb>38</fb>
    <v>1</v>
  </rv>
  <rv s="1">
    <fb>36.44</fb>
    <v>1</v>
  </rv>
  <rv s="1">
    <fb>1049561</fb>
    <v>2</v>
  </rv>
  <rv s="1">
    <fb>44207</fb>
    <v>0</v>
  </rv>
  <rv s="1">
    <fb>74.97</fb>
    <v>1</v>
  </rv>
  <rv s="1">
    <fb>76.379900000000006</fb>
    <v>1</v>
  </rv>
  <rv s="1">
    <fb>70.87</fb>
    <v>1</v>
  </rv>
  <rv s="1">
    <fb>3419068</fb>
    <v>2</v>
  </rv>
  <rv s="1">
    <fb>43872</fb>
    <v>0</v>
  </rv>
  <rv s="1">
    <fb>36.520000000000003</fb>
    <v>1</v>
  </rv>
  <rv s="1">
    <fb>36.56</fb>
    <v>1</v>
  </rv>
  <rv s="1">
    <fb>37.200000000000003</fb>
    <v>1</v>
  </rv>
  <rv s="1">
    <fb>36.11</fb>
    <v>1</v>
  </rv>
  <rv s="1">
    <fb>811301</fb>
    <v>2</v>
  </rv>
  <rv s="1">
    <fb>44204</fb>
    <v>0</v>
  </rv>
  <rv s="1">
    <fb>66.78</fb>
    <v>1</v>
  </rv>
  <rv s="1">
    <fb>67.8</fb>
    <v>1</v>
  </rv>
  <rv s="1">
    <fb>68.58</fb>
    <v>1</v>
  </rv>
  <rv s="1">
    <fb>65.95</fb>
    <v>1</v>
  </rv>
  <rv s="1">
    <fb>989945</fb>
    <v>2</v>
  </rv>
  <rv s="1">
    <fb>43873</fb>
    <v>0</v>
  </rv>
  <rv s="1">
    <fb>37.86</fb>
    <v>1</v>
  </rv>
  <rv s="1">
    <fb>36.76</fb>
    <v>1</v>
  </rv>
  <rv s="1">
    <fb>38.479999999999997</fb>
    <v>1</v>
  </rv>
  <rv s="1">
    <fb>1040117</fb>
    <v>2</v>
  </rv>
  <rv s="1">
    <fb>44203</fb>
    <v>0</v>
  </rv>
  <rv s="1">
    <fb>67.180000000000007</fb>
    <v>1</v>
  </rv>
  <rv s="1">
    <fb>68.489999999999995</fb>
    <v>1</v>
  </rv>
  <rv s="1">
    <fb>70.41</fb>
    <v>1</v>
  </rv>
  <rv s="1">
    <fb>962557</fb>
    <v>2</v>
  </rv>
  <rv s="1">
    <fb>43874</fb>
    <v>0</v>
  </rv>
  <rv s="1">
    <fb>37.409999999999997</fb>
    <v>1</v>
  </rv>
  <rv s="1">
    <fb>39.06</fb>
    <v>1</v>
  </rv>
  <rv s="1">
    <fb>37.4</fb>
    <v>1</v>
  </rv>
  <rv s="1">
    <fb>723872</fb>
    <v>2</v>
  </rv>
  <rv s="1">
    <fb>44202</fb>
    <v>0</v>
  </rv>
  <rv s="1">
    <fb>67.62</fb>
    <v>1</v>
  </rv>
  <rv s="1">
    <fb>64.819999999999993</fb>
    <v>1</v>
  </rv>
  <rv s="1">
    <fb>67.84</fb>
    <v>1</v>
  </rv>
  <rv s="1">
    <fb>63.386000000000003</fb>
    <v>1</v>
  </rv>
  <rv s="1">
    <fb>1279482</fb>
    <v>2</v>
  </rv>
  <rv s="1">
    <fb>43875</fb>
    <v>0</v>
  </rv>
  <rv s="1">
    <fb>37.31</fb>
    <v>1</v>
  </rv>
  <rv s="1">
    <fb>38.96</fb>
    <v>1</v>
  </rv>
  <rv s="1">
    <fb>37.159999999999997</fb>
    <v>1</v>
  </rv>
  <rv s="1">
    <fb>614181</fb>
    <v>2</v>
  </rv>
  <rv s="1">
    <fb>44201</fb>
    <v>0</v>
  </rv>
  <rv s="1">
    <fb>64.209999999999994</fb>
    <v>1</v>
  </rv>
  <rv s="1">
    <fb>61.18</fb>
    <v>1</v>
  </rv>
  <rv s="1">
    <fb>64.86</fb>
    <v>1</v>
  </rv>
  <rv s="1">
    <fb>917472</fb>
    <v>2</v>
  </rv>
  <rv s="1">
    <fb>43879</fb>
    <v>0</v>
  </rv>
  <rv s="1">
    <fb>38.270000000000003</fb>
    <v>1</v>
  </rv>
  <rv s="1">
    <fb>37.06</fb>
    <v>1</v>
  </rv>
  <rv s="1">
    <fb>38.339300000000001</fb>
    <v>1</v>
  </rv>
  <rv s="1">
    <fb>928645</fb>
    <v>2</v>
  </rv>
  <rv s="1">
    <fb>44200</fb>
    <v>0</v>
  </rv>
  <rv s="1">
    <fb>61.56</fb>
    <v>1</v>
  </rv>
  <rv s="1">
    <fb>63.15</fb>
    <v>1</v>
  </rv>
  <rv s="1">
    <fb>63.35</fb>
    <v>1</v>
  </rv>
  <rv s="1">
    <fb>60.67</fb>
    <v>1</v>
  </rv>
  <rv s="1">
    <fb>1341993</fb>
    <v>2</v>
  </rv>
  <rv s="1">
    <fb>43880</fb>
    <v>0</v>
  </rv>
  <rv s="1">
    <fb>38.85</fb>
    <v>1</v>
  </rv>
  <rv s="1">
    <fb>38.590000000000003</fb>
    <v>1</v>
  </rv>
  <rv s="1">
    <fb>39.24</fb>
    <v>1</v>
  </rv>
  <rv s="1">
    <fb>38.299999999999997</fb>
    <v>1</v>
  </rv>
  <rv s="1">
    <fb>838072</fb>
    <v>2</v>
  </rv>
  <rv s="1">
    <fb>44196</fb>
    <v>0</v>
  </rv>
  <rv s="1">
    <fb>62.66</fb>
    <v>1</v>
  </rv>
  <rv s="1">
    <fb>62.59</fb>
    <v>1</v>
  </rv>
  <rv s="1">
    <fb>63.2</fb>
    <v>1</v>
  </rv>
  <rv s="1">
    <fb>61.76</fb>
    <v>1</v>
  </rv>
  <rv s="1">
    <fb>670551</fb>
    <v>2</v>
  </rv>
  <rv s="1">
    <fb>43881</fb>
    <v>0</v>
  </rv>
  <rv s="1">
    <fb>36.9</fb>
    <v>1</v>
  </rv>
  <rv s="1">
    <fb>38.729999999999997</fb>
    <v>1</v>
  </rv>
  <rv s="1">
    <fb>36.26</fb>
    <v>1</v>
  </rv>
  <rv s="1">
    <fb>882258</fb>
    <v>2</v>
  </rv>
  <rv s="1">
    <fb>44195</fb>
    <v>0</v>
  </rv>
  <rv s="1">
    <fb>62.58</fb>
    <v>1</v>
  </rv>
  <rv s="1">
    <fb>61.79</fb>
    <v>1</v>
  </rv>
  <rv s="1">
    <fb>62.75</fb>
    <v>1</v>
  </rv>
  <rv s="1">
    <fb>61.102499999999999</fb>
    <v>1</v>
  </rv>
  <rv s="1">
    <fb>641247</fb>
    <v>2</v>
  </rv>
  <rv s="1">
    <fb>43882</fb>
    <v>0</v>
  </rv>
  <rv s="1">
    <fb>36.799999999999997</fb>
    <v>1</v>
  </rv>
  <rv s="1">
    <fb>37.71</fb>
    <v>1</v>
  </rv>
  <rv s="1">
    <fb>36.200499999999998</fb>
    <v>1</v>
  </rv>
  <rv s="1">
    <fb>818639</fb>
    <v>2</v>
  </rv>
  <rv s="1">
    <fb>44194</fb>
    <v>0</v>
  </rv>
  <rv s="1">
    <fb>62.49</fb>
    <v>1</v>
  </rv>
  <rv s="1">
    <fb>63.06</fb>
    <v>1</v>
  </rv>
  <rv s="1">
    <fb>58.97</fb>
    <v>1</v>
  </rv>
  <rv s="1">
    <fb>1566204</fb>
    <v>2</v>
  </rv>
  <rv s="1">
    <fb>43885</fb>
    <v>0</v>
  </rv>
  <rv s="1">
    <fb>34.18</fb>
    <v>1</v>
  </rv>
  <rv s="1">
    <fb>1231925</fb>
    <v>2</v>
  </rv>
  <rv s="1">
    <fb>44193</fb>
    <v>0</v>
  </rv>
  <rv s="1">
    <fb>62.34</fb>
    <v>1</v>
  </rv>
  <rv s="1">
    <fb>63.13</fb>
    <v>1</v>
  </rv>
  <rv s="1">
    <fb>63.945</fb>
    <v>1</v>
  </rv>
  <rv s="1">
    <fb>61.95</fb>
    <v>1</v>
  </rv>
  <rv s="1">
    <fb>1079419</fb>
    <v>2</v>
  </rv>
  <rv s="1">
    <fb>43886</fb>
    <v>0</v>
  </rv>
  <rv s="1">
    <fb>33.82</fb>
    <v>1</v>
  </rv>
  <rv s="1">
    <fb>1034356</fb>
    <v>2</v>
  </rv>
  <rv s="1">
    <fb>44189</fb>
    <v>0</v>
  </rv>
  <rv s="1">
    <fb>62.69</fb>
    <v>1</v>
  </rv>
  <rv s="1">
    <fb>65.010000000000005</fb>
    <v>1</v>
  </rv>
  <rv s="1">
    <fb>62.28</fb>
    <v>1</v>
  </rv>
  <rv s="1">
    <fb>492052</fb>
    <v>2</v>
  </rv>
  <rv s="1">
    <fb>43887</fb>
    <v>0</v>
  </rv>
  <rv s="1">
    <fb>33.869999999999997</fb>
    <v>1</v>
  </rv>
  <rv s="1">
    <fb>34.44</fb>
    <v>1</v>
  </rv>
  <rv s="1">
    <fb>33.67</fb>
    <v>1</v>
  </rv>
  <rv s="1">
    <fb>1686512</fb>
    <v>2</v>
  </rv>
  <rv s="1">
    <fb>44188</fb>
    <v>0</v>
  </rv>
  <rv s="1">
    <fb>64.59</fb>
    <v>1</v>
  </rv>
  <rv s="1">
    <fb>64.77</fb>
    <v>1</v>
  </rv>
  <rv s="1">
    <fb>65.62</fb>
    <v>1</v>
  </rv>
  <rv s="1">
    <fb>63.9</fb>
    <v>1</v>
  </rv>
  <rv s="1">
    <fb>505286</fb>
    <v>2</v>
  </rv>
  <rv s="1">
    <fb>43888</fb>
    <v>0</v>
  </rv>
  <rv s="1">
    <fb>28.45</fb>
    <v>1</v>
  </rv>
  <rv s="1">
    <fb>30.8</fb>
    <v>1</v>
  </rv>
  <rv s="1">
    <fb>26.77</fb>
    <v>1</v>
  </rv>
  <rv s="1">
    <fb>4289150</fb>
    <v>2</v>
  </rv>
  <rv s="1">
    <fb>44187</fb>
    <v>0</v>
  </rv>
  <rv s="1">
    <fb>64.760000000000005</fb>
    <v>1</v>
  </rv>
  <rv s="1">
    <fb>65.89</fb>
    <v>1</v>
  </rv>
  <rv s="1">
    <fb>65.98</fb>
    <v>1</v>
  </rv>
  <rv s="1">
    <fb>64.09</fb>
    <v>1</v>
  </rv>
  <rv s="1">
    <fb>713174</fb>
    <v>2</v>
  </rv>
  <rv s="1">
    <fb>43889</fb>
    <v>0</v>
  </rv>
  <rv s="1">
    <fb>2954940</fb>
    <v>2</v>
  </rv>
  <rv s="1">
    <fb>44186</fb>
    <v>0</v>
  </rv>
  <rv s="1">
    <fb>63.46</fb>
    <v>1</v>
  </rv>
  <rv s="1">
    <fb>65.77</fb>
    <v>1</v>
  </rv>
  <rv s="1">
    <fb>63.1</fb>
    <v>1</v>
  </rv>
  <rv s="1">
    <fb>1050361</fb>
    <v>2</v>
  </rv>
  <rv s="1">
    <fb>43892</fb>
    <v>0</v>
  </rv>
  <rv s="1">
    <fb>27.19</fb>
    <v>1</v>
  </rv>
  <rv s="1">
    <fb>2160057</fb>
    <v>2</v>
  </rv>
  <rv s="1">
    <fb>44183</fb>
    <v>0</v>
  </rv>
  <rv s="1">
    <fb>64.38</fb>
    <v>1</v>
  </rv>
  <rv s="1">
    <fb>63.88</fb>
    <v>1</v>
  </rv>
  <rv s="1">
    <fb>1262919</fb>
    <v>2</v>
  </rv>
  <rv s="1">
    <fb>43893</fb>
    <v>0</v>
  </rv>
  <rv s="1">
    <fb>26.07</fb>
    <v>1</v>
  </rv>
  <rv s="1">
    <fb>26.83</fb>
    <v>1</v>
  </rv>
  <rv s="1">
    <fb>25.6</fb>
    <v>1</v>
  </rv>
  <rv s="1">
    <fb>2574065</fb>
    <v>2</v>
  </rv>
  <rv s="1">
    <fb>44182</fb>
    <v>0</v>
  </rv>
  <rv s="1">
    <fb>65.27</fb>
    <v>1</v>
  </rv>
  <rv s="1">
    <fb>66.319999999999993</fb>
    <v>1</v>
  </rv>
  <rv s="1">
    <fb>66.33</fb>
    <v>1</v>
  </rv>
  <rv s="1">
    <fb>64.180000000000007</fb>
    <v>1</v>
  </rv>
  <rv s="1">
    <fb>877251</fb>
    <v>2</v>
  </rv>
  <rv s="1">
    <fb>43894</fb>
    <v>0</v>
  </rv>
  <rv s="1">
    <fb>1239273</fb>
    <v>2</v>
  </rv>
  <rv s="1">
    <fb>44181</fb>
    <v>0</v>
  </rv>
  <rv s="1">
    <fb>65.38</fb>
    <v>1</v>
  </rv>
  <rv s="1">
    <fb>65.400000000000006</fb>
    <v>1</v>
  </rv>
  <rv s="1">
    <fb>66.4161</fb>
    <v>1</v>
  </rv>
  <rv s="1">
    <fb>64.64</fb>
    <v>1</v>
  </rv>
  <rv s="1">
    <fb>800777</fb>
    <v>2</v>
  </rv>
  <rv s="1">
    <fb>43895</fb>
    <v>0</v>
  </rv>
  <rv s="1">
    <fb>24.15</fb>
    <v>1</v>
  </rv>
  <rv s="1">
    <fb>26.33</fb>
    <v>1</v>
  </rv>
  <rv s="1">
    <fb>1745578</fb>
    <v>2</v>
  </rv>
  <rv s="1">
    <fb>44180</fb>
    <v>0</v>
  </rv>
  <rv s="1">
    <fb>64.069999999999993</fb>
    <v>1</v>
  </rv>
  <rv s="1">
    <fb>66.055000000000007</fb>
    <v>1</v>
  </rv>
  <rv s="1">
    <fb>662722</fb>
    <v>2</v>
  </rv>
  <rv s="1">
    <fb>43896</fb>
    <v>0</v>
  </rv>
  <rv s="1">
    <fb>23.1</fb>
    <v>1</v>
  </rv>
  <rv s="1">
    <fb>23.05</fb>
    <v>1</v>
  </rv>
  <rv s="1">
    <fb>1873346</fb>
    <v>2</v>
  </rv>
  <rv s="1">
    <fb>44179</fb>
    <v>0</v>
  </rv>
  <rv s="1">
    <fb>63.64</fb>
    <v>1</v>
  </rv>
  <rv s="1">
    <fb>63.3</fb>
    <v>1</v>
  </rv>
  <rv s="1">
    <fb>64.89</fb>
    <v>1</v>
  </rv>
  <rv s="1">
    <fb>798682</fb>
    <v>2</v>
  </rv>
  <rv s="1">
    <fb>43899</fb>
    <v>0</v>
  </rv>
  <rv s="1">
    <fb>21.56</fb>
    <v>1</v>
  </rv>
  <rv s="1">
    <fb>22.04</fb>
    <v>1</v>
  </rv>
  <rv s="1">
    <fb>1442913</fb>
    <v>2</v>
  </rv>
  <rv s="1">
    <fb>44176</fb>
    <v>0</v>
  </rv>
  <rv s="1">
    <fb>62.41</fb>
    <v>1</v>
  </rv>
  <rv s="1">
    <fb>62.877600000000001</fb>
    <v>1</v>
  </rv>
  <rv s="1">
    <fb>63.335000000000001</fb>
    <v>1</v>
  </rv>
  <rv s="1">
    <fb>61.8</fb>
    <v>1</v>
  </rv>
  <rv s="1">
    <fb>847269</fb>
    <v>2</v>
  </rv>
  <rv s="1">
    <fb>43900</fb>
    <v>0</v>
  </rv>
  <rv s="1">
    <fb>22.6</fb>
    <v>1</v>
  </rv>
  <rv s="1">
    <fb>23.22</fb>
    <v>1</v>
  </rv>
  <rv s="1">
    <fb>21.1675</fb>
    <v>1</v>
  </rv>
  <rv s="1">
    <fb>1387530</fb>
    <v>2</v>
  </rv>
  <rv s="1">
    <fb>44175</fb>
    <v>0</v>
  </rv>
  <rv s="1">
    <fb>62.96</fb>
    <v>1</v>
  </rv>
  <rv s="1">
    <fb>63.01</fb>
    <v>1</v>
  </rv>
  <rv s="1">
    <fb>63.85</fb>
    <v>1</v>
  </rv>
  <rv s="1">
    <fb>61.77</fb>
    <v>1</v>
  </rv>
  <rv s="1">
    <fb>1026992</fb>
    <v>2</v>
  </rv>
  <rv s="1">
    <fb>43901</fb>
    <v>0</v>
  </rv>
  <rv s="1">
    <fb>1333356</fb>
    <v>2</v>
  </rv>
  <rv s="1">
    <fb>44174</fb>
    <v>0</v>
  </rv>
  <rv s="1">
    <fb>62.5</fb>
    <v>1</v>
  </rv>
  <rv s="1">
    <fb>65.61</fb>
    <v>1</v>
  </rv>
  <rv s="1">
    <fb>66.55</fb>
    <v>1</v>
  </rv>
  <rv s="1">
    <fb>62.38</fb>
    <v>1</v>
  </rv>
  <rv s="1">
    <fb>1519011</fb>
    <v>2</v>
  </rv>
  <rv s="1">
    <fb>43902</fb>
    <v>0</v>
  </rv>
  <rv s="1">
    <fb>18.16</fb>
    <v>1</v>
  </rv>
  <rv s="1">
    <fb>20.895</fb>
    <v>1</v>
  </rv>
  <rv s="1">
    <fb>2351962</fb>
    <v>2</v>
  </rv>
  <rv s="1">
    <fb>44173</fb>
    <v>0</v>
  </rv>
  <rv s="1">
    <fb>65.319999999999993</fb>
    <v>1</v>
  </rv>
  <rv s="1">
    <fb>63.258899999999997</fb>
    <v>1</v>
  </rv>
  <rv s="1">
    <fb>65.41</fb>
    <v>1</v>
  </rv>
  <rv s="1">
    <fb>63.25</fb>
    <v>1</v>
  </rv>
  <rv s="1">
    <fb>808080</fb>
    <v>2</v>
  </rv>
  <rv s="1">
    <fb>43903</fb>
    <v>0</v>
  </rv>
  <rv s="1">
    <fb>19.934999999999999</fb>
    <v>1</v>
  </rv>
  <rv s="1">
    <fb>1984853</fb>
    <v>2</v>
  </rv>
  <rv s="1">
    <fb>44172</fb>
    <v>0</v>
  </rv>
  <rv s="1">
    <fb>63.77</fb>
    <v>1</v>
  </rv>
  <rv s="1">
    <fb>63.87</fb>
    <v>1</v>
  </rv>
  <rv s="1">
    <fb>64</fb>
    <v>1</v>
  </rv>
  <rv s="1">
    <fb>62.471600000000002</fb>
    <v>1</v>
  </rv>
  <rv s="1">
    <fb>1232825</fb>
    <v>2</v>
  </rv>
  <rv s="1">
    <fb>43906</fb>
    <v>0</v>
  </rv>
  <rv s="1">
    <fb>16.16</fb>
    <v>1</v>
  </rv>
  <rv s="1">
    <fb>17.739999999999998</fb>
    <v>1</v>
  </rv>
  <rv s="1">
    <fb>1904055</fb>
    <v>2</v>
  </rv>
  <rv s="1">
    <fb>44169</fb>
    <v>0</v>
  </rv>
  <rv s="1">
    <fb>63.96</fb>
    <v>1</v>
  </rv>
  <rv s="1">
    <fb>63.63</fb>
    <v>1</v>
  </rv>
  <rv s="1">
    <fb>62.6</fb>
    <v>1</v>
  </rv>
  <rv s="1">
    <fb>958919</fb>
    <v>2</v>
  </rv>
  <rv s="1">
    <fb>43907</fb>
    <v>0</v>
  </rv>
  <rv s="1">
    <fb>17.41</fb>
    <v>1</v>
  </rv>
  <rv s="1">
    <fb>14.01</fb>
    <v>1</v>
  </rv>
  <rv s="1">
    <fb>2704201</fb>
    <v>2</v>
  </rv>
  <rv s="1">
    <fb>44168</fb>
    <v>0</v>
  </rv>
  <rv s="1">
    <fb>62.79</fb>
    <v>1</v>
  </rv>
  <rv s="1">
    <fb>61.9</fb>
    <v>1</v>
  </rv>
  <rv s="1">
    <fb>61.75</fb>
    <v>1</v>
  </rv>
  <rv s="1">
    <fb>691967</fb>
    <v>2</v>
  </rv>
  <rv s="1">
    <fb>43908</fb>
    <v>0</v>
  </rv>
  <rv s="1">
    <fb>3579039</fb>
    <v>2</v>
  </rv>
  <rv s="1">
    <fb>44167</fb>
    <v>0</v>
  </rv>
  <rv s="1">
    <fb>61.58</fb>
    <v>1</v>
  </rv>
  <rv s="1">
    <fb>61.82</fb>
    <v>1</v>
  </rv>
  <rv s="1">
    <fb>62.15</fb>
    <v>1</v>
  </rv>
  <rv s="1">
    <fb>59.94</fb>
    <v>1</v>
  </rv>
  <rv s="1">
    <fb>1368222</fb>
    <v>2</v>
  </rv>
  <rv s="1">
    <fb>43909</fb>
    <v>0</v>
  </rv>
  <rv s="1">
    <fb>12.266500000000001</fb>
    <v>1</v>
  </rv>
  <rv s="1">
    <fb>2853667</fb>
    <v>2</v>
  </rv>
  <rv s="1">
    <fb>44166</fb>
    <v>0</v>
  </rv>
  <rv s="1">
    <fb>62.09</fb>
    <v>1</v>
  </rv>
  <rv s="1">
    <fb>59.83</fb>
    <v>1</v>
  </rv>
  <rv s="1">
    <fb>59.21</fb>
    <v>1</v>
  </rv>
  <rv s="1">
    <fb>1727115</fb>
    <v>2</v>
  </rv>
  <rv s="1">
    <fb>43910</fb>
    <v>0</v>
  </rv>
  <rv s="1">
    <fb>11.79</fb>
    <v>1</v>
  </rv>
  <rv s="1">
    <fb>3675705</fb>
    <v>2</v>
  </rv>
  <rv s="1">
    <fb>44165</fb>
    <v>0</v>
  </rv>
  <rv s="1">
    <fb>58.89</fb>
    <v>1</v>
  </rv>
  <rv s="1">
    <fb>59.55</fb>
    <v>1</v>
  </rv>
  <rv s="1">
    <fb>60.3</fb>
    <v>1</v>
  </rv>
  <rv s="1">
    <fb>58.3</fb>
    <v>1</v>
  </rv>
  <rv s="1">
    <fb>1104266</fb>
    <v>2</v>
  </rv>
  <rv s="1">
    <fb>43913</fb>
    <v>0</v>
  </rv>
  <rv s="1">
    <fb>12.54</fb>
    <v>1</v>
  </rv>
  <rv s="1">
    <fb>2098262</fb>
    <v>2</v>
  </rv>
  <rv s="1">
    <fb>44162</fb>
    <v>0</v>
  </rv>
  <rv s="1">
    <fb>59.46</fb>
    <v>1</v>
  </rv>
  <rv s="1">
    <fb>60.03</fb>
    <v>1</v>
  </rv>
  <rv s="1">
    <fb>60.71</fb>
    <v>1</v>
  </rv>
  <rv s="1">
    <fb>58.28</fb>
    <v>1</v>
  </rv>
  <rv s="1">
    <fb>718878</fb>
    <v>2</v>
  </rv>
  <rv s="1">
    <fb>43914</fb>
    <v>0</v>
  </rv>
  <rv s="1">
    <fb>15.9299</fb>
    <v>1</v>
  </rv>
  <rv s="1">
    <fb>13.19</fb>
    <v>1</v>
  </rv>
  <rv s="1">
    <fb>2084978</fb>
    <v>2</v>
  </rv>
  <rv s="1">
    <fb>44160</fb>
    <v>0</v>
  </rv>
  <rv s="1">
    <fb>59.99</fb>
    <v>1</v>
  </rv>
  <rv s="1">
    <fb>59.52</fb>
    <v>1</v>
  </rv>
  <rv s="1">
    <fb>60.43</fb>
    <v>1</v>
  </rv>
  <rv s="1">
    <fb>58.81</fb>
    <v>1</v>
  </rv>
  <rv s="1">
    <fb>985381</fb>
    <v>2</v>
  </rv>
  <rv s="1">
    <fb>43915</fb>
    <v>0</v>
  </rv>
  <rv s="1">
    <fb>4203326</fb>
    <v>2</v>
  </rv>
  <rv s="1">
    <fb>44159</fb>
    <v>0</v>
  </rv>
  <rv s="1">
    <fb>59.87</fb>
    <v>1</v>
  </rv>
  <rv s="1">
    <fb>62.7</fb>
    <v>1</v>
  </rv>
  <rv s="1">
    <fb>63.74</fb>
    <v>1</v>
  </rv>
  <rv s="1">
    <fb>59.64</fb>
    <v>1</v>
  </rv>
  <rv s="1">
    <fb>1509016</fb>
    <v>2</v>
  </rv>
  <rv s="1">
    <fb>43916</fb>
    <v>0</v>
  </rv>
  <rv s="1">
    <fb>18.43</fb>
    <v>1</v>
  </rv>
  <rv s="1">
    <fb>18.88</fb>
    <v>1</v>
  </rv>
  <rv s="1">
    <fb>19.850000000000001</fb>
    <v>1</v>
  </rv>
  <rv s="1">
    <fb>2284510</fb>
    <v>2</v>
  </rv>
  <rv s="1">
    <fb>44158</fb>
    <v>0</v>
  </rv>
  <rv s="1">
    <fb>62.2</fb>
    <v>1</v>
  </rv>
  <rv s="1">
    <fb>62.508699999999997</fb>
    <v>1</v>
  </rv>
  <rv s="1">
    <fb>62.924999999999997</fb>
    <v>1</v>
  </rv>
  <rv s="1">
    <fb>60.215000000000003</fb>
    <v>1</v>
  </rv>
  <rv s="1">
    <fb>1435705</fb>
    <v>2</v>
  </rv>
  <rv s="1">
    <fb>43917</fb>
    <v>0</v>
  </rv>
  <rv s="1">
    <fb>18.03</fb>
    <v>1</v>
  </rv>
  <rv s="1">
    <fb>1057544</fb>
    <v>2</v>
  </rv>
  <rv s="1">
    <fb>44155</fb>
    <v>0</v>
  </rv>
  <rv s="1">
    <fb>61.27</fb>
    <v>1</v>
  </rv>
  <rv s="1">
    <fb>58.41</fb>
    <v>1</v>
  </rv>
  <rv s="1">
    <fb>61.73</fb>
    <v>1</v>
  </rv>
  <rv s="1">
    <fb>58.01</fb>
    <v>1</v>
  </rv>
  <rv s="1">
    <fb>1332075</fb>
    <v>2</v>
  </rv>
  <rv s="1">
    <fb>43920</fb>
    <v>0</v>
  </rv>
  <rv s="1">
    <fb>17.5</fb>
    <v>1</v>
  </rv>
  <rv s="1">
    <fb>18.149999999999999</fb>
    <v>1</v>
  </rv>
  <rv s="1">
    <fb>16.670000000000002</fb>
    <v>1</v>
  </rv>
  <rv s="1">
    <fb>1070261</fb>
    <v>2</v>
  </rv>
  <rv s="1">
    <fb>44154</fb>
    <v>0</v>
  </rv>
  <rv s="1">
    <fb>58.2</fb>
    <v>1</v>
  </rv>
  <rv s="1">
    <fb>57.81</fb>
    <v>1</v>
  </rv>
  <rv s="1">
    <fb>58.63</fb>
    <v>1</v>
  </rv>
  <rv s="1">
    <fb>57.18</fb>
    <v>1</v>
  </rv>
  <rv s="1">
    <fb>682373</fb>
    <v>2</v>
  </rv>
  <rv s="1">
    <fb>43921</fb>
    <v>0</v>
  </rv>
  <rv s="1">
    <fb>17.190000000000001</fb>
    <v>1</v>
  </rv>
  <rv s="1">
    <fb>1431274</fb>
    <v>2</v>
  </rv>
  <rv s="1">
    <fb>44153</fb>
    <v>0</v>
  </rv>
  <rv s="1">
    <fb>57.88</fb>
    <v>1</v>
  </rv>
  <rv s="1">
    <fb>58.19</fb>
    <v>1</v>
  </rv>
  <rv s="1">
    <fb>59.2</fb>
    <v>1</v>
  </rv>
  <rv s="1">
    <fb>897537</fb>
    <v>2</v>
  </rv>
  <rv s="1">
    <fb>43922</fb>
    <v>0</v>
  </rv>
  <rv s="1">
    <fb>15.115</fb>
    <v>1</v>
  </rv>
  <rv s="1">
    <fb>1094817</fb>
    <v>2</v>
  </rv>
  <rv s="1">
    <fb>44152</fb>
    <v>0</v>
  </rv>
  <rv s="1">
    <fb>58</fb>
    <v>1</v>
  </rv>
  <rv s="1">
    <fb>57</fb>
    <v>1</v>
  </rv>
  <rv s="1">
    <fb>56.2</fb>
    <v>1</v>
  </rv>
  <rv s="1">
    <fb>944389</fb>
    <v>2</v>
  </rv>
  <rv s="1">
    <fb>43923</fb>
    <v>0</v>
  </rv>
  <rv s="1">
    <fb>1031069</fb>
    <v>2</v>
  </rv>
  <rv s="1">
    <fb>44151</fb>
    <v>0</v>
  </rv>
  <rv s="1">
    <fb>57.44</fb>
    <v>1</v>
  </rv>
  <rv s="1">
    <fb>57.535899999999998</fb>
    <v>1</v>
  </rv>
  <rv s="1">
    <fb>58.42</fb>
    <v>1</v>
  </rv>
  <rv s="1">
    <fb>1015804</fb>
    <v>2</v>
  </rv>
  <rv s="1">
    <fb>43924</fb>
    <v>0</v>
  </rv>
  <rv s="1">
    <fb>1772125</fb>
    <v>2</v>
  </rv>
  <rv s="1">
    <fb>44148</fb>
    <v>0</v>
  </rv>
  <rv s="1">
    <fb>56.89</fb>
    <v>1</v>
  </rv>
  <rv s="1">
    <fb>56.18</fb>
    <v>1</v>
  </rv>
  <rv s="1">
    <fb>57.39</fb>
    <v>1</v>
  </rv>
  <rv s="1">
    <fb>856111</fb>
    <v>2</v>
  </rv>
  <rv s="1">
    <fb>43927</fb>
    <v>0</v>
  </rv>
  <rv s="1">
    <fb>18.574999999999999</fb>
    <v>1</v>
  </rv>
  <rv s="1">
    <fb>18.87</fb>
    <v>1</v>
  </rv>
  <rv s="1">
    <fb>1986619</fb>
    <v>2</v>
  </rv>
  <rv s="1">
    <fb>44147</fb>
    <v>0</v>
  </rv>
  <rv s="1">
    <fb>55.61</fb>
    <v>1</v>
  </rv>
  <rv s="1">
    <fb>54.87</fb>
    <v>1</v>
  </rv>
  <rv s="1">
    <fb>54.750900000000001</fb>
    <v>1</v>
  </rv>
  <rv s="1">
    <fb>934207</fb>
    <v>2</v>
  </rv>
  <rv s="1">
    <fb>43928</fb>
    <v>0</v>
  </rv>
  <rv s="1">
    <fb>17.89</fb>
    <v>1</v>
  </rv>
  <rv s="1">
    <fb>19.86</fb>
    <v>1</v>
  </rv>
  <rv s="1">
    <fb>20.610199999999999</fb>
    <v>1</v>
  </rv>
  <rv s="1">
    <fb>1764313</fb>
    <v>2</v>
  </rv>
  <rv s="1">
    <fb>44146</fb>
    <v>0</v>
  </rv>
  <rv s="1">
    <fb>55.41</fb>
    <v>1</v>
  </rv>
  <rv s="1">
    <fb>54.79</fb>
    <v>1</v>
  </rv>
  <rv s="1">
    <fb>55.42</fb>
    <v>1</v>
  </rv>
  <rv s="1">
    <fb>53.98</fb>
    <v>1</v>
  </rv>
  <rv s="1">
    <fb>798176</fb>
    <v>2</v>
  </rv>
  <rv s="1">
    <fb>43929</fb>
    <v>0</v>
  </rv>
  <rv s="1">
    <fb>20.914999999999999</fb>
    <v>1</v>
  </rv>
  <rv s="1">
    <fb>1986886</fb>
    <v>2</v>
  </rv>
  <rv s="1">
    <fb>44145</fb>
    <v>0</v>
  </rv>
  <rv s="1">
    <fb>54.25</fb>
    <v>1</v>
  </rv>
  <rv s="1">
    <fb>55.45</fb>
    <v>1</v>
  </rv>
  <rv s="1">
    <fb>55.84</fb>
    <v>1</v>
  </rv>
  <rv s="1">
    <fb>53.22</fb>
    <v>1</v>
  </rv>
  <rv s="1">
    <fb>1371794</fb>
    <v>2</v>
  </rv>
  <rv s="1">
    <fb>43930</fb>
    <v>0</v>
  </rv>
  <rv s="1">
    <fb>21.46</fb>
    <v>1</v>
  </rv>
  <rv s="1">
    <fb>22.75</fb>
    <v>1</v>
  </rv>
  <rv s="1">
    <fb>2596133</fb>
    <v>2</v>
  </rv>
  <rv s="1">
    <fb>44144</fb>
    <v>0</v>
  </rv>
  <rv s="1">
    <fb>55.25</fb>
    <v>1</v>
  </rv>
  <rv s="1">
    <fb>60.35</fb>
    <v>1</v>
  </rv>
  <rv s="1">
    <fb>61</fb>
    <v>1</v>
  </rv>
  <rv s="1">
    <fb>55.21</fb>
    <v>1</v>
  </rv>
  <rv s="1">
    <fb>1432371</fb>
    <v>2</v>
  </rv>
  <rv s="1">
    <fb>43934</fb>
    <v>0</v>
  </rv>
  <rv s="1">
    <fb>21.06</fb>
    <v>1</v>
  </rv>
  <rv s="1">
    <fb>1250386</fb>
    <v>2</v>
  </rv>
  <rv s="1">
    <fb>44141</fb>
    <v>0</v>
  </rv>
  <rv s="1">
    <fb>58.33</fb>
    <v>1</v>
  </rv>
  <rv s="1">
    <fb>58.82</fb>
    <v>1</v>
  </rv>
  <rv s="1">
    <fb>58.905000000000001</fb>
    <v>1</v>
  </rv>
  <rv s="1">
    <fb>57.29</fb>
    <v>1</v>
  </rv>
  <rv s="1">
    <fb>847596</fb>
    <v>2</v>
  </rv>
  <rv s="1">
    <fb>43935</fb>
    <v>0</v>
  </rv>
  <rv s="1">
    <fb>22.48</fb>
    <v>1</v>
  </rv>
  <rv s="1">
    <fb>1624236</fb>
    <v>2</v>
  </rv>
  <rv s="1">
    <fb>44140</fb>
    <v>0</v>
  </rv>
  <rv s="1">
    <fb>58.83</fb>
    <v>1</v>
  </rv>
  <rv s="1">
    <fb>57.16</fb>
    <v>1</v>
  </rv>
  <rv s="1">
    <fb>58.935000000000002</fb>
    <v>1</v>
  </rv>
  <rv s="1">
    <fb>56.16</fb>
    <v>1</v>
  </rv>
  <rv s="1">
    <fb>2313490</fb>
    <v>2</v>
  </rv>
  <rv s="1">
    <fb>43936</fb>
    <v>0</v>
  </rv>
  <rv s="1">
    <fb>21.93</fb>
    <v>1</v>
  </rv>
  <rv s="1">
    <fb>1408242</fb>
    <v>2</v>
  </rv>
  <rv s="1">
    <fb>44139</fb>
    <v>0</v>
  </rv>
  <rv s="1">
    <fb>56.04</fb>
    <v>1</v>
  </rv>
  <rv s="1">
    <fb>56.77</fb>
    <v>1</v>
  </rv>
  <rv s="1">
    <fb>54.7</fb>
    <v>1</v>
  </rv>
  <rv s="1">
    <fb>1098371</fb>
    <v>2</v>
  </rv>
  <rv s="1">
    <fb>43937</fb>
    <v>0</v>
  </rv>
  <rv s="1">
    <fb>21.39</fb>
    <v>1</v>
  </rv>
  <rv s="1">
    <fb>21.37</fb>
    <v>1</v>
  </rv>
  <rv s="1">
    <fb>1436023</fb>
    <v>2</v>
  </rv>
  <rv s="1">
    <fb>44138</fb>
    <v>0</v>
  </rv>
  <rv s="1">
    <fb>55.15</fb>
    <v>1</v>
  </rv>
  <rv s="1">
    <fb>54.75</fb>
    <v>1</v>
  </rv>
  <rv s="1">
    <fb>53.92</fb>
    <v>1</v>
  </rv>
  <rv s="1">
    <fb>1219289</fb>
    <v>2</v>
  </rv>
  <rv s="1">
    <fb>43938</fb>
    <v>0</v>
  </rv>
  <rv s="1">
    <fb>23.328600000000002</fb>
    <v>1</v>
  </rv>
  <rv s="1">
    <fb>21.98</fb>
    <v>1</v>
  </rv>
  <rv s="1">
    <fb>1762465</fb>
    <v>2</v>
  </rv>
  <rv s="1">
    <fb>44137</fb>
    <v>0</v>
  </rv>
  <rv s="1">
    <fb>52.39</fb>
    <v>1</v>
  </rv>
  <rv s="1">
    <fb>55.09</fb>
    <v>1</v>
  </rv>
  <rv s="1">
    <fb>52.28</fb>
    <v>1</v>
  </rv>
  <rv s="1">
    <fb>1426732</fb>
    <v>2</v>
  </rv>
  <rv s="1">
    <fb>43941</fb>
    <v>0</v>
  </rv>
  <rv s="1">
    <fb>22.79</fb>
    <v>1</v>
  </rv>
  <rv s="1">
    <fb>23.5</fb>
    <v>1</v>
  </rv>
  <rv s="1">
    <fb>22.11</fb>
    <v>1</v>
  </rv>
  <rv s="1">
    <fb>1164799</fb>
    <v>2</v>
  </rv>
  <rv s="1">
    <fb>44134</fb>
    <v>0</v>
  </rv>
  <rv s="1">
    <fb>53.26</fb>
    <v>1</v>
  </rv>
  <rv s="1">
    <fb>53.97</fb>
    <v>1</v>
  </rv>
  <rv s="1">
    <fb>51.430100000000003</fb>
    <v>1</v>
  </rv>
  <rv s="1">
    <fb>1454053</fb>
    <v>2</v>
  </rv>
  <rv s="1">
    <fb>43942</fb>
    <v>0</v>
  </rv>
  <rv s="1">
    <fb>22.98</fb>
    <v>1</v>
  </rv>
  <rv s="1">
    <fb>21.95</fb>
    <v>1</v>
  </rv>
  <rv s="1">
    <fb>21.84</fb>
    <v>1</v>
  </rv>
  <rv s="1">
    <fb>1130012</fb>
    <v>2</v>
  </rv>
  <rv s="1">
    <fb>44133</fb>
    <v>0</v>
  </rv>
  <rv s="1">
    <fb>53.56</fb>
    <v>1</v>
  </rv>
  <rv s="1">
    <fb>54.21</fb>
    <v>1</v>
  </rv>
  <rv s="1">
    <fb>1328815</fb>
    <v>2</v>
  </rv>
  <rv s="1">
    <fb>43943</fb>
    <v>0</v>
  </rv>
  <rv s="1">
    <fb>23.3</fb>
    <v>1</v>
  </rv>
  <rv s="1">
    <fb>23.53</fb>
    <v>1</v>
  </rv>
  <rv s="1">
    <fb>1123564</fb>
    <v>2</v>
  </rv>
  <rv s="1">
    <fb>44132</fb>
    <v>0</v>
  </rv>
  <rv s="1">
    <fb>53.93</fb>
    <v>1</v>
  </rv>
  <rv s="1">
    <fb>54.120899999999999</fb>
    <v>1</v>
  </rv>
  <rv s="1">
    <fb>54.65</fb>
    <v>1</v>
  </rv>
  <rv s="1">
    <fb>51.91</fb>
    <v>1</v>
  </rv>
  <rv s="1">
    <fb>1611938</fb>
    <v>2</v>
  </rv>
  <rv s="1">
    <fb>43944</fb>
    <v>0</v>
  </rv>
  <rv s="1">
    <fb>21.62</fb>
    <v>1</v>
  </rv>
  <rv s="1">
    <fb>22.12</fb>
    <v>1</v>
  </rv>
  <rv s="1">
    <fb>19.074999999999999</fb>
    <v>1</v>
  </rv>
  <rv s="1">
    <fb>4990906</fb>
    <v>2</v>
  </rv>
  <rv s="1">
    <fb>44131</fb>
    <v>0</v>
  </rv>
  <rv s="1">
    <fb>52.65</fb>
    <v>1</v>
  </rv>
  <rv s="1">
    <fb>55.4</fb>
    <v>1</v>
  </rv>
  <rv s="1">
    <fb>52</fb>
    <v>1</v>
  </rv>
  <rv s="1">
    <fb>3529347</fb>
    <v>2</v>
  </rv>
  <rv s="1">
    <fb>43945</fb>
    <v>0</v>
  </rv>
  <rv s="1">
    <fb>21.51</fb>
    <v>1</v>
  </rv>
  <rv s="1">
    <fb>22.1</fb>
    <v>1</v>
  </rv>
  <rv s="1">
    <fb>3234543</fb>
    <v>2</v>
  </rv>
  <rv s="1">
    <fb>44130</fb>
    <v>0</v>
  </rv>
  <rv s="1">
    <fb>51.83</fb>
    <v>1</v>
  </rv>
  <rv s="1">
    <fb>52.714199999999998</fb>
    <v>1</v>
  </rv>
  <rv s="1">
    <fb>50.55</fb>
    <v>1</v>
  </rv>
  <rv s="1">
    <fb>1824314</fb>
    <v>2</v>
  </rv>
  <rv s="1">
    <fb>43948</fb>
    <v>0</v>
  </rv>
  <rv s="1">
    <fb>21.79</fb>
    <v>1</v>
  </rv>
  <rv s="1">
    <fb>23.92</fb>
    <v>1</v>
  </rv>
  <rv s="1">
    <fb>2431384</fb>
    <v>2</v>
  </rv>
  <rv s="1">
    <fb>44127</fb>
    <v>0</v>
  </rv>
  <rv s="1">
    <fb>52.55</fb>
    <v>1</v>
  </rv>
  <rv s="1">
    <fb>52.69</fb>
    <v>1</v>
  </rv>
  <rv s="1">
    <fb>52.78</fb>
    <v>1</v>
  </rv>
  <rv s="1">
    <fb>51.2</fb>
    <v>1</v>
  </rv>
  <rv s="1">
    <fb>1045100</fb>
    <v>2</v>
  </rv>
  <rv s="1">
    <fb>43949</fb>
    <v>0</v>
  </rv>
  <rv s="1">
    <fb>24.97</fb>
    <v>1</v>
  </rv>
  <rv s="1">
    <fb>1593292</fb>
    <v>2</v>
  </rv>
  <rv s="1">
    <fb>44126</fb>
    <v>0</v>
  </rv>
  <rv s="1">
    <fb>52.14</fb>
    <v>1</v>
  </rv>
  <rv s="1">
    <fb>51.85</fb>
    <v>1</v>
  </rv>
  <rv s="1">
    <fb>52.89</fb>
    <v>1</v>
  </rv>
  <rv s="1">
    <fb>51.32</fb>
    <v>1</v>
  </rv>
  <rv s="1">
    <fb>951826</fb>
    <v>2</v>
  </rv>
  <rv s="1">
    <fb>43950</fb>
    <v>0</v>
  </rv>
  <rv s="1">
    <fb>1543673</fb>
    <v>2</v>
  </rv>
  <rv s="1">
    <fb>44125</fb>
    <v>0</v>
  </rv>
  <rv s="1">
    <fb>51.48</fb>
    <v>1</v>
  </rv>
  <rv s="1">
    <fb>52.27</fb>
    <v>1</v>
  </rv>
  <rv s="1">
    <fb>53</fb>
    <v>1</v>
  </rv>
  <rv s="1">
    <fb>51.09</fb>
    <v>1</v>
  </rv>
  <rv s="1">
    <fb>1000256</fb>
    <v>2</v>
  </rv>
  <rv s="1">
    <fb>43951</fb>
    <v>0</v>
  </rv>
  <rv s="1">
    <fb>24.25</fb>
    <v>1</v>
  </rv>
  <rv s="1">
    <fb>23.88</fb>
    <v>1</v>
  </rv>
  <rv s="1">
    <fb>1311958</fb>
    <v>2</v>
  </rv>
  <rv s="1">
    <fb>44124</fb>
    <v>0</v>
  </rv>
  <rv s="1">
    <fb>52.18</fb>
    <v>1</v>
  </rv>
  <rv s="1">
    <fb>52.04</fb>
    <v>1</v>
  </rv>
  <rv s="1">
    <fb>54.48</fb>
    <v>1</v>
  </rv>
  <rv s="1">
    <fb>1516854</fb>
    <v>2</v>
  </rv>
  <rv s="1">
    <fb>43952</fb>
    <v>0</v>
  </rv>
  <rv s="1">
    <fb>23.35</fb>
    <v>1</v>
  </rv>
  <rv s="1">
    <fb>23.419699999999999</fb>
    <v>1</v>
  </rv>
  <rv s="1">
    <fb>21.7</fb>
    <v>1</v>
  </rv>
  <rv s="1">
    <fb>1095029</fb>
    <v>2</v>
  </rv>
  <rv s="1">
    <fb>44123</fb>
    <v>0</v>
  </rv>
  <rv s="1">
    <fb>51.52</fb>
    <v>1</v>
  </rv>
  <rv s="1">
    <fb>51.58</fb>
    <v>1</v>
  </rv>
  <rv s="1">
    <fb>53.31</fb>
    <v>1</v>
  </rv>
  <rv s="1">
    <fb>51.18</fb>
    <v>1</v>
  </rv>
  <rv s="1">
    <fb>1253175</fb>
    <v>2</v>
  </rv>
  <rv s="1">
    <fb>43955</fb>
    <v>0</v>
  </rv>
  <rv s="1">
    <fb>907178</fb>
    <v>2</v>
  </rv>
  <rv s="1">
    <fb>44120</fb>
    <v>0</v>
  </rv>
  <rv s="1">
    <fb>51.57</fb>
    <v>1</v>
  </rv>
  <rv s="1">
    <fb>51.61</fb>
    <v>1</v>
  </rv>
  <rv s="1">
    <fb>50.22</fb>
    <v>1</v>
  </rv>
  <rv s="1">
    <fb>997390</fb>
    <v>2</v>
  </rv>
  <rv s="1">
    <fb>43956</fb>
    <v>0</v>
  </rv>
  <rv s="1">
    <fb>22.51</fb>
    <v>1</v>
  </rv>
  <rv s="1">
    <fb>23.04</fb>
    <v>1</v>
  </rv>
  <rv s="1">
    <fb>23.69</fb>
    <v>1</v>
  </rv>
  <rv s="1">
    <fb>22.295000000000002</fb>
    <v>1</v>
  </rv>
  <rv s="1">
    <fb>783039</fb>
    <v>2</v>
  </rv>
  <rv s="1">
    <fb>44119</fb>
    <v>0</v>
  </rv>
  <rv s="1">
    <fb>51.47</fb>
    <v>1</v>
  </rv>
  <rv s="1">
    <fb>47.424999999999997</fb>
    <v>1</v>
  </rv>
  <rv s="1">
    <fb>2214097</fb>
    <v>2</v>
  </rv>
  <rv s="1">
    <fb>43957</fb>
    <v>0</v>
  </rv>
  <rv s="1">
    <fb>22.83</fb>
    <v>1</v>
  </rv>
  <rv s="1">
    <fb>1067673</fb>
    <v>2</v>
  </rv>
  <rv s="1">
    <fb>44118</fb>
    <v>0</v>
  </rv>
  <rv s="1">
    <fb>48.75</fb>
    <v>1</v>
  </rv>
  <rv s="1">
    <fb>49.136499999999998</fb>
    <v>1</v>
  </rv>
  <rv s="1">
    <fb>50.06</fb>
    <v>1</v>
  </rv>
  <rv s="1">
    <fb>48.54</fb>
    <v>1</v>
  </rv>
  <rv s="1">
    <fb>1128672</fb>
    <v>2</v>
  </rv>
  <rv s="1">
    <fb>43958</fb>
    <v>0</v>
  </rv>
  <rv s="1">
    <fb>23.47</fb>
    <v>1</v>
  </rv>
  <rv s="1">
    <fb>23.73</fb>
    <v>1</v>
  </rv>
  <rv s="1">
    <fb>22.64</fb>
    <v>1</v>
  </rv>
  <rv s="1">
    <fb>891796</fb>
    <v>2</v>
  </rv>
  <rv s="1">
    <fb>44117</fb>
    <v>0</v>
  </rv>
  <rv s="1">
    <fb>48.56</fb>
    <v>1</v>
  </rv>
  <rv s="1">
    <fb>49.2211</fb>
    <v>1</v>
  </rv>
  <rv s="1">
    <fb>47.51</fb>
    <v>1</v>
  </rv>
  <rv s="1">
    <fb>681425</fb>
    <v>2</v>
  </rv>
  <rv s="1">
    <fb>43959</fb>
    <v>0</v>
  </rv>
  <rv s="1">
    <fb>25.01</fb>
    <v>1</v>
  </rv>
  <rv s="1">
    <fb>23.66</fb>
    <v>1</v>
  </rv>
  <rv s="1">
    <fb>925372</fb>
    <v>2</v>
  </rv>
  <rv s="1">
    <fb>44116</fb>
    <v>0</v>
  </rv>
  <rv s="1">
    <fb>48.5</fb>
    <v>1</v>
  </rv>
  <rv s="1">
    <fb>48.817700000000002</fb>
    <v>1</v>
  </rv>
  <rv s="1">
    <fb>47.68</fb>
    <v>1</v>
  </rv>
  <rv s="1">
    <fb>823951</fb>
    <v>2</v>
  </rv>
  <rv s="1">
    <fb>43962</fb>
    <v>0</v>
  </rv>
  <rv s="1">
    <fb>23.83</fb>
    <v>1</v>
  </rv>
  <rv s="1">
    <fb>24.76</fb>
    <v>1</v>
  </rv>
  <rv s="1">
    <fb>1120073</fb>
    <v>2</v>
  </rv>
  <rv s="1">
    <fb>44113</fb>
    <v>0</v>
  </rv>
  <rv s="1">
    <fb>47.64</fb>
    <v>1</v>
  </rv>
  <rv s="1">
    <fb>47.45</fb>
    <v>1</v>
  </rv>
  <rv s="1">
    <fb>47.74</fb>
    <v>1</v>
  </rv>
  <rv s="1">
    <fb>47.04</fb>
    <v>1</v>
  </rv>
  <rv s="1">
    <fb>580288</fb>
    <v>2</v>
  </rv>
  <rv s="1">
    <fb>43963</fb>
    <v>0</v>
  </rv>
  <rv s="1">
    <fb>22.09</fb>
    <v>1</v>
  </rv>
  <rv s="1">
    <fb>24.459900000000001</fb>
    <v>1</v>
  </rv>
  <rv s="1">
    <fb>22.05</fb>
    <v>1</v>
  </rv>
  <rv s="1">
    <fb>870838</fb>
    <v>2</v>
  </rv>
  <rv s="1">
    <fb>44112</fb>
    <v>0</v>
  </rv>
  <rv s="1">
    <fb>47.05</fb>
    <v>1</v>
  </rv>
  <rv s="1">
    <fb>47.79</fb>
    <v>1</v>
  </rv>
  <rv s="1">
    <fb>48</fb>
    <v>1</v>
  </rv>
  <rv s="1">
    <fb>46.8</fb>
    <v>1</v>
  </rv>
  <rv s="1">
    <fb>591215</fb>
    <v>2</v>
  </rv>
  <rv s="1">
    <fb>43964</fb>
    <v>0</v>
  </rv>
  <rv s="1">
    <fb>21.81</fb>
    <v>1</v>
  </rv>
  <rv s="1">
    <fb>22.06</fb>
    <v>1</v>
  </rv>
  <rv s="1">
    <fb>1342318</fb>
    <v>2</v>
  </rv>
  <rv s="1">
    <fb>44111</fb>
    <v>0</v>
  </rv>
  <rv s="1">
    <fb>47.1</fb>
    <v>1</v>
  </rv>
  <rv s="1">
    <fb>47.71</fb>
    <v>1</v>
  </rv>
  <rv s="1">
    <fb>50.98</fb>
    <v>1</v>
  </rv>
  <rv s="1">
    <fb>46.21</fb>
    <v>1</v>
  </rv>
  <rv s="1">
    <fb>2146581</fb>
    <v>2</v>
  </rv>
  <rv s="1">
    <fb>43965</fb>
    <v>0</v>
  </rv>
  <rv s="1">
    <fb>22.78</fb>
    <v>1</v>
  </rv>
  <rv s="1">
    <fb>1560612</fb>
    <v>2</v>
  </rv>
  <rv s="1">
    <fb>44110</fb>
    <v>0</v>
  </rv>
  <rv s="1">
    <fb>47.46</fb>
    <v>1</v>
  </rv>
  <rv s="1">
    <fb>48.34</fb>
    <v>1</v>
  </rv>
  <rv s="1">
    <fb>46.15</fb>
    <v>1</v>
  </rv>
  <rv s="1">
    <fb>1234542</fb>
    <v>2</v>
  </rv>
  <rv s="1">
    <fb>43966</fb>
    <v>0</v>
  </rv>
  <rv s="1">
    <fb>21.92</fb>
    <v>1</v>
  </rv>
  <rv s="1">
    <fb>1403041</fb>
    <v>2</v>
  </rv>
  <rv s="1">
    <fb>44109</fb>
    <v>0</v>
  </rv>
  <rv s="1">
    <fb>47.28</fb>
    <v>1</v>
  </rv>
  <rv s="1">
    <fb>46.56</fb>
    <v>1</v>
  </rv>
  <rv s="1">
    <fb>47.62</fb>
    <v>1</v>
  </rv>
  <rv s="1">
    <fb>46.53</fb>
    <v>1</v>
  </rv>
  <rv s="1">
    <fb>923234</fb>
    <v>2</v>
  </rv>
  <rv s="1">
    <fb>43969</fb>
    <v>0</v>
  </rv>
  <rv s="1">
    <fb>1631798</fb>
    <v>2</v>
  </rv>
  <rv s="1">
    <fb>44106</fb>
    <v>0</v>
  </rv>
  <rv s="1">
    <fb>45.98</fb>
    <v>1</v>
  </rv>
  <rv s="1">
    <fb>43.89</fb>
    <v>1</v>
  </rv>
  <rv s="1">
    <fb>46.24</fb>
    <v>1</v>
  </rv>
  <rv s="1">
    <fb>43.5</fb>
    <v>1</v>
  </rv>
  <rv s="1">
    <fb>1460776</fb>
    <v>2</v>
  </rv>
  <rv s="1">
    <fb>43970</fb>
    <v>0</v>
  </rv>
  <rv s="1">
    <fb>25.004999999999999</fb>
    <v>1</v>
  </rv>
  <rv s="1">
    <fb>26.295000000000002</fb>
    <v>1</v>
  </rv>
  <rv s="1">
    <fb>981558</fb>
    <v>2</v>
  </rv>
  <rv s="1">
    <fb>44105</fb>
    <v>0</v>
  </rv>
  <rv s="1">
    <fb>45.19</fb>
    <v>1</v>
  </rv>
  <rv s="1">
    <fb>43.1</fb>
    <v>1</v>
  </rv>
  <rv s="1">
    <fb>48.09</fb>
    <v>1</v>
  </rv>
  <rv s="1">
    <fb>42.88</fb>
    <v>1</v>
  </rv>
  <rv s="1">
    <fb>5538929</fb>
    <v>2</v>
  </rv>
  <rv s="1">
    <fb>43971</fb>
    <v>0</v>
  </rv>
  <rv s="1">
    <fb>26.1</fb>
    <v>1</v>
  </rv>
  <rv s="1">
    <fb>27.44</fb>
    <v>1</v>
  </rv>
  <rv s="1">
    <fb>25.72</fb>
    <v>1</v>
  </rv>
  <rv s="1">
    <fb>1470896</fb>
    <v>2</v>
  </rv>
  <rv s="1">
    <fb>44104</fb>
    <v>0</v>
  </rv>
  <rv s="1">
    <fb>42.73</fb>
    <v>1</v>
  </rv>
  <rv s="1">
    <fb>42.15</fb>
    <v>1</v>
  </rv>
  <rv s="1">
    <fb>43.16</fb>
    <v>1</v>
  </rv>
  <rv s="1">
    <fb>41.78</fb>
    <v>1</v>
  </rv>
  <rv s="1">
    <fb>1030701</fb>
    <v>2</v>
  </rv>
  <rv s="1">
    <fb>43972</fb>
    <v>0</v>
  </rv>
  <rv s="1">
    <fb>27.234999999999999</fb>
    <v>1</v>
  </rv>
  <rv s="1">
    <fb>27.42</fb>
    <v>1</v>
  </rv>
  <rv s="1">
    <fb>1268612</fb>
    <v>2</v>
  </rv>
  <rv s="1">
    <fb>44103</fb>
    <v>0</v>
  </rv>
  <rv s="1">
    <fb>42.35</fb>
    <v>1</v>
  </rv>
  <rv s="1">
    <fb>41.29</fb>
    <v>1</v>
  </rv>
  <rv s="1">
    <fb>790270</fb>
    <v>2</v>
  </rv>
  <rv s="1">
    <fb>43973</fb>
    <v>0</v>
  </rv>
  <rv s="1">
    <fb>27.18</fb>
    <v>1</v>
  </rv>
  <rv s="1">
    <fb>974702</fb>
    <v>2</v>
  </rv>
  <rv s="1">
    <fb>44102</fb>
    <v>0</v>
  </rv>
  <rv s="1">
    <fb>41.99</fb>
    <v>1</v>
  </rv>
  <rv s="1">
    <fb>43.13</fb>
    <v>1</v>
  </rv>
  <rv s="1">
    <fb>43.48</fb>
    <v>1</v>
  </rv>
  <rv s="1">
    <fb>776002</fb>
    <v>2</v>
  </rv>
  <rv s="1">
    <fb>43977</fb>
    <v>0</v>
  </rv>
  <rv s="1">
    <fb>29.25</fb>
    <v>1</v>
  </rv>
  <rv s="1">
    <fb>28.6035</fb>
    <v>1</v>
  </rv>
  <rv s="1">
    <fb>1829887</fb>
    <v>2</v>
  </rv>
  <rv s="1">
    <fb>44099</fb>
    <v>0</v>
  </rv>
  <rv s="1">
    <fb>42.62</fb>
    <v>1</v>
  </rv>
  <rv s="1">
    <fb>42.33</fb>
    <v>1</v>
  </rv>
  <rv s="1">
    <fb>41.86</fb>
    <v>1</v>
  </rv>
  <rv s="1">
    <fb>597158</fb>
    <v>2</v>
  </rv>
  <rv s="1">
    <fb>43978</fb>
    <v>0</v>
  </rv>
  <rv s="1">
    <fb>30.81</fb>
    <v>1</v>
  </rv>
  <rv s="1">
    <fb>29.9</fb>
    <v>1</v>
  </rv>
  <rv s="1">
    <fb>30.92</fb>
    <v>1</v>
  </rv>
  <rv s="1">
    <fb>1534324</fb>
    <v>2</v>
  </rv>
  <rv s="1">
    <fb>44098</fb>
    <v>0</v>
  </rv>
  <rv s="1">
    <fb>42.36</fb>
    <v>1</v>
  </rv>
  <rv s="1">
    <fb>43.38</fb>
    <v>1</v>
  </rv>
  <rv s="1">
    <fb>40.659999999999997</fb>
    <v>1</v>
  </rv>
  <rv s="1">
    <fb>919808</fb>
    <v>2</v>
  </rv>
  <rv s="1">
    <fb>43979</fb>
    <v>0</v>
  </rv>
  <rv s="1">
    <fb>31.21</fb>
    <v>1</v>
  </rv>
  <rv s="1">
    <fb>1614674</fb>
    <v>2</v>
  </rv>
  <rv s="1">
    <fb>44097</fb>
    <v>0</v>
  </rv>
  <rv s="1">
    <fb>44.06</fb>
    <v>1</v>
  </rv>
  <rv s="1">
    <fb>45.13</fb>
    <v>1</v>
  </rv>
  <rv s="1">
    <fb>42.43</fb>
    <v>1</v>
  </rv>
  <rv s="1">
    <fb>997350</fb>
    <v>2</v>
  </rv>
  <rv s="1">
    <fb>43980</fb>
    <v>0</v>
  </rv>
  <rv s="1">
    <fb>28.65</fb>
    <v>1</v>
  </rv>
  <rv s="1">
    <fb>28.43</fb>
    <v>1</v>
  </rv>
  <rv s="1">
    <fb>29.4</fb>
    <v>1</v>
  </rv>
  <rv s="1">
    <fb>28.01</fb>
    <v>1</v>
  </rv>
  <rv s="1">
    <fb>1207882</fb>
    <v>2</v>
  </rv>
  <rv s="1">
    <fb>44096</fb>
    <v>0</v>
  </rv>
  <rv s="1">
    <fb>43.86</fb>
    <v>1</v>
  </rv>
  <rv s="1">
    <fb>42.830599999999997</fb>
    <v>1</v>
  </rv>
  <rv s="1">
    <fb>44.44</fb>
    <v>1</v>
  </rv>
  <rv s="1">
    <fb>1220165</fb>
    <v>2</v>
  </rv>
  <rv s="1">
    <fb>43983</fb>
    <v>0</v>
  </rv>
  <rv s="1">
    <fb>29.53</fb>
    <v>1</v>
  </rv>
  <rv s="1">
    <fb>27.91</fb>
    <v>1</v>
  </rv>
  <rv s="1">
    <fb>1297429</fb>
    <v>2</v>
  </rv>
  <rv s="1">
    <fb>44095</fb>
    <v>0</v>
  </rv>
  <rv s="1">
    <fb>42.04</fb>
    <v>1</v>
  </rv>
  <rv s="1">
    <fb>40.67</fb>
    <v>1</v>
  </rv>
  <rv s="1">
    <fb>42.07</fb>
    <v>1</v>
  </rv>
  <rv s="1">
    <fb>1238956</fb>
    <v>2</v>
  </rv>
  <rv s="1">
    <fb>43984</fb>
    <v>0</v>
  </rv>
  <rv s="1">
    <fb>29.93</fb>
    <v>1</v>
  </rv>
  <rv s="1">
    <fb>30.39</fb>
    <v>1</v>
  </rv>
  <rv s="1">
    <fb>995893</fb>
    <v>2</v>
  </rv>
  <rv s="1">
    <fb>44092</fb>
    <v>0</v>
  </rv>
  <rv s="1">
    <fb>41.77</fb>
    <v>1</v>
  </rv>
  <rv s="1">
    <fb>42.87</fb>
    <v>1</v>
  </rv>
  <rv s="1">
    <fb>41</fb>
    <v>1</v>
  </rv>
  <rv s="1">
    <fb>1448277</fb>
    <v>2</v>
  </rv>
  <rv s="1">
    <fb>43985</fb>
    <v>0</v>
  </rv>
  <rv s="1">
    <fb>32.090000000000003</fb>
    <v>1</v>
  </rv>
  <rv s="1">
    <fb>30.68</fb>
    <v>1</v>
  </rv>
  <rv s="1">
    <fb>32.4</fb>
    <v>1</v>
  </rv>
  <rv s="1">
    <fb>1284350</fb>
    <v>2</v>
  </rv>
  <rv s="1">
    <fb>44091</fb>
    <v>0</v>
  </rv>
  <rv s="1">
    <fb>42.38</fb>
    <v>1</v>
  </rv>
  <rv s="1">
    <fb>43.36</fb>
    <v>1</v>
  </rv>
  <rv s="1">
    <fb>43.53</fb>
    <v>1</v>
  </rv>
  <rv s="1">
    <fb>42.01</fb>
    <v>1</v>
  </rv>
  <rv s="1">
    <fb>949900</fb>
    <v>2</v>
  </rv>
  <rv s="1">
    <fb>43986</fb>
    <v>0</v>
  </rv>
  <rv s="1">
    <fb>33.130000000000003</fb>
    <v>1</v>
  </rv>
  <rv s="1">
    <fb>31.67</fb>
    <v>1</v>
  </rv>
  <rv s="1">
    <fb>33.950000000000003</fb>
    <v>1</v>
  </rv>
  <rv s="1">
    <fb>1136041</fb>
    <v>2</v>
  </rv>
  <rv s="1">
    <fb>44090</fb>
    <v>0</v>
  </rv>
  <rv s="1">
    <fb>43.99</fb>
    <v>1</v>
  </rv>
  <rv s="1">
    <fb>45.21</fb>
    <v>1</v>
  </rv>
  <rv s="1">
    <fb>1817364</fb>
    <v>2</v>
  </rv>
  <rv s="1">
    <fb>43987</fb>
    <v>0</v>
  </rv>
  <rv s="1">
    <fb>33.79</fb>
    <v>1</v>
  </rv>
  <rv s="1">
    <fb>35.130000000000003</fb>
    <v>1</v>
  </rv>
  <rv s="1">
    <fb>36.090000000000003</fb>
    <v>1</v>
  </rv>
  <rv s="1">
    <fb>33.479999999999997</fb>
    <v>1</v>
  </rv>
  <rv s="1">
    <fb>1517995</fb>
    <v>2</v>
  </rv>
  <rv s="1">
    <fb>44089</fb>
    <v>0</v>
  </rv>
  <rv s="1">
    <fb>44.36</fb>
    <v>1</v>
  </rv>
  <rv s="1">
    <fb>44.56</fb>
    <v>1</v>
  </rv>
  <rv s="1">
    <fb>42.57</fb>
    <v>1</v>
  </rv>
  <rv s="1">
    <fb>1525785</fb>
    <v>2</v>
  </rv>
  <rv s="1">
    <fb>43990</fb>
    <v>0</v>
  </rv>
  <rv s="1">
    <fb>35.99</fb>
    <v>1</v>
  </rv>
  <rv s="1">
    <fb>1761406</fb>
    <v>2</v>
  </rv>
  <rv s="1">
    <fb>44088</fb>
    <v>0</v>
  </rv>
  <rv s="1">
    <fb>44.02</fb>
    <v>1</v>
  </rv>
  <rv s="1">
    <fb>43.45</fb>
    <v>1</v>
  </rv>
  <rv s="1">
    <fb>44.38</fb>
    <v>1</v>
  </rv>
  <rv s="1">
    <fb>42.67</fb>
    <v>1</v>
  </rv>
  <rv s="1">
    <fb>1668388</fb>
    <v>2</v>
  </rv>
  <rv s="1">
    <fb>43991</fb>
    <v>0</v>
  </rv>
  <rv s="1">
    <fb>35.3033</fb>
    <v>1</v>
  </rv>
  <rv s="1">
    <fb>33.340000000000003</fb>
    <v>1</v>
  </rv>
  <rv s="1">
    <fb>1385349</fb>
    <v>2</v>
  </rv>
  <rv s="1">
    <fb>44085</fb>
    <v>0</v>
  </rv>
  <rv s="1">
    <fb>40.869999999999997</fb>
    <v>1</v>
  </rv>
  <rv s="1">
    <fb>43.15</fb>
    <v>1</v>
  </rv>
  <rv s="1">
    <fb>2318719</fb>
    <v>2</v>
  </rv>
  <rv s="1">
    <fb>43992</fb>
    <v>0</v>
  </rv>
  <rv s="1">
    <fb>32.72</fb>
    <v>1</v>
  </rv>
  <rv s="1">
    <fb>33.94</fb>
    <v>1</v>
  </rv>
  <rv s="1">
    <fb>32.409999999999997</fb>
    <v>1</v>
  </rv>
  <rv s="1">
    <fb>1270389</fb>
    <v>2</v>
  </rv>
  <rv s="1">
    <fb>44084</fb>
    <v>0</v>
  </rv>
  <rv s="1">
    <fb>39.020000000000003</fb>
    <v>1</v>
  </rv>
  <rv s="1">
    <fb>40.14</fb>
    <v>1</v>
  </rv>
  <rv s="1">
    <fb>41.11</fb>
    <v>1</v>
  </rv>
  <rv s="1">
    <fb>38.950000000000003</fb>
    <v>1</v>
  </rv>
  <rv s="1">
    <fb>1010485</fb>
    <v>2</v>
  </rv>
  <rv s="1">
    <fb>43993</fb>
    <v>0</v>
  </rv>
  <rv s="1">
    <fb>29.905000000000001</fb>
    <v>1</v>
  </rv>
  <rv s="1">
    <fb>30.45</fb>
    <v>1</v>
  </rv>
  <rv s="1">
    <fb>30.62</fb>
    <v>1</v>
  </rv>
  <rv s="1">
    <fb>29.350999999999999</fb>
    <v>1</v>
  </rv>
  <rv s="1">
    <fb>2440743</fb>
    <v>2</v>
  </rv>
  <rv s="1">
    <fb>44083</fb>
    <v>0</v>
  </rv>
  <rv s="1">
    <fb>39.659999999999997</fb>
    <v>1</v>
  </rv>
  <rv s="1">
    <fb>39.57</fb>
    <v>1</v>
  </rv>
  <rv s="1">
    <fb>38.54</fb>
    <v>1</v>
  </rv>
  <rv s="1">
    <fb>874096</fb>
    <v>2</v>
  </rv>
  <rv s="1">
    <fb>43994</fb>
    <v>0</v>
  </rv>
  <rv s="1">
    <fb>30.66</fb>
    <v>1</v>
  </rv>
  <rv s="1">
    <fb>31.57</fb>
    <v>1</v>
  </rv>
  <rv s="1">
    <fb>32.18</fb>
    <v>1</v>
  </rv>
  <rv s="1">
    <fb>29.58</fb>
    <v>1</v>
  </rv>
  <rv s="1">
    <fb>1769358</fb>
    <v>2</v>
  </rv>
  <rv s="1">
    <fb>44082</fb>
    <v>0</v>
  </rv>
  <rv s="1">
    <fb>39.07</fb>
    <v>1</v>
  </rv>
  <rv s="1">
    <fb>37.81</fb>
    <v>1</v>
  </rv>
  <rv s="1">
    <fb>40.21</fb>
    <v>1</v>
  </rv>
  <rv s="1">
    <fb>37.51</fb>
    <v>1</v>
  </rv>
  <rv s="1">
    <fb>1506808</fb>
    <v>2</v>
  </rv>
  <rv s="1">
    <fb>43997</fb>
    <v>0</v>
  </rv>
  <rv s="1">
    <fb>31.71</fb>
    <v>1</v>
  </rv>
  <rv s="1">
    <fb>29.81</fb>
    <v>1</v>
  </rv>
  <rv s="1">
    <fb>31.73</fb>
    <v>1</v>
  </rv>
  <rv s="1">
    <fb>1022215</fb>
    <v>2</v>
  </rv>
  <rv s="1">
    <fb>44078</fb>
    <v>0</v>
  </rv>
  <rv s="1">
    <fb>38.75</fb>
    <v>1</v>
  </rv>
  <rv s="1">
    <fb>39.33</fb>
    <v>1</v>
  </rv>
  <rv s="1">
    <fb>39.76</fb>
    <v>1</v>
  </rv>
  <rv s="1">
    <fb>36.840000000000003</fb>
    <v>1</v>
  </rv>
  <rv s="1">
    <fb>1013193</fb>
    <v>2</v>
  </rv>
  <rv s="1">
    <fb>43998</fb>
    <v>0</v>
  </rv>
  <rv s="1">
    <fb>32.880000000000003</fb>
    <v>1</v>
  </rv>
  <rv s="1">
    <fb>33.4</fb>
    <v>1</v>
  </rv>
  <rv s="1">
    <fb>33.61</fb>
    <v>1</v>
  </rv>
  <rv s="1">
    <fb>31.560099999999998</fb>
    <v>1</v>
  </rv>
  <rv s="1">
    <fb>940935</fb>
    <v>2</v>
  </rv>
  <rv s="1">
    <fb>44077</fb>
    <v>0</v>
  </rv>
  <rv s="1">
    <fb>38.979999999999997</fb>
    <v>1</v>
  </rv>
  <rv s="1">
    <fb>41.325000000000003</fb>
    <v>1</v>
  </rv>
  <rv s="1">
    <fb>929518</fb>
    <v>2</v>
  </rv>
  <rv s="1">
    <fb>43999</fb>
    <v>0</v>
  </rv>
  <rv s="1">
    <fb>33.01</fb>
    <v>1</v>
  </rv>
  <rv s="1">
    <fb>33.229999999999997</fb>
    <v>1</v>
  </rv>
  <rv s="1">
    <fb>32.17</fb>
    <v>1</v>
  </rv>
  <rv s="1">
    <fb>970328</fb>
    <v>2</v>
  </rv>
  <rv s="1">
    <fb>44076</fb>
    <v>0</v>
  </rv>
  <rv s="1">
    <fb>41.17</fb>
    <v>1</v>
  </rv>
  <rv s="1">
    <fb>40.557699999999997</fb>
    <v>1</v>
  </rv>
  <rv s="1">
    <fb>41.32</fb>
    <v>1</v>
  </rv>
  <rv s="1">
    <fb>39.82</fb>
    <v>1</v>
  </rv>
  <rv s="1">
    <fb>645437</fb>
    <v>2</v>
  </rv>
  <rv s="1">
    <fb>44000</fb>
    <v>0</v>
  </rv>
  <rv s="1">
    <fb>32.81</fb>
    <v>1</v>
  </rv>
  <rv s="1">
    <fb>32.729999999999997</fb>
    <v>1</v>
  </rv>
  <rv s="1">
    <fb>32.28</fb>
    <v>1</v>
  </rv>
  <rv s="1">
    <fb>1241718</fb>
    <v>2</v>
  </rv>
  <rv s="1">
    <fb>44075</fb>
    <v>0</v>
  </rv>
  <rv s="1">
    <fb>40.07</fb>
    <v>1</v>
  </rv>
  <rv s="1">
    <fb>39.18</fb>
    <v>1</v>
  </rv>
  <rv s="1">
    <fb>40.28</fb>
    <v>1</v>
  </rv>
  <rv s="1">
    <fb>39</fb>
    <v>1</v>
  </rv>
  <rv s="1">
    <fb>1074817</fb>
    <v>2</v>
  </rv>
  <rv s="1">
    <fb>44001</fb>
    <v>0</v>
  </rv>
  <rv s="1">
    <fb>32.505000000000003</fb>
    <v>1</v>
  </rv>
  <rv s="1">
    <fb>33.74</fb>
    <v>1</v>
  </rv>
  <rv s="1">
    <fb>31.77</fb>
    <v>1</v>
  </rv>
  <rv s="1">
    <fb>1861137</fb>
    <v>2</v>
  </rv>
  <rv s="1">
    <fb>44074</fb>
    <v>0</v>
  </rv>
  <rv s="1">
    <fb>39.909999999999997</fb>
    <v>1</v>
  </rv>
  <rv s="1">
    <fb>40.89</fb>
    <v>1</v>
  </rv>
  <rv s="1">
    <fb>39.43</fb>
    <v>1</v>
  </rv>
  <rv s="1">
    <fb>1297043</fb>
    <v>2</v>
  </rv>
  <rv s="1">
    <fb>44004</fb>
    <v>0</v>
  </rv>
  <rv s="1">
    <fb>32.49</fb>
    <v>1</v>
  </rv>
  <rv s="1">
    <fb>32.42</fb>
    <v>1</v>
  </rv>
  <rv s="1">
    <fb>32.94</fb>
    <v>1</v>
  </rv>
  <rv s="1">
    <fb>722694</fb>
    <v>2</v>
  </rv>
  <rv s="1">
    <fb>44071</fb>
    <v>0</v>
  </rv>
  <rv s="1">
    <fb>41.14</fb>
    <v>1</v>
  </rv>
  <rv s="1">
    <fb>41.52</fb>
    <v>1</v>
  </rv>
  <rv s="1">
    <fb>39.865000000000002</fb>
    <v>1</v>
  </rv>
  <rv s="1">
    <fb>1097408</fb>
    <v>2</v>
  </rv>
  <rv s="1">
    <fb>44005</fb>
    <v>0</v>
  </rv>
  <rv s="1">
    <fb>34.17</fb>
    <v>1</v>
  </rv>
  <rv s="1">
    <fb>992872</fb>
    <v>2</v>
  </rv>
  <rv s="1">
    <fb>44070</fb>
    <v>0</v>
  </rv>
  <rv s="1">
    <fb>41.12</fb>
    <v>1</v>
  </rv>
  <rv s="1">
    <fb>40.86</fb>
    <v>1</v>
  </rv>
  <rv s="1">
    <fb>41.92</fb>
    <v>1</v>
  </rv>
  <rv s="1">
    <fb>838776</fb>
    <v>2</v>
  </rv>
  <rv s="1">
    <fb>44006</fb>
    <v>0</v>
  </rv>
  <rv s="1">
    <fb>33.65</fb>
    <v>1</v>
  </rv>
  <rv s="1">
    <fb>33.72</fb>
    <v>1</v>
  </rv>
  <rv s="1">
    <fb>34.14</fb>
    <v>1</v>
  </rv>
  <rv s="1">
    <fb>31.95</fb>
    <v>1</v>
  </rv>
  <rv s="1">
    <fb>1144108</fb>
    <v>2</v>
  </rv>
  <rv s="1">
    <fb>44069</fb>
    <v>0</v>
  </rv>
  <rv s="1">
    <fb>40.61</fb>
    <v>1</v>
  </rv>
  <rv s="1">
    <fb>40.78</fb>
    <v>1</v>
  </rv>
  <rv s="1">
    <fb>39.799999999999997</fb>
    <v>1</v>
  </rv>
  <rv s="1">
    <fb>1281110</fb>
    <v>2</v>
  </rv>
  <rv s="1">
    <fb>44007</fb>
    <v>0</v>
  </rv>
  <rv s="1">
    <fb>33.19</fb>
    <v>1</v>
  </rv>
  <rv s="1">
    <fb>32.700000000000003</fb>
    <v>1</v>
  </rv>
  <rv s="1">
    <fb>1100002</fb>
    <v>2</v>
  </rv>
  <rv s="1">
    <fb>44068</fb>
    <v>0</v>
  </rv>
  <rv s="1">
    <fb>39.99</fb>
    <v>1</v>
  </rv>
  <rv s="1">
    <fb>39.03</fb>
    <v>1</v>
  </rv>
  <rv s="1">
    <fb>1076396</fb>
    <v>2</v>
  </rv>
  <rv s="1">
    <fb>44008</fb>
    <v>0</v>
  </rv>
  <rv s="1">
    <fb>34.35</fb>
    <v>1</v>
  </rv>
  <rv s="1">
    <fb>1310962</fb>
    <v>2</v>
  </rv>
  <rv s="1">
    <fb>44067</fb>
    <v>0</v>
  </rv>
  <rv s="1">
    <fb>39.340000000000003</fb>
    <v>1</v>
  </rv>
  <rv s="1">
    <fb>39.54</fb>
    <v>1</v>
  </rv>
  <rv s="1">
    <fb>1091764</fb>
    <v>2</v>
  </rv>
  <rv s="1">
    <fb>44011</fb>
    <v>0</v>
  </rv>
  <rv s="1">
    <fb>33.380000000000003</fb>
    <v>1</v>
  </rv>
  <rv s="1">
    <fb>35.634999999999998</fb>
    <v>1</v>
  </rv>
  <rv s="1">
    <fb>32.725000000000001</fb>
    <v>1</v>
  </rv>
  <rv s="1">
    <fb>919132</fb>
    <v>2</v>
  </rv>
  <rv s="1">
    <fb>44064</fb>
    <v>0</v>
  </rv>
  <rv s="1">
    <fb>38.125</fb>
    <v>1</v>
  </rv>
  <rv s="1">
    <fb>37.700000000000003</fb>
    <v>1</v>
  </rv>
  <rv s="1">
    <fb>1203450</fb>
    <v>2</v>
  </rv>
  <rv s="1">
    <fb>44012</fb>
    <v>0</v>
  </rv>
  <rv s="1">
    <fb>35.36</fb>
    <v>1</v>
  </rv>
  <rv s="1">
    <fb>1597185</fb>
    <v>2</v>
  </rv>
  <rv s="1">
    <fb>44063</fb>
    <v>0</v>
  </rv>
  <rv s="1">
    <fb>38.71</fb>
    <v>1</v>
  </rv>
  <rv s="1">
    <fb>683005</fb>
    <v>2</v>
  </rv>
  <rv s="1">
    <fb>44013</fb>
    <v>0</v>
  </rv>
  <rv s="1">
    <fb>37.380000000000003</fb>
    <v>1</v>
  </rv>
  <rv s="1">
    <fb>35.049999999999997</fb>
    <v>1</v>
  </rv>
  <rv s="1">
    <fb>1328389</fb>
    <v>2</v>
  </rv>
  <rv s="1">
    <fb>44062</fb>
    <v>0</v>
  </rv>
  <rv s="1">
    <fb>40.46</fb>
    <v>1</v>
  </rv>
  <rv s="1">
    <fb>40.54</fb>
    <v>1</v>
  </rv>
  <rv s="1">
    <fb>38.82</fb>
    <v>1</v>
  </rv>
  <rv s="1">
    <fb>1276872</fb>
    <v>2</v>
  </rv>
  <rv s="1">
    <fb>44014</fb>
    <v>0</v>
  </rv>
  <rv s="1">
    <fb>35.9</fb>
    <v>1</v>
  </rv>
  <rv s="1">
    <fb>35.700000000000003</fb>
    <v>1</v>
  </rv>
  <rv s="1">
    <fb>960875</fb>
    <v>2</v>
  </rv>
  <rv s="1">
    <fb>44061</fb>
    <v>0</v>
  </rv>
  <rv s="1">
    <fb>40.64</fb>
    <v>1</v>
  </rv>
  <rv s="1">
    <fb>40.74</fb>
    <v>1</v>
  </rv>
  <rv s="1">
    <fb>40.36</fb>
    <v>1</v>
  </rv>
  <rv s="1">
    <fb>1217578</fb>
    <v>2</v>
  </rv>
  <rv s="1">
    <fb>44018</fb>
    <v>0</v>
  </rv>
  <rv s="1">
    <fb>34.85</fb>
    <v>1</v>
  </rv>
  <rv s="1">
    <fb>36.67</fb>
    <v>1</v>
  </rv>
  <rv s="1">
    <fb>36.83</fb>
    <v>1</v>
  </rv>
  <rv s="1">
    <fb>34.39</fb>
    <v>1</v>
  </rv>
  <rv s="1">
    <fb>1178369</fb>
    <v>2</v>
  </rv>
  <rv s="1">
    <fb>44060</fb>
    <v>0</v>
  </rv>
  <rv s="1">
    <fb>41.05</fb>
    <v>1</v>
  </rv>
  <rv s="1">
    <fb>1212226</fb>
    <v>2</v>
  </rv>
  <rv s="1">
    <fb>44019</fb>
    <v>0</v>
  </rv>
  <rv s="1">
    <fb>34.950000000000003</fb>
    <v>1</v>
  </rv>
  <rv s="1">
    <fb>837103</fb>
    <v>2</v>
  </rv>
  <rv s="1">
    <fb>44057</fb>
    <v>0</v>
  </rv>
  <rv s="1">
    <fb>39.49</fb>
    <v>1</v>
  </rv>
  <rv s="1">
    <fb>38.86</fb>
    <v>1</v>
  </rv>
  <rv s="1">
    <fb>749701</fb>
    <v>2</v>
  </rv>
  <rv s="1">
    <fb>44020</fb>
    <v>0</v>
  </rv>
  <rv s="1">
    <fb>35.067399999999999</fb>
    <v>1</v>
  </rv>
  <rv s="1">
    <fb>863376</fb>
    <v>2</v>
  </rv>
  <rv s="1">
    <fb>44056</fb>
    <v>0</v>
  </rv>
  <rv s="1">
    <fb>39.369999999999997</fb>
    <v>1</v>
  </rv>
  <rv s="1">
    <fb>38.659999999999997</fb>
    <v>1</v>
  </rv>
  <rv s="1">
    <fb>39.51</fb>
    <v>1</v>
  </rv>
  <rv s="1">
    <fb>38.29</fb>
    <v>1</v>
  </rv>
  <rv s="1">
    <fb>1271311</fb>
    <v>2</v>
  </rv>
  <rv s="1">
    <fb>44021</fb>
    <v>0</v>
  </rv>
  <rv s="1">
    <fb>34.1</fb>
    <v>1</v>
  </rv>
  <rv s="1">
    <fb>35.188200000000002</fb>
    <v>1</v>
  </rv>
  <rv s="1">
    <fb>33.46</fb>
    <v>1</v>
  </rv>
  <rv s="1">
    <fb>596743</fb>
    <v>2</v>
  </rv>
  <rv s="1">
    <fb>44055</fb>
    <v>0</v>
  </rv>
  <rv s="1">
    <fb>38.869999999999997</fb>
    <v>1</v>
  </rv>
  <rv s="1">
    <fb>38.92</fb>
    <v>1</v>
  </rv>
  <rv s="1">
    <fb>37.83</fb>
    <v>1</v>
  </rv>
  <rv s="1">
    <fb>704081</fb>
    <v>2</v>
  </rv>
  <rv s="1">
    <fb>44022</fb>
    <v>0</v>
  </rv>
  <rv s="1">
    <fb>34.47</fb>
    <v>1</v>
  </rv>
  <rv s="1">
    <fb>33.99</fb>
    <v>1</v>
  </rv>
  <rv s="1">
    <fb>948034</fb>
    <v>2</v>
  </rv>
  <rv s="1">
    <fb>44054</fb>
    <v>0</v>
  </rv>
  <rv s="1">
    <fb>38.65</fb>
    <v>1</v>
  </rv>
  <rv s="1">
    <fb>37.610199999999999</fb>
    <v>1</v>
  </rv>
  <rv s="1">
    <fb>829645</fb>
    <v>2</v>
  </rv>
  <rv s="1">
    <fb>44025</fb>
    <v>0</v>
  </rv>
  <rv s="1">
    <fb>33.365000000000002</fb>
    <v>1</v>
  </rv>
  <rv s="1">
    <fb>988164</fb>
    <v>2</v>
  </rv>
  <rv s="1">
    <fb>44053</fb>
    <v>0</v>
  </rv>
  <rv s="1">
    <fb>38.68</fb>
    <v>1</v>
  </rv>
  <rv s="1">
    <fb>39.354999999999997</fb>
    <v>1</v>
  </rv>
  <rv s="1">
    <fb>37.630000000000003</fb>
    <v>1</v>
  </rv>
  <rv s="1">
    <fb>1218190</fb>
    <v>2</v>
  </rv>
  <rv s="1">
    <fb>44026</fb>
    <v>0</v>
  </rv>
  <rv s="1">
    <fb>34.42</fb>
    <v>1</v>
  </rv>
  <rv s="1">
    <fb>34.46</fb>
    <v>1</v>
  </rv>
  <rv s="1">
    <fb>32.799999999999997</fb>
    <v>1</v>
  </rv>
  <rv s="1">
    <fb>665408</fb>
    <v>2</v>
  </rv>
  <rv s="1">
    <fb>44050</fb>
    <v>0</v>
  </rv>
  <rv s="1">
    <fb>37.01</fb>
    <v>1</v>
  </rv>
  <rv s="1">
    <fb>1359275</fb>
    <v>2</v>
  </rv>
  <rv s="1">
    <fb>44027</fb>
    <v>0</v>
  </rv>
  <rv s="1">
    <fb>37.625</fb>
    <v>1</v>
  </rv>
  <rv s="1">
    <fb>35.14</fb>
    <v>1</v>
  </rv>
  <rv s="1">
    <fb>1522015</fb>
    <v>2</v>
  </rv>
  <rv s="1">
    <fb>44049</fb>
    <v>0</v>
  </rv>
  <rv s="1">
    <fb>37.53</fb>
    <v>1</v>
  </rv>
  <rv s="1">
    <fb>38.520000000000003</fb>
    <v>1</v>
  </rv>
  <rv s="1">
    <fb>36.51</fb>
    <v>1</v>
  </rv>
  <rv s="1">
    <fb>1150243</fb>
    <v>2</v>
  </rv>
  <rv s="1">
    <fb>44028</fb>
    <v>0</v>
  </rv>
  <rv s="1">
    <fb>36.47</fb>
    <v>1</v>
  </rv>
  <rv s="1">
    <fb>36.369999999999997</fb>
    <v>1</v>
  </rv>
  <rv s="1">
    <fb>37.1</fb>
    <v>1</v>
  </rv>
  <rv s="1">
    <fb>998691</fb>
    <v>2</v>
  </rv>
  <rv s="1">
    <fb>44048</fb>
    <v>0</v>
  </rv>
  <rv s="1">
    <fb>38.51</fb>
    <v>1</v>
  </rv>
  <rv s="1">
    <fb>36.58</fb>
    <v>1</v>
  </rv>
  <rv s="1">
    <fb>1844469</fb>
    <v>2</v>
  </rv>
  <rv s="1">
    <fb>44029</fb>
    <v>0</v>
  </rv>
  <rv s="1">
    <fb>34.76</fb>
    <v>1</v>
  </rv>
  <rv s="1">
    <fb>1433185</fb>
    <v>2</v>
  </rv>
  <rv s="1">
    <fb>44047</fb>
    <v>0</v>
  </rv>
  <rv s="1">
    <fb>36.409999999999997</fb>
    <v>1</v>
  </rv>
  <rv s="1">
    <fb>36.96</fb>
    <v>1</v>
  </rv>
  <rv s="1">
    <fb>37.28</fb>
    <v>1</v>
  </rv>
  <rv s="1">
    <fb>1553769</fb>
    <v>2</v>
  </rv>
  <rv s="1">
    <fb>44032</fb>
    <v>0</v>
  </rv>
  <rv s="1">
    <fb>34.340000000000003</fb>
    <v>1</v>
  </rv>
  <rv s="1">
    <fb>34.68</fb>
    <v>1</v>
  </rv>
  <rv s="1">
    <fb>866781</fb>
    <v>2</v>
  </rv>
  <rv s="1">
    <fb>44046</fb>
    <v>0</v>
  </rv>
  <rv s="1">
    <fb>37.744900000000001</fb>
    <v>1</v>
  </rv>
  <rv s="1">
    <fb>36.03</fb>
    <v>1</v>
  </rv>
  <rv s="1">
    <fb>1783535</fb>
    <v>2</v>
  </rv>
  <rv s="1">
    <fb>44033</fb>
    <v>0</v>
  </rv>
  <rv s="1">
    <fb>36.33</fb>
    <v>1</v>
  </rv>
  <rv s="1">
    <fb>34.875</fb>
    <v>1</v>
  </rv>
  <rv s="1">
    <fb>1110802</fb>
    <v>2</v>
  </rv>
  <rv s="1">
    <fb>44043</fb>
    <v>0</v>
  </rv>
  <rv s="1">
    <fb>35.94</fb>
    <v>1</v>
  </rv>
  <rv s="1">
    <fb>38.619999999999997</fb>
    <v>1</v>
  </rv>
  <rv s="1">
    <fb>35.17</fb>
    <v>1</v>
  </rv>
  <rv s="1">
    <fb>3246372</fb>
    <v>2</v>
  </rv>
  <rv s="1">
    <fb>44034</fb>
    <v>0</v>
  </rv>
  <rv s="1">
    <fb>36.32</fb>
    <v>1</v>
  </rv>
  <rv s="1">
    <fb>35.53</fb>
    <v>1</v>
  </rv>
  <rv s="1">
    <fb>812881</fb>
    <v>2</v>
  </rv>
  <rv s="1">
    <fb>44042</fb>
    <v>0</v>
  </rv>
  <rv s="1">
    <fb>37.54</fb>
    <v>1</v>
  </rv>
  <rv s="1">
    <fb>38.44</fb>
    <v>1</v>
  </rv>
  <rv s="1">
    <fb>39.74</fb>
    <v>1</v>
  </rv>
  <rv s="1">
    <fb>36.869999999999997</fb>
    <v>1</v>
  </rv>
  <rv s="1">
    <fb>3705896</fb>
    <v>2</v>
  </rv>
  <rv s="1">
    <fb>44035</fb>
    <v>0</v>
  </rv>
  <rv s="1">
    <fb>36.78</fb>
    <v>1</v>
  </rv>
  <rv s="1">
    <fb>944423</fb>
    <v>2</v>
  </rv>
  <rv s="1">
    <fb>44041</fb>
    <v>0</v>
  </rv>
  <rv s="1">
    <fb>37.369999999999997</fb>
    <v>1</v>
  </rv>
  <rv s="1">
    <fb>35.74</fb>
    <v>1</v>
  </rv>
  <rv s="1">
    <fb>37.67</fb>
    <v>1</v>
  </rv>
  <rv s="1">
    <fb>1719887</fb>
    <v>2</v>
  </rv>
  <rv s="1">
    <fb>44036</fb>
    <v>0</v>
  </rv>
  <rv s="1">
    <fb>36.46</fb>
    <v>1</v>
  </rv>
  <rv s="1">
    <fb>35.1676</fb>
    <v>1</v>
  </rv>
  <rv s="1">
    <fb>744913</fb>
    <v>2</v>
  </rv>
  <rv s="1">
    <fb>44040</fb>
    <v>0</v>
  </rv>
  <rv s="1">
    <fb>35.64</fb>
    <v>1</v>
  </rv>
  <rv s="1">
    <fb>35.270000000000003</fb>
    <v>1</v>
  </rv>
  <rv s="1">
    <fb>1032641</fb>
    <v>2</v>
  </rv>
  <rv s="1">
    <fb>44039</fb>
    <v>0</v>
  </rv>
  <rv s="1">
    <fb>36.01</fb>
    <v>1</v>
  </rv>
  <rv s="1">
    <fb>36.65</fb>
    <v>1</v>
  </rv>
  <rv s="1">
    <fb>1558741</fb>
    <v>2</v>
  </rv>
  <rv s="1">
    <fb>45863</fb>
    <v>0</v>
  </rv>
  <rv s="1">
    <fb>1171501</fb>
    <v>2</v>
  </rv>
  <rv s="2">
    <v>3</v>
    <v>CROX</v>
    <v>Daily</v>
    <v>42216</v>
    <v>45864</v>
    <v>0</v>
    <v>1</v>
    <v>638889984000000000,638891152374442579,0</v>
    <v>0</v>
    <v>a1qclh</v>
    <v>XNAS:CROX</v>
    <v>1</v>
    <v>2</v>
    <v>3</v>
    <v>4</v>
    <v>5</v>
  </rv>
</rvData>
</file>

<file path=xl/richData/rdrichvaluestructure.xml><?xml version="1.0" encoding="utf-8"?>
<rvStructures xmlns="http://schemas.microsoft.com/office/spreadsheetml/2017/richdata" count="3">
  <s t="_localImage">
    <k n="_rvRel:LocalImageIdentifier" t="i"/>
    <k n="CalcOrigin" t="i"/>
  </s>
  <s t="_formattednumber">
    <k n="_Format" t="spb"/>
  </s>
  <s t="_stockhistorycache">
    <k n="_Format" t="spb"/>
    <k n="Symbol" t="s"/>
    <k n="Interval" t="s"/>
    <k n="StartDate" t="i"/>
    <k n="EndDate" t="i"/>
    <k n="f1904" t="b"/>
    <k n="fdcompat" t="b"/>
    <k n="etag" t="s"/>
    <k n="Date" t="a"/>
    <k n="EntityId" t="s"/>
    <k n="Instrument" t="s"/>
    <k n="Close" t="a"/>
    <k n="Open" t="a"/>
    <k n="High" t="a"/>
    <k n="Low" t="a"/>
    <k n="Volume" t="a"/>
  </s>
</rvStructures>
</file>

<file path=xl/richData/rdsupportingpropertybag.xml><?xml version="1.0" encoding="utf-8"?>
<supportingPropertyBags xmlns="http://schemas.microsoft.com/office/spreadsheetml/2017/richdata2">
  <spbData count="4">
    <spb s="0">
      <v>1</v>
    </spb>
    <spb s="0">
      <v>2</v>
    </spb>
    <spb s="0">
      <v>3</v>
    </spb>
    <spb s="1">
      <v>2</v>
      <v>1</v>
      <v>2</v>
      <v>2</v>
      <v>2</v>
      <v>3</v>
    </spb>
  </spbData>
</supportingPropertyBags>
</file>

<file path=xl/richData/rdsupportingpropertybagstructure.xml><?xml version="1.0" encoding="utf-8"?>
<spbStructures xmlns="http://schemas.microsoft.com/office/spreadsheetml/2017/richdata2" count="2">
  <s>
    <k n="_Self" t="i"/>
  </s>
  <s>
    <k n="Low" t="i"/>
    <k n="Date" t="i"/>
    <k n="High" t="i"/>
    <k n="Open" t="i"/>
    <k n="Close" t="i"/>
    <k n="Volu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3">
    <x:dxf>
      <x:numFmt numFmtId="19" formatCode="m/d/yyyy"/>
    </x:dxf>
    <x:dxf>
      <x:numFmt numFmtId="0" formatCode="General"/>
    </x:dxf>
    <x:dxf>
      <x:numFmt numFmtId="3" formatCode="#,##0"/>
    </x:dxf>
  </dxfs>
  <richProperties>
    <rPr n="NumberFormat" t="s"/>
  </richProperties>
  <richStyles>
    <rSty dxfid="0"/>
    <rSty dxfid="1">
      <rpv i="0">_([$$-en-US]* #,##0.00_);_([$$-en-US]* (#,##0.00);_([$$-en-US]* "-"??_);_(@_)</rpv>
    </rSty>
    <rSty dxfid="2">
      <rpv i="0">#,##0</rpv>
    </rSty>
  </richStyles>
</richStyleSheet>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finance.yahoo.com/quote/%5ETYVIX/" TargetMode="External"/><Relationship Id="rId7" Type="http://schemas.openxmlformats.org/officeDocument/2006/relationships/drawing" Target="../drawings/drawing2.xml"/><Relationship Id="rId2" Type="http://schemas.openxmlformats.org/officeDocument/2006/relationships/hyperlink" Target="https://www.cnbc.com/quotes/US10Y" TargetMode="External"/><Relationship Id="rId1" Type="http://schemas.openxmlformats.org/officeDocument/2006/relationships/hyperlink" Target="https://pages.stern.nyu.edu/~adamodar/New_Home_Page/datafile/ctryprem.html" TargetMode="External"/><Relationship Id="rId6" Type="http://schemas.openxmlformats.org/officeDocument/2006/relationships/hyperlink" Target="https://valueinvesting.io/CROX/valuation/dcf-ebitda-exit-10y" TargetMode="External"/><Relationship Id="rId5" Type="http://schemas.openxmlformats.org/officeDocument/2006/relationships/hyperlink" Target="https://valueinvesting.io/CROX/valuation/dcf-growth-exit-10y" TargetMode="External"/><Relationship Id="rId4" Type="http://schemas.openxmlformats.org/officeDocument/2006/relationships/hyperlink" Target="https://finance.yahoo.com/quote/%5EVIX/"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3" Type="http://schemas.openxmlformats.org/officeDocument/2006/relationships/hyperlink" Target="https://chatgpt.com/share/677bd72c-3744-8000-b774-09b0645c53d7" TargetMode="External"/><Relationship Id="rId2" Type="http://schemas.openxmlformats.org/officeDocument/2006/relationships/hyperlink" Target="https://learn.corporatefinanceinstitute.com/courses/take/account-monitoring-and-warning-signs/8024" TargetMode="External"/><Relationship Id="rId1" Type="http://schemas.openxmlformats.org/officeDocument/2006/relationships/hyperlink" Target="https://www.firstlinks.com.au/default-rate-study-risks-bonds" TargetMode="External"/><Relationship Id="rId4"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AF211-9500-4DF3-87A5-32FB4AD430C5}">
  <sheetPr>
    <tabColor theme="4" tint="-0.499984740745262"/>
  </sheetPr>
  <dimension ref="A2:AB750"/>
  <sheetViews>
    <sheetView showGridLines="0" topLeftCell="A184" zoomScale="87" zoomScaleNormal="55" workbookViewId="0">
      <selection activeCell="I203" sqref="I203"/>
    </sheetView>
  </sheetViews>
  <sheetFormatPr defaultRowHeight="12.75" outlineLevelRow="1" x14ac:dyDescent="0.2"/>
  <cols>
    <col min="1" max="2" width="2.7109375" style="210" customWidth="1"/>
    <col min="3" max="5" width="18.7109375" style="210" customWidth="1"/>
    <col min="6" max="21" width="15.7109375" style="210" customWidth="1"/>
    <col min="22" max="22" width="2.7109375" style="210" customWidth="1"/>
    <col min="23" max="254" width="15.7109375" style="210" customWidth="1"/>
    <col min="255" max="16384" width="9.140625" style="210"/>
  </cols>
  <sheetData>
    <row r="2" spans="1:28" ht="18" x14ac:dyDescent="0.25">
      <c r="A2" s="209"/>
      <c r="C2" s="211" t="str">
        <f>'3 Statement and DCF Model'!C2</f>
        <v>Crocs, Inc. - Financial Model</v>
      </c>
      <c r="D2" s="211"/>
      <c r="E2" s="211"/>
      <c r="F2" s="211"/>
      <c r="G2" s="211"/>
      <c r="H2" s="211"/>
      <c r="I2" s="211"/>
      <c r="J2" s="211"/>
      <c r="K2" s="211"/>
      <c r="L2" s="211"/>
      <c r="M2" s="211"/>
      <c r="N2" s="211"/>
      <c r="O2" s="211"/>
      <c r="P2" s="211"/>
      <c r="Q2" s="211"/>
      <c r="R2" s="211"/>
      <c r="S2" s="212"/>
      <c r="T2" s="211"/>
      <c r="U2" s="211"/>
      <c r="V2" s="209"/>
      <c r="W2" s="209"/>
    </row>
    <row r="3" spans="1:28" x14ac:dyDescent="0.2">
      <c r="A3" s="209"/>
      <c r="C3" s="213" t="str">
        <f>'3 Statement and DCF Model'!C3</f>
        <v>NASDAQGS:CROX (MI Key: 4155562; SPCIQ  Key: 13639284)</v>
      </c>
      <c r="D3" s="209"/>
      <c r="E3" s="209"/>
      <c r="F3" s="214"/>
      <c r="G3" s="214"/>
      <c r="H3" s="214"/>
      <c r="I3" s="214"/>
      <c r="J3" s="214"/>
      <c r="K3" s="214"/>
      <c r="L3" s="209"/>
      <c r="M3" s="209"/>
      <c r="N3" s="209"/>
      <c r="O3" s="209"/>
      <c r="P3" s="209"/>
      <c r="Q3" s="209"/>
      <c r="R3" s="209"/>
      <c r="S3" s="209"/>
      <c r="T3" s="209"/>
      <c r="U3" s="209"/>
      <c r="V3" s="209"/>
      <c r="W3" s="209"/>
    </row>
    <row r="4" spans="1:28" x14ac:dyDescent="0.2">
      <c r="A4" s="209"/>
      <c r="C4" s="215" t="str">
        <f>'3 Statement and DCF Model'!C4</f>
        <v>Metrics in USD (Thousands), Except for per share data</v>
      </c>
      <c r="D4" s="209"/>
      <c r="E4" s="209"/>
      <c r="F4" s="209"/>
      <c r="G4" s="209"/>
      <c r="H4" s="209"/>
      <c r="I4" s="209"/>
      <c r="J4" s="209"/>
      <c r="K4" s="209"/>
      <c r="L4" s="209"/>
      <c r="M4" s="209"/>
      <c r="N4" s="209"/>
      <c r="O4" s="209"/>
      <c r="P4" s="209"/>
      <c r="Q4" s="209"/>
      <c r="R4" s="209"/>
      <c r="S4" s="209"/>
      <c r="T4" s="209"/>
      <c r="U4" s="478" t="e" vm="1">
        <f>'3 Statement and DCF Model'!U4</f>
        <v>#VALUE!</v>
      </c>
      <c r="V4" s="209"/>
      <c r="W4" s="209"/>
    </row>
    <row r="5" spans="1:28" ht="15" x14ac:dyDescent="0.25">
      <c r="A5" s="209"/>
      <c r="C5" s="215"/>
      <c r="D5" s="209"/>
      <c r="E5" s="209"/>
      <c r="F5" s="209"/>
      <c r="G5" s="209" t="str">
        <f>'3 Statement and DCF Model'!G5</f>
        <v>Share Price (As of Valuation Date)</v>
      </c>
      <c r="H5" s="209"/>
      <c r="I5" s="216">
        <f>'3 Statement and DCF Model'!I5</f>
        <v>107.66</v>
      </c>
      <c r="J5" s="209"/>
      <c r="K5" s="209" t="str">
        <f>'3 Statement and DCF Model'!K5</f>
        <v>S&amp;P Potential Upside</v>
      </c>
      <c r="L5" s="209"/>
      <c r="M5" s="216">
        <f>'3 Statement and DCF Model'!M5</f>
        <v>123.74</v>
      </c>
      <c r="N5" s="394">
        <f>'3 Statement and DCF Model'!N5</f>
        <v>0.1482</v>
      </c>
      <c r="O5" s="209" t="str">
        <f>'3 Statement and DCF Model'!O5</f>
        <v>S&amp;P Current Credit Rating</v>
      </c>
      <c r="P5" s="209"/>
      <c r="Q5" s="217" t="str">
        <f>'3 Statement and DCF Model'!Q5</f>
        <v>BB</v>
      </c>
      <c r="R5" s="209"/>
      <c r="S5" s="209"/>
      <c r="T5" s="209"/>
      <c r="U5" s="479">
        <f>'3 Statement and DCF Model'!U5</f>
        <v>0</v>
      </c>
      <c r="V5" s="209"/>
      <c r="W5" s="209"/>
      <c r="X5" s="409" t="s">
        <v>1493</v>
      </c>
      <c r="Y5" s="450"/>
      <c r="Z5" s="410"/>
      <c r="AA5" s="410"/>
      <c r="AB5" s="411"/>
    </row>
    <row r="6" spans="1:28" x14ac:dyDescent="0.2">
      <c r="A6" s="209"/>
      <c r="C6" s="209" t="str">
        <f>'3 Statement and DCF Model'!C6</f>
        <v>Ticker</v>
      </c>
      <c r="D6" s="209"/>
      <c r="E6" s="432" t="str">
        <f>'3 Statement and DCF Model'!E6</f>
        <v>CROX</v>
      </c>
      <c r="F6" s="209"/>
      <c r="G6" s="209" t="str">
        <f>'3 Statement and DCF Model'!G6</f>
        <v>DCF Share Price (EV/EBITDA)</v>
      </c>
      <c r="H6" s="209"/>
      <c r="I6" s="216">
        <f>'3 Statement and DCF Model'!I6</f>
        <v>158.2442625593674</v>
      </c>
      <c r="J6" s="394">
        <f>'3 Statement and DCF Model'!J6</f>
        <v>0.46985196506936089</v>
      </c>
      <c r="K6" s="209" t="str">
        <f>'3 Statement and DCF Model'!K6</f>
        <v>2025 P/E Share Price</v>
      </c>
      <c r="L6" s="209"/>
      <c r="M6" s="216">
        <f ca="1">'3 Statement and DCF Model'!M6</f>
        <v>244.28399826263393</v>
      </c>
      <c r="N6" s="394">
        <f ca="1">'3 Statement and DCF Model'!N6</f>
        <v>1.2690321220753664</v>
      </c>
      <c r="O6" s="209" t="str">
        <f>'3 Statement and DCF Model'!O6</f>
        <v>Implied Credit Rating (EDF Model)</v>
      </c>
      <c r="P6" s="209"/>
      <c r="Q6" s="217" t="str">
        <f ca="1">'3 Statement and DCF Model'!Q6</f>
        <v>BB</v>
      </c>
      <c r="R6" s="209"/>
      <c r="S6" s="209"/>
      <c r="T6" s="209"/>
      <c r="U6" s="479">
        <f>'3 Statement and DCF Model'!U6</f>
        <v>0</v>
      </c>
      <c r="V6" s="209"/>
      <c r="W6" s="209"/>
      <c r="X6" s="272" t="s">
        <v>967</v>
      </c>
      <c r="Y6" s="209"/>
      <c r="Z6" s="209"/>
      <c r="AA6" s="451">
        <v>244.28399826263393</v>
      </c>
      <c r="AB6" s="452">
        <v>1.2690321220753664</v>
      </c>
    </row>
    <row r="7" spans="1:28" x14ac:dyDescent="0.2">
      <c r="A7" s="209"/>
      <c r="C7" s="209" t="str">
        <f>'3 Statement and DCF Model'!C7</f>
        <v>Valuation Date</v>
      </c>
      <c r="D7" s="209"/>
      <c r="E7" s="218">
        <f>'3 Statement and DCF Model'!E7</f>
        <v>45864</v>
      </c>
      <c r="F7" s="209"/>
      <c r="G7" s="433" t="str">
        <f>'3 Statement and DCF Model'!G7</f>
        <v>DCF Share Price (Perpetuity)</v>
      </c>
      <c r="H7" s="433"/>
      <c r="I7" s="434">
        <f>'3 Statement and DCF Model'!I7</f>
        <v>167.34175868849476</v>
      </c>
      <c r="J7" s="435">
        <f>'3 Statement and DCF Model'!J7</f>
        <v>0.55435406546994948</v>
      </c>
      <c r="K7" s="433" t="str">
        <f>'3 Statement and DCF Model'!K7</f>
        <v>2025 P/B Share Price</v>
      </c>
      <c r="L7" s="433"/>
      <c r="M7" s="434">
        <f ca="1">'3 Statement and DCF Model'!M7</f>
        <v>139.97656055990052</v>
      </c>
      <c r="N7" s="435">
        <f ca="1">'3 Statement and DCF Model'!N7</f>
        <v>0.30017239977615207</v>
      </c>
      <c r="O7" s="209" t="str">
        <f>'3 Statement and DCF Model'!O7</f>
        <v>Implied Credit Rating (Altman Z-Score)</v>
      </c>
      <c r="P7" s="209"/>
      <c r="Q7" s="217" t="str">
        <f ca="1">'3 Statement and DCF Model'!Q7</f>
        <v>AA</v>
      </c>
      <c r="R7" s="209"/>
      <c r="S7" s="209"/>
      <c r="T7" s="209"/>
      <c r="U7" s="479">
        <f>'3 Statement and DCF Model'!U7</f>
        <v>0</v>
      </c>
      <c r="V7" s="209"/>
      <c r="W7" s="209"/>
      <c r="X7" s="453" t="s">
        <v>970</v>
      </c>
      <c r="Y7" s="433"/>
      <c r="Z7" s="433"/>
      <c r="AA7" s="454">
        <v>139.97656055990052</v>
      </c>
      <c r="AB7" s="455">
        <v>0.30017239977615207</v>
      </c>
    </row>
    <row r="8" spans="1:28" x14ac:dyDescent="0.2">
      <c r="A8" s="209"/>
      <c r="C8" s="209" t="str">
        <f>'3 Statement and DCF Model'!C8</f>
        <v>Weighted-Average Cost of Capital</v>
      </c>
      <c r="D8" s="209"/>
      <c r="E8" s="219">
        <f>'3 Statement and DCF Model'!E8</f>
        <v>9.5137400162163044E-2</v>
      </c>
      <c r="F8" s="209"/>
      <c r="G8" s="433" t="str">
        <f>'3 Statement and DCF Model'!G8</f>
        <v>DCF Share Price (Average)</v>
      </c>
      <c r="H8" s="436"/>
      <c r="I8" s="437">
        <f>'3 Statement and DCF Model'!I8</f>
        <v>162.79301062393108</v>
      </c>
      <c r="J8" s="438">
        <f>'3 Statement and DCF Model'!J8</f>
        <v>0.51210301526965529</v>
      </c>
      <c r="K8" s="433" t="str">
        <f>'3 Statement and DCF Model'!K8</f>
        <v>2025 EV/EBITDA Share Price</v>
      </c>
      <c r="L8" s="433"/>
      <c r="M8" s="434">
        <f>'3 Statement and DCF Model'!M8</f>
        <v>119.95774021407823</v>
      </c>
      <c r="N8" s="435">
        <f>'3 Statement and DCF Model'!N8</f>
        <v>0.11422757025894703</v>
      </c>
      <c r="O8" s="209" t="str">
        <f>'3 Statement and DCF Model'!O8</f>
        <v>Implied Credit Rating (Financial Metrics)</v>
      </c>
      <c r="Q8" s="217" t="str">
        <f ca="1">'3 Statement and DCF Model'!Q8</f>
        <v>BB</v>
      </c>
      <c r="R8" s="209"/>
      <c r="S8" s="209"/>
      <c r="T8" s="209"/>
      <c r="U8" s="479">
        <f>'3 Statement and DCF Model'!U8</f>
        <v>0</v>
      </c>
      <c r="V8" s="209"/>
      <c r="W8" s="209"/>
      <c r="X8" s="453" t="s">
        <v>973</v>
      </c>
      <c r="Y8" s="433"/>
      <c r="Z8" s="433"/>
      <c r="AA8" s="454">
        <v>119.95774021407823</v>
      </c>
      <c r="AB8" s="455">
        <v>0.11422757025894703</v>
      </c>
    </row>
    <row r="9" spans="1:28" x14ac:dyDescent="0.2">
      <c r="A9" s="209"/>
      <c r="C9" s="209"/>
      <c r="D9" s="209"/>
      <c r="E9" s="209"/>
      <c r="F9" s="209"/>
      <c r="G9" s="433" t="str">
        <f>'3 Statement and DCF Model'!G9</f>
        <v>Implied Share Price (All Cases)</v>
      </c>
      <c r="H9" s="439"/>
      <c r="I9" s="437">
        <f ca="1">'3 Statement and DCF Model'!I9</f>
        <v>159.4767615583437</v>
      </c>
      <c r="J9" s="438">
        <f ca="1">'3 Statement and DCF Model'!J9</f>
        <v>0.48130003305167834</v>
      </c>
      <c r="K9" s="433" t="str">
        <f>'3 Statement and DCF Model'!K9</f>
        <v>Average Trading Comps Share Price</v>
      </c>
      <c r="L9" s="436"/>
      <c r="M9" s="437">
        <f ca="1">'3 Statement and DCF Model'!M9</f>
        <v>168.07276634553756</v>
      </c>
      <c r="N9" s="438">
        <f ca="1">'3 Statement and DCF Model'!N9</f>
        <v>0.56114403070348851</v>
      </c>
      <c r="O9" s="213" t="str">
        <f>'3 Statement and DCF Model'!O9</f>
        <v>Final Rating</v>
      </c>
      <c r="P9" s="213"/>
      <c r="Q9" s="221" t="str">
        <f ca="1">'3 Statement and DCF Model'!Q9</f>
        <v>BB</v>
      </c>
      <c r="R9" s="209"/>
      <c r="S9" s="209"/>
      <c r="T9" s="209"/>
      <c r="U9" s="480">
        <f>'3 Statement and DCF Model'!U9</f>
        <v>0</v>
      </c>
      <c r="V9" s="209"/>
      <c r="X9" s="456" t="s">
        <v>1481</v>
      </c>
      <c r="Y9" s="457"/>
      <c r="Z9" s="458"/>
      <c r="AA9" s="459">
        <v>168.07276634553756</v>
      </c>
      <c r="AB9" s="460">
        <v>0.56114403070348851</v>
      </c>
    </row>
    <row r="10" spans="1:28" ht="18" x14ac:dyDescent="0.25">
      <c r="A10" s="209"/>
      <c r="C10" s="271" t="s">
        <v>1486</v>
      </c>
      <c r="D10" s="209"/>
      <c r="E10" s="209"/>
      <c r="F10" s="272"/>
      <c r="G10" s="209"/>
      <c r="H10" s="209"/>
      <c r="I10" s="209"/>
      <c r="J10" s="209"/>
      <c r="K10" s="209"/>
      <c r="L10" s="209"/>
      <c r="M10" s="209"/>
      <c r="N10" s="209"/>
      <c r="O10" s="209"/>
      <c r="P10" s="209"/>
      <c r="Q10" s="209"/>
      <c r="R10" s="209"/>
      <c r="S10" s="209"/>
      <c r="T10" s="209"/>
      <c r="U10" s="209"/>
      <c r="V10" s="209"/>
      <c r="W10" s="209"/>
    </row>
    <row r="11" spans="1:28" x14ac:dyDescent="0.2">
      <c r="A11" s="209"/>
      <c r="C11" s="213"/>
      <c r="D11" s="209"/>
      <c r="E11" s="209"/>
      <c r="F11" s="272"/>
      <c r="G11" s="209"/>
      <c r="H11" s="209"/>
      <c r="I11" s="209"/>
      <c r="J11" s="209"/>
      <c r="K11" s="209"/>
      <c r="L11" s="209"/>
      <c r="M11" s="209"/>
      <c r="N11" s="209"/>
      <c r="O11" s="209"/>
      <c r="P11" s="209"/>
      <c r="Q11" s="209"/>
      <c r="R11" s="209"/>
      <c r="S11" s="209"/>
      <c r="T11" s="209"/>
      <c r="U11" s="209"/>
      <c r="V11" s="209"/>
      <c r="W11" s="209"/>
    </row>
    <row r="12" spans="1:28" s="269" customFormat="1" x14ac:dyDescent="0.2">
      <c r="A12" s="213"/>
      <c r="C12" s="270" t="s">
        <v>1485</v>
      </c>
      <c r="D12" s="270"/>
      <c r="E12" s="213"/>
      <c r="F12" s="300">
        <f>'3 Statement and DCF Model'!F11</f>
        <v>2019</v>
      </c>
      <c r="G12" s="299">
        <f>'3 Statement and DCF Model'!G11</f>
        <v>2020</v>
      </c>
      <c r="H12" s="299">
        <f>'3 Statement and DCF Model'!H11</f>
        <v>2021</v>
      </c>
      <c r="I12" s="299">
        <f>'3 Statement and DCF Model'!I11</f>
        <v>2022</v>
      </c>
      <c r="J12" s="299">
        <f>'3 Statement and DCF Model'!J11</f>
        <v>2023</v>
      </c>
      <c r="K12" s="299">
        <f>'3 Statement and DCF Model'!K11</f>
        <v>2024</v>
      </c>
      <c r="L12" s="315">
        <f>'3 Statement and DCF Model'!L11</f>
        <v>2025</v>
      </c>
      <c r="M12" s="315">
        <f>'3 Statement and DCF Model'!M11</f>
        <v>2026</v>
      </c>
      <c r="N12" s="315">
        <f>'3 Statement and DCF Model'!N11</f>
        <v>2027</v>
      </c>
      <c r="O12" s="315">
        <f>'3 Statement and DCF Model'!O11</f>
        <v>2028</v>
      </c>
      <c r="P12" s="315">
        <f>'3 Statement and DCF Model'!P11</f>
        <v>2029</v>
      </c>
      <c r="Q12" s="315">
        <f>'3 Statement and DCF Model'!Q11</f>
        <v>2030</v>
      </c>
      <c r="R12" s="315">
        <f>'3 Statement and DCF Model'!R11</f>
        <v>2031</v>
      </c>
      <c r="S12" s="315">
        <f>'3 Statement and DCF Model'!S11</f>
        <v>2032</v>
      </c>
      <c r="T12" s="315">
        <f>'3 Statement and DCF Model'!T11</f>
        <v>2033</v>
      </c>
      <c r="U12" s="315">
        <f>'3 Statement and DCF Model'!U11</f>
        <v>2034</v>
      </c>
      <c r="V12" s="213"/>
      <c r="W12" s="213"/>
    </row>
    <row r="13" spans="1:28" x14ac:dyDescent="0.2">
      <c r="A13" s="209"/>
      <c r="C13" s="213" t="str">
        <f>'3 Statement and DCF Model'!C14</f>
        <v>Revenues</v>
      </c>
      <c r="D13" s="213"/>
      <c r="E13" s="276"/>
      <c r="F13" s="277">
        <f>'3 Statement and DCF Model'!F14</f>
        <v>1230593</v>
      </c>
      <c r="G13" s="276">
        <f>'3 Statement and DCF Model'!G14</f>
        <v>1385951</v>
      </c>
      <c r="H13" s="276">
        <f>'3 Statement and DCF Model'!H14</f>
        <v>2313416</v>
      </c>
      <c r="I13" s="276">
        <f>'3 Statement and DCF Model'!I14</f>
        <v>3554985</v>
      </c>
      <c r="J13" s="276">
        <f>'3 Statement and DCF Model'!J14</f>
        <v>3962347</v>
      </c>
      <c r="K13" s="276">
        <f>'3 Statement and DCF Model'!K14</f>
        <v>4102108</v>
      </c>
      <c r="L13" s="314">
        <f>'3 Statement and DCF Model'!L14</f>
        <v>4133609.4600000004</v>
      </c>
      <c r="M13" s="314">
        <f>'3 Statement and DCF Model'!M14</f>
        <v>4250398.9400000013</v>
      </c>
      <c r="N13" s="314">
        <f>'3 Statement and DCF Model'!N14</f>
        <v>4361987.3490948556</v>
      </c>
      <c r="O13" s="314">
        <f>'3 Statement and DCF Model'!O14</f>
        <v>4467781.3845054703</v>
      </c>
      <c r="P13" s="314">
        <f>'3 Statement and DCF Model'!P14</f>
        <v>4567205.7467365488</v>
      </c>
      <c r="Q13" s="314">
        <f>'3 Statement and DCF Model'!Q14</f>
        <v>4659708.2506307028</v>
      </c>
      <c r="R13" s="314">
        <f>'3 Statement and DCF Model'!R14</f>
        <v>4744764.8496850319</v>
      </c>
      <c r="S13" s="314">
        <f>'3 Statement and DCF Model'!S14</f>
        <v>4821884.5108877122</v>
      </c>
      <c r="T13" s="314">
        <f>'3 Statement and DCF Model'!T14</f>
        <v>4890613.8776521701</v>
      </c>
      <c r="U13" s="314">
        <f>'3 Statement and DCF Model'!U14</f>
        <v>4950541.6597542213</v>
      </c>
      <c r="V13" s="209"/>
      <c r="W13" s="223"/>
    </row>
    <row r="14" spans="1:28" x14ac:dyDescent="0.2">
      <c r="A14" s="209"/>
      <c r="C14" s="213" t="str">
        <f>'3 Statement and DCF Model'!C15</f>
        <v>Cost of Revenues</v>
      </c>
      <c r="D14" s="213"/>
      <c r="E14" s="213"/>
      <c r="F14" s="275">
        <f>'3 Statement and DCF Model'!F15</f>
        <v>-613537</v>
      </c>
      <c r="G14" s="213">
        <f>'3 Statement and DCF Model'!G15</f>
        <v>-636003</v>
      </c>
      <c r="H14" s="213">
        <f>'3 Statement and DCF Model'!H15</f>
        <v>-893196</v>
      </c>
      <c r="I14" s="213">
        <f>'3 Statement and DCF Model'!I15</f>
        <v>-1694703</v>
      </c>
      <c r="J14" s="213">
        <f>'3 Statement and DCF Model'!J15</f>
        <v>-1752337</v>
      </c>
      <c r="K14" s="213">
        <f>'3 Statement and DCF Model'!K15</f>
        <v>-1691850</v>
      </c>
      <c r="L14" s="316">
        <f>'3 Statement and DCF Model'!L15</f>
        <v>-1743143.109282</v>
      </c>
      <c r="M14" s="316">
        <f>'3 Statement and DCF Model'!M15</f>
        <v>-1782192.2755420005</v>
      </c>
      <c r="N14" s="316">
        <f>'3 Statement and DCF Model'!N15</f>
        <v>-1820257.3207772833</v>
      </c>
      <c r="O14" s="316">
        <f>'3 Statement and DCF Model'!O15</f>
        <v>-1864405.1717541327</v>
      </c>
      <c r="P14" s="316">
        <f>'3 Statement and DCF Model'!P15</f>
        <v>-1905894.9581131618</v>
      </c>
      <c r="Q14" s="316">
        <f>'3 Statement and DCF Model'!Q15</f>
        <v>-1944496.2529881923</v>
      </c>
      <c r="R14" s="316">
        <f>'3 Statement and DCF Model'!R15</f>
        <v>-1979990.3717735638</v>
      </c>
      <c r="S14" s="316">
        <f>'3 Statement and DCF Model'!S15</f>
        <v>-2012172.4063934423</v>
      </c>
      <c r="T14" s="316">
        <f>'3 Statement and DCF Model'!T15</f>
        <v>-2040853.1711442505</v>
      </c>
      <c r="U14" s="316">
        <f>'3 Statement and DCF Model'!U15</f>
        <v>-2065861.0346154366</v>
      </c>
      <c r="V14" s="209"/>
      <c r="W14" s="223"/>
    </row>
    <row r="15" spans="1:28" x14ac:dyDescent="0.2">
      <c r="A15" s="209"/>
      <c r="C15" s="296" t="str">
        <f>'3 Statement and DCF Model'!C16</f>
        <v>Gross Profit</v>
      </c>
      <c r="D15" s="276"/>
      <c r="E15" s="276"/>
      <c r="F15" s="277">
        <f>'3 Statement and DCF Model'!F16</f>
        <v>617056</v>
      </c>
      <c r="G15" s="276">
        <f>'3 Statement and DCF Model'!G16</f>
        <v>749948</v>
      </c>
      <c r="H15" s="276">
        <f>'3 Statement and DCF Model'!H16</f>
        <v>1420220</v>
      </c>
      <c r="I15" s="276">
        <f>'3 Statement and DCF Model'!I16</f>
        <v>1860282</v>
      </c>
      <c r="J15" s="276">
        <f>'3 Statement and DCF Model'!J16</f>
        <v>2210010</v>
      </c>
      <c r="K15" s="276">
        <f>'3 Statement and DCF Model'!K16</f>
        <v>2410258</v>
      </c>
      <c r="L15" s="314">
        <f>'3 Statement and DCF Model'!L16</f>
        <v>2390466.3507180004</v>
      </c>
      <c r="M15" s="314">
        <f>'3 Statement and DCF Model'!M16</f>
        <v>2468206.664458001</v>
      </c>
      <c r="N15" s="314">
        <f>'3 Statement and DCF Model'!N16</f>
        <v>2541730.0283175725</v>
      </c>
      <c r="O15" s="314">
        <f>'3 Statement and DCF Model'!O16</f>
        <v>2603376.2127513373</v>
      </c>
      <c r="P15" s="314">
        <f>'3 Statement and DCF Model'!P16</f>
        <v>2661310.788623387</v>
      </c>
      <c r="Q15" s="314">
        <f>'3 Statement and DCF Model'!Q16</f>
        <v>2715211.9976425106</v>
      </c>
      <c r="R15" s="314">
        <f>'3 Statement and DCF Model'!R16</f>
        <v>2764774.4779114681</v>
      </c>
      <c r="S15" s="314">
        <f>'3 Statement and DCF Model'!S16</f>
        <v>2809712.1044942699</v>
      </c>
      <c r="T15" s="314">
        <f>'3 Statement and DCF Model'!T16</f>
        <v>2849760.7065079194</v>
      </c>
      <c r="U15" s="314">
        <f>'3 Statement and DCF Model'!U16</f>
        <v>2884680.6251387848</v>
      </c>
      <c r="V15" s="209"/>
      <c r="W15" s="223"/>
    </row>
    <row r="16" spans="1:28" x14ac:dyDescent="0.2">
      <c r="A16" s="209"/>
      <c r="C16" s="209" t="str">
        <f>'3 Statement and DCF Model'!C17</f>
        <v>Selling, General &amp; Admin</v>
      </c>
      <c r="D16" s="209"/>
      <c r="E16" s="209"/>
      <c r="F16" s="272">
        <f>'3 Statement and DCF Model'!F17</f>
        <v>-488407</v>
      </c>
      <c r="G16" s="209">
        <f>'3 Statement and DCF Model'!G17</f>
        <v>-514753</v>
      </c>
      <c r="H16" s="209">
        <f>'3 Statement and DCF Model'!H17</f>
        <v>-737156</v>
      </c>
      <c r="I16" s="209">
        <f>'3 Statement and DCF Model'!I17</f>
        <v>-1009526</v>
      </c>
      <c r="J16" s="209">
        <f>'3 Statement and DCF Model'!J17</f>
        <v>-1173227</v>
      </c>
      <c r="K16" s="209">
        <f>'3 Statement and DCF Model'!K17</f>
        <v>-1388347</v>
      </c>
      <c r="L16" s="311">
        <f>'3 Statement and DCF Model'!L17</f>
        <v>-1447812.25</v>
      </c>
      <c r="M16" s="311">
        <f>'3 Statement and DCF Model'!M17</f>
        <v>-1498129.75</v>
      </c>
      <c r="N16" s="311">
        <f>'3 Statement and DCF Model'!N17</f>
        <v>-1522073.9195609845</v>
      </c>
      <c r="O16" s="311">
        <f>'3 Statement and DCF Model'!O17</f>
        <v>-1543229.367759869</v>
      </c>
      <c r="P16" s="311">
        <f>'3 Statement and DCF Model'!P17</f>
        <v>-1561460.7281518809</v>
      </c>
      <c r="Q16" s="311">
        <f>'3 Statement and DCF Model'!Q17</f>
        <v>-1576648.5728252244</v>
      </c>
      <c r="R16" s="311">
        <f>'3 Statement and DCF Model'!R17</f>
        <v>-1588690.6870079266</v>
      </c>
      <c r="S16" s="311">
        <f>'3 Statement and DCF Model'!S17</f>
        <v>-1597503.1878100587</v>
      </c>
      <c r="T16" s="311">
        <f>'3 Statement and DCF Model'!T17</f>
        <v>-1603021.4703319136</v>
      </c>
      <c r="U16" s="311">
        <f>'3 Statement and DCF Model'!U17</f>
        <v>-1605200.9665608529</v>
      </c>
      <c r="V16" s="209"/>
      <c r="W16" s="223"/>
    </row>
    <row r="17" spans="1:23" x14ac:dyDescent="0.2">
      <c r="A17" s="209"/>
      <c r="C17" s="209" t="str">
        <f>'3 Statement and DCF Model'!C18</f>
        <v>Asset Impairments</v>
      </c>
      <c r="D17" s="209"/>
      <c r="E17" s="209"/>
      <c r="F17" s="272">
        <f>'3 Statement and DCF Model'!F18</f>
        <v>0</v>
      </c>
      <c r="G17" s="209">
        <f>'3 Statement and DCF Model'!G18</f>
        <v>-21071</v>
      </c>
      <c r="H17" s="209">
        <f>'3 Statement and DCF Model'!H18</f>
        <v>0</v>
      </c>
      <c r="I17" s="209">
        <f>'3 Statement and DCF Model'!I18</f>
        <v>0</v>
      </c>
      <c r="J17" s="209">
        <f>'3 Statement and DCF Model'!J18</f>
        <v>0</v>
      </c>
      <c r="K17" s="209">
        <f>'3 Statement and DCF Model'!K18</f>
        <v>0</v>
      </c>
      <c r="L17" s="311">
        <f>'3 Statement and DCF Model'!L18</f>
        <v>0</v>
      </c>
      <c r="M17" s="311">
        <f>'3 Statement and DCF Model'!M18</f>
        <v>0</v>
      </c>
      <c r="N17" s="311">
        <f>'3 Statement and DCF Model'!N18</f>
        <v>0</v>
      </c>
      <c r="O17" s="311">
        <f>'3 Statement and DCF Model'!O18</f>
        <v>0</v>
      </c>
      <c r="P17" s="311">
        <f>'3 Statement and DCF Model'!P18</f>
        <v>0</v>
      </c>
      <c r="Q17" s="311">
        <f>'3 Statement and DCF Model'!Q18</f>
        <v>0</v>
      </c>
      <c r="R17" s="311">
        <f>'3 Statement and DCF Model'!R18</f>
        <v>0</v>
      </c>
      <c r="S17" s="311">
        <f>'3 Statement and DCF Model'!S18</f>
        <v>0</v>
      </c>
      <c r="T17" s="311">
        <f>'3 Statement and DCF Model'!T18</f>
        <v>0</v>
      </c>
      <c r="U17" s="311">
        <f>'3 Statement and DCF Model'!U18</f>
        <v>0</v>
      </c>
      <c r="V17" s="209"/>
      <c r="W17" s="223"/>
    </row>
    <row r="18" spans="1:23" x14ac:dyDescent="0.2">
      <c r="A18" s="209"/>
      <c r="C18" s="209" t="str">
        <f>'3 Statement and DCF Model'!C19</f>
        <v>Other Income/expense-net</v>
      </c>
      <c r="D18" s="209"/>
      <c r="E18" s="209"/>
      <c r="F18" s="272">
        <f>'3 Statement and DCF Model'!F19</f>
        <v>31</v>
      </c>
      <c r="G18" s="209">
        <f>'3 Statement and DCF Model'!G19</f>
        <v>510</v>
      </c>
      <c r="H18" s="209">
        <f>'3 Statement and DCF Model'!H19</f>
        <v>1797</v>
      </c>
      <c r="I18" s="209">
        <f>'3 Statement and DCF Model'!I19</f>
        <v>-338</v>
      </c>
      <c r="J18" s="209">
        <f>'3 Statement and DCF Model'!J19</f>
        <v>-326</v>
      </c>
      <c r="K18" s="209">
        <f>'3 Statement and DCF Model'!K19</f>
        <v>1231</v>
      </c>
      <c r="L18" s="311">
        <f>'3 Statement and DCF Model'!L19</f>
        <v>890.57256167688217</v>
      </c>
      <c r="M18" s="311">
        <f>'3 Statement and DCF Model'!M19</f>
        <v>915.73447099293833</v>
      </c>
      <c r="N18" s="311">
        <f>'3 Statement and DCF Model'!N19</f>
        <v>939.77582669010962</v>
      </c>
      <c r="O18" s="311">
        <f>'3 Statement and DCF Model'!O19</f>
        <v>962.56880363616244</v>
      </c>
      <c r="P18" s="311">
        <f>'3 Statement and DCF Model'!P19</f>
        <v>983.98945544713968</v>
      </c>
      <c r="Q18" s="311">
        <f>'3 Statement and DCF Model'!Q19</f>
        <v>1003.9188156471579</v>
      </c>
      <c r="R18" s="311">
        <f>'3 Statement and DCF Model'!R19</f>
        <v>1022.2439801408876</v>
      </c>
      <c r="S18" s="311">
        <f>'3 Statement and DCF Model'!S19</f>
        <v>1038.8591574810623</v>
      </c>
      <c r="T18" s="311">
        <f>'3 Statement and DCF Model'!T19</f>
        <v>1053.6666734823089</v>
      </c>
      <c r="U18" s="311">
        <f>'3 Statement and DCF Model'!U19</f>
        <v>1066.5779170186629</v>
      </c>
      <c r="V18" s="209"/>
      <c r="W18" s="223"/>
    </row>
    <row r="19" spans="1:23" x14ac:dyDescent="0.2">
      <c r="A19" s="209"/>
      <c r="C19" s="296" t="str">
        <f>'3 Statement and DCF Model'!C20</f>
        <v>EBIT (Operating Income)</v>
      </c>
      <c r="D19" s="276"/>
      <c r="E19" s="276"/>
      <c r="F19" s="277">
        <f>'3 Statement and DCF Model'!F20</f>
        <v>128680</v>
      </c>
      <c r="G19" s="276">
        <f>'3 Statement and DCF Model'!G20</f>
        <v>214634</v>
      </c>
      <c r="H19" s="276">
        <f>'3 Statement and DCF Model'!H20</f>
        <v>684861</v>
      </c>
      <c r="I19" s="276">
        <f>'3 Statement and DCF Model'!I20</f>
        <v>850418</v>
      </c>
      <c r="J19" s="276">
        <f>'3 Statement and DCF Model'!J20</f>
        <v>1036457</v>
      </c>
      <c r="K19" s="276">
        <f>'3 Statement and DCF Model'!K20</f>
        <v>1023142</v>
      </c>
      <c r="L19" s="314">
        <f>'3 Statement and DCF Model'!L20</f>
        <v>943544.67327967728</v>
      </c>
      <c r="M19" s="314">
        <f>'3 Statement and DCF Model'!M20</f>
        <v>970992.64892899396</v>
      </c>
      <c r="N19" s="314">
        <f>'3 Statement and DCF Model'!N20</f>
        <v>1020595.8845832782</v>
      </c>
      <c r="O19" s="314">
        <f>'3 Statement and DCF Model'!O20</f>
        <v>1061109.4137951045</v>
      </c>
      <c r="P19" s="314">
        <f>'3 Statement and DCF Model'!P20</f>
        <v>1100834.0499269532</v>
      </c>
      <c r="Q19" s="314">
        <f>'3 Statement and DCF Model'!Q20</f>
        <v>1139567.3436329335</v>
      </c>
      <c r="R19" s="314">
        <f>'3 Statement and DCF Model'!R20</f>
        <v>1177106.0348836824</v>
      </c>
      <c r="S19" s="314">
        <f>'3 Statement and DCF Model'!S20</f>
        <v>1213247.7758416922</v>
      </c>
      <c r="T19" s="314">
        <f>'3 Statement and DCF Model'!T20</f>
        <v>1247792.9028494882</v>
      </c>
      <c r="U19" s="314">
        <f>'3 Statement and DCF Model'!U20</f>
        <v>1280546.2364949505</v>
      </c>
      <c r="V19" s="209"/>
      <c r="W19" s="223"/>
    </row>
    <row r="20" spans="1:23" x14ac:dyDescent="0.2">
      <c r="A20" s="209"/>
      <c r="C20" s="209" t="str">
        <f>'3 Statement and DCF Model'!C21</f>
        <v>Interest Income</v>
      </c>
      <c r="D20" s="209"/>
      <c r="E20" s="209"/>
      <c r="F20" s="272">
        <f>'3 Statement and DCF Model'!F21</f>
        <v>601</v>
      </c>
      <c r="G20" s="209">
        <f>'3 Statement and DCF Model'!G21</f>
        <v>215</v>
      </c>
      <c r="H20" s="209">
        <f>'3 Statement and DCF Model'!H21</f>
        <v>775</v>
      </c>
      <c r="I20" s="209">
        <f>'3 Statement and DCF Model'!I21</f>
        <v>1020</v>
      </c>
      <c r="J20" s="209">
        <f>'3 Statement and DCF Model'!J21</f>
        <v>2406</v>
      </c>
      <c r="K20" s="209">
        <f>'3 Statement and DCF Model'!K21</f>
        <v>3484</v>
      </c>
      <c r="L20" s="311">
        <f ca="1">'3 Statement and DCF Model'!L21</f>
        <v>2908.2930915659072</v>
      </c>
      <c r="M20" s="311">
        <f ca="1">'3 Statement and DCF Model'!M21</f>
        <v>3081.9716787087973</v>
      </c>
      <c r="N20" s="311">
        <f ca="1">'3 Statement and DCF Model'!N21</f>
        <v>3273.7570202110505</v>
      </c>
      <c r="O20" s="311">
        <f ca="1">'3 Statement and DCF Model'!O21</f>
        <v>3608.7119659368614</v>
      </c>
      <c r="P20" s="311">
        <f ca="1">'3 Statement and DCF Model'!P21</f>
        <v>4097.2211653275463</v>
      </c>
      <c r="Q20" s="311">
        <f ca="1">'3 Statement and DCF Model'!Q21</f>
        <v>4742.7528572937244</v>
      </c>
      <c r="R20" s="311">
        <f ca="1">'3 Statement and DCF Model'!R21</f>
        <v>5547.9125681576843</v>
      </c>
      <c r="S20" s="311">
        <f ca="1">'3 Statement and DCF Model'!S21</f>
        <v>6514.396442657142</v>
      </c>
      <c r="T20" s="311">
        <f ca="1">'3 Statement and DCF Model'!T21</f>
        <v>7642.9524312884723</v>
      </c>
      <c r="U20" s="311">
        <f ca="1">'3 Statement and DCF Model'!U21</f>
        <v>8933.3499989783613</v>
      </c>
      <c r="V20" s="209"/>
      <c r="W20" s="223"/>
    </row>
    <row r="21" spans="1:23" x14ac:dyDescent="0.2">
      <c r="A21" s="209"/>
      <c r="C21" s="209" t="str">
        <f>'3 Statement and DCF Model'!C22</f>
        <v>Interest Expense</v>
      </c>
      <c r="D21" s="209"/>
      <c r="E21" s="209"/>
      <c r="F21" s="272">
        <f>'3 Statement and DCF Model'!F22</f>
        <v>-8636</v>
      </c>
      <c r="G21" s="209">
        <f>'3 Statement and DCF Model'!G22</f>
        <v>-6742</v>
      </c>
      <c r="H21" s="209">
        <f>'3 Statement and DCF Model'!H22</f>
        <v>-21647</v>
      </c>
      <c r="I21" s="209">
        <f>'3 Statement and DCF Model'!I22</f>
        <v>-136158</v>
      </c>
      <c r="J21" s="209">
        <f>'3 Statement and DCF Model'!J22</f>
        <v>-161351</v>
      </c>
      <c r="K21" s="209">
        <f>'3 Statement and DCF Model'!K22</f>
        <v>-109264</v>
      </c>
      <c r="L21" s="311">
        <f>'3 Statement and DCF Model'!L22</f>
        <v>-114863.62253132743</v>
      </c>
      <c r="M21" s="311">
        <f>'3 Statement and DCF Model'!M22</f>
        <v>-117796.38993412365</v>
      </c>
      <c r="N21" s="311">
        <f>'3 Statement and DCF Model'!N22</f>
        <v>-120806.1531326894</v>
      </c>
      <c r="O21" s="311">
        <f>'3 Statement and DCF Model'!O22</f>
        <v>-123888.91401990566</v>
      </c>
      <c r="P21" s="311">
        <f>'3 Statement and DCF Model'!P22</f>
        <v>-127040.27753306623</v>
      </c>
      <c r="Q21" s="311">
        <f>'3 Statement and DCF Model'!Q22</f>
        <v>-130255.46760272834</v>
      </c>
      <c r="R21" s="311">
        <f>'3 Statement and DCF Model'!R22</f>
        <v>-133529.34656833185</v>
      </c>
      <c r="S21" s="311">
        <f>'3 Statement and DCF Model'!S22</f>
        <v>-136856.43795744731</v>
      </c>
      <c r="T21" s="311">
        <f>'3 Statement and DCF Model'!T22</f>
        <v>-140230.9524824394</v>
      </c>
      <c r="U21" s="311">
        <f>'3 Statement and DCF Model'!U22</f>
        <v>-143646.81706617936</v>
      </c>
      <c r="V21" s="209"/>
      <c r="W21" s="223"/>
    </row>
    <row r="22" spans="1:23" x14ac:dyDescent="0.2">
      <c r="A22" s="209"/>
      <c r="C22" s="209" t="str">
        <f>'3 Statement and DCF Model'!C23</f>
        <v>Unusual Items</v>
      </c>
      <c r="D22" s="209"/>
      <c r="E22" s="209"/>
      <c r="F22" s="272">
        <f>'3 Statement and DCF Model'!F23</f>
        <v>-1323</v>
      </c>
      <c r="G22" s="209">
        <f>'3 Statement and DCF Model'!G23</f>
        <v>-1128</v>
      </c>
      <c r="H22" s="209">
        <f>'3 Statement and DCF Model'!H23</f>
        <v>-140</v>
      </c>
      <c r="I22" s="209">
        <f>'3 Statement and DCF Model'!I23</f>
        <v>3228</v>
      </c>
      <c r="J22" s="209">
        <f>'3 Statement and DCF Model'!J23</f>
        <v>-1240</v>
      </c>
      <c r="K22" s="209">
        <f>'3 Statement and DCF Model'!K23</f>
        <v>-6777</v>
      </c>
      <c r="L22" s="311">
        <f>'3 Statement and DCF Model'!L23</f>
        <v>0</v>
      </c>
      <c r="M22" s="311">
        <f>'3 Statement and DCF Model'!M23</f>
        <v>0</v>
      </c>
      <c r="N22" s="311">
        <f>'3 Statement and DCF Model'!N23</f>
        <v>0</v>
      </c>
      <c r="O22" s="311">
        <f>'3 Statement and DCF Model'!O23</f>
        <v>0</v>
      </c>
      <c r="P22" s="311">
        <f>'3 Statement and DCF Model'!P23</f>
        <v>0</v>
      </c>
      <c r="Q22" s="311">
        <f>'3 Statement and DCF Model'!Q23</f>
        <v>0</v>
      </c>
      <c r="R22" s="311">
        <f>'3 Statement and DCF Model'!R23</f>
        <v>0</v>
      </c>
      <c r="S22" s="311">
        <f>'3 Statement and DCF Model'!S23</f>
        <v>0</v>
      </c>
      <c r="T22" s="311">
        <f>'3 Statement and DCF Model'!T23</f>
        <v>0</v>
      </c>
      <c r="U22" s="311">
        <f>'3 Statement and DCF Model'!U23</f>
        <v>0</v>
      </c>
      <c r="V22" s="209"/>
      <c r="W22" s="223"/>
    </row>
    <row r="23" spans="1:23" x14ac:dyDescent="0.2">
      <c r="A23" s="209"/>
      <c r="C23" s="296" t="str">
        <f>'3 Statement and DCF Model'!C24</f>
        <v>EBT (Pre-Tax Income)</v>
      </c>
      <c r="D23" s="276"/>
      <c r="E23" s="276"/>
      <c r="F23" s="277">
        <f>'3 Statement and DCF Model'!F24</f>
        <v>119322</v>
      </c>
      <c r="G23" s="276">
        <f>'3 Statement and DCF Model'!G24</f>
        <v>206979</v>
      </c>
      <c r="H23" s="276">
        <f>'3 Statement and DCF Model'!H24</f>
        <v>663849</v>
      </c>
      <c r="I23" s="276">
        <f>'3 Statement and DCF Model'!I24</f>
        <v>718508</v>
      </c>
      <c r="J23" s="276">
        <f>'3 Statement and DCF Model'!J24</f>
        <v>876272</v>
      </c>
      <c r="K23" s="276">
        <f>'3 Statement and DCF Model'!K24</f>
        <v>910585</v>
      </c>
      <c r="L23" s="314">
        <f ca="1">'3 Statement and DCF Model'!L24</f>
        <v>831589.34383991582</v>
      </c>
      <c r="M23" s="314">
        <f ca="1">'3 Statement and DCF Model'!M24</f>
        <v>856278.23067357915</v>
      </c>
      <c r="N23" s="314">
        <f ca="1">'3 Statement and DCF Model'!N24</f>
        <v>903063.48847079987</v>
      </c>
      <c r="O23" s="314">
        <f ca="1">'3 Statement and DCF Model'!O24</f>
        <v>940829.2117411358</v>
      </c>
      <c r="P23" s="314">
        <f ca="1">'3 Statement and DCF Model'!P24</f>
        <v>977890.99355921452</v>
      </c>
      <c r="Q23" s="314">
        <f ca="1">'3 Statement and DCF Model'!Q24</f>
        <v>1014054.6288874988</v>
      </c>
      <c r="R23" s="314">
        <f ca="1">'3 Statement and DCF Model'!R24</f>
        <v>1049124.6008835083</v>
      </c>
      <c r="S23" s="314">
        <f ca="1">'3 Statement and DCF Model'!S24</f>
        <v>1082905.7343269021</v>
      </c>
      <c r="T23" s="314">
        <f ca="1">'3 Statement and DCF Model'!T24</f>
        <v>1115204.9027983374</v>
      </c>
      <c r="U23" s="314">
        <f ca="1">'3 Statement and DCF Model'!U24</f>
        <v>1145832.7694277496</v>
      </c>
      <c r="V23" s="209"/>
      <c r="W23" s="223"/>
    </row>
    <row r="24" spans="1:23" x14ac:dyDescent="0.2">
      <c r="A24" s="209"/>
      <c r="C24" s="209" t="str">
        <f>'3 Statement and DCF Model'!C25</f>
        <v>Taxes</v>
      </c>
      <c r="D24" s="209"/>
      <c r="E24" s="209"/>
      <c r="F24" s="272">
        <f>'3 Statement and DCF Model'!F25</f>
        <v>175</v>
      </c>
      <c r="G24" s="209">
        <f>'3 Statement and DCF Model'!G25</f>
        <v>105882</v>
      </c>
      <c r="H24" s="209">
        <f>'3 Statement and DCF Model'!H25</f>
        <v>61845</v>
      </c>
      <c r="I24" s="209">
        <f>'3 Statement and DCF Model'!I25</f>
        <v>-178349</v>
      </c>
      <c r="J24" s="209">
        <f>'3 Statement and DCF Model'!J25</f>
        <v>-83706</v>
      </c>
      <c r="K24" s="209">
        <f>'3 Statement and DCF Model'!K25</f>
        <v>39486</v>
      </c>
      <c r="L24" s="311">
        <f ca="1">'3 Statement and DCF Model'!L25</f>
        <v>-148022.90320350503</v>
      </c>
      <c r="M24" s="311">
        <f ca="1">'3 Statement and DCF Model'!M25</f>
        <v>-164833.559404664</v>
      </c>
      <c r="N24" s="311">
        <f ca="1">'3 Statement and DCF Model'!N25</f>
        <v>-175815.17291165885</v>
      </c>
      <c r="O24" s="311">
        <f ca="1">'3 Statement and DCF Model'!O25</f>
        <v>-185225.75106153614</v>
      </c>
      <c r="P24" s="311">
        <f ca="1">'3 Statement and DCF Model'!P25</f>
        <v>-194661.42590538118</v>
      </c>
      <c r="Q24" s="311">
        <f ca="1">'3 Statement and DCF Model'!Q25</f>
        <v>-204078.49406360913</v>
      </c>
      <c r="R24" s="311">
        <f ca="1">'3 Statement and DCF Model'!R25</f>
        <v>-213431.28599223873</v>
      </c>
      <c r="S24" s="311">
        <f ca="1">'3 Statement and DCF Model'!S25</f>
        <v>-222672.49162096923</v>
      </c>
      <c r="T24" s="311">
        <f ca="1">'3 Statement and DCF Model'!T25</f>
        <v>-231753.51886277951</v>
      </c>
      <c r="U24" s="311">
        <f ca="1">'3 Statement and DCF Model'!U25</f>
        <v>-240624.8815798274</v>
      </c>
      <c r="V24" s="209"/>
      <c r="W24" s="223"/>
    </row>
    <row r="25" spans="1:23" ht="13.5" thickBot="1" x14ac:dyDescent="0.25">
      <c r="A25" s="209"/>
      <c r="C25" s="297" t="str">
        <f>'3 Statement and DCF Model'!C26</f>
        <v>Net Income</v>
      </c>
      <c r="D25" s="280"/>
      <c r="E25" s="280"/>
      <c r="F25" s="281">
        <f>'3 Statement and DCF Model'!F26</f>
        <v>119497</v>
      </c>
      <c r="G25" s="280">
        <f>'3 Statement and DCF Model'!G26</f>
        <v>312861</v>
      </c>
      <c r="H25" s="280">
        <f>'3 Statement and DCF Model'!H26</f>
        <v>725694</v>
      </c>
      <c r="I25" s="280">
        <f>'3 Statement and DCF Model'!I26</f>
        <v>540159</v>
      </c>
      <c r="J25" s="280">
        <f>'3 Statement and DCF Model'!J26</f>
        <v>792566</v>
      </c>
      <c r="K25" s="280">
        <f>'3 Statement and DCF Model'!K26</f>
        <v>950071</v>
      </c>
      <c r="L25" s="312">
        <f ca="1">'3 Statement and DCF Model'!L26</f>
        <v>683566.44063641084</v>
      </c>
      <c r="M25" s="312">
        <f ca="1">'3 Statement and DCF Model'!M26</f>
        <v>691444.67126891518</v>
      </c>
      <c r="N25" s="312">
        <f ca="1">'3 Statement and DCF Model'!N26</f>
        <v>727248.31555914099</v>
      </c>
      <c r="O25" s="312">
        <f ca="1">'3 Statement and DCF Model'!O26</f>
        <v>755603.46067959967</v>
      </c>
      <c r="P25" s="312">
        <f ca="1">'3 Statement and DCF Model'!P26</f>
        <v>783229.56765383331</v>
      </c>
      <c r="Q25" s="312">
        <f ca="1">'3 Statement and DCF Model'!Q26</f>
        <v>809976.13482388959</v>
      </c>
      <c r="R25" s="312">
        <f ca="1">'3 Statement and DCF Model'!R26</f>
        <v>835693.31489126966</v>
      </c>
      <c r="S25" s="312">
        <f ca="1">'3 Statement and DCF Model'!S26</f>
        <v>860233.24270593282</v>
      </c>
      <c r="T25" s="312">
        <f ca="1">'3 Statement and DCF Model'!T26</f>
        <v>883451.38393555791</v>
      </c>
      <c r="U25" s="312">
        <f ca="1">'3 Statement and DCF Model'!U26</f>
        <v>905207.88784792216</v>
      </c>
      <c r="V25" s="209"/>
      <c r="W25" s="223"/>
    </row>
    <row r="26" spans="1:23" x14ac:dyDescent="0.2">
      <c r="A26" s="209"/>
      <c r="C26" s="209"/>
      <c r="D26" s="209"/>
      <c r="E26" s="209"/>
      <c r="F26" s="272"/>
      <c r="G26" s="209"/>
      <c r="H26" s="209"/>
      <c r="I26" s="209"/>
      <c r="J26" s="209"/>
      <c r="K26" s="209"/>
      <c r="L26" s="311"/>
      <c r="M26" s="311"/>
      <c r="N26" s="311"/>
      <c r="O26" s="311"/>
      <c r="P26" s="311"/>
      <c r="Q26" s="311"/>
      <c r="R26" s="311"/>
      <c r="S26" s="311"/>
      <c r="T26" s="311"/>
      <c r="U26" s="311"/>
      <c r="V26" s="209"/>
      <c r="W26" s="223"/>
    </row>
    <row r="27" spans="1:23" x14ac:dyDescent="0.2">
      <c r="A27" s="209"/>
      <c r="C27" s="209" t="str">
        <f>'3 Statement and DCF Model'!C28</f>
        <v>EBIT (Operating Income)</v>
      </c>
      <c r="D27" s="209"/>
      <c r="E27" s="209"/>
      <c r="F27" s="272">
        <f>'3 Statement and DCF Model'!F28</f>
        <v>128680</v>
      </c>
      <c r="G27" s="209">
        <f>'3 Statement and DCF Model'!G28</f>
        <v>214634</v>
      </c>
      <c r="H27" s="209">
        <f>'3 Statement and DCF Model'!H28</f>
        <v>684861</v>
      </c>
      <c r="I27" s="209">
        <f>'3 Statement and DCF Model'!I28</f>
        <v>850418</v>
      </c>
      <c r="J27" s="209">
        <f>'3 Statement and DCF Model'!J28</f>
        <v>1036457</v>
      </c>
      <c r="K27" s="209">
        <f>'3 Statement and DCF Model'!K28</f>
        <v>1023142</v>
      </c>
      <c r="L27" s="311">
        <f>'3 Statement and DCF Model'!L28</f>
        <v>943544.67327967728</v>
      </c>
      <c r="M27" s="311">
        <f>'3 Statement and DCF Model'!M28</f>
        <v>970992.64892899396</v>
      </c>
      <c r="N27" s="311">
        <f>'3 Statement and DCF Model'!N28</f>
        <v>1020595.8845832782</v>
      </c>
      <c r="O27" s="311">
        <f>'3 Statement and DCF Model'!O28</f>
        <v>1061109.4137951045</v>
      </c>
      <c r="P27" s="311">
        <f>'3 Statement and DCF Model'!P28</f>
        <v>1100834.0499269532</v>
      </c>
      <c r="Q27" s="311">
        <f>'3 Statement and DCF Model'!Q28</f>
        <v>1139567.3436329335</v>
      </c>
      <c r="R27" s="311">
        <f>'3 Statement and DCF Model'!R28</f>
        <v>1177106.0348836824</v>
      </c>
      <c r="S27" s="311">
        <f>'3 Statement and DCF Model'!S28</f>
        <v>1213247.7758416922</v>
      </c>
      <c r="T27" s="311">
        <f>'3 Statement and DCF Model'!T28</f>
        <v>1247792.9028494882</v>
      </c>
      <c r="U27" s="311">
        <f>'3 Statement and DCF Model'!U28</f>
        <v>1280546.2364949505</v>
      </c>
      <c r="V27" s="209"/>
      <c r="W27" s="223"/>
    </row>
    <row r="28" spans="1:23" x14ac:dyDescent="0.2">
      <c r="A28" s="209"/>
      <c r="C28" s="209" t="str">
        <f>'3 Statement and DCF Model'!C29</f>
        <v>Depreciation &amp; Amortization</v>
      </c>
      <c r="D28" s="209"/>
      <c r="E28" s="209"/>
      <c r="F28" s="272">
        <f>'3 Statement and DCF Model'!F29</f>
        <v>24213</v>
      </c>
      <c r="G28" s="209">
        <f>'3 Statement and DCF Model'!G29</f>
        <v>27619</v>
      </c>
      <c r="H28" s="209">
        <f>'3 Statement and DCF Model'!H29</f>
        <v>31976</v>
      </c>
      <c r="I28" s="209">
        <f>'3 Statement and DCF Model'!I29</f>
        <v>39229</v>
      </c>
      <c r="J28" s="209">
        <f>'3 Statement and DCF Model'!J29</f>
        <v>54304</v>
      </c>
      <c r="K28" s="209">
        <f>'3 Statement and DCF Model'!K29</f>
        <v>69840</v>
      </c>
      <c r="L28" s="311">
        <f>'3 Statement and DCF Model'!L29</f>
        <v>76409.75</v>
      </c>
      <c r="M28" s="311">
        <f>'3 Statement and DCF Model'!M29</f>
        <v>75610</v>
      </c>
      <c r="N28" s="311">
        <f>'3 Statement and DCF Model'!N29</f>
        <v>73247.33</v>
      </c>
      <c r="O28" s="311">
        <f>'3 Statement and DCF Model'!O29</f>
        <v>75023.843777684611</v>
      </c>
      <c r="P28" s="311">
        <f>'3 Statement and DCF Model'!P29</f>
        <v>76693.39677899961</v>
      </c>
      <c r="Q28" s="311">
        <f>'3 Statement and DCF Model'!Q29</f>
        <v>78246.716604644535</v>
      </c>
      <c r="R28" s="311">
        <f>'3 Statement and DCF Model'!R29</f>
        <v>79675.003365013734</v>
      </c>
      <c r="S28" s="311">
        <f>'3 Statement and DCF Model'!S29</f>
        <v>80970.011539389365</v>
      </c>
      <c r="T28" s="311">
        <f>'3 Statement and DCF Model'!T29</f>
        <v>82124.128276828298</v>
      </c>
      <c r="U28" s="311">
        <f>'3 Statement and DCF Model'!U29</f>
        <v>83130.447112830399</v>
      </c>
      <c r="V28" s="209"/>
      <c r="W28" s="223"/>
    </row>
    <row r="29" spans="1:23" x14ac:dyDescent="0.2">
      <c r="A29" s="209"/>
      <c r="C29" s="296" t="str">
        <f>'3 Statement and DCF Model'!C30</f>
        <v>EBITDA</v>
      </c>
      <c r="D29" s="276"/>
      <c r="E29" s="276"/>
      <c r="F29" s="277">
        <f>'3 Statement and DCF Model'!F30</f>
        <v>152893</v>
      </c>
      <c r="G29" s="276">
        <f>'3 Statement and DCF Model'!G30</f>
        <v>242253</v>
      </c>
      <c r="H29" s="276">
        <f>'3 Statement and DCF Model'!H30</f>
        <v>716837</v>
      </c>
      <c r="I29" s="276">
        <f>'3 Statement and DCF Model'!I30</f>
        <v>889647</v>
      </c>
      <c r="J29" s="276">
        <f>'3 Statement and DCF Model'!J30</f>
        <v>1090761</v>
      </c>
      <c r="K29" s="276">
        <f>'3 Statement and DCF Model'!K30</f>
        <v>1092982</v>
      </c>
      <c r="L29" s="314">
        <f>'3 Statement and DCF Model'!L30</f>
        <v>1019954.4232796773</v>
      </c>
      <c r="M29" s="314">
        <f>'3 Statement and DCF Model'!M30</f>
        <v>1046602.648928994</v>
      </c>
      <c r="N29" s="314">
        <f>'3 Statement and DCF Model'!N30</f>
        <v>1093843.2145832782</v>
      </c>
      <c r="O29" s="314">
        <f>'3 Statement and DCF Model'!O30</f>
        <v>1136133.2575727892</v>
      </c>
      <c r="P29" s="314">
        <f>'3 Statement and DCF Model'!P30</f>
        <v>1177527.4467059528</v>
      </c>
      <c r="Q29" s="314">
        <f>'3 Statement and DCF Model'!Q30</f>
        <v>1217814.0602375779</v>
      </c>
      <c r="R29" s="314">
        <f>'3 Statement and DCF Model'!R30</f>
        <v>1256781.0382486961</v>
      </c>
      <c r="S29" s="314">
        <f>'3 Statement and DCF Model'!S30</f>
        <v>1294217.7873810816</v>
      </c>
      <c r="T29" s="314">
        <f>'3 Statement and DCF Model'!T30</f>
        <v>1329917.0311263164</v>
      </c>
      <c r="U29" s="314">
        <f>'3 Statement and DCF Model'!U30</f>
        <v>1363676.6836077808</v>
      </c>
      <c r="V29" s="209"/>
      <c r="W29" s="223"/>
    </row>
    <row r="30" spans="1:23" x14ac:dyDescent="0.2">
      <c r="A30" s="209"/>
      <c r="C30" s="209" t="str">
        <f>'3 Statement and DCF Model'!C31</f>
        <v>Share Based Compensation</v>
      </c>
      <c r="D30" s="209"/>
      <c r="E30" s="209"/>
      <c r="F30" s="272">
        <f>'3 Statement and DCF Model'!F31</f>
        <v>14412</v>
      </c>
      <c r="G30" s="209">
        <f>'3 Statement and DCF Model'!G31</f>
        <v>16361</v>
      </c>
      <c r="H30" s="209">
        <f>'3 Statement and DCF Model'!H31</f>
        <v>38122</v>
      </c>
      <c r="I30" s="209">
        <f>'3 Statement and DCF Model'!I31</f>
        <v>31303</v>
      </c>
      <c r="J30" s="209">
        <f>'3 Statement and DCF Model'!J31</f>
        <v>29072</v>
      </c>
      <c r="K30" s="209">
        <f>'3 Statement and DCF Model'!K31</f>
        <v>33053</v>
      </c>
      <c r="L30" s="311">
        <f>'3 Statement and DCF Model'!L31</f>
        <v>46475.234254057345</v>
      </c>
      <c r="M30" s="311">
        <f>'3 Statement and DCF Model'!M31</f>
        <v>48090.442026735422</v>
      </c>
      <c r="N30" s="311">
        <f>'3 Statement and DCF Model'!N31</f>
        <v>48859.057494221357</v>
      </c>
      <c r="O30" s="311">
        <f>'3 Statement and DCF Model'!O31</f>
        <v>49538.154117967104</v>
      </c>
      <c r="P30" s="311">
        <f>'3 Statement and DCF Model'!P31</f>
        <v>50123.386591990515</v>
      </c>
      <c r="Q30" s="311">
        <f>'3 Statement and DCF Model'!Q31</f>
        <v>50610.921242293327</v>
      </c>
      <c r="R30" s="311">
        <f>'3 Statement and DCF Model'!R31</f>
        <v>50997.476942146808</v>
      </c>
      <c r="S30" s="311">
        <f>'3 Statement and DCF Model'!S31</f>
        <v>51280.361024073281</v>
      </c>
      <c r="T30" s="311">
        <f>'3 Statement and DCF Model'!T31</f>
        <v>51457.499650219921</v>
      </c>
      <c r="U30" s="311">
        <f>'3 Statement and DCF Model'!U31</f>
        <v>51527.462173189175</v>
      </c>
      <c r="V30" s="209"/>
      <c r="W30" s="223"/>
    </row>
    <row r="31" spans="1:23" ht="13.5" thickBot="1" x14ac:dyDescent="0.25">
      <c r="A31" s="209"/>
      <c r="C31" s="297" t="str">
        <f>'3 Statement and DCF Model'!C32</f>
        <v>Adjusted EBITDA</v>
      </c>
      <c r="D31" s="280"/>
      <c r="E31" s="280"/>
      <c r="F31" s="281">
        <f>'3 Statement and DCF Model'!F32</f>
        <v>167305</v>
      </c>
      <c r="G31" s="280">
        <f>'3 Statement and DCF Model'!G32</f>
        <v>258614</v>
      </c>
      <c r="H31" s="280">
        <f>'3 Statement and DCF Model'!H32</f>
        <v>754959</v>
      </c>
      <c r="I31" s="280">
        <f>'3 Statement and DCF Model'!I32</f>
        <v>920950</v>
      </c>
      <c r="J31" s="280">
        <f>'3 Statement and DCF Model'!J32</f>
        <v>1119833</v>
      </c>
      <c r="K31" s="280">
        <f>'3 Statement and DCF Model'!K32</f>
        <v>1126035</v>
      </c>
      <c r="L31" s="312">
        <f>'3 Statement and DCF Model'!L32</f>
        <v>1066429.6575337346</v>
      </c>
      <c r="M31" s="312">
        <f>'3 Statement and DCF Model'!M32</f>
        <v>1094693.0909557294</v>
      </c>
      <c r="N31" s="312">
        <f>'3 Statement and DCF Model'!N32</f>
        <v>1142702.2720774994</v>
      </c>
      <c r="O31" s="312">
        <f>'3 Statement and DCF Model'!O32</f>
        <v>1185671.4116907562</v>
      </c>
      <c r="P31" s="312">
        <f>'3 Statement and DCF Model'!P32</f>
        <v>1227650.8332979432</v>
      </c>
      <c r="Q31" s="312">
        <f>'3 Statement and DCF Model'!Q32</f>
        <v>1268424.9814798713</v>
      </c>
      <c r="R31" s="312">
        <f>'3 Statement and DCF Model'!R32</f>
        <v>1307778.515190843</v>
      </c>
      <c r="S31" s="312">
        <f>'3 Statement and DCF Model'!S32</f>
        <v>1345498.1484051549</v>
      </c>
      <c r="T31" s="312">
        <f>'3 Statement and DCF Model'!T32</f>
        <v>1381374.5307765363</v>
      </c>
      <c r="U31" s="312">
        <f>'3 Statement and DCF Model'!U32</f>
        <v>1415204.1457809701</v>
      </c>
      <c r="V31" s="209"/>
      <c r="W31" s="223"/>
    </row>
    <row r="32" spans="1:23" outlineLevel="1" x14ac:dyDescent="0.2">
      <c r="A32" s="209"/>
      <c r="C32" s="209"/>
      <c r="D32" s="209"/>
      <c r="E32" s="209"/>
      <c r="F32" s="272"/>
      <c r="G32" s="209"/>
      <c r="H32" s="209"/>
      <c r="I32" s="209"/>
      <c r="J32" s="209"/>
      <c r="K32" s="209"/>
      <c r="L32" s="209"/>
      <c r="M32" s="209"/>
      <c r="N32" s="209"/>
      <c r="O32" s="209"/>
      <c r="P32" s="209"/>
      <c r="Q32" s="209"/>
      <c r="R32" s="209"/>
      <c r="S32" s="209"/>
      <c r="T32" s="209"/>
      <c r="U32" s="209"/>
      <c r="V32" s="209"/>
      <c r="W32" s="223"/>
    </row>
    <row r="33" spans="1:23" outlineLevel="1" x14ac:dyDescent="0.2">
      <c r="A33" s="209"/>
      <c r="C33" s="286" t="str">
        <f>'3 Statement and DCF Model'!C35</f>
        <v>Revenue y/y</v>
      </c>
      <c r="D33" s="287"/>
      <c r="E33" s="287"/>
      <c r="F33" s="288"/>
      <c r="G33" s="289">
        <f>'3 Statement and DCF Model'!G35</f>
        <v>0.12624645191383332</v>
      </c>
      <c r="H33" s="289">
        <f>'3 Statement and DCF Model'!H35</f>
        <v>0.6691903249104767</v>
      </c>
      <c r="I33" s="289">
        <f>'3 Statement and DCF Model'!I35</f>
        <v>0.53668211856406289</v>
      </c>
      <c r="J33" s="289">
        <f>'3 Statement and DCF Model'!J35</f>
        <v>0.11458895044564188</v>
      </c>
      <c r="K33" s="289">
        <f>'3 Statement and DCF Model'!K35</f>
        <v>3.5272276759203525E-2</v>
      </c>
      <c r="L33" s="289">
        <f>'3 Statement and DCF Model'!L35</f>
        <v>7.6793346250270123E-3</v>
      </c>
      <c r="M33" s="289">
        <f>'3 Statement and DCF Model'!M35</f>
        <v>2.8253631875518437E-2</v>
      </c>
      <c r="N33" s="289">
        <f>'3 Statement and DCF Model'!N35</f>
        <v>2.6253631875518435E-2</v>
      </c>
      <c r="O33" s="289">
        <f>'3 Statement and DCF Model'!O35</f>
        <v>2.4253631875518433E-2</v>
      </c>
      <c r="P33" s="289">
        <f>'3 Statement and DCF Model'!P35</f>
        <v>2.2253631875518431E-2</v>
      </c>
      <c r="Q33" s="289">
        <f>'3 Statement and DCF Model'!Q35</f>
        <v>2.025363187551843E-2</v>
      </c>
      <c r="R33" s="289">
        <f>'3 Statement and DCF Model'!R35</f>
        <v>1.8253631875518428E-2</v>
      </c>
      <c r="S33" s="289">
        <f>'3 Statement and DCF Model'!S35</f>
        <v>1.6253631875518426E-2</v>
      </c>
      <c r="T33" s="289">
        <f>'3 Statement and DCF Model'!T35</f>
        <v>1.4253631875518426E-2</v>
      </c>
      <c r="U33" s="289">
        <f>'3 Statement and DCF Model'!U35</f>
        <v>1.2253631875518426E-2</v>
      </c>
      <c r="V33" s="209"/>
      <c r="W33" s="223"/>
    </row>
    <row r="34" spans="1:23" outlineLevel="1" x14ac:dyDescent="0.2">
      <c r="A34" s="209"/>
      <c r="C34" s="286" t="str">
        <f>'3 Statement and DCF Model'!C36</f>
        <v>COGS % of Revenue</v>
      </c>
      <c r="D34" s="287"/>
      <c r="E34" s="287"/>
      <c r="F34" s="290">
        <f>'3 Statement and DCF Model'!F36</f>
        <v>0.49857020152073023</v>
      </c>
      <c r="G34" s="289">
        <f>'3 Statement and DCF Model'!G36</f>
        <v>0.45889284686110837</v>
      </c>
      <c r="H34" s="289">
        <f>'3 Statement and DCF Model'!H36</f>
        <v>0.38609398396138006</v>
      </c>
      <c r="I34" s="289">
        <f>'3 Statement and DCF Model'!I36</f>
        <v>0.47671171608319024</v>
      </c>
      <c r="J34" s="289">
        <f>'3 Statement and DCF Model'!J36</f>
        <v>0.44224723377331665</v>
      </c>
      <c r="K34" s="289">
        <f>'3 Statement and DCF Model'!K36</f>
        <v>0.41243428988217767</v>
      </c>
      <c r="L34" s="289">
        <f>'3 Statement and DCF Model'!L36</f>
        <v>0.42169999999999996</v>
      </c>
      <c r="M34" s="289">
        <f>'3 Statement and DCF Model'!M36</f>
        <v>0.41930000000000001</v>
      </c>
      <c r="N34" s="289">
        <f>'3 Statement and DCF Model'!N36</f>
        <v>0.4173</v>
      </c>
      <c r="O34" s="289">
        <f>'3 Statement and DCF Model'!O36</f>
        <v>0.4173</v>
      </c>
      <c r="P34" s="289">
        <f>'3 Statement and DCF Model'!P36</f>
        <v>0.4173</v>
      </c>
      <c r="Q34" s="289">
        <f>'3 Statement and DCF Model'!Q36</f>
        <v>0.4173</v>
      </c>
      <c r="R34" s="289">
        <f>'3 Statement and DCF Model'!R36</f>
        <v>0.4173</v>
      </c>
      <c r="S34" s="289">
        <f>'3 Statement and DCF Model'!S36</f>
        <v>0.4173</v>
      </c>
      <c r="T34" s="289">
        <f>'3 Statement and DCF Model'!T36</f>
        <v>0.4173</v>
      </c>
      <c r="U34" s="289">
        <f>'3 Statement and DCF Model'!U36</f>
        <v>0.4173</v>
      </c>
      <c r="V34" s="209"/>
      <c r="W34" s="223"/>
    </row>
    <row r="35" spans="1:23" outlineLevel="1" x14ac:dyDescent="0.2">
      <c r="A35" s="209"/>
      <c r="C35" s="286" t="str">
        <f>'3 Statement and DCF Model'!C37</f>
        <v>Gross Margin</v>
      </c>
      <c r="D35" s="287"/>
      <c r="E35" s="287"/>
      <c r="F35" s="290">
        <f>'3 Statement and DCF Model'!F37</f>
        <v>0.50142979847926972</v>
      </c>
      <c r="G35" s="289">
        <f>'3 Statement and DCF Model'!G37</f>
        <v>0.54110715313889168</v>
      </c>
      <c r="H35" s="289">
        <f>'3 Statement and DCF Model'!H37</f>
        <v>0.61390601603861994</v>
      </c>
      <c r="I35" s="289">
        <f>'3 Statement and DCF Model'!I37</f>
        <v>0.52328828391680982</v>
      </c>
      <c r="J35" s="289">
        <f>'3 Statement and DCF Model'!J37</f>
        <v>0.55775276622668335</v>
      </c>
      <c r="K35" s="289">
        <f>'3 Statement and DCF Model'!K37</f>
        <v>0.58756571011782233</v>
      </c>
      <c r="L35" s="289">
        <f>'3 Statement and DCF Model'!L37</f>
        <v>0.57830000000000004</v>
      </c>
      <c r="M35" s="289">
        <f>'3 Statement and DCF Model'!M37</f>
        <v>0.5807000000000001</v>
      </c>
      <c r="N35" s="289">
        <f>'3 Statement and DCF Model'!N37</f>
        <v>0.5827</v>
      </c>
      <c r="O35" s="289">
        <f>'3 Statement and DCF Model'!O37</f>
        <v>0.5827</v>
      </c>
      <c r="P35" s="289">
        <f>'3 Statement and DCF Model'!P37</f>
        <v>0.5827</v>
      </c>
      <c r="Q35" s="289">
        <f>'3 Statement and DCF Model'!Q37</f>
        <v>0.5827</v>
      </c>
      <c r="R35" s="289">
        <f>'3 Statement and DCF Model'!R37</f>
        <v>0.5827</v>
      </c>
      <c r="S35" s="289">
        <f>'3 Statement and DCF Model'!S37</f>
        <v>0.5827</v>
      </c>
      <c r="T35" s="289">
        <f>'3 Statement and DCF Model'!T37</f>
        <v>0.5827</v>
      </c>
      <c r="U35" s="289">
        <f>'3 Statement and DCF Model'!U37</f>
        <v>0.5827</v>
      </c>
      <c r="V35" s="209"/>
      <c r="W35" s="223"/>
    </row>
    <row r="36" spans="1:23" outlineLevel="1" x14ac:dyDescent="0.2">
      <c r="A36" s="209"/>
      <c r="C36" s="286" t="str">
        <f>'3 Statement and DCF Model'!C38</f>
        <v>Analyst SG&amp;A Estimates</v>
      </c>
      <c r="D36" s="287"/>
      <c r="E36" s="287"/>
      <c r="F36" s="288">
        <f>'3 Statement and DCF Model'!F38</f>
        <v>488407</v>
      </c>
      <c r="G36" s="287">
        <f>'3 Statement and DCF Model'!G38</f>
        <v>514753</v>
      </c>
      <c r="H36" s="287">
        <f>'3 Statement and DCF Model'!H38</f>
        <v>737156</v>
      </c>
      <c r="I36" s="287">
        <f>'3 Statement and DCF Model'!I38</f>
        <v>1009526</v>
      </c>
      <c r="J36" s="287">
        <f>'3 Statement and DCF Model'!J38</f>
        <v>1173227</v>
      </c>
      <c r="K36" s="287">
        <f>'3 Statement and DCF Model'!K38</f>
        <v>1388347</v>
      </c>
      <c r="L36" s="287">
        <f>'3 Statement and DCF Model'!L38</f>
        <v>1447812.25</v>
      </c>
      <c r="M36" s="287">
        <f>'3 Statement and DCF Model'!M38</f>
        <v>1498129.75</v>
      </c>
      <c r="N36" s="287"/>
      <c r="O36" s="287"/>
      <c r="P36" s="287"/>
      <c r="Q36" s="287"/>
      <c r="R36" s="287"/>
      <c r="S36" s="287"/>
      <c r="T36" s="287"/>
      <c r="U36" s="287"/>
      <c r="V36" s="209"/>
      <c r="W36" s="223"/>
    </row>
    <row r="37" spans="1:23" outlineLevel="1" x14ac:dyDescent="0.2">
      <c r="A37" s="209"/>
      <c r="C37" s="286" t="str">
        <f>'3 Statement and DCF Model'!C39</f>
        <v>SG&amp;A % of Revenue</v>
      </c>
      <c r="D37" s="287"/>
      <c r="E37" s="287"/>
      <c r="F37" s="290">
        <f>'3 Statement and DCF Model'!F39</f>
        <v>0.39688751683131629</v>
      </c>
      <c r="G37" s="289">
        <f>'3 Statement and DCF Model'!G39</f>
        <v>0.37140779147314734</v>
      </c>
      <c r="H37" s="289">
        <f>'3 Statement and DCF Model'!H39</f>
        <v>0.31864394471206214</v>
      </c>
      <c r="I37" s="289">
        <f>'3 Statement and DCF Model'!I39</f>
        <v>0.283974756574219</v>
      </c>
      <c r="J37" s="289">
        <f>'3 Statement and DCF Model'!J39</f>
        <v>0.29609395643541569</v>
      </c>
      <c r="K37" s="289">
        <f>'3 Statement and DCF Model'!K39</f>
        <v>0.33844720811836254</v>
      </c>
      <c r="L37" s="289">
        <f>'3 Statement and DCF Model'!L39</f>
        <v>0.35025375861221292</v>
      </c>
      <c r="M37" s="289">
        <f>'3 Statement and DCF Model'!M39</f>
        <v>0.35246803209488836</v>
      </c>
      <c r="N37" s="289">
        <f>'3 Statement and DCF Model'!N39</f>
        <v>0.34894047087890478</v>
      </c>
      <c r="O37" s="289">
        <f>'3 Statement and DCF Model'!O39</f>
        <v>0.34541290966292121</v>
      </c>
      <c r="P37" s="289">
        <f>'3 Statement and DCF Model'!P39</f>
        <v>0.34188534844693763</v>
      </c>
      <c r="Q37" s="289">
        <f>'3 Statement and DCF Model'!Q39</f>
        <v>0.33835778723095405</v>
      </c>
      <c r="R37" s="289">
        <f>'3 Statement and DCF Model'!R39</f>
        <v>0.33483022601497048</v>
      </c>
      <c r="S37" s="289">
        <f>'3 Statement and DCF Model'!S39</f>
        <v>0.3313026647989869</v>
      </c>
      <c r="T37" s="289">
        <f>'3 Statement and DCF Model'!T39</f>
        <v>0.32777510358300332</v>
      </c>
      <c r="U37" s="289">
        <f>'3 Statement and DCF Model'!U39</f>
        <v>0.32424754236701969</v>
      </c>
      <c r="V37" s="209"/>
      <c r="W37" s="223"/>
    </row>
    <row r="38" spans="1:23" outlineLevel="1" x14ac:dyDescent="0.2">
      <c r="A38" s="209"/>
      <c r="C38" s="286" t="str">
        <f>'3 Statement and DCF Model'!C40</f>
        <v>Asset Impairments % of Revenue</v>
      </c>
      <c r="D38" s="287"/>
      <c r="E38" s="287"/>
      <c r="F38" s="290">
        <f>'3 Statement and DCF Model'!F40</f>
        <v>0</v>
      </c>
      <c r="G38" s="289">
        <f>'3 Statement and DCF Model'!G40</f>
        <v>-1.5203279192410121E-2</v>
      </c>
      <c r="H38" s="289">
        <f>'3 Statement and DCF Model'!H40</f>
        <v>0</v>
      </c>
      <c r="I38" s="289">
        <f>'3 Statement and DCF Model'!I40</f>
        <v>0</v>
      </c>
      <c r="J38" s="289">
        <f>'3 Statement and DCF Model'!J40</f>
        <v>0</v>
      </c>
      <c r="K38" s="289">
        <f>'3 Statement and DCF Model'!K40</f>
        <v>0</v>
      </c>
      <c r="L38" s="289">
        <f>'3 Statement and DCF Model'!L40</f>
        <v>0</v>
      </c>
      <c r="M38" s="289">
        <f>'3 Statement and DCF Model'!M40</f>
        <v>0</v>
      </c>
      <c r="N38" s="289">
        <f>'3 Statement and DCF Model'!N40</f>
        <v>0</v>
      </c>
      <c r="O38" s="289">
        <f>'3 Statement and DCF Model'!O40</f>
        <v>0</v>
      </c>
      <c r="P38" s="289">
        <f>'3 Statement and DCF Model'!P40</f>
        <v>0</v>
      </c>
      <c r="Q38" s="289">
        <f>'3 Statement and DCF Model'!Q40</f>
        <v>0</v>
      </c>
      <c r="R38" s="289">
        <f>'3 Statement and DCF Model'!R40</f>
        <v>0</v>
      </c>
      <c r="S38" s="289">
        <f>'3 Statement and DCF Model'!S40</f>
        <v>0</v>
      </c>
      <c r="T38" s="289">
        <f>'3 Statement and DCF Model'!T40</f>
        <v>0</v>
      </c>
      <c r="U38" s="289">
        <f>'3 Statement and DCF Model'!U40</f>
        <v>0</v>
      </c>
      <c r="V38" s="209"/>
      <c r="W38" s="223"/>
    </row>
    <row r="39" spans="1:23" outlineLevel="1" x14ac:dyDescent="0.2">
      <c r="A39" s="209"/>
      <c r="C39" s="286" t="str">
        <f>'3 Statement and DCF Model'!C41</f>
        <v>Other Income/expense-net % of Revenue</v>
      </c>
      <c r="D39" s="287"/>
      <c r="E39" s="287"/>
      <c r="F39" s="290">
        <f>'3 Statement and DCF Model'!F41</f>
        <v>2.5191107051640955E-5</v>
      </c>
      <c r="G39" s="289">
        <f>'3 Statement and DCF Model'!G41</f>
        <v>3.6797837730193924E-4</v>
      </c>
      <c r="H39" s="289">
        <f>'3 Statement and DCF Model'!H41</f>
        <v>7.7677339484122181E-4</v>
      </c>
      <c r="I39" s="289">
        <f>'3 Statement and DCF Model'!I41</f>
        <v>-9.5077757008820007E-5</v>
      </c>
      <c r="J39" s="289">
        <f>'3 Statement and DCF Model'!J41</f>
        <v>-8.2274470156197833E-5</v>
      </c>
      <c r="K39" s="289">
        <f>'3 Statement and DCF Model'!K41</f>
        <v>3.0008961246266551E-4</v>
      </c>
      <c r="L39" s="289">
        <f>'3 Statement and DCF Model'!L41</f>
        <v>2.1544671074874162E-4</v>
      </c>
      <c r="M39" s="289">
        <f>'3 Statement and DCF Model'!M41</f>
        <v>2.1544671074874162E-4</v>
      </c>
      <c r="N39" s="289">
        <f>'3 Statement and DCF Model'!N41</f>
        <v>2.1544671074874162E-4</v>
      </c>
      <c r="O39" s="289">
        <f>'3 Statement and DCF Model'!O41</f>
        <v>2.1544671074874162E-4</v>
      </c>
      <c r="P39" s="289">
        <f>'3 Statement and DCF Model'!P41</f>
        <v>2.1544671074874162E-4</v>
      </c>
      <c r="Q39" s="289">
        <f>'3 Statement and DCF Model'!Q41</f>
        <v>2.1544671074874162E-4</v>
      </c>
      <c r="R39" s="289">
        <f>'3 Statement and DCF Model'!R41</f>
        <v>2.1544671074874162E-4</v>
      </c>
      <c r="S39" s="289">
        <f>'3 Statement and DCF Model'!S41</f>
        <v>2.1544671074874162E-4</v>
      </c>
      <c r="T39" s="289">
        <f>'3 Statement and DCF Model'!T41</f>
        <v>2.1544671074874162E-4</v>
      </c>
      <c r="U39" s="289">
        <f>'3 Statement and DCF Model'!U41</f>
        <v>2.1544671074874162E-4</v>
      </c>
      <c r="V39" s="209"/>
      <c r="W39" s="223"/>
    </row>
    <row r="40" spans="1:23" outlineLevel="1" x14ac:dyDescent="0.2">
      <c r="A40" s="209"/>
      <c r="C40" s="286" t="str">
        <f>'3 Statement and DCF Model'!C42</f>
        <v>EBIT % of Revenue</v>
      </c>
      <c r="D40" s="287"/>
      <c r="E40" s="287"/>
      <c r="F40" s="290">
        <f>'3 Statement and DCF Model'!F42</f>
        <v>0.10456747275500511</v>
      </c>
      <c r="G40" s="289">
        <f>'3 Statement and DCF Model'!G42</f>
        <v>0.15486406085063614</v>
      </c>
      <c r="H40" s="289">
        <f>'3 Statement and DCF Model'!H42</f>
        <v>0.29603884472139902</v>
      </c>
      <c r="I40" s="289">
        <f>'3 Statement and DCF Model'!I42</f>
        <v>0.23921844958558194</v>
      </c>
      <c r="J40" s="289">
        <f>'3 Statement and DCF Model'!J42</f>
        <v>0.26157653532111147</v>
      </c>
      <c r="K40" s="289">
        <f>'3 Statement and DCF Model'!K42</f>
        <v>0.24941859161192245</v>
      </c>
      <c r="L40" s="289">
        <f>'3 Statement and DCF Model'!L42</f>
        <v>0.22826168809853584</v>
      </c>
      <c r="M40" s="289">
        <f>'3 Statement and DCF Model'!M42</f>
        <v>0.22844741461586043</v>
      </c>
      <c r="N40" s="289">
        <f>'3 Statement and DCF Model'!N42</f>
        <v>0.23397497583184401</v>
      </c>
      <c r="O40" s="289">
        <f>'3 Statement and DCF Model'!O42</f>
        <v>0.23750253704782751</v>
      </c>
      <c r="P40" s="289">
        <f>'3 Statement and DCF Model'!P42</f>
        <v>0.24103009826381111</v>
      </c>
      <c r="Q40" s="289">
        <f>'3 Statement and DCF Model'!Q42</f>
        <v>0.24455765947979474</v>
      </c>
      <c r="R40" s="289">
        <f>'3 Statement and DCF Model'!R42</f>
        <v>0.24808522069577826</v>
      </c>
      <c r="S40" s="289">
        <f>'3 Statement and DCF Model'!S42</f>
        <v>0.25161278191176184</v>
      </c>
      <c r="T40" s="289">
        <f>'3 Statement and DCF Model'!T42</f>
        <v>0.25514034312774542</v>
      </c>
      <c r="U40" s="289">
        <f>'3 Statement and DCF Model'!U42</f>
        <v>0.25866790434372905</v>
      </c>
      <c r="V40" s="209"/>
      <c r="W40" s="223"/>
    </row>
    <row r="41" spans="1:23" outlineLevel="1" x14ac:dyDescent="0.2">
      <c r="A41" s="209"/>
      <c r="C41" s="286" t="str">
        <f>'3 Statement and DCF Model'!C43</f>
        <v>D&amp;A % of Revenue</v>
      </c>
      <c r="D41" s="287"/>
      <c r="E41" s="287"/>
      <c r="F41" s="290">
        <f>'3 Statement and DCF Model'!F43</f>
        <v>1.9675879840044597E-2</v>
      </c>
      <c r="G41" s="289">
        <f>'3 Statement and DCF Model'!G43</f>
        <v>1.9927832946475019E-2</v>
      </c>
      <c r="H41" s="289">
        <f>'3 Statement and DCF Model'!H43</f>
        <v>1.3821984459344969E-2</v>
      </c>
      <c r="I41" s="289">
        <f>'3 Statement and DCF Model'!I43</f>
        <v>1.1034927010943787E-2</v>
      </c>
      <c r="J41" s="289">
        <f>'3 Statement and DCF Model'!J43</f>
        <v>1.3705008672890083E-2</v>
      </c>
      <c r="K41" s="289">
        <f>'3 Statement and DCF Model'!K43</f>
        <v>1.7025392798044322E-2</v>
      </c>
      <c r="L41" s="289">
        <f>'3 Statement and DCF Model'!L43</f>
        <v>1.8484994951603384E-2</v>
      </c>
      <c r="M41" s="289">
        <f>'3 Statement and DCF Model'!M43</f>
        <v>1.7788918420914148E-2</v>
      </c>
      <c r="N41" s="289">
        <f>'3 Statement and DCF Model'!N43</f>
        <v>1.6792192213762235E-2</v>
      </c>
      <c r="O41" s="289">
        <f>'3 Statement and DCF Model'!O43</f>
        <v>1.6792192213762235E-2</v>
      </c>
      <c r="P41" s="289">
        <f>'3 Statement and DCF Model'!P43</f>
        <v>1.6792192213762235E-2</v>
      </c>
      <c r="Q41" s="289">
        <f>'3 Statement and DCF Model'!Q43</f>
        <v>1.6792192213762235E-2</v>
      </c>
      <c r="R41" s="289">
        <f>'3 Statement and DCF Model'!R43</f>
        <v>1.6792192213762235E-2</v>
      </c>
      <c r="S41" s="289">
        <f>'3 Statement and DCF Model'!S43</f>
        <v>1.6792192213762235E-2</v>
      </c>
      <c r="T41" s="289">
        <f>'3 Statement and DCF Model'!T43</f>
        <v>1.6792192213762235E-2</v>
      </c>
      <c r="U41" s="289">
        <f>'3 Statement and DCF Model'!U43</f>
        <v>1.6792192213762235E-2</v>
      </c>
      <c r="V41" s="209"/>
      <c r="W41" s="223"/>
    </row>
    <row r="42" spans="1:23" outlineLevel="1" x14ac:dyDescent="0.2">
      <c r="A42" s="209"/>
      <c r="C42" s="286" t="str">
        <f>'3 Statement and DCF Model'!C44</f>
        <v>Unsual Items % of Revenue</v>
      </c>
      <c r="D42" s="287"/>
      <c r="E42" s="287"/>
      <c r="F42" s="290">
        <f>'3 Statement and DCF Model'!F44</f>
        <v>-1.0750914396555156E-3</v>
      </c>
      <c r="G42" s="289">
        <f>'3 Statement and DCF Model'!G44</f>
        <v>-8.138815874442892E-4</v>
      </c>
      <c r="H42" s="289">
        <f>'3 Statement and DCF Model'!H44</f>
        <v>-6.0516569436711774E-5</v>
      </c>
      <c r="I42" s="289">
        <f>'3 Statement and DCF Model'!I44</f>
        <v>9.0802070894813907E-4</v>
      </c>
      <c r="J42" s="289">
        <f>'3 Statement and DCF Model'!J44</f>
        <v>-3.1294583740394265E-4</v>
      </c>
      <c r="K42" s="289">
        <f>'3 Statement and DCF Model'!K44</f>
        <v>-1.6520774197071359E-3</v>
      </c>
      <c r="L42" s="289">
        <f>'3 Statement and DCF Model'!L44</f>
        <v>0</v>
      </c>
      <c r="M42" s="289">
        <f>'3 Statement and DCF Model'!M44</f>
        <v>0</v>
      </c>
      <c r="N42" s="289">
        <f>'3 Statement and DCF Model'!N44</f>
        <v>0</v>
      </c>
      <c r="O42" s="289">
        <f>'3 Statement and DCF Model'!O44</f>
        <v>0</v>
      </c>
      <c r="P42" s="289">
        <f>'3 Statement and DCF Model'!P44</f>
        <v>0</v>
      </c>
      <c r="Q42" s="289">
        <f>'3 Statement and DCF Model'!Q44</f>
        <v>0</v>
      </c>
      <c r="R42" s="289">
        <f>'3 Statement and DCF Model'!R44</f>
        <v>0</v>
      </c>
      <c r="S42" s="289">
        <f>'3 Statement and DCF Model'!S44</f>
        <v>0</v>
      </c>
      <c r="T42" s="289">
        <f>'3 Statement and DCF Model'!T44</f>
        <v>0</v>
      </c>
      <c r="U42" s="289">
        <f>'3 Statement and DCF Model'!U44</f>
        <v>0</v>
      </c>
      <c r="V42" s="209"/>
      <c r="W42" s="223"/>
    </row>
    <row r="43" spans="1:23" outlineLevel="1" x14ac:dyDescent="0.2">
      <c r="A43" s="209"/>
      <c r="C43" s="286" t="str">
        <f>'3 Statement and DCF Model'!C45</f>
        <v>Taxes % of EBT</v>
      </c>
      <c r="D43" s="287"/>
      <c r="E43" s="287"/>
      <c r="F43" s="290">
        <f>'3 Statement and DCF Model'!F45</f>
        <v>0</v>
      </c>
      <c r="G43" s="289">
        <f>'3 Statement and DCF Model'!G45</f>
        <v>0</v>
      </c>
      <c r="H43" s="289">
        <f>'3 Statement and DCF Model'!H45</f>
        <v>0</v>
      </c>
      <c r="I43" s="289">
        <f>'3 Statement and DCF Model'!I45</f>
        <v>0.24822131416769194</v>
      </c>
      <c r="J43" s="289">
        <f>'3 Statement and DCF Model'!J45</f>
        <v>9.5525133748425153E-2</v>
      </c>
      <c r="K43" s="289">
        <f>'3 Statement and DCF Model'!K45</f>
        <v>0</v>
      </c>
      <c r="L43" s="289">
        <f>'3 Statement and DCF Model'!L45</f>
        <v>0.17800000000000002</v>
      </c>
      <c r="M43" s="289">
        <f>'3 Statement and DCF Model'!M45</f>
        <v>0.1925</v>
      </c>
      <c r="N43" s="289">
        <f>'3 Statement and DCF Model'!N45</f>
        <v>0.19468750000000001</v>
      </c>
      <c r="O43" s="289">
        <f>'3 Statement and DCF Model'!O45</f>
        <v>0.19687500000000002</v>
      </c>
      <c r="P43" s="289">
        <f>'3 Statement and DCF Model'!P45</f>
        <v>0.19906250000000003</v>
      </c>
      <c r="Q43" s="289">
        <f>'3 Statement and DCF Model'!Q45</f>
        <v>0.20125000000000001</v>
      </c>
      <c r="R43" s="289">
        <f>'3 Statement and DCF Model'!R45</f>
        <v>0.20343749999999999</v>
      </c>
      <c r="S43" s="289">
        <f>'3 Statement and DCF Model'!S45</f>
        <v>0.205625</v>
      </c>
      <c r="T43" s="289">
        <f>'3 Statement and DCF Model'!T45</f>
        <v>0.20781250000000001</v>
      </c>
      <c r="U43" s="289">
        <f>'3 Statement and DCF Model'!U45</f>
        <v>0.21</v>
      </c>
      <c r="V43" s="209"/>
      <c r="W43" s="223"/>
    </row>
    <row r="44" spans="1:23" outlineLevel="1" x14ac:dyDescent="0.2">
      <c r="A44" s="209"/>
      <c r="C44" s="286" t="str">
        <f>'3 Statement and DCF Model'!C46</f>
        <v>Stock Based Compensation % of SG&amp;A</v>
      </c>
      <c r="D44" s="287"/>
      <c r="E44" s="287"/>
      <c r="F44" s="290">
        <f>'3 Statement and DCF Model'!F46</f>
        <v>2.9508176582235719E-2</v>
      </c>
      <c r="G44" s="289">
        <f>'3 Statement and DCF Model'!G46</f>
        <v>3.1784176099993587E-2</v>
      </c>
      <c r="H44" s="289">
        <f>'3 Statement and DCF Model'!H46</f>
        <v>5.1714969423025794E-2</v>
      </c>
      <c r="I44" s="289">
        <f>'3 Statement and DCF Model'!I46</f>
        <v>3.1007621398557342E-2</v>
      </c>
      <c r="J44" s="289">
        <f>'3 Statement and DCF Model'!J46</f>
        <v>2.477951837112511E-2</v>
      </c>
      <c r="K44" s="289">
        <f>'3 Statement and DCF Model'!K46</f>
        <v>2.3807448714190327E-2</v>
      </c>
      <c r="L44" s="289">
        <f>'3 Statement and DCF Model'!L46</f>
        <v>3.2100318431521314E-2</v>
      </c>
      <c r="M44" s="289">
        <f>'3 Statement and DCF Model'!M46</f>
        <v>3.2100318431521314E-2</v>
      </c>
      <c r="N44" s="289">
        <f>'3 Statement and DCF Model'!N46</f>
        <v>3.2100318431521314E-2</v>
      </c>
      <c r="O44" s="289">
        <f>'3 Statement and DCF Model'!O46</f>
        <v>3.2100318431521314E-2</v>
      </c>
      <c r="P44" s="289">
        <f>'3 Statement and DCF Model'!P46</f>
        <v>3.2100318431521314E-2</v>
      </c>
      <c r="Q44" s="289">
        <f>'3 Statement and DCF Model'!Q46</f>
        <v>3.2100318431521314E-2</v>
      </c>
      <c r="R44" s="289">
        <f>'3 Statement and DCF Model'!R46</f>
        <v>3.2100318431521314E-2</v>
      </c>
      <c r="S44" s="289">
        <f>'3 Statement and DCF Model'!S46</f>
        <v>3.2100318431521314E-2</v>
      </c>
      <c r="T44" s="289">
        <f>'3 Statement and DCF Model'!T46</f>
        <v>3.2100318431521314E-2</v>
      </c>
      <c r="U44" s="289">
        <f>'3 Statement and DCF Model'!U46</f>
        <v>3.2100318431521314E-2</v>
      </c>
      <c r="V44" s="209"/>
      <c r="W44" s="223"/>
    </row>
    <row r="45" spans="1:23" outlineLevel="1" x14ac:dyDescent="0.2">
      <c r="A45" s="209"/>
      <c r="C45" s="286" t="str">
        <f>'3 Statement and DCF Model'!C47</f>
        <v>Forcasted Capital Expenditures &amp; Purchase of Software</v>
      </c>
      <c r="D45" s="287"/>
      <c r="E45" s="287"/>
      <c r="F45" s="288">
        <f>'3 Statement and DCF Model'!F47</f>
        <v>36576</v>
      </c>
      <c r="G45" s="287">
        <f>'3 Statement and DCF Model'!G47</f>
        <v>42033</v>
      </c>
      <c r="H45" s="287">
        <f>'3 Statement and DCF Model'!H47</f>
        <v>55916</v>
      </c>
      <c r="I45" s="287">
        <f>'3 Statement and DCF Model'!I47</f>
        <v>104190</v>
      </c>
      <c r="J45" s="287">
        <f>'3 Statement and DCF Model'!J47</f>
        <v>115625</v>
      </c>
      <c r="K45" s="287">
        <f>'3 Statement and DCF Model'!K47</f>
        <v>69347</v>
      </c>
      <c r="L45" s="287">
        <f>'3 Statement and DCF Model'!L47</f>
        <v>79430.210000000006</v>
      </c>
      <c r="M45" s="287">
        <f>'3 Statement and DCF Model'!M47</f>
        <v>86513.71</v>
      </c>
      <c r="N45" s="287">
        <f>'3 Statement and DCF Model'!N47</f>
        <v>101150.53579119321</v>
      </c>
      <c r="O45" s="287">
        <f>'3 Statement and DCF Model'!O47</f>
        <v>103603.80365028426</v>
      </c>
      <c r="P45" s="287">
        <f>'3 Statement and DCF Model'!P47</f>
        <v>105909.36455762117</v>
      </c>
      <c r="Q45" s="287">
        <f>'3 Statement and DCF Model'!Q47</f>
        <v>108054.4138395413</v>
      </c>
      <c r="R45" s="287">
        <f>'3 Statement and DCF Model'!R47</f>
        <v>110026.79933229322</v>
      </c>
      <c r="S45" s="287">
        <f>'3 Statement and DCF Model'!S47</f>
        <v>111815.13442508185</v>
      </c>
      <c r="T45" s="287">
        <f>'3 Statement and DCF Model'!T47</f>
        <v>113408.90618928858</v>
      </c>
      <c r="U45" s="287">
        <f>'3 Statement and DCF Model'!U47</f>
        <v>114798.57717713733</v>
      </c>
      <c r="V45" s="209"/>
      <c r="W45" s="223"/>
    </row>
    <row r="46" spans="1:23" outlineLevel="1" x14ac:dyDescent="0.2">
      <c r="A46" s="209"/>
      <c r="C46" s="286" t="str">
        <f>'3 Statement and DCF Model'!C48</f>
        <v>% of Revenue</v>
      </c>
      <c r="D46" s="287"/>
      <c r="E46" s="287"/>
      <c r="F46" s="290">
        <f>'3 Statement and DCF Model'!F48</f>
        <v>2.9722255855510311E-2</v>
      </c>
      <c r="G46" s="289">
        <f>'3 Statement and DCF Model'!G48</f>
        <v>3.0327912025749828E-2</v>
      </c>
      <c r="H46" s="289">
        <f>'3 Statement and DCF Model'!H48</f>
        <v>2.4170317833022682E-2</v>
      </c>
      <c r="I46" s="289">
        <f>'3 Statement and DCF Model'!I48</f>
        <v>2.9308140540677388E-2</v>
      </c>
      <c r="J46" s="289">
        <f>'3 Statement and DCF Model'!J48</f>
        <v>2.9180937459541024E-2</v>
      </c>
      <c r="K46" s="289">
        <f>'3 Statement and DCF Model'!K48</f>
        <v>1.6905210686798105E-2</v>
      </c>
      <c r="L46" s="289">
        <f>'3 Statement and DCF Model'!L48</f>
        <v>1.9215702588410467E-2</v>
      </c>
      <c r="M46" s="289">
        <f>'3 Statement and DCF Model'!M48</f>
        <v>2.0354256440690714E-2</v>
      </c>
      <c r="N46" s="289">
        <f>'3 Statement and DCF Model'!N48</f>
        <v>2.3189094258190063E-2</v>
      </c>
      <c r="O46" s="289">
        <f>'3 Statement and DCF Model'!O48</f>
        <v>2.3189094258190063E-2</v>
      </c>
      <c r="P46" s="289">
        <f>'3 Statement and DCF Model'!P48</f>
        <v>2.3189094258190063E-2</v>
      </c>
      <c r="Q46" s="289">
        <f>'3 Statement and DCF Model'!Q48</f>
        <v>2.3189094258190063E-2</v>
      </c>
      <c r="R46" s="289">
        <f>'3 Statement and DCF Model'!R48</f>
        <v>2.3189094258190063E-2</v>
      </c>
      <c r="S46" s="289">
        <f>'3 Statement and DCF Model'!S48</f>
        <v>2.3189094258190063E-2</v>
      </c>
      <c r="T46" s="289">
        <f>'3 Statement and DCF Model'!T48</f>
        <v>2.3189094258190063E-2</v>
      </c>
      <c r="U46" s="289">
        <f>'3 Statement and DCF Model'!U48</f>
        <v>2.3189094258190063E-2</v>
      </c>
      <c r="V46" s="209"/>
      <c r="W46" s="223"/>
    </row>
    <row r="47" spans="1:23" outlineLevel="1" x14ac:dyDescent="0.2">
      <c r="A47" s="209"/>
      <c r="C47" s="286" t="str">
        <f>'3 Statement and DCF Model'!C49</f>
        <v>Forcasted Sale of PP&amp;E</v>
      </c>
      <c r="D47" s="287"/>
      <c r="E47" s="287"/>
      <c r="F47" s="291">
        <f>'3 Statement and DCF Model'!F49</f>
        <v>616</v>
      </c>
      <c r="G47" s="287">
        <f>'3 Statement and DCF Model'!G49</f>
        <v>0</v>
      </c>
      <c r="H47" s="287">
        <f>'3 Statement and DCF Model'!H49</f>
        <v>0</v>
      </c>
      <c r="I47" s="287">
        <f>'3 Statement and DCF Model'!I49</f>
        <v>0</v>
      </c>
      <c r="J47" s="287">
        <f>'3 Statement and DCF Model'!J49</f>
        <v>0</v>
      </c>
      <c r="K47" s="287">
        <f>'3 Statement and DCF Model'!K49</f>
        <v>0</v>
      </c>
      <c r="L47" s="287">
        <f>'3 Statement and DCF Model'!L49</f>
        <v>0</v>
      </c>
      <c r="M47" s="287">
        <f>'3 Statement and DCF Model'!M49</f>
        <v>0</v>
      </c>
      <c r="N47" s="287">
        <f>'3 Statement and DCF Model'!N49</f>
        <v>0</v>
      </c>
      <c r="O47" s="287">
        <f>'3 Statement and DCF Model'!O49</f>
        <v>0</v>
      </c>
      <c r="P47" s="287">
        <f>'3 Statement and DCF Model'!P49</f>
        <v>0</v>
      </c>
      <c r="Q47" s="287">
        <f>'3 Statement and DCF Model'!Q49</f>
        <v>0</v>
      </c>
      <c r="R47" s="287">
        <f>'3 Statement and DCF Model'!R49</f>
        <v>0</v>
      </c>
      <c r="S47" s="287">
        <f>'3 Statement and DCF Model'!S49</f>
        <v>0</v>
      </c>
      <c r="T47" s="287">
        <f>'3 Statement and DCF Model'!T49</f>
        <v>0</v>
      </c>
      <c r="U47" s="287">
        <f>'3 Statement and DCF Model'!U49</f>
        <v>0</v>
      </c>
      <c r="V47" s="209"/>
      <c r="W47" s="223"/>
    </row>
    <row r="48" spans="1:23" outlineLevel="1" x14ac:dyDescent="0.2">
      <c r="A48" s="209"/>
      <c r="C48" s="286" t="str">
        <f>'3 Statement and DCF Model'!C50</f>
        <v>Sale of PP&amp;E % of Revenue</v>
      </c>
      <c r="D48" s="287"/>
      <c r="E48" s="287"/>
      <c r="F48" s="290">
        <f>'3 Statement and DCF Model'!F50</f>
        <v>5.0057167560680097E-4</v>
      </c>
      <c r="G48" s="289">
        <f>'3 Statement and DCF Model'!G50</f>
        <v>0</v>
      </c>
      <c r="H48" s="289">
        <f>'3 Statement and DCF Model'!H50</f>
        <v>0</v>
      </c>
      <c r="I48" s="289">
        <f>'3 Statement and DCF Model'!I50</f>
        <v>0</v>
      </c>
      <c r="J48" s="289">
        <f>'3 Statement and DCF Model'!J50</f>
        <v>0</v>
      </c>
      <c r="K48" s="289">
        <f>'3 Statement and DCF Model'!K50</f>
        <v>0</v>
      </c>
      <c r="L48" s="289">
        <f>'3 Statement and DCF Model'!L50</f>
        <v>0</v>
      </c>
      <c r="M48" s="289">
        <f>'3 Statement and DCF Model'!M50</f>
        <v>0</v>
      </c>
      <c r="N48" s="289">
        <f>'3 Statement and DCF Model'!N50</f>
        <v>0</v>
      </c>
      <c r="O48" s="289">
        <f>'3 Statement and DCF Model'!O50</f>
        <v>0</v>
      </c>
      <c r="P48" s="289">
        <f>'3 Statement and DCF Model'!P50</f>
        <v>0</v>
      </c>
      <c r="Q48" s="289">
        <f>'3 Statement and DCF Model'!Q50</f>
        <v>0</v>
      </c>
      <c r="R48" s="289">
        <f>'3 Statement and DCF Model'!R50</f>
        <v>0</v>
      </c>
      <c r="S48" s="289">
        <f>'3 Statement and DCF Model'!S50</f>
        <v>0</v>
      </c>
      <c r="T48" s="289">
        <f>'3 Statement and DCF Model'!T50</f>
        <v>0</v>
      </c>
      <c r="U48" s="289">
        <f>'3 Statement and DCF Model'!U50</f>
        <v>0</v>
      </c>
      <c r="V48" s="209"/>
      <c r="W48" s="223"/>
    </row>
    <row r="49" spans="1:23" outlineLevel="1" x14ac:dyDescent="0.2">
      <c r="A49" s="209"/>
      <c r="C49" s="286" t="str">
        <f>'3 Statement and DCF Model'!C51</f>
        <v>Capital Expenditures</v>
      </c>
      <c r="D49" s="287"/>
      <c r="E49" s="287"/>
      <c r="F49" s="288"/>
      <c r="G49" s="287"/>
      <c r="H49" s="287"/>
      <c r="I49" s="287">
        <f>'3 Statement and DCF Model'!I51</f>
        <v>90808.8</v>
      </c>
      <c r="J49" s="287">
        <f>'3 Statement and DCF Model'!J51</f>
        <v>85302.5</v>
      </c>
      <c r="K49" s="287">
        <f>'3 Statement and DCF Model'!K51</f>
        <v>48235.4</v>
      </c>
      <c r="L49" s="287">
        <f>'3 Statement and DCF Model'!L51</f>
        <v>56608.204128321682</v>
      </c>
      <c r="M49" s="287">
        <f>'3 Statement and DCF Model'!M51</f>
        <v>63046.899575762363</v>
      </c>
      <c r="N49" s="287">
        <f>'3 Statement and DCF Model'!N51</f>
        <v>77067.636364785052</v>
      </c>
      <c r="O49" s="287">
        <f>'3 Statement and DCF Model'!O51</f>
        <v>78936.806446692863</v>
      </c>
      <c r="P49" s="287">
        <f>'3 Statement and DCF Model'!P51</f>
        <v>80693.437078786606</v>
      </c>
      <c r="Q49" s="287">
        <f>'3 Statement and DCF Model'!Q51</f>
        <v>82327.772248150664</v>
      </c>
      <c r="R49" s="287">
        <f>'3 Statement and DCF Model'!R51</f>
        <v>83830.55309589993</v>
      </c>
      <c r="S49" s="287">
        <f>'3 Statement and DCF Model'!S51</f>
        <v>85193.104045841785</v>
      </c>
      <c r="T49" s="287">
        <f>'3 Statement and DCF Model'!T51</f>
        <v>86407.415189243955</v>
      </c>
      <c r="U49" s="287">
        <f>'3 Statement and DCF Model'!U51</f>
        <v>87466.219846288033</v>
      </c>
      <c r="V49" s="209"/>
      <c r="W49" s="223"/>
    </row>
    <row r="50" spans="1:23" outlineLevel="1" x14ac:dyDescent="0.2">
      <c r="A50" s="209"/>
      <c r="C50" s="286" t="str">
        <f>'3 Statement and DCF Model'!C52</f>
        <v>Capital Expenditures % of Revenue</v>
      </c>
      <c r="D50" s="287"/>
      <c r="E50" s="287"/>
      <c r="F50" s="290"/>
      <c r="G50" s="289"/>
      <c r="H50" s="289"/>
      <c r="I50" s="289">
        <f>'3 Statement and DCF Model'!I52</f>
        <v>2.5544074025628801E-2</v>
      </c>
      <c r="J50" s="289">
        <f>'3 Statement and DCF Model'!J52</f>
        <v>2.1528276044475662E-2</v>
      </c>
      <c r="K50" s="289">
        <f>'3 Statement and DCF Model'!K52</f>
        <v>1.1758686021918487E-2</v>
      </c>
      <c r="L50" s="289">
        <f>'3 Statement and DCF Model'!L52</f>
        <v>1.9610345364007648E-2</v>
      </c>
      <c r="M50" s="289">
        <f>'3 Statement and DCF Model'!M52</f>
        <v>2.0748899216287895E-2</v>
      </c>
      <c r="N50" s="289">
        <f>'3 Statement and DCF Model'!N52</f>
        <v>2.0748899216287895E-2</v>
      </c>
      <c r="O50" s="289">
        <f>'3 Statement and DCF Model'!O52</f>
        <v>2.0748899216287895E-2</v>
      </c>
      <c r="P50" s="289">
        <f>'3 Statement and DCF Model'!P52</f>
        <v>2.0748899216287895E-2</v>
      </c>
      <c r="Q50" s="289">
        <f>'3 Statement and DCF Model'!Q52</f>
        <v>2.0748899216287895E-2</v>
      </c>
      <c r="R50" s="289">
        <f>'3 Statement and DCF Model'!R52</f>
        <v>2.0748899216287895E-2</v>
      </c>
      <c r="S50" s="289">
        <f>'3 Statement and DCF Model'!S52</f>
        <v>2.0748899216287895E-2</v>
      </c>
      <c r="T50" s="289">
        <f>'3 Statement and DCF Model'!T52</f>
        <v>2.0748899216287895E-2</v>
      </c>
      <c r="U50" s="289">
        <f>'3 Statement and DCF Model'!U52</f>
        <v>2.0748899216287895E-2</v>
      </c>
      <c r="V50" s="209"/>
      <c r="W50" s="223"/>
    </row>
    <row r="51" spans="1:23" outlineLevel="1" x14ac:dyDescent="0.2">
      <c r="A51" s="209"/>
      <c r="C51" s="286" t="str">
        <f>'3 Statement and DCF Model'!C53</f>
        <v>Purchase of Software</v>
      </c>
      <c r="D51" s="287"/>
      <c r="E51" s="287"/>
      <c r="F51" s="288"/>
      <c r="G51" s="287"/>
      <c r="H51" s="287"/>
      <c r="I51" s="287">
        <f>'3 Statement and DCF Model'!I53</f>
        <v>13381.199999999997</v>
      </c>
      <c r="J51" s="287">
        <f>'3 Statement and DCF Model'!J53</f>
        <v>30322.5</v>
      </c>
      <c r="K51" s="287">
        <f>'3 Statement and DCF Model'!K53</f>
        <v>21111.599999999999</v>
      </c>
      <c r="L51" s="287">
        <f>'3 Statement and DCF Model'!L53</f>
        <v>22822.005871678324</v>
      </c>
      <c r="M51" s="287">
        <f>'3 Statement and DCF Model'!M53</f>
        <v>23466.810424237647</v>
      </c>
      <c r="N51" s="287">
        <f>'3 Statement and DCF Model'!N53</f>
        <v>24082.899426408163</v>
      </c>
      <c r="O51" s="287">
        <f>'3 Statement and DCF Model'!O53</f>
        <v>24666.9972035914</v>
      </c>
      <c r="P51" s="287">
        <f>'3 Statement and DCF Model'!P53</f>
        <v>25215.927478834561</v>
      </c>
      <c r="Q51" s="287">
        <f>'3 Statement and DCF Model'!Q53</f>
        <v>25726.641591390646</v>
      </c>
      <c r="R51" s="287">
        <f>'3 Statement and DCF Model'!R53</f>
        <v>26196.246236393294</v>
      </c>
      <c r="S51" s="287">
        <f>'3 Statement and DCF Model'!S53</f>
        <v>26622.030379240066</v>
      </c>
      <c r="T51" s="287">
        <f>'3 Statement and DCF Model'!T53</f>
        <v>27001.491000044625</v>
      </c>
      <c r="U51" s="287">
        <f>'3 Statement and DCF Model'!U53</f>
        <v>27332.357330849292</v>
      </c>
      <c r="V51" s="209"/>
      <c r="W51" s="223"/>
    </row>
    <row r="52" spans="1:23" outlineLevel="1" x14ac:dyDescent="0.2">
      <c r="A52" s="209"/>
      <c r="C52" s="286" t="str">
        <f>'3 Statement and DCF Model'!C54</f>
        <v>Purchase of Software % of Revenue</v>
      </c>
      <c r="D52" s="287"/>
      <c r="E52" s="287"/>
      <c r="F52" s="290">
        <f>'3 Statement and DCF Model'!F54</f>
        <v>0</v>
      </c>
      <c r="G52" s="289">
        <f>'3 Statement and DCF Model'!G54</f>
        <v>0</v>
      </c>
      <c r="H52" s="289">
        <f>'3 Statement and DCF Model'!H54</f>
        <v>0</v>
      </c>
      <c r="I52" s="289">
        <f>'3 Statement and DCF Model'!I54</f>
        <v>3.7640665150485858E-3</v>
      </c>
      <c r="J52" s="289">
        <f>'3 Statement and DCF Model'!J54</f>
        <v>7.6526614150653639E-3</v>
      </c>
      <c r="K52" s="289">
        <f>'3 Statement and DCF Model'!K54</f>
        <v>5.1465246648796179E-3</v>
      </c>
      <c r="L52" s="289">
        <f>'3 Statement and DCF Model'!L54</f>
        <v>5.5210841983311899E-3</v>
      </c>
      <c r="M52" s="289">
        <f>'3 Statement and DCF Model'!M54</f>
        <v>5.5210841983311899E-3</v>
      </c>
      <c r="N52" s="289">
        <f>'3 Statement and DCF Model'!N54</f>
        <v>5.5210841983311899E-3</v>
      </c>
      <c r="O52" s="289">
        <f>'3 Statement and DCF Model'!O54</f>
        <v>5.5210841983311899E-3</v>
      </c>
      <c r="P52" s="289">
        <f>'3 Statement and DCF Model'!P54</f>
        <v>5.5210841983311899E-3</v>
      </c>
      <c r="Q52" s="289">
        <f>'3 Statement and DCF Model'!Q54</f>
        <v>5.5210841983311899E-3</v>
      </c>
      <c r="R52" s="289">
        <f>'3 Statement and DCF Model'!R54</f>
        <v>5.5210841983311899E-3</v>
      </c>
      <c r="S52" s="289">
        <f>'3 Statement and DCF Model'!S54</f>
        <v>5.5210841983311899E-3</v>
      </c>
      <c r="T52" s="289">
        <f>'3 Statement and DCF Model'!T54</f>
        <v>5.5210841983311899E-3</v>
      </c>
      <c r="U52" s="289">
        <f>'3 Statement and DCF Model'!U54</f>
        <v>5.5210841983311899E-3</v>
      </c>
      <c r="V52" s="209"/>
      <c r="W52" s="223"/>
    </row>
    <row r="53" spans="1:23" outlineLevel="1" x14ac:dyDescent="0.2">
      <c r="A53" s="209"/>
      <c r="C53" s="286" t="str">
        <f>'3 Statement and DCF Model'!C55</f>
        <v>Treasury Stock Buybacks &amp; Other Financing Activties</v>
      </c>
      <c r="D53" s="287"/>
      <c r="E53" s="287"/>
      <c r="F53" s="288">
        <f>'3 Statement and DCF Model'!F55</f>
        <v>148717</v>
      </c>
      <c r="G53" s="287">
        <f>'3 Statement and DCF Model'!G55</f>
        <v>173892</v>
      </c>
      <c r="H53" s="287">
        <f>'3 Statement and DCF Model'!H55</f>
        <v>1020119</v>
      </c>
      <c r="I53" s="287">
        <f>'3 Statement and DCF Model'!I55</f>
        <v>11477</v>
      </c>
      <c r="J53" s="287">
        <f>'3 Statement and DCF Model'!J55</f>
        <v>192105</v>
      </c>
      <c r="K53" s="287">
        <f>'3 Statement and DCF Model'!K55</f>
        <v>560690</v>
      </c>
      <c r="L53" s="287">
        <f>'3 Statement and DCF Model'!L55</f>
        <v>603279.50596138358</v>
      </c>
      <c r="M53" s="287">
        <f>'3 Statement and DCF Model'!M55</f>
        <v>620324.34304086119</v>
      </c>
      <c r="N53" s="287">
        <f>'3 Statement and DCF Model'!N55</f>
        <v>636610.10998647881</v>
      </c>
      <c r="O53" s="287">
        <f>'3 Statement and DCF Model'!O55</f>
        <v>652050.21724232414</v>
      </c>
      <c r="P53" s="287">
        <f>'3 Statement and DCF Model'!P55</f>
        <v>666560.7027411866</v>
      </c>
      <c r="Q53" s="287">
        <f>'3 Statement and DCF Model'!Q55</f>
        <v>680060.97783719341</v>
      </c>
      <c r="R53" s="287">
        <f>'3 Statement and DCF Model'!R55</f>
        <v>692474.56057953869</v>
      </c>
      <c r="S53" s="287">
        <f>'3 Statement and DCF Model'!S55</f>
        <v>703729.78717035998</v>
      </c>
      <c r="T53" s="287">
        <f>'3 Statement and DCF Model'!T55</f>
        <v>713760.49249652319</v>
      </c>
      <c r="U53" s="287">
        <f>'3 Statement and DCF Model'!U55</f>
        <v>722506.65081886435</v>
      </c>
      <c r="V53" s="209"/>
      <c r="W53" s="223"/>
    </row>
    <row r="54" spans="1:23" outlineLevel="1" x14ac:dyDescent="0.2">
      <c r="A54" s="209"/>
      <c r="C54" s="286" t="str">
        <f>'3 Statement and DCF Model'!C56</f>
        <v>Buybacks % of Revenue</v>
      </c>
      <c r="D54" s="287"/>
      <c r="E54" s="287"/>
      <c r="F54" s="290">
        <f>'3 Statement and DCF Model'!F56</f>
        <v>0.12084986669028672</v>
      </c>
      <c r="G54" s="289">
        <f>'3 Statement and DCF Model'!G56</f>
        <v>0.12546763918782122</v>
      </c>
      <c r="H54" s="289">
        <f>'3 Statement and DCF Model'!H56</f>
        <v>0.44095787355149269</v>
      </c>
      <c r="I54" s="289">
        <f>'3 Statement and DCF Model'!I56</f>
        <v>3.2284243112136899E-3</v>
      </c>
      <c r="J54" s="289">
        <f>'3 Statement and DCF Model'!J56</f>
        <v>4.8482629108455168E-2</v>
      </c>
      <c r="K54" s="289">
        <f>'3 Statement and DCF Model'!K56</f>
        <v>0.1366833832751356</v>
      </c>
      <c r="L54" s="289">
        <f>'3 Statement and DCF Model'!L56</f>
        <v>0.14594496935406751</v>
      </c>
      <c r="M54" s="289">
        <f>'3 Statement and DCF Model'!M56</f>
        <v>0.14594496935406751</v>
      </c>
      <c r="N54" s="289">
        <f>'3 Statement and DCF Model'!N56</f>
        <v>0.14594496935406751</v>
      </c>
      <c r="O54" s="289">
        <f>'3 Statement and DCF Model'!O56</f>
        <v>0.14594496935406751</v>
      </c>
      <c r="P54" s="289">
        <f>'3 Statement and DCF Model'!P56</f>
        <v>0.14594496935406751</v>
      </c>
      <c r="Q54" s="289">
        <f>'3 Statement and DCF Model'!Q56</f>
        <v>0.14594496935406751</v>
      </c>
      <c r="R54" s="289">
        <f>'3 Statement and DCF Model'!R56</f>
        <v>0.14594496935406751</v>
      </c>
      <c r="S54" s="289">
        <f>'3 Statement and DCF Model'!S56</f>
        <v>0.14594496935406751</v>
      </c>
      <c r="T54" s="289">
        <f>'3 Statement and DCF Model'!T56</f>
        <v>0.14594496935406751</v>
      </c>
      <c r="U54" s="289">
        <f>'3 Statement and DCF Model'!U56</f>
        <v>0.14594496935406751</v>
      </c>
      <c r="V54" s="209"/>
      <c r="W54" s="223"/>
    </row>
    <row r="55" spans="1:23" outlineLevel="1" x14ac:dyDescent="0.2">
      <c r="A55" s="209"/>
      <c r="C55" s="286" t="str">
        <f>'3 Statement and DCF Model'!C57</f>
        <v>Dividends, Series a Preferred Stock</v>
      </c>
      <c r="D55" s="287"/>
      <c r="E55" s="287"/>
      <c r="F55" s="288">
        <f>'3 Statement and DCF Model'!F57</f>
        <v>2985</v>
      </c>
      <c r="G55" s="287">
        <f>'3 Statement and DCF Model'!G57</f>
        <v>0</v>
      </c>
      <c r="H55" s="287">
        <f>'3 Statement and DCF Model'!H57</f>
        <v>0</v>
      </c>
      <c r="I55" s="287">
        <f>'3 Statement and DCF Model'!I57</f>
        <v>0</v>
      </c>
      <c r="J55" s="287">
        <f>'3 Statement and DCF Model'!J57</f>
        <v>0</v>
      </c>
      <c r="K55" s="287">
        <f>'3 Statement and DCF Model'!K57</f>
        <v>0</v>
      </c>
      <c r="L55" s="287">
        <f ca="1">'3 Statement and DCF Model'!L57</f>
        <v>0</v>
      </c>
      <c r="M55" s="287">
        <f ca="1">'3 Statement and DCF Model'!M57</f>
        <v>0</v>
      </c>
      <c r="N55" s="287">
        <f ca="1">'3 Statement and DCF Model'!N57</f>
        <v>0</v>
      </c>
      <c r="O55" s="287">
        <f ca="1">'3 Statement and DCF Model'!O57</f>
        <v>0</v>
      </c>
      <c r="P55" s="287">
        <f ca="1">'3 Statement and DCF Model'!P57</f>
        <v>0</v>
      </c>
      <c r="Q55" s="287">
        <f ca="1">'3 Statement and DCF Model'!Q57</f>
        <v>0</v>
      </c>
      <c r="R55" s="287">
        <f ca="1">'3 Statement and DCF Model'!R57</f>
        <v>0</v>
      </c>
      <c r="S55" s="287">
        <f ca="1">'3 Statement and DCF Model'!S57</f>
        <v>0</v>
      </c>
      <c r="T55" s="287">
        <f ca="1">'3 Statement and DCF Model'!T57</f>
        <v>0</v>
      </c>
      <c r="U55" s="287">
        <f ca="1">'3 Statement and DCF Model'!U57</f>
        <v>0</v>
      </c>
      <c r="V55" s="209"/>
      <c r="W55" s="223"/>
    </row>
    <row r="56" spans="1:23" outlineLevel="1" x14ac:dyDescent="0.2">
      <c r="A56" s="209"/>
      <c r="C56" s="286" t="str">
        <f>'3 Statement and DCF Model'!C58</f>
        <v>Payout Ratio</v>
      </c>
      <c r="D56" s="287"/>
      <c r="E56" s="287"/>
      <c r="F56" s="290">
        <f>'3 Statement and DCF Model'!F58</f>
        <v>2.497970660351306E-2</v>
      </c>
      <c r="G56" s="289">
        <f>'3 Statement and DCF Model'!G58</f>
        <v>0</v>
      </c>
      <c r="H56" s="289">
        <f>'3 Statement and DCF Model'!H58</f>
        <v>0</v>
      </c>
      <c r="I56" s="289">
        <f>'3 Statement and DCF Model'!I58</f>
        <v>0</v>
      </c>
      <c r="J56" s="289">
        <f>'3 Statement and DCF Model'!J58</f>
        <v>0</v>
      </c>
      <c r="K56" s="289">
        <f>'3 Statement and DCF Model'!K58</f>
        <v>0</v>
      </c>
      <c r="L56" s="289">
        <f>'3 Statement and DCF Model'!L58</f>
        <v>0</v>
      </c>
      <c r="M56" s="289">
        <f>'3 Statement and DCF Model'!M58</f>
        <v>0</v>
      </c>
      <c r="N56" s="289">
        <f>'3 Statement and DCF Model'!N58</f>
        <v>0</v>
      </c>
      <c r="O56" s="289">
        <f>'3 Statement and DCF Model'!O58</f>
        <v>0</v>
      </c>
      <c r="P56" s="289">
        <f>'3 Statement and DCF Model'!P58</f>
        <v>0</v>
      </c>
      <c r="Q56" s="289">
        <f>'3 Statement and DCF Model'!Q58</f>
        <v>0</v>
      </c>
      <c r="R56" s="289">
        <f>'3 Statement and DCF Model'!R58</f>
        <v>0</v>
      </c>
      <c r="S56" s="289">
        <f>'3 Statement and DCF Model'!S58</f>
        <v>0</v>
      </c>
      <c r="T56" s="289">
        <f>'3 Statement and DCF Model'!T58</f>
        <v>0</v>
      </c>
      <c r="U56" s="289">
        <f>'3 Statement and DCF Model'!U58</f>
        <v>0</v>
      </c>
      <c r="V56" s="209"/>
      <c r="W56" s="223"/>
    </row>
    <row r="57" spans="1:23" outlineLevel="1" x14ac:dyDescent="0.2">
      <c r="A57" s="209"/>
      <c r="C57" s="286" t="str">
        <f>'3 Statement and DCF Model'!C59</f>
        <v>Interest Rate from Debt &amp; Leases</v>
      </c>
      <c r="D57" s="287"/>
      <c r="E57" s="287"/>
      <c r="F57" s="292">
        <f>'3 Statement and DCF Model'!F59</f>
        <v>2.1933645389134261E-2</v>
      </c>
      <c r="G57" s="293">
        <f>'3 Statement and DCF Model'!G59</f>
        <v>1.8052561819715367E-2</v>
      </c>
      <c r="H57" s="293">
        <f>'3 Statement and DCF Model'!H59</f>
        <v>2.2465671536460143E-2</v>
      </c>
      <c r="I57" s="293">
        <f>'3 Statement and DCF Model'!I59</f>
        <v>5.247009207064144E-2</v>
      </c>
      <c r="J57" s="293">
        <f>'3 Statement and DCF Model'!J59</f>
        <v>8.0822597126770729E-2</v>
      </c>
      <c r="K57" s="293">
        <f>'3 Statement and DCF Model'!K59</f>
        <v>6.4223979836548137E-2</v>
      </c>
      <c r="L57" s="293">
        <f>'3 Statement and DCF Model'!L59</f>
        <v>6.5838889677986775E-2</v>
      </c>
      <c r="M57" s="293">
        <f>'3 Statement and DCF Model'!M59</f>
        <v>6.5838889677986775E-2</v>
      </c>
      <c r="N57" s="293">
        <f>'3 Statement and DCF Model'!N59</f>
        <v>6.5838889677986775E-2</v>
      </c>
      <c r="O57" s="293">
        <f>'3 Statement and DCF Model'!O59</f>
        <v>6.5838889677986775E-2</v>
      </c>
      <c r="P57" s="293">
        <f>'3 Statement and DCF Model'!P59</f>
        <v>6.5838889677986775E-2</v>
      </c>
      <c r="Q57" s="293">
        <f>'3 Statement and DCF Model'!Q59</f>
        <v>6.5838889677986775E-2</v>
      </c>
      <c r="R57" s="293">
        <f>'3 Statement and DCF Model'!R59</f>
        <v>6.5838889677986775E-2</v>
      </c>
      <c r="S57" s="293">
        <f>'3 Statement and DCF Model'!S59</f>
        <v>6.5838889677986775E-2</v>
      </c>
      <c r="T57" s="293">
        <f>'3 Statement and DCF Model'!T59</f>
        <v>6.5838889677986775E-2</v>
      </c>
      <c r="U57" s="293">
        <f>'3 Statement and DCF Model'!U59</f>
        <v>6.5838889677986775E-2</v>
      </c>
      <c r="V57" s="209"/>
      <c r="W57" s="223"/>
    </row>
    <row r="58" spans="1:23" outlineLevel="1" x14ac:dyDescent="0.2">
      <c r="A58" s="209"/>
      <c r="C58" s="286" t="str">
        <f>'3 Statement and DCF Model'!C60</f>
        <v>Interest from Debt</v>
      </c>
      <c r="D58" s="287"/>
      <c r="E58" s="287"/>
      <c r="F58" s="291">
        <f>'3 Statement and DCF Model'!F60</f>
        <v>4496.397304772524</v>
      </c>
      <c r="G58" s="294">
        <f>'3 Statement and DCF Model'!G60</f>
        <v>3249.4611275487659</v>
      </c>
      <c r="H58" s="294">
        <f>'3 Statement and DCF Model'!H60</f>
        <v>17329.794366509988</v>
      </c>
      <c r="I58" s="294">
        <f>'3 Statement and DCF Model'!I60</f>
        <v>121855.9646538449</v>
      </c>
      <c r="J58" s="294">
        <f>'3 Statement and DCF Model'!J60</f>
        <v>134514.98814041557</v>
      </c>
      <c r="K58" s="294">
        <f>'3 Statement and DCF Model'!K60</f>
        <v>86659.920728668032</v>
      </c>
      <c r="L58" s="294">
        <f>'3 Statement and DCF Model'!L60</f>
        <v>88838.981559205</v>
      </c>
      <c r="M58" s="294">
        <f>'3 Statement and DCF Model'!M60</f>
        <v>88838.981559205</v>
      </c>
      <c r="N58" s="294">
        <f>'3 Statement and DCF Model'!N60</f>
        <v>88838.981559205</v>
      </c>
      <c r="O58" s="294">
        <f>'3 Statement and DCF Model'!O60</f>
        <v>88838.981559205</v>
      </c>
      <c r="P58" s="294">
        <f>'3 Statement and DCF Model'!P60</f>
        <v>88838.981559205</v>
      </c>
      <c r="Q58" s="294">
        <f>'3 Statement and DCF Model'!Q60</f>
        <v>88838.981559205</v>
      </c>
      <c r="R58" s="294">
        <f>'3 Statement and DCF Model'!R60</f>
        <v>88838.981559205</v>
      </c>
      <c r="S58" s="294">
        <f>'3 Statement and DCF Model'!S60</f>
        <v>88838.981559205</v>
      </c>
      <c r="T58" s="294">
        <f>'3 Statement and DCF Model'!T60</f>
        <v>88838.981559205</v>
      </c>
      <c r="U58" s="294">
        <f>'3 Statement and DCF Model'!U60</f>
        <v>88838.981559205</v>
      </c>
      <c r="V58" s="209"/>
      <c r="W58" s="223"/>
    </row>
    <row r="59" spans="1:23" outlineLevel="1" x14ac:dyDescent="0.2">
      <c r="A59" s="209"/>
      <c r="C59" s="286" t="str">
        <f>'3 Statement and DCF Model'!C61</f>
        <v>Interest from Leases</v>
      </c>
      <c r="D59" s="287"/>
      <c r="E59" s="287"/>
      <c r="F59" s="288">
        <f>'3 Statement and DCF Model'!F61</f>
        <v>4139.6026952274769</v>
      </c>
      <c r="G59" s="287">
        <f>'3 Statement and DCF Model'!G61</f>
        <v>3492.5388724512336</v>
      </c>
      <c r="H59" s="287">
        <f>'3 Statement and DCF Model'!H61</f>
        <v>4317.2056334900089</v>
      </c>
      <c r="I59" s="287">
        <f>'3 Statement and DCF Model'!I61</f>
        <v>14302.035346155091</v>
      </c>
      <c r="J59" s="287">
        <f>'3 Statement and DCF Model'!J61</f>
        <v>26836.011859584447</v>
      </c>
      <c r="K59" s="287">
        <f>'3 Statement and DCF Model'!K61</f>
        <v>22604.079271331972</v>
      </c>
      <c r="L59" s="287">
        <f>'3 Statement and DCF Model'!L61</f>
        <v>26024.640972122445</v>
      </c>
      <c r="M59" s="287">
        <f>'3 Statement and DCF Model'!M61</f>
        <v>28957.408374918658</v>
      </c>
      <c r="N59" s="287">
        <f>'3 Statement and DCF Model'!N61</f>
        <v>31967.1715734844</v>
      </c>
      <c r="O59" s="287">
        <f>'3 Statement and DCF Model'!O61</f>
        <v>35049.932460700649</v>
      </c>
      <c r="P59" s="287">
        <f>'3 Statement and DCF Model'!P61</f>
        <v>38201.295973861241</v>
      </c>
      <c r="Q59" s="287">
        <f>'3 Statement and DCF Model'!Q61</f>
        <v>41416.486043523342</v>
      </c>
      <c r="R59" s="287">
        <f>'3 Statement and DCF Model'!R61</f>
        <v>44690.365009126872</v>
      </c>
      <c r="S59" s="287">
        <f>'3 Statement and DCF Model'!S61</f>
        <v>48017.456398242328</v>
      </c>
      <c r="T59" s="287">
        <f>'3 Statement and DCF Model'!T61</f>
        <v>51391.970923234432</v>
      </c>
      <c r="U59" s="287">
        <f>'3 Statement and DCF Model'!U61</f>
        <v>54807.835506974385</v>
      </c>
      <c r="V59" s="209"/>
      <c r="W59" s="223"/>
    </row>
    <row r="60" spans="1:23" outlineLevel="1" x14ac:dyDescent="0.2">
      <c r="A60" s="209"/>
      <c r="C60" s="286" t="str">
        <f>'3 Statement and DCF Model'!C62</f>
        <v>Interest Income from Cash &amp; Investments</v>
      </c>
      <c r="D60" s="287"/>
      <c r="E60" s="287"/>
      <c r="F60" s="290">
        <f>'3 Statement and DCF Model'!F62</f>
        <v>5.363916283636039E-3</v>
      </c>
      <c r="G60" s="289">
        <f>'3 Statement and DCF Model'!G62</f>
        <v>1.5437306584908776E-3</v>
      </c>
      <c r="H60" s="289">
        <f>'3 Statement and DCF Model'!H62</f>
        <v>3.5726633629134495E-3</v>
      </c>
      <c r="I60" s="289">
        <f>'3 Statement and DCF Model'!I62</f>
        <v>5.2338558637144983E-3</v>
      </c>
      <c r="J60" s="289">
        <f>'3 Statement and DCF Model'!J62</f>
        <v>1.571552675754587E-2</v>
      </c>
      <c r="K60" s="289">
        <f>'3 Statement and DCF Model'!K62</f>
        <v>1.8967976567689109E-2</v>
      </c>
      <c r="L60" s="293">
        <f>'3 Statement and DCF Model'!L62</f>
        <v>1.3305786396316494E-2</v>
      </c>
      <c r="M60" s="293">
        <f>'3 Statement and DCF Model'!M62</f>
        <v>1.3305786396316494E-2</v>
      </c>
      <c r="N60" s="293">
        <f>'3 Statement and DCF Model'!N62</f>
        <v>1.3305786396316494E-2</v>
      </c>
      <c r="O60" s="293">
        <f>'3 Statement and DCF Model'!O62</f>
        <v>1.3305786396316494E-2</v>
      </c>
      <c r="P60" s="293">
        <f>'3 Statement and DCF Model'!P62</f>
        <v>1.3305786396316494E-2</v>
      </c>
      <c r="Q60" s="293">
        <f>'3 Statement and DCF Model'!Q62</f>
        <v>1.3305786396316494E-2</v>
      </c>
      <c r="R60" s="293">
        <f>'3 Statement and DCF Model'!R62</f>
        <v>1.3305786396316494E-2</v>
      </c>
      <c r="S60" s="293">
        <f>'3 Statement and DCF Model'!S62</f>
        <v>1.3305786396316494E-2</v>
      </c>
      <c r="T60" s="293">
        <f>'3 Statement and DCF Model'!T62</f>
        <v>1.3305786396316494E-2</v>
      </c>
      <c r="U60" s="293">
        <f>'3 Statement and DCF Model'!U62</f>
        <v>1.3305786396316494E-2</v>
      </c>
      <c r="V60" s="209"/>
      <c r="W60" s="223"/>
    </row>
    <row r="61" spans="1:23" outlineLevel="1" x14ac:dyDescent="0.2">
      <c r="A61" s="209"/>
      <c r="C61" s="286" t="str">
        <f>'3 Statement and DCF Model'!C63</f>
        <v>Depreciation Expenses</v>
      </c>
      <c r="D61" s="287"/>
      <c r="E61" s="287"/>
      <c r="F61" s="288">
        <f>'3 Statement and DCF Model'!F63</f>
        <v>8885</v>
      </c>
      <c r="G61" s="287">
        <f>'3 Statement and DCF Model'!G63</f>
        <v>11835</v>
      </c>
      <c r="H61" s="287">
        <f>'3 Statement and DCF Model'!H63</f>
        <v>14942</v>
      </c>
      <c r="I61" s="287">
        <f>'3 Statement and DCF Model'!I63</f>
        <v>19642</v>
      </c>
      <c r="J61" s="287">
        <f>'3 Statement and DCF Model'!J63</f>
        <v>31685</v>
      </c>
      <c r="K61" s="287">
        <f>'3 Statement and DCF Model'!K63</f>
        <v>46906</v>
      </c>
      <c r="L61" s="287">
        <f>'3 Statement and DCF Model'!L63</f>
        <v>51700.429813860246</v>
      </c>
      <c r="M61" s="287">
        <f>'3 Statement and DCF Model'!M63</f>
        <v>51537.352290950745</v>
      </c>
      <c r="N61" s="287">
        <f>'3 Statement and DCF Model'!N63</f>
        <v>50293.143812829323</v>
      </c>
      <c r="O61" s="287">
        <f>'3 Statement and DCF Model'!O63</f>
        <v>51888.054427616611</v>
      </c>
      <c r="P61" s="287">
        <f>'3 Statement and DCF Model'!P63</f>
        <v>53426.21907348065</v>
      </c>
      <c r="Q61" s="287">
        <f>'3 Statement and DCF Model'!Q63</f>
        <v>54899.527630118951</v>
      </c>
      <c r="R61" s="287">
        <f>'3 Statement and DCF Model'!R63</f>
        <v>56300.018414444065</v>
      </c>
      <c r="S61" s="287">
        <f>'3 Statement and DCF Model'!S63</f>
        <v>57619.948246034299</v>
      </c>
      <c r="T61" s="287">
        <f>'3 Statement and DCF Model'!T63</f>
        <v>58851.862418403834</v>
      </c>
      <c r="U61" s="287">
        <f>'3 Statement and DCF Model'!U63</f>
        <v>59988.663711231762</v>
      </c>
      <c r="V61" s="209"/>
      <c r="W61" s="223"/>
    </row>
    <row r="62" spans="1:23" outlineLevel="1" x14ac:dyDescent="0.2">
      <c r="A62" s="209"/>
      <c r="C62" s="286" t="str">
        <f>'3 Statement and DCF Model'!C64</f>
        <v>Amortization Expenses</v>
      </c>
      <c r="D62" s="287"/>
      <c r="E62" s="287"/>
      <c r="F62" s="288">
        <f>'3 Statement and DCF Model'!F64</f>
        <v>15328</v>
      </c>
      <c r="G62" s="287">
        <f>'3 Statement and DCF Model'!G64</f>
        <v>15784</v>
      </c>
      <c r="H62" s="287">
        <f>'3 Statement and DCF Model'!H64</f>
        <v>17034</v>
      </c>
      <c r="I62" s="287">
        <f>'3 Statement and DCF Model'!I64</f>
        <v>19587</v>
      </c>
      <c r="J62" s="287">
        <f>'3 Statement and DCF Model'!J64</f>
        <v>22619</v>
      </c>
      <c r="K62" s="287">
        <f>'3 Statement and DCF Model'!K64</f>
        <v>22934</v>
      </c>
      <c r="L62" s="287">
        <f>'3 Statement and DCF Model'!L64</f>
        <v>24709.320186139754</v>
      </c>
      <c r="M62" s="287">
        <f>'3 Statement and DCF Model'!M64</f>
        <v>24072.647709049255</v>
      </c>
      <c r="N62" s="287">
        <f>'3 Statement and DCF Model'!N64</f>
        <v>22954.186187170679</v>
      </c>
      <c r="O62" s="287">
        <f>'3 Statement and DCF Model'!O64</f>
        <v>23135.789350068</v>
      </c>
      <c r="P62" s="287">
        <f>'3 Statement and DCF Model'!P64</f>
        <v>23267.17770551896</v>
      </c>
      <c r="Q62" s="287">
        <f>'3 Statement and DCF Model'!Q64</f>
        <v>23347.188974525583</v>
      </c>
      <c r="R62" s="287">
        <f>'3 Statement and DCF Model'!R64</f>
        <v>23374.984950569669</v>
      </c>
      <c r="S62" s="287">
        <f>'3 Statement and DCF Model'!S64</f>
        <v>23350.063293355066</v>
      </c>
      <c r="T62" s="287">
        <f>'3 Statement and DCF Model'!T64</f>
        <v>23272.265858424464</v>
      </c>
      <c r="U62" s="287">
        <f>'3 Statement and DCF Model'!U64</f>
        <v>23141.783401598637</v>
      </c>
      <c r="V62" s="209"/>
      <c r="W62" s="223"/>
    </row>
    <row r="63" spans="1:23" outlineLevel="1" x14ac:dyDescent="0.2">
      <c r="A63" s="209"/>
      <c r="C63" s="286" t="str">
        <f>'3 Statement and DCF Model'!C65</f>
        <v>D&amp;A</v>
      </c>
      <c r="D63" s="287"/>
      <c r="E63" s="287"/>
      <c r="F63" s="288">
        <f>'3 Statement and DCF Model'!F65</f>
        <v>24213</v>
      </c>
      <c r="G63" s="287">
        <f>'3 Statement and DCF Model'!G65</f>
        <v>27619</v>
      </c>
      <c r="H63" s="287">
        <f>'3 Statement and DCF Model'!H65</f>
        <v>31976</v>
      </c>
      <c r="I63" s="287">
        <f>'3 Statement and DCF Model'!I65</f>
        <v>39229</v>
      </c>
      <c r="J63" s="287">
        <f>'3 Statement and DCF Model'!J65</f>
        <v>54304</v>
      </c>
      <c r="K63" s="287">
        <f>'3 Statement and DCF Model'!K65</f>
        <v>69840</v>
      </c>
      <c r="L63" s="287">
        <f>'3 Statement and DCF Model'!L65</f>
        <v>76409.75</v>
      </c>
      <c r="M63" s="287">
        <f>'3 Statement and DCF Model'!M65</f>
        <v>75610</v>
      </c>
      <c r="N63" s="287">
        <f>'3 Statement and DCF Model'!N65</f>
        <v>73247.33</v>
      </c>
      <c r="O63" s="287">
        <f>'3 Statement and DCF Model'!O65</f>
        <v>75023.843777684611</v>
      </c>
      <c r="P63" s="287">
        <f>'3 Statement and DCF Model'!P65</f>
        <v>76693.39677899961</v>
      </c>
      <c r="Q63" s="287">
        <f>'3 Statement and DCF Model'!Q65</f>
        <v>78246.716604644535</v>
      </c>
      <c r="R63" s="287">
        <f>'3 Statement and DCF Model'!R65</f>
        <v>79675.003365013734</v>
      </c>
      <c r="S63" s="287">
        <f>'3 Statement and DCF Model'!S65</f>
        <v>80970.011539389365</v>
      </c>
      <c r="T63" s="287">
        <f>'3 Statement and DCF Model'!T65</f>
        <v>82124.128276828298</v>
      </c>
      <c r="U63" s="287">
        <f>'3 Statement and DCF Model'!U65</f>
        <v>83130.447112830399</v>
      </c>
      <c r="V63" s="209"/>
      <c r="W63" s="223"/>
    </row>
    <row r="64" spans="1:23" outlineLevel="1" x14ac:dyDescent="0.2">
      <c r="A64" s="209"/>
      <c r="C64" s="286" t="str">
        <f>'3 Statement and DCF Model'!C66</f>
        <v>Depreciation Expenses % of D&amp;A</v>
      </c>
      <c r="D64" s="287"/>
      <c r="E64" s="287"/>
      <c r="F64" s="292">
        <f>'3 Statement and DCF Model'!F66</f>
        <v>0.36695163755007643</v>
      </c>
      <c r="G64" s="293">
        <f>'3 Statement and DCF Model'!G66</f>
        <v>0.42850935949889568</v>
      </c>
      <c r="H64" s="293">
        <f>'3 Statement and DCF Model'!H66</f>
        <v>0.46728796597448086</v>
      </c>
      <c r="I64" s="293">
        <f>'3 Statement and DCF Model'!I66</f>
        <v>0.50070101200642381</v>
      </c>
      <c r="J64" s="293">
        <f>'3 Statement and DCF Model'!J66</f>
        <v>0.583474513847967</v>
      </c>
      <c r="K64" s="293">
        <f>'3 Statement and DCF Model'!K66</f>
        <v>0.67162084765177543</v>
      </c>
      <c r="L64" s="293">
        <f>'3 Statement and DCF Model'!L66</f>
        <v>0.67662084765177544</v>
      </c>
      <c r="M64" s="293">
        <f>'3 Statement and DCF Model'!M66</f>
        <v>0.68162084765177544</v>
      </c>
      <c r="N64" s="293">
        <f>'3 Statement and DCF Model'!N66</f>
        <v>0.68662084765177545</v>
      </c>
      <c r="O64" s="293">
        <f>'3 Statement and DCF Model'!O66</f>
        <v>0.69162084765177545</v>
      </c>
      <c r="P64" s="293">
        <f>'3 Statement and DCF Model'!P66</f>
        <v>0.69662084765177545</v>
      </c>
      <c r="Q64" s="293">
        <f>'3 Statement and DCF Model'!Q66</f>
        <v>0.70162084765177546</v>
      </c>
      <c r="R64" s="293">
        <f>'3 Statement and DCF Model'!R66</f>
        <v>0.70662084765177546</v>
      </c>
      <c r="S64" s="293">
        <f>'3 Statement and DCF Model'!S66</f>
        <v>0.71162084765177547</v>
      </c>
      <c r="T64" s="293">
        <f>'3 Statement and DCF Model'!T66</f>
        <v>0.71662084765177547</v>
      </c>
      <c r="U64" s="293">
        <f>'3 Statement and DCF Model'!U66</f>
        <v>0.72162084765177548</v>
      </c>
      <c r="V64" s="209"/>
      <c r="W64" s="223"/>
    </row>
    <row r="65" spans="1:23" outlineLevel="1" x14ac:dyDescent="0.2">
      <c r="A65" s="209"/>
      <c r="C65" s="286" t="str">
        <f>'3 Statement and DCF Model'!C67</f>
        <v>Amortization Expenses attributable to Software</v>
      </c>
      <c r="D65" s="287"/>
      <c r="E65" s="287"/>
      <c r="F65" s="292"/>
      <c r="G65" s="294">
        <f>'3 Statement and DCF Model'!G67</f>
        <v>9459</v>
      </c>
      <c r="H65" s="294">
        <f>'3 Statement and DCF Model'!H67</f>
        <v>8834</v>
      </c>
      <c r="I65" s="295" t="str">
        <f>'3 Statement and DCF Model'!I67</f>
        <v>NM</v>
      </c>
      <c r="J65" s="294">
        <f>'3 Statement and DCF Model'!J67</f>
        <v>7605</v>
      </c>
      <c r="K65" s="294">
        <f>'3 Statement and DCF Model'!K67</f>
        <v>15482</v>
      </c>
      <c r="L65" s="287">
        <f>'3 Statement and DCF Model'!L67</f>
        <v>16680.461111093384</v>
      </c>
      <c r="M65" s="287">
        <f>'3 Statement and DCF Model'!M67</f>
        <v>16250.664159392194</v>
      </c>
      <c r="N65" s="287">
        <f>'3 Statement and DCF Model'!N67</f>
        <v>15495.627040628606</v>
      </c>
      <c r="O65" s="287">
        <f>'3 Statement and DCF Model'!O67</f>
        <v>15618.221449278484</v>
      </c>
      <c r="P65" s="287">
        <f>'3 Statement and DCF Model'!P67</f>
        <v>15706.917469122025</v>
      </c>
      <c r="Q65" s="287">
        <f>'3 Statement and DCF Model'!Q67</f>
        <v>15760.930483282684</v>
      </c>
      <c r="R65" s="287">
        <f>'3 Statement and DCF Model'!R67</f>
        <v>15779.694645710282</v>
      </c>
      <c r="S65" s="287">
        <f>'3 Statement and DCF Model'!S67</f>
        <v>15762.870842754126</v>
      </c>
      <c r="T65" s="287">
        <f>'3 Statement and DCF Model'!T67</f>
        <v>15710.352316217299</v>
      </c>
      <c r="U65" s="287">
        <f>'3 Statement and DCF Model'!U67</f>
        <v>15622.267839171103</v>
      </c>
      <c r="V65" s="209"/>
      <c r="W65" s="223"/>
    </row>
    <row r="66" spans="1:23" outlineLevel="1" x14ac:dyDescent="0.2">
      <c r="A66" s="209"/>
      <c r="C66" s="286" t="str">
        <f>'3 Statement and DCF Model'!C68</f>
        <v>Amortization Expenses attributable to Software % of Amortization Expense</v>
      </c>
      <c r="D66" s="287"/>
      <c r="E66" s="287"/>
      <c r="F66" s="292"/>
      <c r="G66" s="289">
        <f>'3 Statement and DCF Model'!G68</f>
        <v>0.59927774961986824</v>
      </c>
      <c r="H66" s="289">
        <f>'3 Statement and DCF Model'!H68</f>
        <v>0.51860983914523895</v>
      </c>
      <c r="I66" s="295" t="str">
        <f>'3 Statement and DCF Model'!I68</f>
        <v>NM</v>
      </c>
      <c r="J66" s="289">
        <f>'3 Statement and DCF Model'!J68</f>
        <v>0.33622176046686414</v>
      </c>
      <c r="K66" s="289">
        <f>'3 Statement and DCF Model'!K68</f>
        <v>0.67506758524461496</v>
      </c>
      <c r="L66" s="293">
        <f>'3 Statement and DCF Model'!L68</f>
        <v>0.67506758524461496</v>
      </c>
      <c r="M66" s="293">
        <f>'3 Statement and DCF Model'!M68</f>
        <v>0.67506758524461496</v>
      </c>
      <c r="N66" s="293">
        <f>'3 Statement and DCF Model'!N68</f>
        <v>0.67506758524461496</v>
      </c>
      <c r="O66" s="293">
        <f>'3 Statement and DCF Model'!O68</f>
        <v>0.67506758524461496</v>
      </c>
      <c r="P66" s="293">
        <f>'3 Statement and DCF Model'!P68</f>
        <v>0.67506758524461496</v>
      </c>
      <c r="Q66" s="293">
        <f>'3 Statement and DCF Model'!Q68</f>
        <v>0.67506758524461496</v>
      </c>
      <c r="R66" s="293">
        <f>'3 Statement and DCF Model'!R68</f>
        <v>0.67506758524461496</v>
      </c>
      <c r="S66" s="293">
        <f>'3 Statement and DCF Model'!S68</f>
        <v>0.67506758524461496</v>
      </c>
      <c r="T66" s="293">
        <f>'3 Statement and DCF Model'!T68</f>
        <v>0.67506758524461496</v>
      </c>
      <c r="U66" s="293">
        <f>'3 Statement and DCF Model'!U68</f>
        <v>0.67506758524461496</v>
      </c>
      <c r="V66" s="209"/>
      <c r="W66" s="223"/>
    </row>
    <row r="67" spans="1:23" outlineLevel="1" x14ac:dyDescent="0.2">
      <c r="A67" s="209"/>
      <c r="C67" s="286" t="str">
        <f>'3 Statement and DCF Model'!C69</f>
        <v>Amortization Expenses attributable to Goodwill</v>
      </c>
      <c r="D67" s="287"/>
      <c r="E67" s="287"/>
      <c r="F67" s="288"/>
      <c r="G67" s="295">
        <f>'3 Statement and DCF Model'!G69</f>
        <v>-141</v>
      </c>
      <c r="H67" s="295">
        <f>'3 Statement and DCF Model'!H69</f>
        <v>119</v>
      </c>
      <c r="I67" s="295" t="str">
        <f>'3 Statement and DCF Model'!I69</f>
        <v>NM</v>
      </c>
      <c r="J67" s="295">
        <f>'3 Statement and DCF Model'!J69</f>
        <v>3226</v>
      </c>
      <c r="K67" s="295">
        <f>'3 Statement and DCF Model'!K69</f>
        <v>97</v>
      </c>
      <c r="L67" s="287">
        <f>'3 Statement and DCF Model'!L69</f>
        <v>8028.85907504637</v>
      </c>
      <c r="M67" s="287">
        <f>'3 Statement and DCF Model'!M69</f>
        <v>7821.9835496570613</v>
      </c>
      <c r="N67" s="287">
        <f>'3 Statement and DCF Model'!N69</f>
        <v>7458.559146542073</v>
      </c>
      <c r="O67" s="287">
        <f>'3 Statement and DCF Model'!O69</f>
        <v>7517.567900789516</v>
      </c>
      <c r="P67" s="287">
        <f>'3 Statement and DCF Model'!P69</f>
        <v>7560.2602363969345</v>
      </c>
      <c r="Q67" s="287">
        <f>'3 Statement and DCF Model'!Q69</f>
        <v>7586.2584912428993</v>
      </c>
      <c r="R67" s="287">
        <f>'3 Statement and DCF Model'!R69</f>
        <v>7595.2903048593871</v>
      </c>
      <c r="S67" s="287">
        <f>'3 Statement and DCF Model'!S69</f>
        <v>7587.19245060094</v>
      </c>
      <c r="T67" s="287">
        <f>'3 Statement and DCF Model'!T69</f>
        <v>7561.9135422071649</v>
      </c>
      <c r="U67" s="287">
        <f>'3 Statement and DCF Model'!U69</f>
        <v>7519.515562427534</v>
      </c>
      <c r="V67" s="209"/>
      <c r="W67" s="223"/>
    </row>
    <row r="68" spans="1:23" outlineLevel="1" x14ac:dyDescent="0.2">
      <c r="A68" s="209"/>
      <c r="C68" s="286" t="str">
        <f>'3 Statement and DCF Model'!C70</f>
        <v>Borrowings / Repayments</v>
      </c>
      <c r="D68" s="287"/>
      <c r="E68" s="287"/>
      <c r="F68" s="288">
        <f>'3 Statement and DCF Model'!F70</f>
        <v>85000</v>
      </c>
      <c r="G68" s="287">
        <f>'3 Statement and DCF Model'!G70</f>
        <v>-25000</v>
      </c>
      <c r="H68" s="287">
        <f>'3 Statement and DCF Model'!H70</f>
        <v>605000</v>
      </c>
      <c r="I68" s="287">
        <f>'3 Statement and DCF Model'!I70</f>
        <v>1594613</v>
      </c>
      <c r="J68" s="287">
        <f>'3 Statement and DCF Model'!J70</f>
        <v>-665798</v>
      </c>
      <c r="K68" s="287">
        <f>'3 Statement and DCF Model'!K70</f>
        <v>-323249</v>
      </c>
      <c r="L68" s="287">
        <f>'3 Statement and DCF Model'!L70</f>
        <v>0</v>
      </c>
      <c r="M68" s="287">
        <f>'3 Statement and DCF Model'!M70</f>
        <v>0</v>
      </c>
      <c r="N68" s="287">
        <f>'3 Statement and DCF Model'!N70</f>
        <v>0</v>
      </c>
      <c r="O68" s="287">
        <f>'3 Statement and DCF Model'!O70</f>
        <v>0</v>
      </c>
      <c r="P68" s="287">
        <f>'3 Statement and DCF Model'!P70</f>
        <v>0</v>
      </c>
      <c r="Q68" s="287">
        <f>'3 Statement and DCF Model'!Q70</f>
        <v>0</v>
      </c>
      <c r="R68" s="287">
        <f>'3 Statement and DCF Model'!R70</f>
        <v>0</v>
      </c>
      <c r="S68" s="287">
        <f>'3 Statement and DCF Model'!S70</f>
        <v>0</v>
      </c>
      <c r="T68" s="287">
        <f>'3 Statement and DCF Model'!T70</f>
        <v>0</v>
      </c>
      <c r="U68" s="287">
        <f>'3 Statement and DCF Model'!U70</f>
        <v>0</v>
      </c>
      <c r="V68" s="209"/>
      <c r="W68" s="223"/>
    </row>
    <row r="69" spans="1:23" outlineLevel="1" x14ac:dyDescent="0.2">
      <c r="A69" s="209"/>
      <c r="C69" s="286" t="str">
        <f>'3 Statement and DCF Model'!C71</f>
        <v>Borrowings / Repayments % of Revenue</v>
      </c>
      <c r="D69" s="287"/>
      <c r="E69" s="287"/>
      <c r="F69" s="290">
        <f>'3 Statement and DCF Model'!F71</f>
        <v>6.9072390302886491E-2</v>
      </c>
      <c r="G69" s="289">
        <f>'3 Statement and DCF Model'!G71</f>
        <v>-1.8038155750095063E-2</v>
      </c>
      <c r="H69" s="289">
        <f>'3 Statement and DCF Model'!H71</f>
        <v>0.26151803220864728</v>
      </c>
      <c r="I69" s="289">
        <f>'3 Statement and DCF Model'!I71</f>
        <v>0.44855688561273815</v>
      </c>
      <c r="J69" s="289">
        <f>'3 Statement and DCF Model'!J71</f>
        <v>-0.16803121988054051</v>
      </c>
      <c r="K69" s="289">
        <f>'3 Statement and DCF Model'!K71</f>
        <v>-7.8800704418313702E-2</v>
      </c>
      <c r="L69" s="289">
        <f>'3 Statement and DCF Model'!L71</f>
        <v>0</v>
      </c>
      <c r="M69" s="289">
        <f>'3 Statement and DCF Model'!M71</f>
        <v>0</v>
      </c>
      <c r="N69" s="289">
        <f>'3 Statement and DCF Model'!N71</f>
        <v>0</v>
      </c>
      <c r="O69" s="289">
        <f>'3 Statement and DCF Model'!O71</f>
        <v>0</v>
      </c>
      <c r="P69" s="289">
        <f>'3 Statement and DCF Model'!P71</f>
        <v>0</v>
      </c>
      <c r="Q69" s="289">
        <f>'3 Statement and DCF Model'!Q71</f>
        <v>0</v>
      </c>
      <c r="R69" s="289">
        <f>'3 Statement and DCF Model'!R71</f>
        <v>0</v>
      </c>
      <c r="S69" s="289">
        <f>'3 Statement and DCF Model'!S71</f>
        <v>0</v>
      </c>
      <c r="T69" s="289">
        <f>'3 Statement and DCF Model'!T71</f>
        <v>0</v>
      </c>
      <c r="U69" s="289">
        <f>'3 Statement and DCF Model'!U71</f>
        <v>0</v>
      </c>
      <c r="V69" s="209"/>
      <c r="W69" s="223"/>
    </row>
    <row r="70" spans="1:23" outlineLevel="1" x14ac:dyDescent="0.2">
      <c r="A70" s="209"/>
      <c r="C70" s="286" t="str">
        <f>'3 Statement and DCF Model'!C72</f>
        <v>Repayment of Leases</v>
      </c>
      <c r="D70" s="287"/>
      <c r="E70" s="287"/>
      <c r="F70" s="288">
        <f>'3 Statement and DCF Model'!F72</f>
        <v>64313</v>
      </c>
      <c r="G70" s="287">
        <f>'3 Statement and DCF Model'!G72</f>
        <v>61178</v>
      </c>
      <c r="H70" s="287">
        <f>'3 Statement and DCF Model'!H72</f>
        <v>52752</v>
      </c>
      <c r="I70" s="287">
        <f>'3 Statement and DCF Model'!I72</f>
        <v>63355</v>
      </c>
      <c r="J70" s="287">
        <f>'3 Statement and DCF Model'!J72</f>
        <v>75107</v>
      </c>
      <c r="K70" s="287">
        <f>'3 Statement and DCF Model'!K72</f>
        <v>88772</v>
      </c>
      <c r="L70" s="294">
        <f>'3 Statement and DCF Model'!L72</f>
        <v>83932.792968483453</v>
      </c>
      <c r="M70" s="294">
        <f>'3 Statement and DCF Model'!M72</f>
        <v>86304.199203299097</v>
      </c>
      <c r="N70" s="294">
        <f>'3 Statement and DCF Model'!N72</f>
        <v>88569.99787849393</v>
      </c>
      <c r="O70" s="294">
        <f>'3 Statement and DCF Model'!O72</f>
        <v>90718.142002254361</v>
      </c>
      <c r="P70" s="294">
        <f>'3 Statement and DCF Model'!P72</f>
        <v>92736.950138803528</v>
      </c>
      <c r="Q70" s="294">
        <f>'3 Statement and DCF Model'!Q72</f>
        <v>94615.210188173151</v>
      </c>
      <c r="R70" s="294">
        <f>'3 Statement and DCF Model'!R72</f>
        <v>96342.281404772875</v>
      </c>
      <c r="S70" s="294">
        <f>'3 Statement and DCF Model'!S72</f>
        <v>97908.193380773664</v>
      </c>
      <c r="T70" s="294">
        <f>'3 Statement and DCF Model'!T72</f>
        <v>99303.740726820281</v>
      </c>
      <c r="U70" s="294">
        <f>'3 Statement and DCF Model'!U72</f>
        <v>100520.57220954867</v>
      </c>
      <c r="V70" s="209"/>
      <c r="W70" s="223"/>
    </row>
    <row r="71" spans="1:23" outlineLevel="1" x14ac:dyDescent="0.2">
      <c r="A71" s="209"/>
      <c r="C71" s="286" t="str">
        <f>'3 Statement and DCF Model'!C73</f>
        <v>Repayment of Leases % of Revenue</v>
      </c>
      <c r="D71" s="287"/>
      <c r="E71" s="287"/>
      <c r="F71" s="290">
        <f>'3 Statement and DCF Model'!F73</f>
        <v>5.2261795735876929E-2</v>
      </c>
      <c r="G71" s="289">
        <f>'3 Statement and DCF Model'!G73</f>
        <v>4.4141531699172627E-2</v>
      </c>
      <c r="H71" s="289">
        <f>'3 Statement and DCF Model'!H73</f>
        <v>2.2802643363752994E-2</v>
      </c>
      <c r="I71" s="289">
        <f>'3 Statement and DCF Model'!I73</f>
        <v>1.7821453536372166E-2</v>
      </c>
      <c r="J71" s="289">
        <f>'3 Statement and DCF Model'!J73</f>
        <v>1.8955179846691872E-2</v>
      </c>
      <c r="K71" s="289">
        <f>'3 Statement and DCF Model'!K73</f>
        <v>2.1640580891580621E-2</v>
      </c>
      <c r="L71" s="289">
        <f>'3 Statement and DCF Model'!L73</f>
        <v>2.0304964409599412E-2</v>
      </c>
      <c r="M71" s="289">
        <f>'3 Statement and DCF Model'!M73</f>
        <v>2.0304964409599412E-2</v>
      </c>
      <c r="N71" s="289">
        <f>'3 Statement and DCF Model'!N73</f>
        <v>2.0304964409599412E-2</v>
      </c>
      <c r="O71" s="289">
        <f>'3 Statement and DCF Model'!O73</f>
        <v>2.0304964409599412E-2</v>
      </c>
      <c r="P71" s="289">
        <f>'3 Statement and DCF Model'!P73</f>
        <v>2.0304964409599412E-2</v>
      </c>
      <c r="Q71" s="289">
        <f>'3 Statement and DCF Model'!Q73</f>
        <v>2.0304964409599412E-2</v>
      </c>
      <c r="R71" s="289">
        <f>'3 Statement and DCF Model'!R73</f>
        <v>2.0304964409599412E-2</v>
      </c>
      <c r="S71" s="289">
        <f>'3 Statement and DCF Model'!S73</f>
        <v>2.0304964409599412E-2</v>
      </c>
      <c r="T71" s="289">
        <f>'3 Statement and DCF Model'!T73</f>
        <v>2.0304964409599412E-2</v>
      </c>
      <c r="U71" s="289">
        <f>'3 Statement and DCF Model'!U73</f>
        <v>2.0304964409599412E-2</v>
      </c>
      <c r="V71" s="209"/>
      <c r="W71" s="223"/>
    </row>
    <row r="72" spans="1:23" outlineLevel="1" x14ac:dyDescent="0.2">
      <c r="A72" s="209"/>
      <c r="C72" s="286" t="str">
        <f>'3 Statement and DCF Model'!C74</f>
        <v>Addition of ROU Assets / Lease Liabilities</v>
      </c>
      <c r="D72" s="287"/>
      <c r="E72" s="287"/>
      <c r="F72" s="290"/>
      <c r="G72" s="287">
        <f>'3 Statement and DCF Model'!G74</f>
        <v>65910</v>
      </c>
      <c r="H72" s="287">
        <f>'3 Statement and DCF Model'!H74</f>
        <v>51456</v>
      </c>
      <c r="I72" s="287">
        <f>'3 Statement and DCF Model'!I74</f>
        <v>143761</v>
      </c>
      <c r="J72" s="287">
        <f>'3 Statement and DCF Model'!J74</f>
        <v>134568</v>
      </c>
      <c r="K72" s="287">
        <f>'3 Statement and DCF Model'!K74</f>
        <v>108693</v>
      </c>
      <c r="L72" s="287">
        <f>'3 Statement and DCF Model'!L74</f>
        <v>127253.4335758368</v>
      </c>
      <c r="M72" s="287">
        <f>'3 Statement and DCF Model'!M74</f>
        <v>130848.80524298424</v>
      </c>
      <c r="N72" s="287">
        <f>'3 Statement and DCF Model'!N74</f>
        <v>134284.06160718497</v>
      </c>
      <c r="O72" s="287">
        <f>'3 Statement and DCF Model'!O74</f>
        <v>137540.93780415505</v>
      </c>
      <c r="P72" s="287">
        <f>'3 Statement and DCF Model'!P74</f>
        <v>140601.72320186227</v>
      </c>
      <c r="Q72" s="287">
        <f>'3 Statement and DCF Model'!Q74</f>
        <v>143449.41874465634</v>
      </c>
      <c r="R72" s="287">
        <f>'3 Statement and DCF Model'!R74</f>
        <v>146067.89162717838</v>
      </c>
      <c r="S72" s="287">
        <f>'3 Statement and DCF Model'!S74</f>
        <v>148442.02536651967</v>
      </c>
      <c r="T72" s="287">
        <f>'3 Statement and DCF Model'!T74</f>
        <v>150557.86335095041</v>
      </c>
      <c r="U72" s="287">
        <f>'3 Statement and DCF Model'!U74</f>
        <v>152402.74398441758</v>
      </c>
      <c r="V72" s="209"/>
      <c r="W72" s="223"/>
    </row>
    <row r="73" spans="1:23" outlineLevel="1" x14ac:dyDescent="0.2">
      <c r="A73" s="209"/>
      <c r="C73" s="286" t="str">
        <f>'3 Statement and DCF Model'!C75</f>
        <v>Addition of ROU Assets / Lease Liabilities % of Revenue</v>
      </c>
      <c r="D73" s="287"/>
      <c r="E73" s="287"/>
      <c r="F73" s="290"/>
      <c r="G73" s="289">
        <f>'3 Statement and DCF Model'!G75</f>
        <v>4.7555793819550621E-2</v>
      </c>
      <c r="H73" s="289">
        <f>'3 Statement and DCF Model'!H75</f>
        <v>2.2242432835253151E-2</v>
      </c>
      <c r="I73" s="289">
        <f>'3 Statement and DCF Model'!I75</f>
        <v>4.0439270489186309E-2</v>
      </c>
      <c r="J73" s="289">
        <f>'3 Statement and DCF Model'!J75</f>
        <v>3.3961689877236897E-2</v>
      </c>
      <c r="K73" s="289">
        <f>'3 Statement and DCF Model'!K75</f>
        <v>2.6496864538915112E-2</v>
      </c>
      <c r="L73" s="289">
        <f>'3 Statement and DCF Model'!L75</f>
        <v>3.0785064435147867E-2</v>
      </c>
      <c r="M73" s="289">
        <f>'3 Statement and DCF Model'!M75</f>
        <v>3.0785064435147867E-2</v>
      </c>
      <c r="N73" s="289">
        <f>'3 Statement and DCF Model'!N75</f>
        <v>3.0785064435147867E-2</v>
      </c>
      <c r="O73" s="289">
        <f>'3 Statement and DCF Model'!O75</f>
        <v>3.0785064435147867E-2</v>
      </c>
      <c r="P73" s="289">
        <f>'3 Statement and DCF Model'!P75</f>
        <v>3.0785064435147867E-2</v>
      </c>
      <c r="Q73" s="289">
        <f>'3 Statement and DCF Model'!Q75</f>
        <v>3.0785064435147867E-2</v>
      </c>
      <c r="R73" s="289">
        <f>'3 Statement and DCF Model'!R75</f>
        <v>3.0785064435147867E-2</v>
      </c>
      <c r="S73" s="289">
        <f>'3 Statement and DCF Model'!S75</f>
        <v>3.0785064435147867E-2</v>
      </c>
      <c r="T73" s="289">
        <f>'3 Statement and DCF Model'!T75</f>
        <v>3.0785064435147867E-2</v>
      </c>
      <c r="U73" s="289">
        <f>'3 Statement and DCF Model'!U75</f>
        <v>3.0785064435147867E-2</v>
      </c>
      <c r="V73" s="209"/>
      <c r="W73" s="223"/>
    </row>
    <row r="74" spans="1:23" outlineLevel="1" x14ac:dyDescent="0.2">
      <c r="A74" s="209"/>
      <c r="C74" s="286" t="str">
        <f>'3 Statement and DCF Model'!C76</f>
        <v>Depreciation Expenses attributable to PP&amp;E</v>
      </c>
      <c r="D74" s="287"/>
      <c r="E74" s="287"/>
      <c r="F74" s="290"/>
      <c r="G74" s="294">
        <f>'3 Statement and DCF Model'!G76</f>
        <v>10651.5</v>
      </c>
      <c r="H74" s="294">
        <f>'3 Statement and DCF Model'!H76</f>
        <v>13447.800000000001</v>
      </c>
      <c r="I74" s="294">
        <f>'3 Statement and DCF Model'!I76</f>
        <v>17677.8</v>
      </c>
      <c r="J74" s="294">
        <f>'3 Statement and DCF Model'!J76</f>
        <v>28516.5</v>
      </c>
      <c r="K74" s="294">
        <f>'3 Statement and DCF Model'!K76</f>
        <v>42215.4</v>
      </c>
      <c r="L74" s="294">
        <f>'3 Statement and DCF Model'!L76</f>
        <v>46530.386832474222</v>
      </c>
      <c r="M74" s="294">
        <f>'3 Statement and DCF Model'!M76</f>
        <v>46383.617061855672</v>
      </c>
      <c r="N74" s="294">
        <f>'3 Statement and DCF Model'!N76</f>
        <v>45263.829431546394</v>
      </c>
      <c r="O74" s="294">
        <f>'3 Statement and DCF Model'!O76</f>
        <v>46699.248984854952</v>
      </c>
      <c r="P74" s="294">
        <f>'3 Statement and DCF Model'!P76</f>
        <v>48083.597166132589</v>
      </c>
      <c r="Q74" s="294">
        <f>'3 Statement and DCF Model'!Q76</f>
        <v>49409.574867107054</v>
      </c>
      <c r="R74" s="294">
        <f>'3 Statement and DCF Model'!R76</f>
        <v>50670.016572999659</v>
      </c>
      <c r="S74" s="294">
        <f>'3 Statement and DCF Model'!S76</f>
        <v>51857.953421430873</v>
      </c>
      <c r="T74" s="294">
        <f>'3 Statement and DCF Model'!T76</f>
        <v>52966.676176563451</v>
      </c>
      <c r="U74" s="294">
        <f>'3 Statement and DCF Model'!U76</f>
        <v>53989.797340108584</v>
      </c>
      <c r="V74" s="209"/>
      <c r="W74" s="223"/>
    </row>
    <row r="75" spans="1:23" outlineLevel="1" x14ac:dyDescent="0.2">
      <c r="A75" s="209"/>
      <c r="C75" s="286" t="str">
        <f>'3 Statement and DCF Model'!C77</f>
        <v>Depreciation Expenses attributable to ROU Assets</v>
      </c>
      <c r="D75" s="287"/>
      <c r="E75" s="287"/>
      <c r="F75" s="290"/>
      <c r="G75" s="294">
        <f>'3 Statement and DCF Model'!G77</f>
        <v>1183.5</v>
      </c>
      <c r="H75" s="294">
        <f>'3 Statement and DCF Model'!H77</f>
        <v>1494.1999999999989</v>
      </c>
      <c r="I75" s="294">
        <f>'3 Statement and DCF Model'!I77</f>
        <v>1964.2000000000007</v>
      </c>
      <c r="J75" s="294">
        <f>'3 Statement and DCF Model'!J77</f>
        <v>3168.5</v>
      </c>
      <c r="K75" s="294">
        <f>'3 Statement and DCF Model'!K77</f>
        <v>4690.5999999999985</v>
      </c>
      <c r="L75" s="294">
        <f>'3 Statement and DCF Model'!L77</f>
        <v>5170.0429813860246</v>
      </c>
      <c r="M75" s="294">
        <f>'3 Statement and DCF Model'!M77</f>
        <v>5153.735229095073</v>
      </c>
      <c r="N75" s="294">
        <f>'3 Statement and DCF Model'!N77</f>
        <v>5029.3143812829294</v>
      </c>
      <c r="O75" s="294">
        <f>'3 Statement and DCF Model'!O77</f>
        <v>5188.8054427616589</v>
      </c>
      <c r="P75" s="294">
        <f>'3 Statement and DCF Model'!P77</f>
        <v>5342.6219073480606</v>
      </c>
      <c r="Q75" s="294">
        <f>'3 Statement and DCF Model'!Q77</f>
        <v>5489.9527630118973</v>
      </c>
      <c r="R75" s="294">
        <f>'3 Statement and DCF Model'!R77</f>
        <v>5630.0018414444057</v>
      </c>
      <c r="S75" s="294">
        <f>'3 Statement and DCF Model'!S77</f>
        <v>5761.9948246034255</v>
      </c>
      <c r="T75" s="294">
        <f>'3 Statement and DCF Model'!T77</f>
        <v>5885.1862418403834</v>
      </c>
      <c r="U75" s="294">
        <f>'3 Statement and DCF Model'!U77</f>
        <v>5998.8663711231784</v>
      </c>
      <c r="V75" s="209"/>
      <c r="W75" s="223"/>
    </row>
    <row r="76" spans="1:23" outlineLevel="1" x14ac:dyDescent="0.2">
      <c r="A76" s="209"/>
      <c r="C76" s="286" t="str">
        <f>'3 Statement and DCF Model'!C78</f>
        <v>Depreciation Expenses % of PP&amp;E</v>
      </c>
      <c r="D76" s="287"/>
      <c r="E76" s="287"/>
      <c r="F76" s="290"/>
      <c r="G76" s="289">
        <f>'3 Statement and DCF Model'!G78</f>
        <v>0.9</v>
      </c>
      <c r="H76" s="289">
        <f>'3 Statement and DCF Model'!H78</f>
        <v>0.9</v>
      </c>
      <c r="I76" s="289">
        <f>'3 Statement and DCF Model'!I78</f>
        <v>0.9</v>
      </c>
      <c r="J76" s="289">
        <f>'3 Statement and DCF Model'!J78</f>
        <v>0.9</v>
      </c>
      <c r="K76" s="289">
        <f>'3 Statement and DCF Model'!K78</f>
        <v>0.9</v>
      </c>
      <c r="L76" s="289">
        <f>'3 Statement and DCF Model'!L78</f>
        <v>0.9</v>
      </c>
      <c r="M76" s="289">
        <f>'3 Statement and DCF Model'!M78</f>
        <v>0.9</v>
      </c>
      <c r="N76" s="289">
        <f>'3 Statement and DCF Model'!N78</f>
        <v>0.9</v>
      </c>
      <c r="O76" s="289">
        <f>'3 Statement and DCF Model'!O78</f>
        <v>0.9</v>
      </c>
      <c r="P76" s="289">
        <f>'3 Statement and DCF Model'!P78</f>
        <v>0.9</v>
      </c>
      <c r="Q76" s="289">
        <f>'3 Statement and DCF Model'!Q78</f>
        <v>0.9</v>
      </c>
      <c r="R76" s="289">
        <f>'3 Statement and DCF Model'!R78</f>
        <v>0.9</v>
      </c>
      <c r="S76" s="289">
        <f>'3 Statement and DCF Model'!S78</f>
        <v>0.9</v>
      </c>
      <c r="T76" s="289">
        <f>'3 Statement and DCF Model'!T78</f>
        <v>0.9</v>
      </c>
      <c r="U76" s="289">
        <f>'3 Statement and DCF Model'!U78</f>
        <v>0.9</v>
      </c>
      <c r="V76" s="209"/>
      <c r="W76" s="223"/>
    </row>
    <row r="77" spans="1:23" x14ac:dyDescent="0.2">
      <c r="A77" s="209"/>
      <c r="C77" s="226"/>
      <c r="D77" s="209"/>
      <c r="E77" s="209"/>
      <c r="F77" s="209"/>
      <c r="G77" s="215"/>
      <c r="H77" s="215"/>
      <c r="I77" s="215"/>
      <c r="J77" s="215"/>
      <c r="K77" s="215"/>
      <c r="L77" s="227"/>
      <c r="M77" s="227"/>
      <c r="N77" s="215"/>
      <c r="O77" s="215"/>
      <c r="P77" s="215"/>
      <c r="Q77" s="215"/>
      <c r="R77" s="215"/>
      <c r="S77" s="215"/>
      <c r="T77" s="215"/>
      <c r="U77" s="215"/>
      <c r="V77" s="215"/>
      <c r="W77" s="223"/>
    </row>
    <row r="78" spans="1:23" ht="18" x14ac:dyDescent="0.25">
      <c r="A78" s="209"/>
      <c r="C78" s="271" t="s">
        <v>1492</v>
      </c>
      <c r="D78" s="209"/>
      <c r="E78" s="209"/>
      <c r="F78" s="272"/>
      <c r="G78" s="209"/>
      <c r="H78" s="209"/>
      <c r="I78" s="209"/>
      <c r="J78" s="209"/>
      <c r="K78" s="209"/>
      <c r="L78" s="209"/>
      <c r="M78" s="209"/>
      <c r="N78" s="209"/>
      <c r="O78" s="209"/>
      <c r="P78" s="209"/>
      <c r="Q78" s="209"/>
      <c r="R78" s="209"/>
      <c r="S78" s="209"/>
      <c r="T78" s="209"/>
      <c r="U78" s="209"/>
      <c r="V78" s="209"/>
      <c r="W78" s="223"/>
    </row>
    <row r="79" spans="1:23" x14ac:dyDescent="0.2">
      <c r="A79" s="209"/>
      <c r="C79" s="213"/>
      <c r="D79" s="209"/>
      <c r="E79" s="209"/>
      <c r="F79" s="272"/>
      <c r="G79" s="209"/>
      <c r="H79" s="209"/>
      <c r="I79" s="209"/>
      <c r="J79" s="209"/>
      <c r="K79" s="209"/>
      <c r="L79" s="209"/>
      <c r="M79" s="209"/>
      <c r="N79" s="209"/>
      <c r="O79" s="209"/>
      <c r="P79" s="209"/>
      <c r="Q79" s="209"/>
      <c r="R79" s="209"/>
      <c r="S79" s="209"/>
      <c r="T79" s="209"/>
      <c r="U79" s="209"/>
      <c r="V79" s="209"/>
      <c r="W79" s="223"/>
    </row>
    <row r="80" spans="1:23" s="269" customFormat="1" x14ac:dyDescent="0.2">
      <c r="A80" s="213"/>
      <c r="C80" s="270" t="s">
        <v>1485</v>
      </c>
      <c r="D80" s="270"/>
      <c r="E80" s="270"/>
      <c r="F80" s="298">
        <f>firstyear</f>
        <v>2019</v>
      </c>
      <c r="G80" s="301">
        <f>F80+1</f>
        <v>2020</v>
      </c>
      <c r="H80" s="301">
        <f t="shared" ref="H80:U80" si="0">G80+1</f>
        <v>2021</v>
      </c>
      <c r="I80" s="301">
        <f t="shared" si="0"/>
        <v>2022</v>
      </c>
      <c r="J80" s="301">
        <f t="shared" si="0"/>
        <v>2023</v>
      </c>
      <c r="K80" s="301">
        <f t="shared" si="0"/>
        <v>2024</v>
      </c>
      <c r="L80" s="310">
        <f t="shared" si="0"/>
        <v>2025</v>
      </c>
      <c r="M80" s="310">
        <f t="shared" si="0"/>
        <v>2026</v>
      </c>
      <c r="N80" s="310">
        <f t="shared" si="0"/>
        <v>2027</v>
      </c>
      <c r="O80" s="310">
        <f t="shared" si="0"/>
        <v>2028</v>
      </c>
      <c r="P80" s="310">
        <f t="shared" si="0"/>
        <v>2029</v>
      </c>
      <c r="Q80" s="310">
        <f t="shared" si="0"/>
        <v>2030</v>
      </c>
      <c r="R80" s="310">
        <f t="shared" si="0"/>
        <v>2031</v>
      </c>
      <c r="S80" s="310">
        <f t="shared" si="0"/>
        <v>2032</v>
      </c>
      <c r="T80" s="310">
        <f t="shared" si="0"/>
        <v>2033</v>
      </c>
      <c r="U80" s="310">
        <f t="shared" si="0"/>
        <v>2034</v>
      </c>
      <c r="V80" s="213"/>
      <c r="W80" s="223"/>
    </row>
    <row r="81" spans="1:23" s="213" customFormat="1" x14ac:dyDescent="0.2">
      <c r="C81" s="213" t="str">
        <f>C13</f>
        <v>Revenues</v>
      </c>
      <c r="F81" s="275">
        <f>F13</f>
        <v>1230593</v>
      </c>
      <c r="G81" s="213">
        <f t="shared" ref="G81:U81" si="1">G13</f>
        <v>1385951</v>
      </c>
      <c r="H81" s="213">
        <f t="shared" si="1"/>
        <v>2313416</v>
      </c>
      <c r="I81" s="213">
        <f t="shared" si="1"/>
        <v>3554985</v>
      </c>
      <c r="J81" s="213">
        <f t="shared" si="1"/>
        <v>3962347</v>
      </c>
      <c r="K81" s="213">
        <f t="shared" si="1"/>
        <v>4102108</v>
      </c>
      <c r="L81" s="316">
        <f t="shared" si="1"/>
        <v>4133609.4600000004</v>
      </c>
      <c r="M81" s="316">
        <f t="shared" si="1"/>
        <v>4250398.9400000013</v>
      </c>
      <c r="N81" s="316">
        <f t="shared" si="1"/>
        <v>4361987.3490948556</v>
      </c>
      <c r="O81" s="316">
        <f t="shared" si="1"/>
        <v>4467781.3845054703</v>
      </c>
      <c r="P81" s="316">
        <f t="shared" si="1"/>
        <v>4567205.7467365488</v>
      </c>
      <c r="Q81" s="316">
        <f t="shared" si="1"/>
        <v>4659708.2506307028</v>
      </c>
      <c r="R81" s="316">
        <f t="shared" si="1"/>
        <v>4744764.8496850319</v>
      </c>
      <c r="S81" s="316">
        <f t="shared" si="1"/>
        <v>4821884.5108877122</v>
      </c>
      <c r="T81" s="316">
        <f t="shared" si="1"/>
        <v>4890613.8776521701</v>
      </c>
      <c r="U81" s="316">
        <f t="shared" si="1"/>
        <v>4950541.6597542213</v>
      </c>
      <c r="W81" s="223"/>
    </row>
    <row r="82" spans="1:23" s="213" customFormat="1" x14ac:dyDescent="0.2">
      <c r="C82" s="213" t="str">
        <f>C15</f>
        <v>Gross Profit</v>
      </c>
      <c r="F82" s="275">
        <f t="shared" ref="F82:U82" si="2">F15</f>
        <v>617056</v>
      </c>
      <c r="G82" s="213">
        <f t="shared" si="2"/>
        <v>749948</v>
      </c>
      <c r="H82" s="213">
        <f t="shared" si="2"/>
        <v>1420220</v>
      </c>
      <c r="I82" s="213">
        <f t="shared" si="2"/>
        <v>1860282</v>
      </c>
      <c r="J82" s="213">
        <f t="shared" si="2"/>
        <v>2210010</v>
      </c>
      <c r="K82" s="213">
        <f t="shared" si="2"/>
        <v>2410258</v>
      </c>
      <c r="L82" s="316">
        <f t="shared" si="2"/>
        <v>2390466.3507180004</v>
      </c>
      <c r="M82" s="316">
        <f t="shared" si="2"/>
        <v>2468206.664458001</v>
      </c>
      <c r="N82" s="316">
        <f t="shared" si="2"/>
        <v>2541730.0283175725</v>
      </c>
      <c r="O82" s="316">
        <f t="shared" si="2"/>
        <v>2603376.2127513373</v>
      </c>
      <c r="P82" s="316">
        <f t="shared" si="2"/>
        <v>2661310.788623387</v>
      </c>
      <c r="Q82" s="316">
        <f t="shared" si="2"/>
        <v>2715211.9976425106</v>
      </c>
      <c r="R82" s="316">
        <f t="shared" si="2"/>
        <v>2764774.4779114681</v>
      </c>
      <c r="S82" s="316">
        <f t="shared" si="2"/>
        <v>2809712.1044942699</v>
      </c>
      <c r="T82" s="316">
        <f t="shared" si="2"/>
        <v>2849760.7065079194</v>
      </c>
      <c r="U82" s="316">
        <f t="shared" si="2"/>
        <v>2884680.6251387848</v>
      </c>
      <c r="W82" s="223"/>
    </row>
    <row r="83" spans="1:23" s="213" customFormat="1" x14ac:dyDescent="0.2">
      <c r="C83" s="213" t="str">
        <f>C31</f>
        <v>Adjusted EBITDA</v>
      </c>
      <c r="F83" s="275">
        <f t="shared" ref="F83:U83" si="3">F31</f>
        <v>167305</v>
      </c>
      <c r="G83" s="213">
        <f t="shared" si="3"/>
        <v>258614</v>
      </c>
      <c r="H83" s="213">
        <f t="shared" si="3"/>
        <v>754959</v>
      </c>
      <c r="I83" s="213">
        <f t="shared" si="3"/>
        <v>920950</v>
      </c>
      <c r="J83" s="213">
        <f t="shared" si="3"/>
        <v>1119833</v>
      </c>
      <c r="K83" s="213">
        <f t="shared" si="3"/>
        <v>1126035</v>
      </c>
      <c r="L83" s="316">
        <f t="shared" si="3"/>
        <v>1066429.6575337346</v>
      </c>
      <c r="M83" s="316">
        <f t="shared" si="3"/>
        <v>1094693.0909557294</v>
      </c>
      <c r="N83" s="316">
        <f t="shared" si="3"/>
        <v>1142702.2720774994</v>
      </c>
      <c r="O83" s="316">
        <f t="shared" si="3"/>
        <v>1185671.4116907562</v>
      </c>
      <c r="P83" s="316">
        <f t="shared" si="3"/>
        <v>1227650.8332979432</v>
      </c>
      <c r="Q83" s="316">
        <f t="shared" si="3"/>
        <v>1268424.9814798713</v>
      </c>
      <c r="R83" s="316">
        <f t="shared" si="3"/>
        <v>1307778.515190843</v>
      </c>
      <c r="S83" s="316">
        <f t="shared" si="3"/>
        <v>1345498.1484051549</v>
      </c>
      <c r="T83" s="316">
        <f t="shared" si="3"/>
        <v>1381374.5307765363</v>
      </c>
      <c r="U83" s="316">
        <f t="shared" si="3"/>
        <v>1415204.1457809701</v>
      </c>
      <c r="W83" s="223"/>
    </row>
    <row r="84" spans="1:23" s="213" customFormat="1" x14ac:dyDescent="0.2">
      <c r="C84" s="213" t="str">
        <f>C29</f>
        <v>EBITDA</v>
      </c>
      <c r="F84" s="275">
        <f t="shared" ref="F84:U84" si="4">F29</f>
        <v>152893</v>
      </c>
      <c r="G84" s="213">
        <f t="shared" si="4"/>
        <v>242253</v>
      </c>
      <c r="H84" s="213">
        <f t="shared" si="4"/>
        <v>716837</v>
      </c>
      <c r="I84" s="213">
        <f t="shared" si="4"/>
        <v>889647</v>
      </c>
      <c r="J84" s="213">
        <f t="shared" si="4"/>
        <v>1090761</v>
      </c>
      <c r="K84" s="213">
        <f t="shared" si="4"/>
        <v>1092982</v>
      </c>
      <c r="L84" s="316">
        <f t="shared" si="4"/>
        <v>1019954.4232796773</v>
      </c>
      <c r="M84" s="316">
        <f t="shared" si="4"/>
        <v>1046602.648928994</v>
      </c>
      <c r="N84" s="316">
        <f t="shared" si="4"/>
        <v>1093843.2145832782</v>
      </c>
      <c r="O84" s="316">
        <f t="shared" si="4"/>
        <v>1136133.2575727892</v>
      </c>
      <c r="P84" s="316">
        <f t="shared" si="4"/>
        <v>1177527.4467059528</v>
      </c>
      <c r="Q84" s="316">
        <f t="shared" si="4"/>
        <v>1217814.0602375779</v>
      </c>
      <c r="R84" s="316">
        <f t="shared" si="4"/>
        <v>1256781.0382486961</v>
      </c>
      <c r="S84" s="316">
        <f t="shared" si="4"/>
        <v>1294217.7873810816</v>
      </c>
      <c r="T84" s="316">
        <f t="shared" si="4"/>
        <v>1329917.0311263164</v>
      </c>
      <c r="U84" s="316">
        <f t="shared" si="4"/>
        <v>1363676.6836077808</v>
      </c>
      <c r="W84" s="223"/>
    </row>
    <row r="85" spans="1:23" s="213" customFormat="1" x14ac:dyDescent="0.2">
      <c r="C85" s="213" t="str">
        <f>C19</f>
        <v>EBIT (Operating Income)</v>
      </c>
      <c r="F85" s="275">
        <f t="shared" ref="F85:U85" si="5">F19</f>
        <v>128680</v>
      </c>
      <c r="G85" s="213">
        <f t="shared" si="5"/>
        <v>214634</v>
      </c>
      <c r="H85" s="213">
        <f t="shared" si="5"/>
        <v>684861</v>
      </c>
      <c r="I85" s="213">
        <f t="shared" si="5"/>
        <v>850418</v>
      </c>
      <c r="J85" s="213">
        <f t="shared" si="5"/>
        <v>1036457</v>
      </c>
      <c r="K85" s="213">
        <f t="shared" si="5"/>
        <v>1023142</v>
      </c>
      <c r="L85" s="316">
        <f t="shared" si="5"/>
        <v>943544.67327967728</v>
      </c>
      <c r="M85" s="316">
        <f t="shared" si="5"/>
        <v>970992.64892899396</v>
      </c>
      <c r="N85" s="316">
        <f t="shared" si="5"/>
        <v>1020595.8845832782</v>
      </c>
      <c r="O85" s="316">
        <f t="shared" si="5"/>
        <v>1061109.4137951045</v>
      </c>
      <c r="P85" s="316">
        <f t="shared" si="5"/>
        <v>1100834.0499269532</v>
      </c>
      <c r="Q85" s="316">
        <f t="shared" si="5"/>
        <v>1139567.3436329335</v>
      </c>
      <c r="R85" s="316">
        <f t="shared" si="5"/>
        <v>1177106.0348836824</v>
      </c>
      <c r="S85" s="316">
        <f t="shared" si="5"/>
        <v>1213247.7758416922</v>
      </c>
      <c r="T85" s="316">
        <f t="shared" si="5"/>
        <v>1247792.9028494882</v>
      </c>
      <c r="U85" s="316">
        <f t="shared" si="5"/>
        <v>1280546.2364949505</v>
      </c>
      <c r="W85" s="223"/>
    </row>
    <row r="86" spans="1:23" s="213" customFormat="1" x14ac:dyDescent="0.2">
      <c r="C86" s="213" t="str">
        <f>C23</f>
        <v>EBT (Pre-Tax Income)</v>
      </c>
      <c r="F86" s="275">
        <f t="shared" ref="F86:U86" si="6">F23</f>
        <v>119322</v>
      </c>
      <c r="G86" s="213">
        <f t="shared" si="6"/>
        <v>206979</v>
      </c>
      <c r="H86" s="213">
        <f t="shared" si="6"/>
        <v>663849</v>
      </c>
      <c r="I86" s="213">
        <f t="shared" si="6"/>
        <v>718508</v>
      </c>
      <c r="J86" s="213">
        <f t="shared" si="6"/>
        <v>876272</v>
      </c>
      <c r="K86" s="213">
        <f t="shared" si="6"/>
        <v>910585</v>
      </c>
      <c r="L86" s="316">
        <f t="shared" ca="1" si="6"/>
        <v>831589.34383991582</v>
      </c>
      <c r="M86" s="316">
        <f t="shared" ca="1" si="6"/>
        <v>856278.23067357915</v>
      </c>
      <c r="N86" s="316">
        <f t="shared" ca="1" si="6"/>
        <v>903063.48847079987</v>
      </c>
      <c r="O86" s="316">
        <f t="shared" ca="1" si="6"/>
        <v>940829.2117411358</v>
      </c>
      <c r="P86" s="316">
        <f t="shared" ca="1" si="6"/>
        <v>977890.99355921452</v>
      </c>
      <c r="Q86" s="316">
        <f t="shared" ca="1" si="6"/>
        <v>1014054.6288874988</v>
      </c>
      <c r="R86" s="316">
        <f t="shared" ca="1" si="6"/>
        <v>1049124.6008835083</v>
      </c>
      <c r="S86" s="316">
        <f t="shared" ca="1" si="6"/>
        <v>1082905.7343269021</v>
      </c>
      <c r="T86" s="316">
        <f t="shared" ca="1" si="6"/>
        <v>1115204.9027983374</v>
      </c>
      <c r="U86" s="316">
        <f t="shared" ca="1" si="6"/>
        <v>1145832.7694277496</v>
      </c>
      <c r="W86" s="223"/>
    </row>
    <row r="87" spans="1:23" s="209" customFormat="1" x14ac:dyDescent="0.2">
      <c r="C87" s="213" t="str">
        <f>C25</f>
        <v>Net Income</v>
      </c>
      <c r="F87" s="275">
        <f t="shared" ref="F87:U87" si="7">F25</f>
        <v>119497</v>
      </c>
      <c r="G87" s="213">
        <f t="shared" si="7"/>
        <v>312861</v>
      </c>
      <c r="H87" s="213">
        <f t="shared" si="7"/>
        <v>725694</v>
      </c>
      <c r="I87" s="213">
        <f t="shared" si="7"/>
        <v>540159</v>
      </c>
      <c r="J87" s="213">
        <f t="shared" si="7"/>
        <v>792566</v>
      </c>
      <c r="K87" s="213">
        <f t="shared" si="7"/>
        <v>950071</v>
      </c>
      <c r="L87" s="316">
        <f t="shared" ca="1" si="7"/>
        <v>683566.44063641084</v>
      </c>
      <c r="M87" s="316">
        <f t="shared" ca="1" si="7"/>
        <v>691444.67126891518</v>
      </c>
      <c r="N87" s="316">
        <f t="shared" ca="1" si="7"/>
        <v>727248.31555914099</v>
      </c>
      <c r="O87" s="316">
        <f t="shared" ca="1" si="7"/>
        <v>755603.46067959967</v>
      </c>
      <c r="P87" s="316">
        <f t="shared" ca="1" si="7"/>
        <v>783229.56765383331</v>
      </c>
      <c r="Q87" s="316">
        <f t="shared" ca="1" si="7"/>
        <v>809976.13482388959</v>
      </c>
      <c r="R87" s="316">
        <f t="shared" ca="1" si="7"/>
        <v>835693.31489126966</v>
      </c>
      <c r="S87" s="316">
        <f t="shared" ca="1" si="7"/>
        <v>860233.24270593282</v>
      </c>
      <c r="T87" s="316">
        <f t="shared" ca="1" si="7"/>
        <v>883451.38393555791</v>
      </c>
      <c r="U87" s="316">
        <f t="shared" ca="1" si="7"/>
        <v>905207.88784792216</v>
      </c>
      <c r="V87" s="215"/>
      <c r="W87" s="223"/>
    </row>
    <row r="88" spans="1:23" s="209" customFormat="1" x14ac:dyDescent="0.2">
      <c r="C88" s="226"/>
      <c r="G88" s="215"/>
      <c r="H88" s="215"/>
      <c r="I88" s="215"/>
      <c r="J88" s="215"/>
      <c r="K88" s="215"/>
      <c r="L88" s="215"/>
      <c r="M88" s="215"/>
      <c r="N88" s="215"/>
      <c r="O88" s="215"/>
      <c r="P88" s="215"/>
      <c r="Q88" s="215"/>
      <c r="R88" s="215"/>
      <c r="S88" s="215"/>
      <c r="T88" s="215"/>
      <c r="U88" s="215"/>
      <c r="V88" s="215"/>
      <c r="W88" s="223"/>
    </row>
    <row r="89" spans="1:23" ht="18" x14ac:dyDescent="0.25">
      <c r="A89" s="209"/>
      <c r="C89" s="271" t="str">
        <f>'3 Statement and DCF Model'!C80</f>
        <v>Cash Flow Statement</v>
      </c>
      <c r="D89" s="209"/>
      <c r="E89" s="209"/>
      <c r="F89" s="272"/>
      <c r="G89" s="209"/>
      <c r="H89" s="209"/>
      <c r="I89" s="209"/>
      <c r="J89" s="209"/>
      <c r="K89" s="209"/>
      <c r="L89" s="209"/>
      <c r="M89" s="209"/>
      <c r="N89" s="209"/>
      <c r="O89" s="209"/>
      <c r="P89" s="209"/>
      <c r="Q89" s="209"/>
      <c r="R89" s="209"/>
      <c r="S89" s="209"/>
      <c r="T89" s="209"/>
      <c r="U89" s="209"/>
      <c r="V89" s="209"/>
      <c r="W89" s="223"/>
    </row>
    <row r="90" spans="1:23" x14ac:dyDescent="0.2">
      <c r="A90" s="209"/>
      <c r="C90" s="213"/>
      <c r="D90" s="209"/>
      <c r="E90" s="209"/>
      <c r="F90" s="272"/>
      <c r="G90" s="209"/>
      <c r="H90" s="209"/>
      <c r="I90" s="209"/>
      <c r="J90" s="209"/>
      <c r="K90" s="209"/>
      <c r="L90" s="209"/>
      <c r="M90" s="209"/>
      <c r="N90" s="209"/>
      <c r="O90" s="209"/>
      <c r="P90" s="209"/>
      <c r="Q90" s="209"/>
      <c r="R90" s="209"/>
      <c r="S90" s="209"/>
      <c r="T90" s="209"/>
      <c r="U90" s="209"/>
      <c r="V90" s="209"/>
      <c r="W90" s="223"/>
    </row>
    <row r="91" spans="1:23" s="269" customFormat="1" x14ac:dyDescent="0.2">
      <c r="A91" s="213"/>
      <c r="C91" s="270" t="s">
        <v>1485</v>
      </c>
      <c r="D91" s="270"/>
      <c r="E91" s="270"/>
      <c r="F91" s="338">
        <v>2025</v>
      </c>
      <c r="G91" s="310">
        <f t="shared" ref="G91:O91" si="8">F91+1</f>
        <v>2026</v>
      </c>
      <c r="H91" s="310">
        <f t="shared" si="8"/>
        <v>2027</v>
      </c>
      <c r="I91" s="310">
        <f t="shared" si="8"/>
        <v>2028</v>
      </c>
      <c r="J91" s="310">
        <f t="shared" si="8"/>
        <v>2029</v>
      </c>
      <c r="K91" s="310">
        <f t="shared" si="8"/>
        <v>2030</v>
      </c>
      <c r="L91" s="310">
        <f t="shared" si="8"/>
        <v>2031</v>
      </c>
      <c r="M91" s="310">
        <f t="shared" si="8"/>
        <v>2032</v>
      </c>
      <c r="N91" s="310">
        <f t="shared" si="8"/>
        <v>2033</v>
      </c>
      <c r="O91" s="310">
        <f t="shared" si="8"/>
        <v>2034</v>
      </c>
      <c r="V91" s="213"/>
      <c r="W91" s="223"/>
    </row>
    <row r="92" spans="1:23" x14ac:dyDescent="0.2">
      <c r="A92" s="209"/>
      <c r="C92" s="209" t="str">
        <f>'3 Statement and DCF Model'!C84</f>
        <v>Net Income</v>
      </c>
      <c r="D92" s="209"/>
      <c r="E92" s="278"/>
      <c r="F92" s="386">
        <f ca="1">'3 Statement and DCF Model'!L84</f>
        <v>683566.44063641084</v>
      </c>
      <c r="G92" s="313">
        <f ca="1">'3 Statement and DCF Model'!M84</f>
        <v>691444.67126891518</v>
      </c>
      <c r="H92" s="313">
        <f ca="1">'3 Statement and DCF Model'!N84</f>
        <v>727248.31555914099</v>
      </c>
      <c r="I92" s="313">
        <f ca="1">'3 Statement and DCF Model'!O84</f>
        <v>755603.46067959967</v>
      </c>
      <c r="J92" s="313">
        <f ca="1">'3 Statement and DCF Model'!P84</f>
        <v>783229.56765383331</v>
      </c>
      <c r="K92" s="313">
        <f ca="1">'3 Statement and DCF Model'!Q84</f>
        <v>809976.13482388959</v>
      </c>
      <c r="L92" s="313">
        <f ca="1">'3 Statement and DCF Model'!R84</f>
        <v>835693.31489126966</v>
      </c>
      <c r="M92" s="313">
        <f ca="1">'3 Statement and DCF Model'!S84</f>
        <v>860233.24270593282</v>
      </c>
      <c r="N92" s="313">
        <f ca="1">'3 Statement and DCF Model'!T84</f>
        <v>883451.38393555791</v>
      </c>
      <c r="O92" s="313">
        <f ca="1">'3 Statement and DCF Model'!U84</f>
        <v>905207.88784792216</v>
      </c>
      <c r="V92" s="209"/>
      <c r="W92" s="223"/>
    </row>
    <row r="93" spans="1:23" x14ac:dyDescent="0.2">
      <c r="A93" s="209"/>
      <c r="C93" s="209" t="str">
        <f>'3 Statement and DCF Model'!C85</f>
        <v>Depreciation &amp; Amort.</v>
      </c>
      <c r="D93" s="209"/>
      <c r="E93" s="209"/>
      <c r="F93" s="364">
        <f>'3 Statement and DCF Model'!L85</f>
        <v>51700.429813860246</v>
      </c>
      <c r="G93" s="311">
        <f>'3 Statement and DCF Model'!M85</f>
        <v>51537.352290950745</v>
      </c>
      <c r="H93" s="311">
        <f>'3 Statement and DCF Model'!N85</f>
        <v>50293.143812829323</v>
      </c>
      <c r="I93" s="311">
        <f>'3 Statement and DCF Model'!O85</f>
        <v>51888.054427616611</v>
      </c>
      <c r="J93" s="311">
        <f>'3 Statement and DCF Model'!P85</f>
        <v>53426.21907348065</v>
      </c>
      <c r="K93" s="311">
        <f>'3 Statement and DCF Model'!Q85</f>
        <v>54899.527630118951</v>
      </c>
      <c r="L93" s="311">
        <f>'3 Statement and DCF Model'!R85</f>
        <v>56300.018414444065</v>
      </c>
      <c r="M93" s="311">
        <f>'3 Statement and DCF Model'!S85</f>
        <v>57619.948246034299</v>
      </c>
      <c r="N93" s="311">
        <f>'3 Statement and DCF Model'!T85</f>
        <v>58851.862418403834</v>
      </c>
      <c r="O93" s="311">
        <f>'3 Statement and DCF Model'!U85</f>
        <v>59988.663711231762</v>
      </c>
      <c r="V93" s="209"/>
      <c r="W93" s="223"/>
    </row>
    <row r="94" spans="1:23" x14ac:dyDescent="0.2">
      <c r="A94" s="209"/>
      <c r="C94" s="209" t="str">
        <f>'3 Statement and DCF Model'!C86</f>
        <v>Amort. of Goodwill and Intangibles</v>
      </c>
      <c r="D94" s="209"/>
      <c r="E94" s="209"/>
      <c r="F94" s="364">
        <f>'3 Statement and DCF Model'!L86</f>
        <v>24709.320186139754</v>
      </c>
      <c r="G94" s="311">
        <f>'3 Statement and DCF Model'!M86</f>
        <v>24072.647709049255</v>
      </c>
      <c r="H94" s="311">
        <f>'3 Statement and DCF Model'!N86</f>
        <v>22954.186187170679</v>
      </c>
      <c r="I94" s="311">
        <f>'3 Statement and DCF Model'!O86</f>
        <v>23135.789350068</v>
      </c>
      <c r="J94" s="311">
        <f>'3 Statement and DCF Model'!P86</f>
        <v>23267.17770551896</v>
      </c>
      <c r="K94" s="311">
        <f>'3 Statement and DCF Model'!Q86</f>
        <v>23347.188974525583</v>
      </c>
      <c r="L94" s="311">
        <f>'3 Statement and DCF Model'!R86</f>
        <v>23374.984950569669</v>
      </c>
      <c r="M94" s="311">
        <f>'3 Statement and DCF Model'!S86</f>
        <v>23350.063293355066</v>
      </c>
      <c r="N94" s="311">
        <f>'3 Statement and DCF Model'!T86</f>
        <v>23272.265858424464</v>
      </c>
      <c r="O94" s="311">
        <f>'3 Statement and DCF Model'!U86</f>
        <v>23141.783401598637</v>
      </c>
      <c r="V94" s="209"/>
      <c r="W94" s="223"/>
    </row>
    <row r="95" spans="1:23" x14ac:dyDescent="0.2">
      <c r="A95" s="209"/>
      <c r="C95" s="209" t="str">
        <f>'3 Statement and DCF Model'!C87</f>
        <v>Share Based Compensation</v>
      </c>
      <c r="D95" s="209"/>
      <c r="E95" s="209"/>
      <c r="F95" s="364">
        <f>'3 Statement and DCF Model'!L87</f>
        <v>46475.234254057345</v>
      </c>
      <c r="G95" s="311">
        <f>'3 Statement and DCF Model'!M87</f>
        <v>48090.442026735422</v>
      </c>
      <c r="H95" s="311">
        <f>'3 Statement and DCF Model'!N87</f>
        <v>48859.057494221357</v>
      </c>
      <c r="I95" s="311">
        <f>'3 Statement and DCF Model'!O87</f>
        <v>49538.154117967104</v>
      </c>
      <c r="J95" s="311">
        <f>'3 Statement and DCF Model'!P87</f>
        <v>50123.386591990515</v>
      </c>
      <c r="K95" s="311">
        <f>'3 Statement and DCF Model'!Q87</f>
        <v>50610.921242293327</v>
      </c>
      <c r="L95" s="311">
        <f>'3 Statement and DCF Model'!R87</f>
        <v>50997.476942146808</v>
      </c>
      <c r="M95" s="311">
        <f>'3 Statement and DCF Model'!S87</f>
        <v>51280.361024073281</v>
      </c>
      <c r="N95" s="311">
        <f>'3 Statement and DCF Model'!T87</f>
        <v>51457.499650219921</v>
      </c>
      <c r="O95" s="311">
        <f>'3 Statement and DCF Model'!U87</f>
        <v>51527.462173189175</v>
      </c>
      <c r="V95" s="209"/>
      <c r="W95" s="223"/>
    </row>
    <row r="96" spans="1:23" x14ac:dyDescent="0.2">
      <c r="A96" s="209"/>
      <c r="C96" s="209" t="str">
        <f>'3 Statement and DCF Model'!C88</f>
        <v>Changes in:</v>
      </c>
      <c r="D96" s="209"/>
      <c r="E96" s="209"/>
      <c r="F96" s="364"/>
      <c r="G96" s="311"/>
      <c r="H96" s="311"/>
      <c r="I96" s="311"/>
      <c r="J96" s="311"/>
      <c r="K96" s="311"/>
      <c r="L96" s="311"/>
      <c r="M96" s="311"/>
      <c r="N96" s="311"/>
      <c r="O96" s="311"/>
      <c r="V96" s="209"/>
      <c r="W96" s="223"/>
    </row>
    <row r="97" spans="1:23" x14ac:dyDescent="0.2">
      <c r="A97" s="209"/>
      <c r="C97" s="282" t="str">
        <f>'3 Statement and DCF Model'!C89</f>
        <v>Receivables</v>
      </c>
      <c r="D97" s="209"/>
      <c r="E97" s="209"/>
      <c r="F97" s="364">
        <f>'3 Statement and DCF Model'!L89</f>
        <v>-2149.1462674947106</v>
      </c>
      <c r="G97" s="311">
        <f>'3 Statement and DCF Model'!M89</f>
        <v>-7967.8108578029205</v>
      </c>
      <c r="H97" s="311">
        <f>'3 Statement and DCF Model'!N89</f>
        <v>-7612.9745383824338</v>
      </c>
      <c r="I97" s="311">
        <f>'3 Statement and DCF Model'!O89</f>
        <v>-7217.660906063451</v>
      </c>
      <c r="J97" s="311">
        <f>'3 Statement and DCF Model'!P89</f>
        <v>-6783.0982115419465</v>
      </c>
      <c r="K97" s="311">
        <f>'3 Statement and DCF Model'!Q89</f>
        <v>-6310.8634005545173</v>
      </c>
      <c r="L97" s="311">
        <f>'3 Statement and DCF Model'!R89</f>
        <v>-5802.8761963223806</v>
      </c>
      <c r="M97" s="311">
        <f>'3 Statement and DCF Model'!S89</f>
        <v>-5261.3889014729066</v>
      </c>
      <c r="N97" s="311">
        <f>'3 Statement and DCF Model'!T89</f>
        <v>-4688.9719412721461</v>
      </c>
      <c r="O97" s="311">
        <f>'3 Statement and DCF Model'!U89</f>
        <v>-4088.4952387558296</v>
      </c>
      <c r="V97" s="209"/>
      <c r="W97" s="223"/>
    </row>
    <row r="98" spans="1:23" x14ac:dyDescent="0.2">
      <c r="A98" s="209"/>
      <c r="C98" s="282" t="str">
        <f>'3 Statement and DCF Model'!C90</f>
        <v>Income Tax Receivables</v>
      </c>
      <c r="D98" s="209"/>
      <c r="E98" s="209"/>
      <c r="F98" s="364">
        <f>'3 Statement and DCF Model'!L90</f>
        <v>-31.070587892859294</v>
      </c>
      <c r="G98" s="311">
        <f>'3 Statement and DCF Model'!M90</f>
        <v>-115.1920515208285</v>
      </c>
      <c r="H98" s="311">
        <f>'3 Statement and DCF Model'!N90</f>
        <v>-110.06212006065653</v>
      </c>
      <c r="I98" s="311">
        <f>'3 Statement and DCF Model'!O90</f>
        <v>-104.34700092521871</v>
      </c>
      <c r="J98" s="311">
        <f>'3 Statement and DCF Model'!P90</f>
        <v>-98.064451152175025</v>
      </c>
      <c r="K98" s="311">
        <f>'3 Statement and DCF Model'!Q90</f>
        <v>-91.237268925086028</v>
      </c>
      <c r="L98" s="311">
        <f>'3 Statement and DCF Model'!R90</f>
        <v>-83.893208022269391</v>
      </c>
      <c r="M98" s="311">
        <f>'3 Statement and DCF Model'!S90</f>
        <v>-76.064830381365937</v>
      </c>
      <c r="N98" s="311">
        <f>'3 Statement and DCF Model'!T90</f>
        <v>-67.789297095297115</v>
      </c>
      <c r="O98" s="311">
        <f>'3 Statement and DCF Model'!U90</f>
        <v>-59.108099149242662</v>
      </c>
      <c r="V98" s="209"/>
      <c r="W98" s="223"/>
    </row>
    <row r="99" spans="1:23" x14ac:dyDescent="0.2">
      <c r="A99" s="209"/>
      <c r="C99" s="282" t="str">
        <f>'3 Statement and DCF Model'!C91</f>
        <v>Inventory</v>
      </c>
      <c r="D99" s="209"/>
      <c r="E99" s="209"/>
      <c r="F99" s="364">
        <f>'3 Statement and DCF Model'!L91</f>
        <v>-10800.824750509579</v>
      </c>
      <c r="G99" s="311">
        <f>'3 Statement and DCF Model'!M91</f>
        <v>-8222.6093783670221</v>
      </c>
      <c r="H99" s="311">
        <f>'3 Statement and DCF Model'!N91</f>
        <v>-8015.3823478738777</v>
      </c>
      <c r="I99" s="311">
        <f>'3 Statement and DCF Model'!O91</f>
        <v>-9296.2428713576519</v>
      </c>
      <c r="J99" s="311">
        <f>'3 Statement and DCF Model'!P91</f>
        <v>-8736.5324050888303</v>
      </c>
      <c r="K99" s="311">
        <f>'3 Statement and DCF Model'!Q91</f>
        <v>-8128.3007975938381</v>
      </c>
      <c r="L99" s="311">
        <f>'3 Statement and DCF Model'!R91</f>
        <v>-7474.0206246201997</v>
      </c>
      <c r="M99" s="311">
        <f>'3 Statement and DCF Model'!S91</f>
        <v>-6776.5928193812142</v>
      </c>
      <c r="N99" s="311">
        <f>'3 Statement and DCF Model'!T91</f>
        <v>-6039.328052448167</v>
      </c>
      <c r="O99" s="311">
        <f>'3 Statement and DCF Model'!U91</f>
        <v>-5265.9227431887412</v>
      </c>
      <c r="V99" s="209"/>
      <c r="W99" s="223"/>
    </row>
    <row r="100" spans="1:23" x14ac:dyDescent="0.2">
      <c r="A100" s="209"/>
      <c r="C100" s="282" t="str">
        <f>'3 Statement and DCF Model'!C92</f>
        <v>Prepaid Expenses and Other Current Assets</v>
      </c>
      <c r="D100" s="209"/>
      <c r="E100" s="209"/>
      <c r="F100" s="364">
        <f>'3 Statement and DCF Model'!L92</f>
        <v>-396.43029134776589</v>
      </c>
      <c r="G100" s="311">
        <f>'3 Statement and DCF Model'!M92</f>
        <v>-1469.7378338259296</v>
      </c>
      <c r="H100" s="311">
        <f>'3 Statement and DCF Model'!N92</f>
        <v>-1404.2849292860265</v>
      </c>
      <c r="I100" s="311">
        <f>'3 Statement and DCF Model'!O92</f>
        <v>-1331.3656027589168</v>
      </c>
      <c r="J100" s="311">
        <f>'3 Statement and DCF Model'!P92</f>
        <v>-1251.2064166655255</v>
      </c>
      <c r="K100" s="311">
        <f>'3 Statement and DCF Model'!Q92</f>
        <v>-1164.0982535145158</v>
      </c>
      <c r="L100" s="311">
        <f>'3 Statement and DCF Model'!R92</f>
        <v>-1070.3952243533349</v>
      </c>
      <c r="M100" s="311">
        <f>'3 Statement and DCF Model'!S92</f>
        <v>-970.51278763649316</v>
      </c>
      <c r="N100" s="311">
        <f>'3 Statement and DCF Model'!T92</f>
        <v>-864.92508253843698</v>
      </c>
      <c r="O100" s="311">
        <f>'3 Statement and DCF Model'!U92</f>
        <v>-754.16149342099379</v>
      </c>
      <c r="V100" s="209"/>
      <c r="W100" s="223"/>
    </row>
    <row r="101" spans="1:23" x14ac:dyDescent="0.2">
      <c r="A101" s="209"/>
      <c r="C101" s="282" t="str">
        <f>'3 Statement and DCF Model'!C93</f>
        <v>Deferred Income Tax Asset</v>
      </c>
      <c r="D101" s="209"/>
      <c r="E101" s="209"/>
      <c r="F101" s="364">
        <f>'3 Statement and DCF Model'!L93</f>
        <v>-6699.0675601423718</v>
      </c>
      <c r="G101" s="311">
        <f>'3 Statement and DCF Model'!M93</f>
        <v>-24836.328755361959</v>
      </c>
      <c r="H101" s="311">
        <f>'3 Statement and DCF Model'!N93</f>
        <v>-23730.274452524376</v>
      </c>
      <c r="I101" s="311">
        <f>'3 Statement and DCF Model'!O93</f>
        <v>-22498.049000769854</v>
      </c>
      <c r="J101" s="311">
        <f>'3 Statement and DCF Model'!P93</f>
        <v>-21143.480959614273</v>
      </c>
      <c r="K101" s="311">
        <f>'3 Statement and DCF Model'!Q93</f>
        <v>-19671.485799999791</v>
      </c>
      <c r="L101" s="311">
        <f>'3 Statement and DCF Model'!R93</f>
        <v>-18088.047458780697</v>
      </c>
      <c r="M101" s="311">
        <f>'3 Statement and DCF Model'!S93</f>
        <v>-16400.186550465762</v>
      </c>
      <c r="N101" s="311">
        <f>'3 Statement and DCF Model'!T93</f>
        <v>-14615.915304271504</v>
      </c>
      <c r="O101" s="311">
        <f>'3 Statement and DCF Model'!U93</f>
        <v>-12744.179508858477</v>
      </c>
      <c r="V101" s="209"/>
      <c r="W101" s="223"/>
    </row>
    <row r="102" spans="1:23" x14ac:dyDescent="0.2">
      <c r="A102" s="209"/>
      <c r="C102" s="282" t="str">
        <f>'3 Statement and DCF Model'!C94</f>
        <v>Other Assets</v>
      </c>
      <c r="D102" s="209"/>
      <c r="E102" s="209"/>
      <c r="F102" s="364">
        <f>'3 Statement and DCF Model'!L94</f>
        <v>-185.89365326802726</v>
      </c>
      <c r="G102" s="311">
        <f>'3 Statement and DCF Model'!M94</f>
        <v>-689.1878376581044</v>
      </c>
      <c r="H102" s="311">
        <f>'3 Statement and DCF Model'!N94</f>
        <v>-658.4957341345289</v>
      </c>
      <c r="I102" s="311">
        <f>'3 Statement and DCF Model'!O94</f>
        <v>-624.30248427997503</v>
      </c>
      <c r="J102" s="311">
        <f>'3 Statement and DCF Model'!P94</f>
        <v>-586.71432749399173</v>
      </c>
      <c r="K102" s="311">
        <f>'3 Statement and DCF Model'!Q94</f>
        <v>-545.86766408046606</v>
      </c>
      <c r="L102" s="311">
        <f>'3 Statement and DCF Model'!R94</f>
        <v>-501.92854339967016</v>
      </c>
      <c r="M102" s="311">
        <f>'3 Statement and DCF Model'!S94</f>
        <v>-455.09178177007561</v>
      </c>
      <c r="N102" s="311">
        <f>'3 Statement and DCF Model'!T94</f>
        <v>-405.57971200836982</v>
      </c>
      <c r="O102" s="311">
        <f>'3 Statement and DCF Model'!U94</f>
        <v>-353.64057244332798</v>
      </c>
      <c r="V102" s="209"/>
      <c r="W102" s="223"/>
    </row>
    <row r="103" spans="1:23" x14ac:dyDescent="0.2">
      <c r="A103" s="209"/>
      <c r="C103" s="282" t="str">
        <f>'3 Statement and DCF Model'!C95</f>
        <v>Payables</v>
      </c>
      <c r="D103" s="209"/>
      <c r="E103" s="209"/>
      <c r="F103" s="364">
        <f>'3 Statement and DCF Model'!L95</f>
        <v>8031.2060418542242</v>
      </c>
      <c r="G103" s="311">
        <f>'3 Statement and DCF Model'!M95</f>
        <v>6114.1136574994307</v>
      </c>
      <c r="H103" s="311">
        <f>'3 Statement and DCF Model'!N95</f>
        <v>5960.0251487257192</v>
      </c>
      <c r="I103" s="311">
        <f>'3 Statement and DCF Model'!O95</f>
        <v>6912.4389701323234</v>
      </c>
      <c r="J103" s="311">
        <f>'3 Statement and DCF Model'!P95</f>
        <v>6496.2531526395469</v>
      </c>
      <c r="K103" s="311">
        <f>'3 Statement and DCF Model'!Q95</f>
        <v>6043.9883049268392</v>
      </c>
      <c r="L103" s="311">
        <f>'3 Statement and DCF Model'!R95</f>
        <v>5557.4829685632139</v>
      </c>
      <c r="M103" s="311">
        <f>'3 Statement and DCF Model'!S95</f>
        <v>5038.8942003371194</v>
      </c>
      <c r="N103" s="311">
        <f>'3 Statement and DCF Model'!T95</f>
        <v>4490.6837268397794</v>
      </c>
      <c r="O103" s="311">
        <f>'3 Statement and DCF Model'!U95</f>
        <v>3915.6001072084764</v>
      </c>
      <c r="V103" s="209"/>
      <c r="W103" s="223"/>
    </row>
    <row r="104" spans="1:23" x14ac:dyDescent="0.2">
      <c r="A104" s="209"/>
      <c r="C104" s="282" t="str">
        <f>'3 Statement and DCF Model'!C96</f>
        <v>Accrued Expenses and Other Liabilities</v>
      </c>
      <c r="D104" s="209"/>
      <c r="E104" s="209"/>
      <c r="F104" s="364">
        <f>'3 Statement and DCF Model'!L96</f>
        <v>2288.9639130125288</v>
      </c>
      <c r="G104" s="311">
        <f>'3 Statement and DCF Model'!M96</f>
        <v>8486.1750896466547</v>
      </c>
      <c r="H104" s="311">
        <f>'3 Statement and DCF Model'!N96</f>
        <v>8108.2540786553873</v>
      </c>
      <c r="I104" s="311">
        <f>'3 Statement and DCF Model'!O96</f>
        <v>7687.2224102269392</v>
      </c>
      <c r="J104" s="311">
        <f>'3 Statement and DCF Model'!P96</f>
        <v>7224.3882417267305</v>
      </c>
      <c r="K104" s="311">
        <f>'3 Statement and DCF Model'!Q96</f>
        <v>6721.4311107174144</v>
      </c>
      <c r="L104" s="311">
        <f>'3 Statement and DCF Model'!R96</f>
        <v>6180.3956324225874</v>
      </c>
      <c r="M104" s="311">
        <f>'3 Statement and DCF Model'!S96</f>
        <v>5603.6806381890783</v>
      </c>
      <c r="N104" s="311">
        <f>'3 Statement and DCF Model'!T96</f>
        <v>4994.0237782009644</v>
      </c>
      <c r="O104" s="311">
        <f>'3 Statement and DCF Model'!U96</f>
        <v>4354.4816849274212</v>
      </c>
      <c r="V104" s="209"/>
      <c r="W104" s="223"/>
    </row>
    <row r="105" spans="1:23" x14ac:dyDescent="0.2">
      <c r="A105" s="209"/>
      <c r="C105" s="282" t="str">
        <f>'3 Statement and DCF Model'!C97</f>
        <v>Income Tax Payable</v>
      </c>
      <c r="D105" s="209"/>
      <c r="E105" s="209"/>
      <c r="F105" s="364">
        <f>'3 Statement and DCF Model'!L97</f>
        <v>5407.1884548432427</v>
      </c>
      <c r="G105" s="311">
        <f>'3 Statement and DCF Model'!M97</f>
        <v>20046.776495538536</v>
      </c>
      <c r="H105" s="311">
        <f>'3 Statement and DCF Model'!N97</f>
        <v>19154.018809033441</v>
      </c>
      <c r="I105" s="311">
        <f>'3 Statement and DCF Model'!O97</f>
        <v>18159.421400263789</v>
      </c>
      <c r="J105" s="311">
        <f>'3 Statement and DCF Model'!P97</f>
        <v>17066.07451165875</v>
      </c>
      <c r="K105" s="311">
        <f>'3 Statement and DCF Model'!Q97</f>
        <v>15877.945692058769</v>
      </c>
      <c r="L105" s="311">
        <f>'3 Statement and DCF Model'!R97</f>
        <v>14599.864908318385</v>
      </c>
      <c r="M105" s="311">
        <f>'3 Statement and DCF Model'!S97</f>
        <v>13237.498887243681</v>
      </c>
      <c r="N105" s="311">
        <f>'3 Statement and DCF Model'!T97</f>
        <v>11797.314742791583</v>
      </c>
      <c r="O105" s="311">
        <f>'3 Statement and DCF Model'!U97</f>
        <v>10286.533116451465</v>
      </c>
      <c r="V105" s="209"/>
      <c r="W105" s="223"/>
    </row>
    <row r="106" spans="1:23" x14ac:dyDescent="0.2">
      <c r="A106" s="209"/>
      <c r="C106" s="282" t="str">
        <f>'3 Statement and DCF Model'!C98</f>
        <v>Deferred Income Tax Liabilities</v>
      </c>
      <c r="D106" s="209"/>
      <c r="E106" s="209"/>
      <c r="F106" s="364">
        <f>'3 Statement and DCF Model'!L98</f>
        <v>-408.59999999999991</v>
      </c>
      <c r="G106" s="311">
        <f>'3 Statement and DCF Model'!M98</f>
        <v>-408.59999999999991</v>
      </c>
      <c r="H106" s="311">
        <f>'3 Statement and DCF Model'!N98</f>
        <v>-408.59999999999991</v>
      </c>
      <c r="I106" s="311">
        <f>'3 Statement and DCF Model'!O98</f>
        <v>-408.59999999999991</v>
      </c>
      <c r="J106" s="311">
        <f>'3 Statement and DCF Model'!P98</f>
        <v>-408.60000000000014</v>
      </c>
      <c r="K106" s="311">
        <f>'3 Statement and DCF Model'!Q98</f>
        <v>-408.60000000000014</v>
      </c>
      <c r="L106" s="311">
        <f>'3 Statement and DCF Model'!R98</f>
        <v>-408.59999999999991</v>
      </c>
      <c r="M106" s="311">
        <f>'3 Statement and DCF Model'!S98</f>
        <v>-408.60000000000014</v>
      </c>
      <c r="N106" s="311">
        <f>'3 Statement and DCF Model'!T98</f>
        <v>-408.6</v>
      </c>
      <c r="O106" s="311">
        <f>'3 Statement and DCF Model'!U98</f>
        <v>-408.6</v>
      </c>
      <c r="V106" s="209"/>
      <c r="W106" s="223"/>
    </row>
    <row r="107" spans="1:23" x14ac:dyDescent="0.2">
      <c r="A107" s="209"/>
      <c r="C107" s="282" t="str">
        <f>'3 Statement and DCF Model'!C99</f>
        <v>Other Liabilities</v>
      </c>
      <c r="D107" s="209"/>
      <c r="E107" s="209"/>
      <c r="F107" s="364">
        <f>'3 Statement and DCF Model'!L99</f>
        <v>30.31801309960656</v>
      </c>
      <c r="G107" s="311">
        <f>'3 Statement and DCF Model'!M99</f>
        <v>112.40193262586035</v>
      </c>
      <c r="H107" s="311">
        <f>'3 Statement and DCF Model'!N99</f>
        <v>107.39625556091733</v>
      </c>
      <c r="I107" s="311">
        <f>'3 Statement and DCF Model'!O99</f>
        <v>101.81956491665005</v>
      </c>
      <c r="J107" s="311">
        <f>'3 Statement and DCF Model'!P99</f>
        <v>95.689187629457592</v>
      </c>
      <c r="K107" s="311">
        <f>'3 Statement and DCF Model'!Q99</f>
        <v>89.027369677765819</v>
      </c>
      <c r="L107" s="311">
        <f>'3 Statement and DCF Model'!R99</f>
        <v>81.861192603044401</v>
      </c>
      <c r="M107" s="311">
        <f>'3 Statement and DCF Model'!S99</f>
        <v>74.222429645485136</v>
      </c>
      <c r="N107" s="311">
        <f>'3 Statement and DCF Model'!T99</f>
        <v>66.147341802331539</v>
      </c>
      <c r="O107" s="311">
        <f>'3 Statement and DCF Model'!U99</f>
        <v>57.6764150868039</v>
      </c>
      <c r="V107" s="209"/>
      <c r="W107" s="223"/>
    </row>
    <row r="108" spans="1:23" x14ac:dyDescent="0.2">
      <c r="A108" s="209"/>
      <c r="C108" s="296" t="str">
        <f>'3 Statement and DCF Model'!C100</f>
        <v>Cash From Operating Activities</v>
      </c>
      <c r="D108" s="276"/>
      <c r="E108" s="276"/>
      <c r="F108" s="387">
        <f ca="1">'3 Statement and DCF Model'!L100</f>
        <v>801538.06820262247</v>
      </c>
      <c r="G108" s="314">
        <f ca="1">'3 Statement and DCF Model'!M100</f>
        <v>806195.11375642463</v>
      </c>
      <c r="H108" s="314">
        <f ca="1">'3 Statement and DCF Model'!N100</f>
        <v>840744.32322307583</v>
      </c>
      <c r="I108" s="314">
        <f ca="1">'3 Statement and DCF Model'!O100</f>
        <v>871545.79305463587</v>
      </c>
      <c r="J108" s="314">
        <f ca="1">'3 Statement and DCF Model'!P100</f>
        <v>901921.05934692093</v>
      </c>
      <c r="K108" s="314">
        <f ca="1">'3 Statement and DCF Model'!Q100</f>
        <v>931245.71196354018</v>
      </c>
      <c r="L108" s="314">
        <f ca="1">'3 Statement and DCF Model'!R100</f>
        <v>959355.63864483905</v>
      </c>
      <c r="M108" s="314">
        <f ca="1">'3 Statement and DCF Model'!S100</f>
        <v>986089.47375370306</v>
      </c>
      <c r="N108" s="314">
        <f ca="1">'3 Statement and DCF Model'!T100</f>
        <v>1011290.0720626072</v>
      </c>
      <c r="O108" s="314">
        <f ca="1">'3 Statement and DCF Model'!U100</f>
        <v>1034805.9808017996</v>
      </c>
      <c r="V108" s="209"/>
      <c r="W108" s="223"/>
    </row>
    <row r="109" spans="1:23" x14ac:dyDescent="0.2">
      <c r="A109" s="209"/>
      <c r="C109" s="209"/>
      <c r="D109" s="209"/>
      <c r="E109" s="209"/>
      <c r="F109" s="272"/>
      <c r="G109" s="209"/>
      <c r="H109" s="209"/>
      <c r="I109" s="209"/>
      <c r="J109" s="209"/>
      <c r="K109" s="209"/>
      <c r="L109" s="209"/>
      <c r="M109" s="209"/>
      <c r="N109" s="209"/>
      <c r="O109" s="209"/>
      <c r="V109" s="209"/>
      <c r="W109" s="209"/>
    </row>
    <row r="110" spans="1:23" x14ac:dyDescent="0.2">
      <c r="A110" s="209"/>
      <c r="C110" s="209" t="str">
        <f>'3 Statement and DCF Model'!C102</f>
        <v>Capital Expenditures</v>
      </c>
      <c r="D110" s="209"/>
      <c r="E110" s="209"/>
      <c r="F110" s="364">
        <f>'3 Statement and DCF Model'!L102</f>
        <v>-56608.204128321682</v>
      </c>
      <c r="G110" s="311">
        <f>'3 Statement and DCF Model'!M102</f>
        <v>-63046.899575762363</v>
      </c>
      <c r="H110" s="311">
        <f>'3 Statement and DCF Model'!N102</f>
        <v>-77067.636364785052</v>
      </c>
      <c r="I110" s="311">
        <f>'3 Statement and DCF Model'!O102</f>
        <v>-78936.806446692863</v>
      </c>
      <c r="J110" s="311">
        <f>'3 Statement and DCF Model'!P102</f>
        <v>-80693.437078786606</v>
      </c>
      <c r="K110" s="311">
        <f>'3 Statement and DCF Model'!Q102</f>
        <v>-82327.772248150664</v>
      </c>
      <c r="L110" s="311">
        <f>'3 Statement and DCF Model'!R102</f>
        <v>-83830.55309589993</v>
      </c>
      <c r="M110" s="311">
        <f>'3 Statement and DCF Model'!S102</f>
        <v>-85193.104045841785</v>
      </c>
      <c r="N110" s="311">
        <f>'3 Statement and DCF Model'!T102</f>
        <v>-86407.415189243955</v>
      </c>
      <c r="O110" s="311">
        <f>'3 Statement and DCF Model'!U102</f>
        <v>-87466.219846288033</v>
      </c>
      <c r="V110" s="209"/>
      <c r="W110" s="209"/>
    </row>
    <row r="111" spans="1:23" x14ac:dyDescent="0.2">
      <c r="A111" s="209"/>
      <c r="C111" s="209" t="str">
        <f>'3 Statement and DCF Model'!C103</f>
        <v>Sale of PP&amp;E</v>
      </c>
      <c r="D111" s="209"/>
      <c r="E111" s="209"/>
      <c r="F111" s="364">
        <f>'3 Statement and DCF Model'!L103</f>
        <v>0</v>
      </c>
      <c r="G111" s="311">
        <f>'3 Statement and DCF Model'!M103</f>
        <v>0</v>
      </c>
      <c r="H111" s="311">
        <f>'3 Statement and DCF Model'!N103</f>
        <v>0</v>
      </c>
      <c r="I111" s="311">
        <f>'3 Statement and DCF Model'!O103</f>
        <v>0</v>
      </c>
      <c r="J111" s="311">
        <f>'3 Statement and DCF Model'!P103</f>
        <v>0</v>
      </c>
      <c r="K111" s="311">
        <f>'3 Statement and DCF Model'!Q103</f>
        <v>0</v>
      </c>
      <c r="L111" s="311">
        <f>'3 Statement and DCF Model'!R103</f>
        <v>0</v>
      </c>
      <c r="M111" s="311">
        <f>'3 Statement and DCF Model'!S103</f>
        <v>0</v>
      </c>
      <c r="N111" s="311">
        <f>'3 Statement and DCF Model'!T103</f>
        <v>0</v>
      </c>
      <c r="O111" s="311">
        <f>'3 Statement and DCF Model'!U103</f>
        <v>0</v>
      </c>
      <c r="V111" s="209"/>
      <c r="W111" s="209"/>
    </row>
    <row r="112" spans="1:23" x14ac:dyDescent="0.2">
      <c r="A112" s="209"/>
      <c r="C112" s="209" t="str">
        <f>'3 Statement and DCF Model'!C104</f>
        <v>Purchase of Software</v>
      </c>
      <c r="D112" s="209"/>
      <c r="E112" s="209"/>
      <c r="F112" s="364">
        <f>'3 Statement and DCF Model'!L104</f>
        <v>-22822.005871678324</v>
      </c>
      <c r="G112" s="311">
        <f>'3 Statement and DCF Model'!M104</f>
        <v>-23466.810424237647</v>
      </c>
      <c r="H112" s="311">
        <f>'3 Statement and DCF Model'!N104</f>
        <v>-24082.899426408163</v>
      </c>
      <c r="I112" s="311">
        <f>'3 Statement and DCF Model'!O104</f>
        <v>-24666.9972035914</v>
      </c>
      <c r="J112" s="311">
        <f>'3 Statement and DCF Model'!P104</f>
        <v>-25215.927478834561</v>
      </c>
      <c r="K112" s="311">
        <f>'3 Statement and DCF Model'!Q104</f>
        <v>-25726.641591390646</v>
      </c>
      <c r="L112" s="311">
        <f>'3 Statement and DCF Model'!R104</f>
        <v>-26196.246236393294</v>
      </c>
      <c r="M112" s="311">
        <f>'3 Statement and DCF Model'!S104</f>
        <v>-26622.030379240066</v>
      </c>
      <c r="N112" s="311">
        <f>'3 Statement and DCF Model'!T104</f>
        <v>-27001.491000044625</v>
      </c>
      <c r="O112" s="311">
        <f>'3 Statement and DCF Model'!U104</f>
        <v>-27332.357330849292</v>
      </c>
      <c r="V112" s="209"/>
      <c r="W112" s="209"/>
    </row>
    <row r="113" spans="1:28" x14ac:dyDescent="0.2">
      <c r="A113" s="209"/>
      <c r="C113" s="296" t="str">
        <f>'3 Statement and DCF Model'!C105</f>
        <v>Cash From Investing Activities</v>
      </c>
      <c r="D113" s="276"/>
      <c r="E113" s="276"/>
      <c r="F113" s="387">
        <f>'3 Statement and DCF Model'!L105</f>
        <v>-79430.210000000006</v>
      </c>
      <c r="G113" s="314">
        <f>'3 Statement and DCF Model'!M105</f>
        <v>-86513.71</v>
      </c>
      <c r="H113" s="314">
        <f>'3 Statement and DCF Model'!N105</f>
        <v>-101150.53579119322</v>
      </c>
      <c r="I113" s="314">
        <f>'3 Statement and DCF Model'!O105</f>
        <v>-103603.80365028426</v>
      </c>
      <c r="J113" s="314">
        <f>'3 Statement and DCF Model'!P105</f>
        <v>-105909.36455762117</v>
      </c>
      <c r="K113" s="314">
        <f>'3 Statement and DCF Model'!Q105</f>
        <v>-108054.41383954132</v>
      </c>
      <c r="L113" s="314">
        <f>'3 Statement and DCF Model'!R105</f>
        <v>-110026.79933229322</v>
      </c>
      <c r="M113" s="314">
        <f>'3 Statement and DCF Model'!S105</f>
        <v>-111815.13442508185</v>
      </c>
      <c r="N113" s="314">
        <f>'3 Statement and DCF Model'!T105</f>
        <v>-113408.90618928858</v>
      </c>
      <c r="O113" s="314">
        <f>'3 Statement and DCF Model'!U105</f>
        <v>-114798.57717713733</v>
      </c>
      <c r="V113" s="209"/>
      <c r="W113" s="223"/>
    </row>
    <row r="114" spans="1:28" x14ac:dyDescent="0.2">
      <c r="A114" s="209"/>
      <c r="C114" s="209"/>
      <c r="D114" s="209"/>
      <c r="E114" s="209"/>
      <c r="F114" s="272"/>
      <c r="G114" s="209"/>
      <c r="H114" s="209"/>
      <c r="I114" s="209"/>
      <c r="J114" s="209"/>
      <c r="K114" s="209"/>
      <c r="L114" s="209"/>
      <c r="M114" s="209"/>
      <c r="N114" s="209"/>
      <c r="O114" s="209"/>
      <c r="V114" s="209"/>
      <c r="W114" s="209"/>
    </row>
    <row r="115" spans="1:28" x14ac:dyDescent="0.2">
      <c r="A115" s="209"/>
      <c r="C115" s="209" t="str">
        <f>'3 Statement and DCF Model'!C107</f>
        <v>Repayments / Borrowings</v>
      </c>
      <c r="D115" s="209"/>
      <c r="E115" s="209"/>
      <c r="F115" s="364">
        <f>'3 Statement and DCF Model'!L107</f>
        <v>0</v>
      </c>
      <c r="G115" s="311">
        <f>'3 Statement and DCF Model'!M107</f>
        <v>0</v>
      </c>
      <c r="H115" s="311">
        <f>'3 Statement and DCF Model'!N107</f>
        <v>0</v>
      </c>
      <c r="I115" s="311">
        <f>'3 Statement and DCF Model'!O107</f>
        <v>0</v>
      </c>
      <c r="J115" s="311">
        <f>'3 Statement and DCF Model'!P107</f>
        <v>0</v>
      </c>
      <c r="K115" s="311">
        <f>'3 Statement and DCF Model'!Q107</f>
        <v>0</v>
      </c>
      <c r="L115" s="311">
        <f>'3 Statement and DCF Model'!R107</f>
        <v>0</v>
      </c>
      <c r="M115" s="311">
        <f>'3 Statement and DCF Model'!S107</f>
        <v>0</v>
      </c>
      <c r="N115" s="311">
        <f>'3 Statement and DCF Model'!T107</f>
        <v>0</v>
      </c>
      <c r="O115" s="311">
        <f>'3 Statement and DCF Model'!U107</f>
        <v>0</v>
      </c>
      <c r="V115" s="209"/>
      <c r="W115" s="209"/>
    </row>
    <row r="116" spans="1:28" x14ac:dyDescent="0.2">
      <c r="A116" s="209"/>
      <c r="C116" s="209" t="str">
        <f>'3 Statement and DCF Model'!C108</f>
        <v>Issuance of Common Stock</v>
      </c>
      <c r="D116" s="209"/>
      <c r="E116" s="209"/>
      <c r="F116" s="364">
        <f>'3 Statement and DCF Model'!L108</f>
        <v>0</v>
      </c>
      <c r="G116" s="311">
        <f>'3 Statement and DCF Model'!M108</f>
        <v>0</v>
      </c>
      <c r="H116" s="311">
        <f>'3 Statement and DCF Model'!N108</f>
        <v>0</v>
      </c>
      <c r="I116" s="311">
        <f>'3 Statement and DCF Model'!O108</f>
        <v>0</v>
      </c>
      <c r="J116" s="311">
        <f>'3 Statement and DCF Model'!P108</f>
        <v>0</v>
      </c>
      <c r="K116" s="311">
        <f>'3 Statement and DCF Model'!Q108</f>
        <v>0</v>
      </c>
      <c r="L116" s="311">
        <f>'3 Statement and DCF Model'!R108</f>
        <v>0</v>
      </c>
      <c r="M116" s="311">
        <f>'3 Statement and DCF Model'!S108</f>
        <v>0</v>
      </c>
      <c r="N116" s="311">
        <f>'3 Statement and DCF Model'!T108</f>
        <v>0</v>
      </c>
      <c r="O116" s="311">
        <f>'3 Statement and DCF Model'!U108</f>
        <v>0</v>
      </c>
      <c r="V116" s="209"/>
      <c r="W116" s="209"/>
    </row>
    <row r="117" spans="1:28" x14ac:dyDescent="0.2">
      <c r="A117" s="209"/>
      <c r="C117" s="209" t="str">
        <f>'3 Statement and DCF Model'!C109</f>
        <v>BuyBack of Treasury Stock</v>
      </c>
      <c r="D117" s="209"/>
      <c r="E117" s="209"/>
      <c r="F117" s="364">
        <f>'3 Statement and DCF Model'!L109</f>
        <v>-603279.50596138358</v>
      </c>
      <c r="G117" s="311">
        <f>'3 Statement and DCF Model'!M109</f>
        <v>-620324.34304086119</v>
      </c>
      <c r="H117" s="311">
        <f>'3 Statement and DCF Model'!N109</f>
        <v>-636610.10998647881</v>
      </c>
      <c r="I117" s="311">
        <f>'3 Statement and DCF Model'!O109</f>
        <v>-652050.21724232414</v>
      </c>
      <c r="J117" s="311">
        <f>'3 Statement and DCF Model'!P109</f>
        <v>-666560.7027411866</v>
      </c>
      <c r="K117" s="311">
        <f>'3 Statement and DCF Model'!Q109</f>
        <v>-680060.97783719341</v>
      </c>
      <c r="L117" s="311">
        <f>'3 Statement and DCF Model'!R109</f>
        <v>-692474.56057953869</v>
      </c>
      <c r="M117" s="311">
        <f>'3 Statement and DCF Model'!S109</f>
        <v>-703729.78717035998</v>
      </c>
      <c r="N117" s="311">
        <f>'3 Statement and DCF Model'!T109</f>
        <v>-713760.49249652319</v>
      </c>
      <c r="O117" s="311">
        <f>'3 Statement and DCF Model'!U109</f>
        <v>-722506.65081886435</v>
      </c>
      <c r="V117" s="209"/>
      <c r="W117" s="209"/>
    </row>
    <row r="118" spans="1:28" x14ac:dyDescent="0.2">
      <c r="A118" s="209"/>
      <c r="C118" s="209" t="str">
        <f>'3 Statement and DCF Model'!C110</f>
        <v>Dividends, Series a Preferred Stock</v>
      </c>
      <c r="D118" s="209"/>
      <c r="E118" s="209"/>
      <c r="F118" s="364">
        <f ca="1">'3 Statement and DCF Model'!L110</f>
        <v>0</v>
      </c>
      <c r="G118" s="311">
        <f ca="1">'3 Statement and DCF Model'!M110</f>
        <v>0</v>
      </c>
      <c r="H118" s="311">
        <f ca="1">'3 Statement and DCF Model'!N110</f>
        <v>0</v>
      </c>
      <c r="I118" s="311">
        <f ca="1">'3 Statement and DCF Model'!O110</f>
        <v>0</v>
      </c>
      <c r="J118" s="311">
        <f ca="1">'3 Statement and DCF Model'!P110</f>
        <v>0</v>
      </c>
      <c r="K118" s="311">
        <f ca="1">'3 Statement and DCF Model'!Q110</f>
        <v>0</v>
      </c>
      <c r="L118" s="311">
        <f ca="1">'3 Statement and DCF Model'!R110</f>
        <v>0</v>
      </c>
      <c r="M118" s="311">
        <f ca="1">'3 Statement and DCF Model'!S110</f>
        <v>0</v>
      </c>
      <c r="N118" s="311">
        <f ca="1">'3 Statement and DCF Model'!T110</f>
        <v>0</v>
      </c>
      <c r="O118" s="311">
        <f ca="1">'3 Statement and DCF Model'!U110</f>
        <v>0</v>
      </c>
      <c r="V118" s="209"/>
      <c r="W118" s="209"/>
    </row>
    <row r="119" spans="1:28" x14ac:dyDescent="0.2">
      <c r="A119" s="209"/>
      <c r="C119" s="209" t="str">
        <f>'3 Statement and DCF Model'!C111</f>
        <v>Repayment of Leases</v>
      </c>
      <c r="D119" s="209"/>
      <c r="E119" s="209"/>
      <c r="F119" s="364">
        <f>'3 Statement and DCF Model'!L111</f>
        <v>-83932.792968483453</v>
      </c>
      <c r="G119" s="311">
        <f>'3 Statement and DCF Model'!M111</f>
        <v>-86304.199203299097</v>
      </c>
      <c r="H119" s="311">
        <f>'3 Statement and DCF Model'!N111</f>
        <v>-88569.99787849393</v>
      </c>
      <c r="I119" s="311">
        <f>'3 Statement and DCF Model'!O111</f>
        <v>-90718.142002254361</v>
      </c>
      <c r="J119" s="311">
        <f>'3 Statement and DCF Model'!P111</f>
        <v>-92736.950138803528</v>
      </c>
      <c r="K119" s="311">
        <f>'3 Statement and DCF Model'!Q111</f>
        <v>-94615.210188173151</v>
      </c>
      <c r="L119" s="311">
        <f>'3 Statement and DCF Model'!R111</f>
        <v>-96342.281404772875</v>
      </c>
      <c r="M119" s="311">
        <f>'3 Statement and DCF Model'!S111</f>
        <v>-97908.193380773664</v>
      </c>
      <c r="N119" s="311">
        <f>'3 Statement and DCF Model'!T111</f>
        <v>-99303.740726820281</v>
      </c>
      <c r="O119" s="311">
        <f>'3 Statement and DCF Model'!U111</f>
        <v>-100520.57220954867</v>
      </c>
      <c r="V119" s="209"/>
      <c r="W119" s="209"/>
    </row>
    <row r="120" spans="1:28" x14ac:dyDescent="0.2">
      <c r="A120" s="209"/>
      <c r="C120" s="296" t="str">
        <f>'3 Statement and DCF Model'!C112</f>
        <v>Cash From Financing Activities</v>
      </c>
      <c r="D120" s="276"/>
      <c r="E120" s="276"/>
      <c r="F120" s="387">
        <f ca="1">'3 Statement and DCF Model'!L112</f>
        <v>-687212.29892986699</v>
      </c>
      <c r="G120" s="314">
        <f ca="1">'3 Statement and DCF Model'!M112</f>
        <v>-706628.54224416032</v>
      </c>
      <c r="H120" s="314">
        <f ca="1">'3 Statement and DCF Model'!N112</f>
        <v>-725180.10786497279</v>
      </c>
      <c r="I120" s="314">
        <f ca="1">'3 Statement and DCF Model'!O112</f>
        <v>-742768.35924457852</v>
      </c>
      <c r="J120" s="314">
        <f ca="1">'3 Statement and DCF Model'!P112</f>
        <v>-759297.65287999017</v>
      </c>
      <c r="K120" s="314">
        <f ca="1">'3 Statement and DCF Model'!Q112</f>
        <v>-774676.18802536651</v>
      </c>
      <c r="L120" s="314">
        <f ca="1">'3 Statement and DCF Model'!R112</f>
        <v>-788816.84198431158</v>
      </c>
      <c r="M120" s="314">
        <f ca="1">'3 Statement and DCF Model'!S112</f>
        <v>-801637.98055113363</v>
      </c>
      <c r="N120" s="314">
        <f ca="1">'3 Statement and DCF Model'!T112</f>
        <v>-813064.2332233435</v>
      </c>
      <c r="O120" s="314">
        <f ca="1">'3 Statement and DCF Model'!U112</f>
        <v>-823027.22302841302</v>
      </c>
      <c r="V120" s="209"/>
      <c r="W120" s="223"/>
    </row>
    <row r="121" spans="1:28" ht="13.5" thickBot="1" x14ac:dyDescent="0.25">
      <c r="A121" s="209"/>
      <c r="C121" s="209"/>
      <c r="D121" s="209"/>
      <c r="E121" s="209"/>
      <c r="F121" s="272"/>
      <c r="G121" s="209"/>
      <c r="H121" s="209"/>
      <c r="I121" s="209"/>
      <c r="J121" s="209"/>
      <c r="K121" s="209"/>
      <c r="L121" s="209"/>
      <c r="M121" s="209"/>
      <c r="N121" s="209"/>
      <c r="O121" s="209"/>
      <c r="V121" s="209"/>
      <c r="W121" s="209"/>
    </row>
    <row r="122" spans="1:28" ht="13.5" thickBot="1" x14ac:dyDescent="0.25">
      <c r="A122" s="209"/>
      <c r="C122" s="304" t="str">
        <f>'3 Statement and DCF Model'!C115</f>
        <v>Net Change In Cash</v>
      </c>
      <c r="D122" s="305"/>
      <c r="E122" s="305"/>
      <c r="F122" s="388">
        <f ca="1">'3 Statement and DCF Model'!L115</f>
        <v>34895.559272755519</v>
      </c>
      <c r="G122" s="305">
        <f ca="1">'3 Statement and DCF Model'!M115</f>
        <v>13052.861512264353</v>
      </c>
      <c r="H122" s="305">
        <f ca="1">'3 Statement and DCF Model'!N115</f>
        <v>14413.679566909792</v>
      </c>
      <c r="I122" s="305">
        <f ca="1">'3 Statement and DCF Model'!O115</f>
        <v>25173.630159773049</v>
      </c>
      <c r="J122" s="305">
        <f ca="1">'3 Statement and DCF Model'!P115</f>
        <v>36714.04190930957</v>
      </c>
      <c r="K122" s="305">
        <f ca="1">'3 Statement and DCF Model'!Q115</f>
        <v>48515.110098632285</v>
      </c>
      <c r="L122" s="305">
        <f ca="1">'3 Statement and DCF Model'!R115</f>
        <v>60511.997328234254</v>
      </c>
      <c r="M122" s="305">
        <f ca="1">'3 Statement and DCF Model'!S115</f>
        <v>72636.358777487534</v>
      </c>
      <c r="N122" s="305">
        <f ca="1">'3 Statement and DCF Model'!T115</f>
        <v>84816.93264997506</v>
      </c>
      <c r="O122" s="307">
        <f ca="1">'3 Statement and DCF Model'!U115</f>
        <v>96980.180596249178</v>
      </c>
      <c r="V122" s="209"/>
      <c r="W122" s="209"/>
    </row>
    <row r="123" spans="1:28" x14ac:dyDescent="0.2">
      <c r="A123" s="209"/>
      <c r="C123" s="209"/>
      <c r="D123" s="209"/>
      <c r="E123" s="209"/>
      <c r="F123" s="209"/>
      <c r="G123" s="209"/>
      <c r="H123" s="209"/>
      <c r="I123" s="209"/>
      <c r="J123" s="209"/>
      <c r="K123" s="209"/>
      <c r="L123" s="209"/>
      <c r="M123" s="209"/>
      <c r="N123" s="209"/>
      <c r="O123" s="209"/>
      <c r="P123" s="209"/>
      <c r="Q123" s="209"/>
      <c r="R123" s="209"/>
      <c r="S123" s="209"/>
      <c r="T123" s="209"/>
      <c r="U123" s="209"/>
      <c r="V123" s="209"/>
      <c r="W123" s="209"/>
    </row>
    <row r="124" spans="1:28" ht="18" x14ac:dyDescent="0.25">
      <c r="A124" s="209"/>
      <c r="C124" s="271" t="str">
        <f>'3 Statement and DCF Model'!C118</f>
        <v>Balance Sheet</v>
      </c>
      <c r="D124" s="209"/>
      <c r="E124" s="209"/>
      <c r="F124" s="272"/>
      <c r="G124" s="209"/>
      <c r="H124" s="209"/>
      <c r="I124" s="209"/>
      <c r="J124" s="209"/>
      <c r="K124" s="209"/>
      <c r="L124" s="209"/>
      <c r="M124" s="209"/>
      <c r="N124" s="209"/>
      <c r="O124" s="209"/>
      <c r="P124" s="209"/>
      <c r="Q124" s="209"/>
      <c r="R124" s="209"/>
      <c r="S124" s="209"/>
      <c r="T124" s="209"/>
      <c r="U124" s="209"/>
      <c r="V124" s="209"/>
      <c r="W124" s="209"/>
    </row>
    <row r="125" spans="1:28" x14ac:dyDescent="0.2">
      <c r="A125" s="209"/>
      <c r="C125" s="213"/>
      <c r="D125" s="209"/>
      <c r="E125" s="209"/>
      <c r="F125" s="272"/>
      <c r="G125" s="209"/>
      <c r="H125" s="209"/>
      <c r="I125" s="209"/>
      <c r="J125" s="209"/>
      <c r="K125" s="209"/>
      <c r="L125" s="209"/>
      <c r="M125" s="209"/>
      <c r="N125" s="209"/>
      <c r="O125" s="209"/>
      <c r="P125" s="209"/>
      <c r="Q125" s="209"/>
      <c r="R125" s="209"/>
      <c r="S125" s="209"/>
      <c r="T125" s="209"/>
      <c r="U125" s="209"/>
      <c r="V125" s="209"/>
      <c r="W125" s="209"/>
    </row>
    <row r="126" spans="1:28" s="269" customFormat="1" x14ac:dyDescent="0.2">
      <c r="A126" s="213"/>
      <c r="C126" s="270" t="s">
        <v>1485</v>
      </c>
      <c r="D126" s="270"/>
      <c r="E126" s="270"/>
      <c r="F126" s="298">
        <f>firstyear</f>
        <v>2019</v>
      </c>
      <c r="G126" s="301">
        <f>F126+1</f>
        <v>2020</v>
      </c>
      <c r="H126" s="301">
        <f t="shared" ref="H126:U126" si="9">G126+1</f>
        <v>2021</v>
      </c>
      <c r="I126" s="301">
        <f t="shared" si="9"/>
        <v>2022</v>
      </c>
      <c r="J126" s="301">
        <f t="shared" si="9"/>
        <v>2023</v>
      </c>
      <c r="K126" s="301">
        <f t="shared" si="9"/>
        <v>2024</v>
      </c>
      <c r="L126" s="310">
        <f t="shared" si="9"/>
        <v>2025</v>
      </c>
      <c r="M126" s="310">
        <f t="shared" si="9"/>
        <v>2026</v>
      </c>
      <c r="N126" s="310">
        <f t="shared" si="9"/>
        <v>2027</v>
      </c>
      <c r="O126" s="310">
        <f t="shared" si="9"/>
        <v>2028</v>
      </c>
      <c r="P126" s="310">
        <f t="shared" si="9"/>
        <v>2029</v>
      </c>
      <c r="Q126" s="310">
        <f t="shared" si="9"/>
        <v>2030</v>
      </c>
      <c r="R126" s="310">
        <f t="shared" si="9"/>
        <v>2031</v>
      </c>
      <c r="S126" s="310">
        <f t="shared" si="9"/>
        <v>2032</v>
      </c>
      <c r="T126" s="310">
        <f t="shared" si="9"/>
        <v>2033</v>
      </c>
      <c r="U126" s="310">
        <f t="shared" si="9"/>
        <v>2034</v>
      </c>
      <c r="V126" s="213"/>
      <c r="W126" s="213"/>
    </row>
    <row r="127" spans="1:28" x14ac:dyDescent="0.2">
      <c r="A127" s="209"/>
      <c r="C127" s="209" t="str">
        <f>'3 Statement and DCF Model'!C122</f>
        <v>Cash and Investments</v>
      </c>
      <c r="D127" s="209"/>
      <c r="E127" s="209"/>
      <c r="F127" s="272">
        <f>'3 Statement and DCF Model'!F122</f>
        <v>112045</v>
      </c>
      <c r="G127" s="209">
        <f>'3 Statement and DCF Model'!G122</f>
        <v>139273</v>
      </c>
      <c r="H127" s="209">
        <f>'3 Statement and DCF Model'!H122</f>
        <v>216925</v>
      </c>
      <c r="I127" s="209">
        <f>'3 Statement and DCF Model'!I122</f>
        <v>194885</v>
      </c>
      <c r="J127" s="209">
        <f>'3 Statement and DCF Model'!J122</f>
        <v>153097</v>
      </c>
      <c r="K127" s="209">
        <f>'3 Statement and DCF Model'!K122</f>
        <v>183678</v>
      </c>
      <c r="L127" s="311">
        <f ca="1">'3 Statement and DCF Model'!L122</f>
        <v>218573.55927275552</v>
      </c>
      <c r="M127" s="311">
        <f ca="1">'3 Statement and DCF Model'!M122</f>
        <v>231626.42078501987</v>
      </c>
      <c r="N127" s="311">
        <f ca="1">'3 Statement and DCF Model'!N122</f>
        <v>246040.10035192966</v>
      </c>
      <c r="O127" s="311">
        <f ca="1">'3 Statement and DCF Model'!O122</f>
        <v>271213.73051170271</v>
      </c>
      <c r="P127" s="311">
        <f ca="1">'3 Statement and DCF Model'!P122</f>
        <v>307927.77242101228</v>
      </c>
      <c r="Q127" s="311">
        <f ca="1">'3 Statement and DCF Model'!Q122</f>
        <v>356442.88251964457</v>
      </c>
      <c r="R127" s="311">
        <f ca="1">'3 Statement and DCF Model'!R122</f>
        <v>416954.87984787882</v>
      </c>
      <c r="S127" s="311">
        <f ca="1">'3 Statement and DCF Model'!S122</f>
        <v>489591.23862536636</v>
      </c>
      <c r="T127" s="311">
        <f ca="1">'3 Statement and DCF Model'!T122</f>
        <v>574408.17127534142</v>
      </c>
      <c r="U127" s="311">
        <f ca="1">'3 Statement and DCF Model'!U122</f>
        <v>671388.3518715906</v>
      </c>
      <c r="V127" s="209"/>
      <c r="W127" s="223"/>
      <c r="AB127" s="209"/>
    </row>
    <row r="128" spans="1:28" x14ac:dyDescent="0.2">
      <c r="A128" s="209"/>
      <c r="C128" s="209" t="str">
        <f>'3 Statement and DCF Model'!C123</f>
        <v>Receivables</v>
      </c>
      <c r="D128" s="209"/>
      <c r="E128" s="209"/>
      <c r="F128" s="272">
        <f>'3 Statement and DCF Model'!F123</f>
        <v>116910</v>
      </c>
      <c r="G128" s="209">
        <f>'3 Statement and DCF Model'!G123</f>
        <v>160663</v>
      </c>
      <c r="H128" s="209">
        <f>'3 Statement and DCF Model'!H123</f>
        <v>194881</v>
      </c>
      <c r="I128" s="209">
        <f>'3 Statement and DCF Model'!I123</f>
        <v>314436</v>
      </c>
      <c r="J128" s="209">
        <f>'3 Statement and DCF Model'!J123</f>
        <v>326818</v>
      </c>
      <c r="K128" s="209">
        <f>'3 Statement and DCF Model'!K123</f>
        <v>279861</v>
      </c>
      <c r="L128" s="311">
        <f>'3 Statement and DCF Model'!L123</f>
        <v>282010.14626749471</v>
      </c>
      <c r="M128" s="311">
        <f>'3 Statement and DCF Model'!M123</f>
        <v>289977.95712529763</v>
      </c>
      <c r="N128" s="311">
        <f>'3 Statement and DCF Model'!N123</f>
        <v>297590.93166368006</v>
      </c>
      <c r="O128" s="311">
        <f>'3 Statement and DCF Model'!O123</f>
        <v>304808.59256974352</v>
      </c>
      <c r="P128" s="311">
        <f>'3 Statement and DCF Model'!P123</f>
        <v>311591.69078128546</v>
      </c>
      <c r="Q128" s="311">
        <f>'3 Statement and DCF Model'!Q123</f>
        <v>317902.55418183998</v>
      </c>
      <c r="R128" s="311">
        <f>'3 Statement and DCF Model'!R123</f>
        <v>323705.43037816236</v>
      </c>
      <c r="S128" s="311">
        <f>'3 Statement and DCF Model'!S123</f>
        <v>328966.81927963527</v>
      </c>
      <c r="T128" s="311">
        <f>'3 Statement and DCF Model'!T123</f>
        <v>333655.79122090741</v>
      </c>
      <c r="U128" s="311">
        <f>'3 Statement and DCF Model'!U123</f>
        <v>337744.28645966324</v>
      </c>
      <c r="V128" s="209"/>
      <c r="W128" s="223"/>
      <c r="AB128" s="209"/>
    </row>
    <row r="129" spans="1:28" x14ac:dyDescent="0.2">
      <c r="A129" s="209"/>
      <c r="C129" s="209" t="str">
        <f>'3 Statement and DCF Model'!C124</f>
        <v>Income Tax Receivables</v>
      </c>
      <c r="D129" s="209"/>
      <c r="E129" s="209"/>
      <c r="F129" s="272">
        <f>'3 Statement and DCF Model'!F124</f>
        <v>1341</v>
      </c>
      <c r="G129" s="209">
        <f>'3 Statement and DCF Model'!G124</f>
        <v>1857</v>
      </c>
      <c r="H129" s="209">
        <f>'3 Statement and DCF Model'!H124</f>
        <v>22301</v>
      </c>
      <c r="I129" s="209">
        <f>'3 Statement and DCF Model'!I124</f>
        <v>14752</v>
      </c>
      <c r="J129" s="209">
        <f>'3 Statement and DCF Model'!J124</f>
        <v>4413</v>
      </c>
      <c r="K129" s="209">
        <f>'3 Statement and DCF Model'!K124</f>
        <v>4046</v>
      </c>
      <c r="L129" s="311">
        <f>'3 Statement and DCF Model'!L124</f>
        <v>4077.0705878928593</v>
      </c>
      <c r="M129" s="311">
        <f>'3 Statement and DCF Model'!M124</f>
        <v>4192.2626394136878</v>
      </c>
      <c r="N129" s="311">
        <f>'3 Statement and DCF Model'!N124</f>
        <v>4302.3247594743443</v>
      </c>
      <c r="O129" s="311">
        <f>'3 Statement and DCF Model'!O124</f>
        <v>4406.671760399563</v>
      </c>
      <c r="P129" s="311">
        <f>'3 Statement and DCF Model'!P124</f>
        <v>4504.7362115517381</v>
      </c>
      <c r="Q129" s="311">
        <f>'3 Statement and DCF Model'!Q124</f>
        <v>4595.9734804768241</v>
      </c>
      <c r="R129" s="311">
        <f>'3 Statement and DCF Model'!R124</f>
        <v>4679.8666884990935</v>
      </c>
      <c r="S129" s="311">
        <f>'3 Statement and DCF Model'!S124</f>
        <v>4755.9315188804594</v>
      </c>
      <c r="T129" s="311">
        <f>'3 Statement and DCF Model'!T124</f>
        <v>4823.7208159757565</v>
      </c>
      <c r="U129" s="311">
        <f>'3 Statement and DCF Model'!U124</f>
        <v>4882.8289151249992</v>
      </c>
      <c r="V129" s="209"/>
      <c r="W129" s="223"/>
      <c r="AB129" s="209"/>
    </row>
    <row r="130" spans="1:28" x14ac:dyDescent="0.2">
      <c r="A130" s="209"/>
      <c r="C130" s="209" t="str">
        <f>'3 Statement and DCF Model'!C125</f>
        <v>Inventory</v>
      </c>
      <c r="D130" s="209"/>
      <c r="E130" s="209"/>
      <c r="F130" s="272">
        <f>'3 Statement and DCF Model'!F125</f>
        <v>172028</v>
      </c>
      <c r="G130" s="209">
        <f>'3 Statement and DCF Model'!G125</f>
        <v>175121</v>
      </c>
      <c r="H130" s="209">
        <f>'3 Statement and DCF Model'!H125</f>
        <v>213520</v>
      </c>
      <c r="I130" s="209">
        <f>'3 Statement and DCF Model'!I125</f>
        <v>471551</v>
      </c>
      <c r="J130" s="209">
        <f>'3 Statement and DCF Model'!J125</f>
        <v>385054</v>
      </c>
      <c r="K130" s="209">
        <f>'3 Statement and DCF Model'!K125</f>
        <v>356254</v>
      </c>
      <c r="L130" s="311">
        <f>'3 Statement and DCF Model'!L125</f>
        <v>367054.82475050958</v>
      </c>
      <c r="M130" s="311">
        <f>'3 Statement and DCF Model'!M125</f>
        <v>375277.4341288766</v>
      </c>
      <c r="N130" s="311">
        <f>'3 Statement and DCF Model'!N125</f>
        <v>383292.81647675048</v>
      </c>
      <c r="O130" s="311">
        <f>'3 Statement and DCF Model'!O125</f>
        <v>392589.05934810813</v>
      </c>
      <c r="P130" s="311">
        <f>'3 Statement and DCF Model'!P125</f>
        <v>401325.59175319696</v>
      </c>
      <c r="Q130" s="311">
        <f>'3 Statement and DCF Model'!Q125</f>
        <v>409453.8925507908</v>
      </c>
      <c r="R130" s="311">
        <f>'3 Statement and DCF Model'!R125</f>
        <v>416927.913175411</v>
      </c>
      <c r="S130" s="311">
        <f>'3 Statement and DCF Model'!S125</f>
        <v>423704.50599479221</v>
      </c>
      <c r="T130" s="311">
        <f>'3 Statement and DCF Model'!T125</f>
        <v>429743.83404724038</v>
      </c>
      <c r="U130" s="311">
        <f>'3 Statement and DCF Model'!U125</f>
        <v>435009.75679042912</v>
      </c>
      <c r="V130" s="209"/>
      <c r="W130" s="223"/>
      <c r="AB130" s="209"/>
    </row>
    <row r="131" spans="1:28" x14ac:dyDescent="0.2">
      <c r="A131" s="209"/>
      <c r="C131" s="209" t="str">
        <f>'3 Statement and DCF Model'!C126</f>
        <v>Prepaid Expenses and Other Current Assets</v>
      </c>
      <c r="D131" s="209"/>
      <c r="E131" s="209"/>
      <c r="F131" s="272">
        <f>'3 Statement and DCF Model'!F126</f>
        <v>25350</v>
      </c>
      <c r="G131" s="209">
        <f>'3 Statement and DCF Model'!G126</f>
        <v>17856</v>
      </c>
      <c r="H131" s="209">
        <f>'3 Statement and DCF Model'!H126</f>
        <v>22605</v>
      </c>
      <c r="I131" s="209">
        <f>'3 Statement and DCF Model'!I126</f>
        <v>33605</v>
      </c>
      <c r="J131" s="209">
        <f>'3 Statement and DCF Model'!J126</f>
        <v>45129</v>
      </c>
      <c r="K131" s="209">
        <f>'3 Statement and DCF Model'!K126</f>
        <v>51623</v>
      </c>
      <c r="L131" s="311">
        <f>'3 Statement and DCF Model'!L126</f>
        <v>52019.430291347766</v>
      </c>
      <c r="M131" s="311">
        <f>'3 Statement and DCF Model'!M126</f>
        <v>53489.168125173695</v>
      </c>
      <c r="N131" s="311">
        <f>'3 Statement and DCF Model'!N126</f>
        <v>54893.453054459722</v>
      </c>
      <c r="O131" s="311">
        <f>'3 Statement and DCF Model'!O126</f>
        <v>56224.818657218639</v>
      </c>
      <c r="P131" s="311">
        <f>'3 Statement and DCF Model'!P126</f>
        <v>57476.025073884164</v>
      </c>
      <c r="Q131" s="311">
        <f>'3 Statement and DCF Model'!Q126</f>
        <v>58640.12332739868</v>
      </c>
      <c r="R131" s="311">
        <f>'3 Statement and DCF Model'!R126</f>
        <v>59710.518551752015</v>
      </c>
      <c r="S131" s="311">
        <f>'3 Statement and DCF Model'!S126</f>
        <v>60681.031339388508</v>
      </c>
      <c r="T131" s="311">
        <f>'3 Statement and DCF Model'!T126</f>
        <v>61545.956421926945</v>
      </c>
      <c r="U131" s="311">
        <f>'3 Statement and DCF Model'!U126</f>
        <v>62300.117915347939</v>
      </c>
      <c r="V131" s="209"/>
      <c r="W131" s="223"/>
      <c r="AB131" s="209"/>
    </row>
    <row r="132" spans="1:28" x14ac:dyDescent="0.2">
      <c r="A132" s="209"/>
      <c r="C132" s="209" t="str">
        <f>'3 Statement and DCF Model'!C127</f>
        <v>Right of Use Assets</v>
      </c>
      <c r="D132" s="209"/>
      <c r="E132" s="209"/>
      <c r="F132" s="272">
        <f>'3 Statement and DCF Model'!F127</f>
        <v>182228</v>
      </c>
      <c r="G132" s="209">
        <f>'3 Statement and DCF Model'!G127</f>
        <v>167421</v>
      </c>
      <c r="H132" s="209">
        <f>'3 Statement and DCF Model'!H127</f>
        <v>160768</v>
      </c>
      <c r="I132" s="209">
        <f>'3 Statement and DCF Model'!I127</f>
        <v>239905</v>
      </c>
      <c r="J132" s="209">
        <f>'3 Statement and DCF Model'!J127</f>
        <v>287440</v>
      </c>
      <c r="K132" s="209">
        <f>'3 Statement and DCF Model'!K127</f>
        <v>307228</v>
      </c>
      <c r="L132" s="311">
        <f>'3 Statement and DCF Model'!L127</f>
        <v>429311.39059445082</v>
      </c>
      <c r="M132" s="311">
        <f>'3 Statement and DCF Model'!M127</f>
        <v>555006.46060833998</v>
      </c>
      <c r="N132" s="311">
        <f>'3 Statement and DCF Model'!N127</f>
        <v>684261.20783424203</v>
      </c>
      <c r="O132" s="311">
        <f>'3 Statement and DCF Model'!O127</f>
        <v>816613.34019563545</v>
      </c>
      <c r="P132" s="311">
        <f>'3 Statement and DCF Model'!P127</f>
        <v>951872.44149014971</v>
      </c>
      <c r="Q132" s="311">
        <f>'3 Statement and DCF Model'!Q127</f>
        <v>1089831.9074717942</v>
      </c>
      <c r="R132" s="311">
        <f>'3 Statement and DCF Model'!R127</f>
        <v>1230269.7972575282</v>
      </c>
      <c r="S132" s="311">
        <f>'3 Statement and DCF Model'!S127</f>
        <v>1372949.8277994443</v>
      </c>
      <c r="T132" s="311">
        <f>'3 Statement and DCF Model'!T127</f>
        <v>1517622.5049085543</v>
      </c>
      <c r="U132" s="311">
        <f>'3 Statement and DCF Model'!U127</f>
        <v>1664026.3825218487</v>
      </c>
      <c r="V132" s="209"/>
      <c r="W132" s="223"/>
      <c r="AB132" s="209"/>
    </row>
    <row r="133" spans="1:28" x14ac:dyDescent="0.2">
      <c r="A133" s="209"/>
      <c r="C133" s="209" t="str">
        <f>'3 Statement and DCF Model'!C128</f>
        <v>Property, Plant and Equipment, Net</v>
      </c>
      <c r="D133" s="209"/>
      <c r="E133" s="209"/>
      <c r="F133" s="272">
        <f>'3 Statement and DCF Model'!F128</f>
        <v>47405</v>
      </c>
      <c r="G133" s="209">
        <f>'3 Statement and DCF Model'!G128</f>
        <v>57467</v>
      </c>
      <c r="H133" s="209">
        <f>'3 Statement and DCF Model'!H128</f>
        <v>108398</v>
      </c>
      <c r="I133" s="209">
        <f>'3 Statement and DCF Model'!I128</f>
        <v>181529</v>
      </c>
      <c r="J133" s="209">
        <f>'3 Statement and DCF Model'!J128</f>
        <v>238315</v>
      </c>
      <c r="K133" s="209">
        <f>'3 Statement and DCF Model'!K128</f>
        <v>244335</v>
      </c>
      <c r="L133" s="311">
        <f>'3 Statement and DCF Model'!L128</f>
        <v>254412.81729584746</v>
      </c>
      <c r="M133" s="311">
        <f>'3 Statement and DCF Model'!M128</f>
        <v>271076.09980975412</v>
      </c>
      <c r="N133" s="311">
        <f>'3 Statement and DCF Model'!N128</f>
        <v>302879.90674299281</v>
      </c>
      <c r="O133" s="311">
        <f>'3 Statement and DCF Model'!O128</f>
        <v>335117.4642048307</v>
      </c>
      <c r="P133" s="311">
        <f>'3 Statement and DCF Model'!P128</f>
        <v>367727.30411748472</v>
      </c>
      <c r="Q133" s="311">
        <f>'3 Statement and DCF Model'!Q128</f>
        <v>400645.50149852835</v>
      </c>
      <c r="R133" s="311">
        <f>'3 Statement and DCF Model'!R128</f>
        <v>433806.03802142863</v>
      </c>
      <c r="S133" s="311">
        <f>'3 Statement and DCF Model'!S128</f>
        <v>467141.18864583952</v>
      </c>
      <c r="T133" s="311">
        <f>'3 Statement and DCF Model'!T128</f>
        <v>500581.92765852</v>
      </c>
      <c r="U133" s="311">
        <f>'3 Statement and DCF Model'!U128</f>
        <v>534058.35016469948</v>
      </c>
      <c r="V133" s="209"/>
      <c r="W133" s="223"/>
      <c r="AB133" s="209"/>
    </row>
    <row r="134" spans="1:28" x14ac:dyDescent="0.2">
      <c r="A134" s="209"/>
      <c r="C134" s="209" t="str">
        <f>'3 Statement and DCF Model'!C129</f>
        <v>Deferred Income Tax Asset</v>
      </c>
      <c r="D134" s="209"/>
      <c r="E134" s="209"/>
      <c r="F134" s="272">
        <f>'3 Statement and DCF Model'!F129</f>
        <v>24747</v>
      </c>
      <c r="G134" s="209">
        <f>'3 Statement and DCF Model'!G129</f>
        <v>350784</v>
      </c>
      <c r="H134" s="209">
        <f>'3 Statement and DCF Model'!H129</f>
        <v>567201</v>
      </c>
      <c r="I134" s="209">
        <f>'3 Statement and DCF Model'!I129</f>
        <v>528278</v>
      </c>
      <c r="J134" s="209">
        <f>'3 Statement and DCF Model'!J129</f>
        <v>667972</v>
      </c>
      <c r="K134" s="209">
        <f>'3 Statement and DCF Model'!K129</f>
        <v>872350</v>
      </c>
      <c r="L134" s="311">
        <f>'3 Statement and DCF Model'!L129</f>
        <v>879049.06756014237</v>
      </c>
      <c r="M134" s="311">
        <f>'3 Statement and DCF Model'!M129</f>
        <v>903885.39631550433</v>
      </c>
      <c r="N134" s="311">
        <f>'3 Statement and DCF Model'!N129</f>
        <v>927615.67076802871</v>
      </c>
      <c r="O134" s="311">
        <f>'3 Statement and DCF Model'!O129</f>
        <v>950113.71976879856</v>
      </c>
      <c r="P134" s="311">
        <f>'3 Statement and DCF Model'!P129</f>
        <v>971257.20072841283</v>
      </c>
      <c r="Q134" s="311">
        <f>'3 Statement and DCF Model'!Q129</f>
        <v>990928.68652841263</v>
      </c>
      <c r="R134" s="311">
        <f>'3 Statement and DCF Model'!R129</f>
        <v>1009016.7339871933</v>
      </c>
      <c r="S134" s="311">
        <f>'3 Statement and DCF Model'!S129</f>
        <v>1025416.9205376591</v>
      </c>
      <c r="T134" s="311">
        <f>'3 Statement and DCF Model'!T129</f>
        <v>1040032.8358419306</v>
      </c>
      <c r="U134" s="311">
        <f>'3 Statement and DCF Model'!U129</f>
        <v>1052777.0153507891</v>
      </c>
      <c r="V134" s="209"/>
      <c r="W134" s="223"/>
      <c r="AB134" s="209"/>
    </row>
    <row r="135" spans="1:28" x14ac:dyDescent="0.2">
      <c r="A135" s="209"/>
      <c r="C135" s="209" t="str">
        <f>'3 Statement and DCF Model'!C130</f>
        <v>Goodwill</v>
      </c>
      <c r="D135" s="209"/>
      <c r="E135" s="209"/>
      <c r="F135" s="272">
        <f>'3 Statement and DCF Model'!F130</f>
        <v>1578</v>
      </c>
      <c r="G135" s="209">
        <f>'3 Statement and DCF Model'!G130</f>
        <v>1719</v>
      </c>
      <c r="H135" s="209">
        <f>'3 Statement and DCF Model'!H130</f>
        <v>1600</v>
      </c>
      <c r="I135" s="209">
        <f>'3 Statement and DCF Model'!I130</f>
        <v>714814</v>
      </c>
      <c r="J135" s="209">
        <f>'3 Statement and DCF Model'!J130</f>
        <v>711588</v>
      </c>
      <c r="K135" s="209">
        <f>'3 Statement and DCF Model'!K130</f>
        <v>711491</v>
      </c>
      <c r="L135" s="311">
        <f>'3 Statement and DCF Model'!L130</f>
        <v>703462.14092495362</v>
      </c>
      <c r="M135" s="311">
        <f>'3 Statement and DCF Model'!M130</f>
        <v>695640.15737529658</v>
      </c>
      <c r="N135" s="311">
        <f>'3 Statement and DCF Model'!N130</f>
        <v>688181.59822875448</v>
      </c>
      <c r="O135" s="311">
        <f>'3 Statement and DCF Model'!O130</f>
        <v>680664.03032796492</v>
      </c>
      <c r="P135" s="311">
        <f>'3 Statement and DCF Model'!P130</f>
        <v>673103.770091568</v>
      </c>
      <c r="Q135" s="311">
        <f>'3 Statement and DCF Model'!Q130</f>
        <v>665517.51160032512</v>
      </c>
      <c r="R135" s="311">
        <f>'3 Statement and DCF Model'!R130</f>
        <v>657922.22129546572</v>
      </c>
      <c r="S135" s="311">
        <f>'3 Statement and DCF Model'!S130</f>
        <v>650335.02884486481</v>
      </c>
      <c r="T135" s="311">
        <f>'3 Statement and DCF Model'!T130</f>
        <v>642773.11530265759</v>
      </c>
      <c r="U135" s="311">
        <f>'3 Statement and DCF Model'!U130</f>
        <v>635253.59974023001</v>
      </c>
      <c r="V135" s="209"/>
      <c r="W135" s="223"/>
      <c r="AB135" s="209"/>
    </row>
    <row r="136" spans="1:28" x14ac:dyDescent="0.2">
      <c r="A136" s="209"/>
      <c r="C136" s="209" t="str">
        <f>'3 Statement and DCF Model'!C131</f>
        <v>Intangible Assets</v>
      </c>
      <c r="D136" s="209"/>
      <c r="E136" s="209"/>
      <c r="F136" s="272">
        <f>'3 Statement and DCF Model'!F131</f>
        <v>47095</v>
      </c>
      <c r="G136" s="209">
        <f>'3 Statement and DCF Model'!G131</f>
        <v>37636</v>
      </c>
      <c r="H136" s="209">
        <f>'3 Statement and DCF Model'!H131</f>
        <v>28802</v>
      </c>
      <c r="I136" s="209">
        <f>'3 Statement and DCF Model'!I131</f>
        <v>1800167</v>
      </c>
      <c r="J136" s="209">
        <f>'3 Statement and DCF Model'!J131</f>
        <v>1792562</v>
      </c>
      <c r="K136" s="209">
        <f>'3 Statement and DCF Model'!K131</f>
        <v>1777080</v>
      </c>
      <c r="L136" s="311">
        <f>'3 Statement and DCF Model'!L131</f>
        <v>1783221.5447605848</v>
      </c>
      <c r="M136" s="311">
        <f>'3 Statement and DCF Model'!M131</f>
        <v>1790437.6910254303</v>
      </c>
      <c r="N136" s="311">
        <f>'3 Statement and DCF Model'!N131</f>
        <v>1799024.9634112099</v>
      </c>
      <c r="O136" s="311">
        <f>'3 Statement and DCF Model'!O131</f>
        <v>1808073.7391655229</v>
      </c>
      <c r="P136" s="311">
        <f>'3 Statement and DCF Model'!P131</f>
        <v>1817582.7491752354</v>
      </c>
      <c r="Q136" s="311">
        <f>'3 Statement and DCF Model'!Q131</f>
        <v>1827548.4602833432</v>
      </c>
      <c r="R136" s="311">
        <f>'3 Statement and DCF Model'!R131</f>
        <v>1837965.0118740262</v>
      </c>
      <c r="S136" s="311">
        <f>'3 Statement and DCF Model'!S131</f>
        <v>1848824.1714105122</v>
      </c>
      <c r="T136" s="311">
        <f>'3 Statement and DCF Model'!T131</f>
        <v>1860115.3100943395</v>
      </c>
      <c r="U136" s="311">
        <f>'3 Statement and DCF Model'!U131</f>
        <v>1871825.3995860179</v>
      </c>
      <c r="V136" s="209"/>
      <c r="W136" s="223"/>
      <c r="AB136" s="209"/>
    </row>
    <row r="137" spans="1:28" x14ac:dyDescent="0.2">
      <c r="A137" s="209"/>
      <c r="C137" s="209" t="str">
        <f>'3 Statement and DCF Model'!C132</f>
        <v>Other Assets</v>
      </c>
      <c r="D137" s="209"/>
      <c r="E137" s="209"/>
      <c r="F137" s="272">
        <f>'3 Statement and DCF Model'!F132</f>
        <v>8075</v>
      </c>
      <c r="G137" s="209">
        <f>'3 Statement and DCF Model'!G132</f>
        <v>8926</v>
      </c>
      <c r="H137" s="209">
        <f>'3 Statement and DCF Model'!H132</f>
        <v>8067</v>
      </c>
      <c r="I137" s="209">
        <f>'3 Statement and DCF Model'!I132</f>
        <v>7875</v>
      </c>
      <c r="J137" s="209">
        <f>'3 Statement and DCF Model'!J132</f>
        <v>31446</v>
      </c>
      <c r="K137" s="209">
        <f>'3 Statement and DCF Model'!K132</f>
        <v>24207</v>
      </c>
      <c r="L137" s="311">
        <f>'3 Statement and DCF Model'!L132</f>
        <v>24392.893653268027</v>
      </c>
      <c r="M137" s="311">
        <f>'3 Statement and DCF Model'!M132</f>
        <v>25082.081490926132</v>
      </c>
      <c r="N137" s="311">
        <f>'3 Statement and DCF Model'!N132</f>
        <v>25740.577225060661</v>
      </c>
      <c r="O137" s="311">
        <f>'3 Statement and DCF Model'!O132</f>
        <v>26364.879709340636</v>
      </c>
      <c r="P137" s="311">
        <f>'3 Statement and DCF Model'!P132</f>
        <v>26951.594036834627</v>
      </c>
      <c r="Q137" s="311">
        <f>'3 Statement and DCF Model'!Q132</f>
        <v>27497.461700915093</v>
      </c>
      <c r="R137" s="311">
        <f>'3 Statement and DCF Model'!R132</f>
        <v>27999.390244314764</v>
      </c>
      <c r="S137" s="311">
        <f>'3 Statement and DCF Model'!S132</f>
        <v>28454.482026084839</v>
      </c>
      <c r="T137" s="311">
        <f>'3 Statement and DCF Model'!T132</f>
        <v>28860.061738093209</v>
      </c>
      <c r="U137" s="311">
        <f>'3 Statement and DCF Model'!U132</f>
        <v>29213.702310536537</v>
      </c>
      <c r="V137" s="209"/>
      <c r="W137" s="223"/>
      <c r="AB137" s="209"/>
    </row>
    <row r="138" spans="1:28" x14ac:dyDescent="0.2">
      <c r="A138" s="209"/>
      <c r="C138" s="209"/>
      <c r="D138" s="209"/>
      <c r="E138" s="209"/>
      <c r="F138" s="272"/>
      <c r="G138" s="209"/>
      <c r="H138" s="209"/>
      <c r="I138" s="209"/>
      <c r="J138" s="209"/>
      <c r="K138" s="209"/>
      <c r="L138" s="311"/>
      <c r="M138" s="311"/>
      <c r="N138" s="311"/>
      <c r="O138" s="311"/>
      <c r="P138" s="311"/>
      <c r="Q138" s="311"/>
      <c r="R138" s="311"/>
      <c r="S138" s="311"/>
      <c r="T138" s="311"/>
      <c r="U138" s="311"/>
      <c r="V138" s="209"/>
      <c r="W138" s="223"/>
      <c r="AB138" s="209"/>
    </row>
    <row r="139" spans="1:28" ht="13.5" thickBot="1" x14ac:dyDescent="0.25">
      <c r="A139" s="209"/>
      <c r="C139" s="280" t="str">
        <f>'3 Statement and DCF Model'!C133</f>
        <v>Total Assets</v>
      </c>
      <c r="D139" s="280"/>
      <c r="E139" s="280"/>
      <c r="F139" s="281">
        <f>'3 Statement and DCF Model'!F133</f>
        <v>738802</v>
      </c>
      <c r="G139" s="280">
        <f>'3 Statement and DCF Model'!G133</f>
        <v>1118723</v>
      </c>
      <c r="H139" s="280">
        <f>'3 Statement and DCF Model'!H133</f>
        <v>1545068</v>
      </c>
      <c r="I139" s="280">
        <f>'3 Statement and DCF Model'!I133</f>
        <v>4501797</v>
      </c>
      <c r="J139" s="280">
        <f>'3 Statement and DCF Model'!J133</f>
        <v>4643834</v>
      </c>
      <c r="K139" s="280">
        <f>'3 Statement and DCF Model'!K133</f>
        <v>4812153</v>
      </c>
      <c r="L139" s="312">
        <f ca="1">'3 Statement and DCF Model'!L133</f>
        <v>4997584.8859592481</v>
      </c>
      <c r="M139" s="312">
        <f ca="1">'3 Statement and DCF Model'!M133</f>
        <v>5195691.129429033</v>
      </c>
      <c r="N139" s="312">
        <f ca="1">'3 Statement and DCF Model'!N133</f>
        <v>5413823.5505165821</v>
      </c>
      <c r="O139" s="312">
        <f ca="1">'3 Statement and DCF Model'!O133</f>
        <v>5646190.046219266</v>
      </c>
      <c r="P139" s="312">
        <f ca="1">'3 Statement and DCF Model'!P133</f>
        <v>5891320.8758806158</v>
      </c>
      <c r="Q139" s="312">
        <f ca="1">'3 Statement and DCF Model'!Q133</f>
        <v>6149004.9551434694</v>
      </c>
      <c r="R139" s="312">
        <f ca="1">'3 Statement and DCF Model'!R133</f>
        <v>6418957.8013216592</v>
      </c>
      <c r="S139" s="312">
        <f ca="1">'3 Statement and DCF Model'!S133</f>
        <v>6700821.1460224679</v>
      </c>
      <c r="T139" s="312">
        <f ca="1">'3 Statement and DCF Model'!T133</f>
        <v>6994163.2293254882</v>
      </c>
      <c r="U139" s="312">
        <f ca="1">'3 Statement and DCF Model'!U133</f>
        <v>7298479.7916262774</v>
      </c>
      <c r="V139" s="209"/>
      <c r="W139" s="223"/>
      <c r="AB139" s="209"/>
    </row>
    <row r="140" spans="1:28" x14ac:dyDescent="0.2">
      <c r="A140" s="209"/>
      <c r="C140" s="209"/>
      <c r="D140" s="209"/>
      <c r="E140" s="209"/>
      <c r="F140" s="272"/>
      <c r="G140" s="209"/>
      <c r="H140" s="209"/>
      <c r="I140" s="209"/>
      <c r="J140" s="209"/>
      <c r="K140" s="209"/>
      <c r="L140" s="209"/>
      <c r="M140" s="209"/>
      <c r="N140" s="209"/>
      <c r="O140" s="209"/>
      <c r="P140" s="209"/>
      <c r="Q140" s="209"/>
      <c r="R140" s="209"/>
      <c r="S140" s="209"/>
      <c r="T140" s="209"/>
      <c r="U140" s="209"/>
      <c r="V140" s="209"/>
      <c r="W140" s="209"/>
      <c r="AB140" s="209"/>
    </row>
    <row r="141" spans="1:28" x14ac:dyDescent="0.2">
      <c r="A141" s="209"/>
      <c r="C141" s="209" t="str">
        <f>'3 Statement and DCF Model'!C135</f>
        <v>Payables</v>
      </c>
      <c r="D141" s="209"/>
      <c r="E141" s="209"/>
      <c r="F141" s="272">
        <f>'3 Statement and DCF Model'!F135</f>
        <v>95754</v>
      </c>
      <c r="G141" s="209">
        <f>'3 Statement and DCF Model'!G135</f>
        <v>112778</v>
      </c>
      <c r="H141" s="209">
        <f>'3 Statement and DCF Model'!H135</f>
        <v>162145</v>
      </c>
      <c r="I141" s="209">
        <f>'3 Statement and DCF Model'!I135</f>
        <v>230821</v>
      </c>
      <c r="J141" s="209">
        <f>'3 Statement and DCF Model'!J135</f>
        <v>260978</v>
      </c>
      <c r="K141" s="209">
        <f>'3 Statement and DCF Model'!K135</f>
        <v>264901</v>
      </c>
      <c r="L141" s="311">
        <f>'3 Statement and DCF Model'!L135</f>
        <v>272932.20604185422</v>
      </c>
      <c r="M141" s="311">
        <f>'3 Statement and DCF Model'!M135</f>
        <v>279046.31969935365</v>
      </c>
      <c r="N141" s="311">
        <f>'3 Statement and DCF Model'!N135</f>
        <v>285006.34484807937</v>
      </c>
      <c r="O141" s="311">
        <f>'3 Statement and DCF Model'!O135</f>
        <v>291918.7838182117</v>
      </c>
      <c r="P141" s="311">
        <f>'3 Statement and DCF Model'!P135</f>
        <v>298415.03697085124</v>
      </c>
      <c r="Q141" s="311">
        <f>'3 Statement and DCF Model'!Q135</f>
        <v>304459.02527577808</v>
      </c>
      <c r="R141" s="311">
        <f>'3 Statement and DCF Model'!R135</f>
        <v>310016.5082443413</v>
      </c>
      <c r="S141" s="311">
        <f>'3 Statement and DCF Model'!S135</f>
        <v>315055.40244467842</v>
      </c>
      <c r="T141" s="311">
        <f>'3 Statement and DCF Model'!T135</f>
        <v>319546.0861715182</v>
      </c>
      <c r="U141" s="311">
        <f>'3 Statement and DCF Model'!U135</f>
        <v>323461.68627872667</v>
      </c>
      <c r="V141" s="209"/>
      <c r="W141" s="223"/>
      <c r="AB141" s="209"/>
    </row>
    <row r="142" spans="1:28" x14ac:dyDescent="0.2">
      <c r="A142" s="209"/>
      <c r="C142" s="209" t="str">
        <f>'3 Statement and DCF Model'!C136</f>
        <v>Accrued Expenses and Other Liabilities</v>
      </c>
      <c r="D142" s="209"/>
      <c r="E142" s="209"/>
      <c r="F142" s="272">
        <f>'3 Statement and DCF Model'!F136</f>
        <v>108677</v>
      </c>
      <c r="G142" s="209">
        <f>'3 Statement and DCF Model'!G136</f>
        <v>126704</v>
      </c>
      <c r="H142" s="209">
        <f>'3 Statement and DCF Model'!H136</f>
        <v>166887</v>
      </c>
      <c r="I142" s="209">
        <f>'3 Statement and DCF Model'!I136</f>
        <v>239424</v>
      </c>
      <c r="J142" s="209">
        <f>'3 Statement and DCF Model'!J136</f>
        <v>285771</v>
      </c>
      <c r="K142" s="209">
        <f>'3 Statement and DCF Model'!K136</f>
        <v>298068</v>
      </c>
      <c r="L142" s="311">
        <f>'3 Statement and DCF Model'!L136</f>
        <v>300356.96391301253</v>
      </c>
      <c r="M142" s="311">
        <f>'3 Statement and DCF Model'!M136</f>
        <v>308843.13900265918</v>
      </c>
      <c r="N142" s="311">
        <f>'3 Statement and DCF Model'!N136</f>
        <v>316951.39308131457</v>
      </c>
      <c r="O142" s="311">
        <f>'3 Statement and DCF Model'!O136</f>
        <v>324638.61549154151</v>
      </c>
      <c r="P142" s="311">
        <f>'3 Statement and DCF Model'!P136</f>
        <v>331863.00373326824</v>
      </c>
      <c r="Q142" s="311">
        <f>'3 Statement and DCF Model'!Q136</f>
        <v>338584.43484398565</v>
      </c>
      <c r="R142" s="311">
        <f>'3 Statement and DCF Model'!R136</f>
        <v>344764.83047640824</v>
      </c>
      <c r="S142" s="311">
        <f>'3 Statement and DCF Model'!S136</f>
        <v>350368.51111459732</v>
      </c>
      <c r="T142" s="311">
        <f>'3 Statement and DCF Model'!T136</f>
        <v>355362.53489279829</v>
      </c>
      <c r="U142" s="311">
        <f>'3 Statement and DCF Model'!U136</f>
        <v>359717.01657772571</v>
      </c>
      <c r="V142" s="209"/>
      <c r="W142" s="223"/>
      <c r="AB142" s="209"/>
    </row>
    <row r="143" spans="1:28" x14ac:dyDescent="0.2">
      <c r="A143" s="209"/>
      <c r="C143" s="209" t="str">
        <f>'3 Statement and DCF Model'!C137</f>
        <v>Debt &amp; Other Financial Liabilities</v>
      </c>
      <c r="D143" s="209"/>
      <c r="E143" s="209"/>
      <c r="F143" s="272">
        <f>'3 Statement and DCF Model'!F137</f>
        <v>205000</v>
      </c>
      <c r="G143" s="209">
        <f>'3 Statement and DCF Model'!G137</f>
        <v>180000</v>
      </c>
      <c r="H143" s="209">
        <f>'3 Statement and DCF Model'!H137</f>
        <v>771390</v>
      </c>
      <c r="I143" s="209">
        <f>'3 Statement and DCF Model'!I137</f>
        <v>2322389</v>
      </c>
      <c r="J143" s="209">
        <f>'3 Statement and DCF Model'!J137</f>
        <v>1664324</v>
      </c>
      <c r="K143" s="209">
        <f>'3 Statement and DCF Model'!K137</f>
        <v>1349339</v>
      </c>
      <c r="L143" s="311">
        <f>'3 Statement and DCF Model'!L137</f>
        <v>1349339</v>
      </c>
      <c r="M143" s="311">
        <f>'3 Statement and DCF Model'!M137</f>
        <v>1349339</v>
      </c>
      <c r="N143" s="311">
        <f>'3 Statement and DCF Model'!N137</f>
        <v>1349339</v>
      </c>
      <c r="O143" s="311">
        <f>'3 Statement and DCF Model'!O137</f>
        <v>1349339</v>
      </c>
      <c r="P143" s="311">
        <f>'3 Statement and DCF Model'!P137</f>
        <v>1349339</v>
      </c>
      <c r="Q143" s="311">
        <f>'3 Statement and DCF Model'!Q137</f>
        <v>1349339</v>
      </c>
      <c r="R143" s="311">
        <f>'3 Statement and DCF Model'!R137</f>
        <v>1349339</v>
      </c>
      <c r="S143" s="311">
        <f>'3 Statement and DCF Model'!S137</f>
        <v>1349339</v>
      </c>
      <c r="T143" s="311">
        <f>'3 Statement and DCF Model'!T137</f>
        <v>1349339</v>
      </c>
      <c r="U143" s="311">
        <f>'3 Statement and DCF Model'!U137</f>
        <v>1349339</v>
      </c>
      <c r="V143" s="209"/>
      <c r="W143" s="223"/>
      <c r="AB143" s="209"/>
    </row>
    <row r="144" spans="1:28" x14ac:dyDescent="0.2">
      <c r="A144" s="209"/>
      <c r="C144" s="209" t="str">
        <f>'3 Statement and DCF Model'!C138</f>
        <v>Income Tax Payable</v>
      </c>
      <c r="D144" s="209"/>
      <c r="E144" s="209"/>
      <c r="F144" s="272">
        <f>'3 Statement and DCF Model'!F138</f>
        <v>8729</v>
      </c>
      <c r="G144" s="209">
        <f>'3 Statement and DCF Model'!G138</f>
        <v>211012</v>
      </c>
      <c r="H144" s="209">
        <f>'3 Statement and DCF Model'!H138</f>
        <v>235847</v>
      </c>
      <c r="I144" s="209">
        <f>'3 Statement and DCF Model'!I138</f>
        <v>314048</v>
      </c>
      <c r="J144" s="209">
        <f>'3 Statement and DCF Model'!J138</f>
        <v>631123</v>
      </c>
      <c r="K144" s="209">
        <f>'3 Statement and DCF Model'!K138</f>
        <v>704122</v>
      </c>
      <c r="L144" s="311">
        <f>'3 Statement and DCF Model'!L138</f>
        <v>709529.18845484324</v>
      </c>
      <c r="M144" s="311">
        <f>'3 Statement and DCF Model'!M138</f>
        <v>729575.96495038178</v>
      </c>
      <c r="N144" s="311">
        <f>'3 Statement and DCF Model'!N138</f>
        <v>748729.98375941522</v>
      </c>
      <c r="O144" s="311">
        <f>'3 Statement and DCF Model'!O138</f>
        <v>766889.40515967901</v>
      </c>
      <c r="P144" s="311">
        <f>'3 Statement and DCF Model'!P138</f>
        <v>783955.47967133776</v>
      </c>
      <c r="Q144" s="311">
        <f>'3 Statement and DCF Model'!Q138</f>
        <v>799833.42536339653</v>
      </c>
      <c r="R144" s="311">
        <f>'3 Statement and DCF Model'!R138</f>
        <v>814433.29027171491</v>
      </c>
      <c r="S144" s="311">
        <f>'3 Statement and DCF Model'!S138</f>
        <v>827670.78915895859</v>
      </c>
      <c r="T144" s="311">
        <f>'3 Statement and DCF Model'!T138</f>
        <v>839468.10390175018</v>
      </c>
      <c r="U144" s="311">
        <f>'3 Statement and DCF Model'!U138</f>
        <v>849754.63701820164</v>
      </c>
      <c r="V144" s="209"/>
      <c r="W144" s="223"/>
      <c r="AB144" s="209"/>
    </row>
    <row r="145" spans="1:28" x14ac:dyDescent="0.2">
      <c r="A145" s="209"/>
      <c r="C145" s="209" t="str">
        <f>'3 Statement and DCF Model'!C139</f>
        <v>Lease Liabilities</v>
      </c>
      <c r="D145" s="209"/>
      <c r="E145" s="209"/>
      <c r="F145" s="272">
        <f>'3 Statement and DCF Model'!F139</f>
        <v>188733</v>
      </c>
      <c r="G145" s="209">
        <f>'3 Statement and DCF Model'!G139</f>
        <v>193465</v>
      </c>
      <c r="H145" s="209">
        <f>'3 Statement and DCF Model'!H139</f>
        <v>192169</v>
      </c>
      <c r="I145" s="209">
        <f>'3 Statement and DCF Model'!I139</f>
        <v>272575</v>
      </c>
      <c r="J145" s="209">
        <f>'3 Statement and DCF Model'!J139</f>
        <v>332036</v>
      </c>
      <c r="K145" s="209">
        <f>'3 Statement and DCF Model'!K139</f>
        <v>351957</v>
      </c>
      <c r="L145" s="311">
        <f>'3 Statement and DCF Model'!L139</f>
        <v>395277.64060735336</v>
      </c>
      <c r="M145" s="311">
        <f>'3 Statement and DCF Model'!M139</f>
        <v>439822.2466470385</v>
      </c>
      <c r="N145" s="311">
        <f>'3 Statement and DCF Model'!N139</f>
        <v>485536.31037572952</v>
      </c>
      <c r="O145" s="311">
        <f>'3 Statement and DCF Model'!O139</f>
        <v>532359.10617763025</v>
      </c>
      <c r="P145" s="311">
        <f>'3 Statement and DCF Model'!P139</f>
        <v>580223.87924068898</v>
      </c>
      <c r="Q145" s="311">
        <f>'3 Statement and DCF Model'!Q139</f>
        <v>629058.08779717225</v>
      </c>
      <c r="R145" s="311">
        <f>'3 Statement and DCF Model'!R139</f>
        <v>678783.69801957777</v>
      </c>
      <c r="S145" s="311">
        <f>'3 Statement and DCF Model'!S139</f>
        <v>729317.53000532382</v>
      </c>
      <c r="T145" s="311">
        <f>'3 Statement and DCF Model'!T139</f>
        <v>780571.65262945392</v>
      </c>
      <c r="U145" s="311">
        <f>'3 Statement and DCF Model'!U139</f>
        <v>832453.82440432278</v>
      </c>
      <c r="V145" s="209"/>
      <c r="W145" s="223"/>
      <c r="AB145" s="209"/>
    </row>
    <row r="146" spans="1:28" x14ac:dyDescent="0.2">
      <c r="A146" s="209"/>
      <c r="C146" s="209" t="str">
        <f>'3 Statement and DCF Model'!C140</f>
        <v>Deferred Income Tax Liabilities</v>
      </c>
      <c r="D146" s="209"/>
      <c r="E146" s="209"/>
      <c r="F146" s="272">
        <f>'3 Statement and DCF Model'!F140</f>
        <v>0</v>
      </c>
      <c r="G146" s="209">
        <f>'3 Statement and DCF Model'!G140</f>
        <v>0</v>
      </c>
      <c r="H146" s="209">
        <f>'3 Statement and DCF Model'!H140</f>
        <v>176</v>
      </c>
      <c r="I146" s="209">
        <f>'3 Statement and DCF Model'!I140</f>
        <v>302030</v>
      </c>
      <c r="J146" s="209">
        <f>'3 Statement and DCF Model'!J140</f>
        <v>12912</v>
      </c>
      <c r="K146" s="209">
        <f>'3 Statement and DCF Model'!K140</f>
        <v>4086</v>
      </c>
      <c r="L146" s="311">
        <f>'3 Statement and DCF Model'!L140</f>
        <v>3677.4</v>
      </c>
      <c r="M146" s="311">
        <f>'3 Statement and DCF Model'!M140</f>
        <v>3268.8</v>
      </c>
      <c r="N146" s="311">
        <f>'3 Statement and DCF Model'!N140</f>
        <v>2860.2000000000003</v>
      </c>
      <c r="O146" s="311">
        <f>'3 Statement and DCF Model'!O140</f>
        <v>2451.6000000000004</v>
      </c>
      <c r="P146" s="311">
        <f>'3 Statement and DCF Model'!P140</f>
        <v>2043.0000000000002</v>
      </c>
      <c r="Q146" s="311">
        <f>'3 Statement and DCF Model'!Q140</f>
        <v>1634.4</v>
      </c>
      <c r="R146" s="311">
        <f>'3 Statement and DCF Model'!R140</f>
        <v>1225.8000000000002</v>
      </c>
      <c r="S146" s="311">
        <f>'3 Statement and DCF Model'!S140</f>
        <v>817.2</v>
      </c>
      <c r="T146" s="311">
        <f>'3 Statement and DCF Model'!T140</f>
        <v>408.6</v>
      </c>
      <c r="U146" s="311">
        <f>'3 Statement and DCF Model'!U140</f>
        <v>0</v>
      </c>
      <c r="V146" s="209"/>
      <c r="W146" s="223"/>
      <c r="AB146" s="209"/>
    </row>
    <row r="147" spans="1:28" x14ac:dyDescent="0.2">
      <c r="A147" s="209"/>
      <c r="C147" s="209" t="str">
        <f>'3 Statement and DCF Model'!C141</f>
        <v>Other Liabilities</v>
      </c>
      <c r="D147" s="209"/>
      <c r="E147" s="209"/>
      <c r="F147" s="272">
        <f>'3 Statement and DCF Model'!F141</f>
        <v>4</v>
      </c>
      <c r="G147" s="209">
        <f>'3 Statement and DCF Model'!G141</f>
        <v>4131</v>
      </c>
      <c r="H147" s="209">
        <f>'3 Statement and DCF Model'!H141</f>
        <v>2372</v>
      </c>
      <c r="I147" s="209">
        <f>'3 Statement and DCF Model'!I141</f>
        <v>2579</v>
      </c>
      <c r="J147" s="209">
        <f>'3 Statement and DCF Model'!J141</f>
        <v>2767</v>
      </c>
      <c r="K147" s="209">
        <f>'3 Statement and DCF Model'!K141</f>
        <v>3948</v>
      </c>
      <c r="L147" s="311">
        <f>'3 Statement and DCF Model'!L141</f>
        <v>3978.3180130996066</v>
      </c>
      <c r="M147" s="311">
        <f>'3 Statement and DCF Model'!M141</f>
        <v>4090.7199457254669</v>
      </c>
      <c r="N147" s="311">
        <f>'3 Statement and DCF Model'!N141</f>
        <v>4198.1162012863842</v>
      </c>
      <c r="O147" s="311">
        <f>'3 Statement and DCF Model'!O141</f>
        <v>4299.9357662030343</v>
      </c>
      <c r="P147" s="311">
        <f>'3 Statement and DCF Model'!P141</f>
        <v>4395.6249538324919</v>
      </c>
      <c r="Q147" s="311">
        <f>'3 Statement and DCF Model'!Q141</f>
        <v>4484.6523235102577</v>
      </c>
      <c r="R147" s="311">
        <f>'3 Statement and DCF Model'!R141</f>
        <v>4566.5135161133021</v>
      </c>
      <c r="S147" s="311">
        <f>'3 Statement and DCF Model'!S141</f>
        <v>4640.7359457587872</v>
      </c>
      <c r="T147" s="311">
        <f>'3 Statement and DCF Model'!T141</f>
        <v>4706.8832875611188</v>
      </c>
      <c r="U147" s="311">
        <f>'3 Statement and DCF Model'!U141</f>
        <v>4764.5597026479227</v>
      </c>
      <c r="V147" s="209"/>
      <c r="W147" s="223"/>
      <c r="AB147" s="209"/>
    </row>
    <row r="148" spans="1:28" x14ac:dyDescent="0.2">
      <c r="A148" s="209"/>
      <c r="C148" s="209" t="str">
        <f>'3 Statement and DCF Model'!C142</f>
        <v>Total Liabilities</v>
      </c>
      <c r="D148" s="209"/>
      <c r="E148" s="209"/>
      <c r="F148" s="272">
        <f>'3 Statement and DCF Model'!F142</f>
        <v>606897</v>
      </c>
      <c r="G148" s="209">
        <f>'3 Statement and DCF Model'!G142</f>
        <v>828090</v>
      </c>
      <c r="H148" s="209">
        <f>'3 Statement and DCF Model'!H142</f>
        <v>1530986</v>
      </c>
      <c r="I148" s="209">
        <f>'3 Statement and DCF Model'!I142</f>
        <v>3683866</v>
      </c>
      <c r="J148" s="209">
        <f>'3 Statement and DCF Model'!J142</f>
        <v>3189911</v>
      </c>
      <c r="K148" s="209">
        <f>'3 Statement and DCF Model'!K142</f>
        <v>2976421</v>
      </c>
      <c r="L148" s="311">
        <f>'3 Statement and DCF Model'!L142</f>
        <v>3035090.7170301625</v>
      </c>
      <c r="M148" s="311">
        <f>'3 Statement and DCF Model'!M142</f>
        <v>3113986.1902451585</v>
      </c>
      <c r="N148" s="311">
        <f>'3 Statement and DCF Model'!N142</f>
        <v>3192621.3482658253</v>
      </c>
      <c r="O148" s="311">
        <f>'3 Statement and DCF Model'!O142</f>
        <v>3271896.4464132655</v>
      </c>
      <c r="P148" s="311">
        <f>'3 Statement and DCF Model'!P142</f>
        <v>3350235.0245699785</v>
      </c>
      <c r="Q148" s="311">
        <f>'3 Statement and DCF Model'!Q142</f>
        <v>3427393.0256038429</v>
      </c>
      <c r="R148" s="311">
        <f>'3 Statement and DCF Model'!R142</f>
        <v>3503129.640528155</v>
      </c>
      <c r="S148" s="311">
        <f>'3 Statement and DCF Model'!S142</f>
        <v>3577209.1686693169</v>
      </c>
      <c r="T148" s="311">
        <f>'3 Statement and DCF Model'!T142</f>
        <v>3649402.8608830818</v>
      </c>
      <c r="U148" s="311">
        <f>'3 Statement and DCF Model'!U142</f>
        <v>3719490.7239816245</v>
      </c>
      <c r="V148" s="209"/>
      <c r="W148" s="223"/>
      <c r="AB148" s="209"/>
    </row>
    <row r="149" spans="1:28" x14ac:dyDescent="0.2">
      <c r="A149" s="209"/>
      <c r="C149" s="209" t="str">
        <f>'3 Statement and DCF Model'!C143</f>
        <v>Common Stock &amp; APIC</v>
      </c>
      <c r="D149" s="209"/>
      <c r="E149" s="209"/>
      <c r="F149" s="272">
        <f>'3 Statement and DCF Model'!F143</f>
        <v>496007</v>
      </c>
      <c r="G149" s="209">
        <f>'3 Statement and DCF Model'!G143</f>
        <v>482490</v>
      </c>
      <c r="H149" s="209">
        <f>'3 Statement and DCF Model'!H143</f>
        <v>496142</v>
      </c>
      <c r="I149" s="209">
        <f>'3 Statement and DCF Model'!I143</f>
        <v>797724</v>
      </c>
      <c r="J149" s="209">
        <f>'3 Statement and DCF Model'!J143</f>
        <v>826795</v>
      </c>
      <c r="K149" s="209">
        <f>'3 Statement and DCF Model'!K143</f>
        <v>860014</v>
      </c>
      <c r="L149" s="311">
        <f>'3 Statement and DCF Model'!L143</f>
        <v>906489.23425405729</v>
      </c>
      <c r="M149" s="311">
        <f>'3 Statement and DCF Model'!M143</f>
        <v>954579.67628079269</v>
      </c>
      <c r="N149" s="311">
        <f>'3 Statement and DCF Model'!N143</f>
        <v>1003438.7337750141</v>
      </c>
      <c r="O149" s="311">
        <f>'3 Statement and DCF Model'!O143</f>
        <v>1052976.8878929811</v>
      </c>
      <c r="P149" s="311">
        <f>'3 Statement and DCF Model'!P143</f>
        <v>1103100.2744849715</v>
      </c>
      <c r="Q149" s="311">
        <f>'3 Statement and DCF Model'!Q143</f>
        <v>1153711.195727265</v>
      </c>
      <c r="R149" s="311">
        <f>'3 Statement and DCF Model'!R143</f>
        <v>1204708.6726694119</v>
      </c>
      <c r="S149" s="311">
        <f>'3 Statement and DCF Model'!S143</f>
        <v>1255989.0336934852</v>
      </c>
      <c r="T149" s="311">
        <f>'3 Statement and DCF Model'!T143</f>
        <v>1307446.5333437051</v>
      </c>
      <c r="U149" s="311">
        <f>'3 Statement and DCF Model'!U143</f>
        <v>1358973.9955168944</v>
      </c>
      <c r="V149" s="209"/>
      <c r="W149" s="223"/>
      <c r="AB149" s="209"/>
    </row>
    <row r="150" spans="1:28" x14ac:dyDescent="0.2">
      <c r="A150" s="209"/>
      <c r="C150" s="209" t="str">
        <f>'3 Statement and DCF Model'!C144</f>
        <v>Retained Earnings</v>
      </c>
      <c r="D150" s="209"/>
      <c r="E150" s="209"/>
      <c r="F150" s="272">
        <f>'3 Statement and DCF Model'!F144</f>
        <v>240485</v>
      </c>
      <c r="G150" s="209">
        <f>'3 Statement and DCF Model'!G144</f>
        <v>553346</v>
      </c>
      <c r="H150" s="209">
        <f>'3 Statement and DCF Model'!H144</f>
        <v>1279040</v>
      </c>
      <c r="I150" s="209">
        <f>'3 Statement and DCF Model'!I144</f>
        <v>1819199</v>
      </c>
      <c r="J150" s="209">
        <f>'3 Statement and DCF Model'!J144</f>
        <v>2611765</v>
      </c>
      <c r="K150" s="209">
        <f>'3 Statement and DCF Model'!K144</f>
        <v>3561836</v>
      </c>
      <c r="L150" s="311">
        <f ca="1">'3 Statement and DCF Model'!L144</f>
        <v>4245402.4406364113</v>
      </c>
      <c r="M150" s="311">
        <f ca="1">'3 Statement and DCF Model'!M144</f>
        <v>4936847.1119053261</v>
      </c>
      <c r="N150" s="311">
        <f ca="1">'3 Statement and DCF Model'!N144</f>
        <v>5664095.4274644675</v>
      </c>
      <c r="O150" s="311">
        <f ca="1">'3 Statement and DCF Model'!O144</f>
        <v>6419698.8881440675</v>
      </c>
      <c r="P150" s="311">
        <f ca="1">'3 Statement and DCF Model'!P144</f>
        <v>7202928.4557979004</v>
      </c>
      <c r="Q150" s="311">
        <f ca="1">'3 Statement and DCF Model'!Q144</f>
        <v>8012904.5906217899</v>
      </c>
      <c r="R150" s="311">
        <f ca="1">'3 Statement and DCF Model'!R144</f>
        <v>8848597.9055130593</v>
      </c>
      <c r="S150" s="311">
        <f ca="1">'3 Statement and DCF Model'!S144</f>
        <v>9708831.1482189931</v>
      </c>
      <c r="T150" s="311">
        <f ca="1">'3 Statement and DCF Model'!T144</f>
        <v>10592282.532154551</v>
      </c>
      <c r="U150" s="311">
        <f ca="1">'3 Statement and DCF Model'!U144</f>
        <v>11497490.420002474</v>
      </c>
      <c r="V150" s="209"/>
      <c r="W150" s="223"/>
      <c r="AB150" s="209"/>
    </row>
    <row r="151" spans="1:28" x14ac:dyDescent="0.2">
      <c r="A151" s="209"/>
      <c r="C151" s="209" t="str">
        <f>'3 Statement and DCF Model'!C145</f>
        <v>Treasury Stock &amp; Others</v>
      </c>
      <c r="D151" s="209"/>
      <c r="E151" s="209"/>
      <c r="F151" s="272">
        <f>'3 Statement and DCF Model'!F145</f>
        <v>-546208</v>
      </c>
      <c r="G151" s="209">
        <f>'3 Statement and DCF Model'!G145</f>
        <v>-688849</v>
      </c>
      <c r="H151" s="209">
        <f>'3 Statement and DCF Model'!H145</f>
        <v>-1684262</v>
      </c>
      <c r="I151" s="209">
        <f>'3 Statement and DCF Model'!I145</f>
        <v>-1695501</v>
      </c>
      <c r="J151" s="209">
        <f>'3 Statement and DCF Model'!J145</f>
        <v>-1888869</v>
      </c>
      <c r="K151" s="209">
        <f>'3 Statement and DCF Model'!K145</f>
        <v>-2453473</v>
      </c>
      <c r="L151" s="311">
        <f>'3 Statement and DCF Model'!L145</f>
        <v>-3056752.5059613837</v>
      </c>
      <c r="M151" s="311">
        <f>'3 Statement and DCF Model'!M145</f>
        <v>-3677076.8490022449</v>
      </c>
      <c r="N151" s="311">
        <f>'3 Statement and DCF Model'!N145</f>
        <v>-4313686.9589887233</v>
      </c>
      <c r="O151" s="311">
        <f>'3 Statement and DCF Model'!O145</f>
        <v>-4965737.1762310471</v>
      </c>
      <c r="P151" s="311">
        <f>'3 Statement and DCF Model'!P145</f>
        <v>-5632297.8789722342</v>
      </c>
      <c r="Q151" s="311">
        <f>'3 Statement and DCF Model'!Q145</f>
        <v>-6312358.856809428</v>
      </c>
      <c r="R151" s="311">
        <f>'3 Statement and DCF Model'!R145</f>
        <v>-7004833.4173889663</v>
      </c>
      <c r="S151" s="311">
        <f>'3 Statement and DCF Model'!S145</f>
        <v>-7708563.2045593262</v>
      </c>
      <c r="T151" s="311">
        <f>'3 Statement and DCF Model'!T145</f>
        <v>-8422323.6970558502</v>
      </c>
      <c r="U151" s="311">
        <f>'3 Statement and DCF Model'!U145</f>
        <v>-9144830.3478747141</v>
      </c>
      <c r="V151" s="209"/>
      <c r="W151" s="223"/>
      <c r="AB151" s="209"/>
    </row>
    <row r="152" spans="1:28" x14ac:dyDescent="0.2">
      <c r="A152" s="209"/>
      <c r="C152" s="209" t="str">
        <f>'3 Statement and DCF Model'!C146</f>
        <v>Accumulated Other Comprehensive Income</v>
      </c>
      <c r="D152" s="209"/>
      <c r="E152" s="209"/>
      <c r="F152" s="272">
        <f>'3 Statement and DCF Model'!F146</f>
        <v>-58379</v>
      </c>
      <c r="G152" s="209">
        <f>'3 Statement and DCF Model'!G146</f>
        <v>-56354</v>
      </c>
      <c r="H152" s="209">
        <f>'3 Statement and DCF Model'!H146</f>
        <v>-76838</v>
      </c>
      <c r="I152" s="209">
        <f>'3 Statement and DCF Model'!I146</f>
        <v>-103491</v>
      </c>
      <c r="J152" s="209">
        <f>'3 Statement and DCF Model'!J146</f>
        <v>-95768</v>
      </c>
      <c r="K152" s="209">
        <f>'3 Statement and DCF Model'!K146</f>
        <v>-132645</v>
      </c>
      <c r="L152" s="311">
        <f>'3 Statement and DCF Model'!L146</f>
        <v>-132645</v>
      </c>
      <c r="M152" s="311">
        <f>'3 Statement and DCF Model'!M146</f>
        <v>-132645</v>
      </c>
      <c r="N152" s="311">
        <f>'3 Statement and DCF Model'!N146</f>
        <v>-132645</v>
      </c>
      <c r="O152" s="311">
        <f>'3 Statement and DCF Model'!O146</f>
        <v>-132645</v>
      </c>
      <c r="P152" s="311">
        <f>'3 Statement and DCF Model'!P146</f>
        <v>-132645</v>
      </c>
      <c r="Q152" s="311">
        <f>'3 Statement and DCF Model'!Q146</f>
        <v>-132645</v>
      </c>
      <c r="R152" s="311">
        <f>'3 Statement and DCF Model'!R146</f>
        <v>-132645</v>
      </c>
      <c r="S152" s="311">
        <f>'3 Statement and DCF Model'!S146</f>
        <v>-132645</v>
      </c>
      <c r="T152" s="311">
        <f>'3 Statement and DCF Model'!T146</f>
        <v>-132645</v>
      </c>
      <c r="U152" s="311">
        <f>'3 Statement and DCF Model'!U146</f>
        <v>-132645</v>
      </c>
      <c r="V152" s="209"/>
      <c r="W152" s="223"/>
      <c r="AB152" s="209"/>
    </row>
    <row r="153" spans="1:28" x14ac:dyDescent="0.2">
      <c r="A153" s="209"/>
      <c r="C153" s="209"/>
      <c r="D153" s="209"/>
      <c r="E153" s="209"/>
      <c r="F153" s="272"/>
      <c r="G153" s="209"/>
      <c r="H153" s="209"/>
      <c r="I153" s="209"/>
      <c r="J153" s="209"/>
      <c r="K153" s="209"/>
      <c r="L153" s="311"/>
      <c r="M153" s="311"/>
      <c r="N153" s="311"/>
      <c r="O153" s="311"/>
      <c r="P153" s="311"/>
      <c r="Q153" s="311"/>
      <c r="R153" s="311"/>
      <c r="S153" s="311"/>
      <c r="T153" s="311"/>
      <c r="U153" s="311"/>
      <c r="V153" s="209"/>
      <c r="W153" s="223"/>
      <c r="AB153" s="209"/>
    </row>
    <row r="154" spans="1:28" ht="13.5" thickBot="1" x14ac:dyDescent="0.25">
      <c r="A154" s="209"/>
      <c r="C154" s="280" t="str">
        <f>'3 Statement and DCF Model'!C147</f>
        <v>Total Shareholders Equity</v>
      </c>
      <c r="D154" s="280"/>
      <c r="E154" s="280"/>
      <c r="F154" s="281">
        <f>'3 Statement and DCF Model'!F147</f>
        <v>131905</v>
      </c>
      <c r="G154" s="280">
        <f>'3 Statement and DCF Model'!G147</f>
        <v>290633</v>
      </c>
      <c r="H154" s="280">
        <f>'3 Statement and DCF Model'!H147</f>
        <v>14082</v>
      </c>
      <c r="I154" s="280">
        <f>'3 Statement and DCF Model'!I147</f>
        <v>817931</v>
      </c>
      <c r="J154" s="280">
        <f>'3 Statement and DCF Model'!J147</f>
        <v>1453923</v>
      </c>
      <c r="K154" s="280">
        <f>'3 Statement and DCF Model'!K147</f>
        <v>1835732</v>
      </c>
      <c r="L154" s="312">
        <f ca="1">'3 Statement and DCF Model'!L147</f>
        <v>1962494.1689290851</v>
      </c>
      <c r="M154" s="312">
        <f ca="1">'3 Statement and DCF Model'!M147</f>
        <v>2081704.9391838741</v>
      </c>
      <c r="N154" s="312">
        <f ca="1">'3 Statement and DCF Model'!N147</f>
        <v>2221202.2022507582</v>
      </c>
      <c r="O154" s="312">
        <f ca="1">'3 Statement and DCF Model'!O147</f>
        <v>2374293.5998060014</v>
      </c>
      <c r="P154" s="312">
        <f ca="1">'3 Statement and DCF Model'!P147</f>
        <v>2541085.8513106378</v>
      </c>
      <c r="Q154" s="312">
        <f ca="1">'3 Statement and DCF Model'!Q147</f>
        <v>2721611.9295396265</v>
      </c>
      <c r="R154" s="312">
        <f ca="1">'3 Statement and DCF Model'!R147</f>
        <v>2915828.1607935056</v>
      </c>
      <c r="S154" s="312">
        <f ca="1">'3 Statement and DCF Model'!S147</f>
        <v>3123611.9773531519</v>
      </c>
      <c r="T154" s="312">
        <f ca="1">'3 Statement and DCF Model'!T147</f>
        <v>3344760.368442405</v>
      </c>
      <c r="U154" s="312">
        <f ca="1">'3 Statement and DCF Model'!U147</f>
        <v>3578989.0676446538</v>
      </c>
      <c r="V154" s="209"/>
      <c r="W154" s="223"/>
      <c r="AB154" s="209"/>
    </row>
    <row r="155" spans="1:28" x14ac:dyDescent="0.2">
      <c r="A155" s="209"/>
      <c r="C155" s="213"/>
      <c r="D155" s="213"/>
      <c r="E155" s="213"/>
      <c r="F155" s="275"/>
      <c r="G155" s="213"/>
      <c r="H155" s="213"/>
      <c r="I155" s="213"/>
      <c r="J155" s="213"/>
      <c r="K155" s="213"/>
      <c r="L155" s="213"/>
      <c r="M155" s="213"/>
      <c r="N155" s="213"/>
      <c r="O155" s="213"/>
      <c r="P155" s="213"/>
      <c r="Q155" s="213"/>
      <c r="R155" s="213"/>
      <c r="S155" s="213"/>
      <c r="T155" s="213"/>
      <c r="U155" s="213"/>
      <c r="V155" s="209"/>
      <c r="W155" s="223"/>
      <c r="AB155" s="209"/>
    </row>
    <row r="156" spans="1:28" ht="13.5" thickBot="1" x14ac:dyDescent="0.25">
      <c r="A156" s="209"/>
      <c r="C156" s="280" t="str">
        <f>'3 Statement and DCF Model'!C148</f>
        <v>Total Liabilities &amp; Shareholders Equity</v>
      </c>
      <c r="D156" s="280"/>
      <c r="E156" s="280"/>
      <c r="F156" s="281">
        <f>'3 Statement and DCF Model'!F148</f>
        <v>738802</v>
      </c>
      <c r="G156" s="280">
        <f>'3 Statement and DCF Model'!G148</f>
        <v>1118723</v>
      </c>
      <c r="H156" s="280">
        <f>'3 Statement and DCF Model'!H148</f>
        <v>1545068</v>
      </c>
      <c r="I156" s="280">
        <f>'3 Statement and DCF Model'!I148</f>
        <v>4501797</v>
      </c>
      <c r="J156" s="280">
        <f>'3 Statement and DCF Model'!J148</f>
        <v>4643834</v>
      </c>
      <c r="K156" s="280">
        <f>'3 Statement and DCF Model'!K148</f>
        <v>4812153</v>
      </c>
      <c r="L156" s="312">
        <f ca="1">'3 Statement and DCF Model'!L148</f>
        <v>4997584.8859592471</v>
      </c>
      <c r="M156" s="312">
        <f ca="1">'3 Statement and DCF Model'!M148</f>
        <v>5195691.129429033</v>
      </c>
      <c r="N156" s="312">
        <f ca="1">'3 Statement and DCF Model'!N148</f>
        <v>5413823.550516583</v>
      </c>
      <c r="O156" s="312">
        <f ca="1">'3 Statement and DCF Model'!O148</f>
        <v>5646190.046219267</v>
      </c>
      <c r="P156" s="312">
        <f ca="1">'3 Statement and DCF Model'!P148</f>
        <v>5891320.8758806158</v>
      </c>
      <c r="Q156" s="312">
        <f ca="1">'3 Statement and DCF Model'!Q148</f>
        <v>6149004.9551434694</v>
      </c>
      <c r="R156" s="312">
        <f ca="1">'3 Statement and DCF Model'!R148</f>
        <v>6418957.8013216611</v>
      </c>
      <c r="S156" s="312">
        <f ca="1">'3 Statement and DCF Model'!S148</f>
        <v>6700821.1460224688</v>
      </c>
      <c r="T156" s="312">
        <f ca="1">'3 Statement and DCF Model'!T148</f>
        <v>6994163.2293254863</v>
      </c>
      <c r="U156" s="312">
        <f ca="1">'3 Statement and DCF Model'!U148</f>
        <v>7298479.7916262783</v>
      </c>
      <c r="V156" s="209"/>
      <c r="W156" s="223"/>
      <c r="AB156" s="209"/>
    </row>
    <row r="157" spans="1:28" x14ac:dyDescent="0.2">
      <c r="A157" s="209"/>
      <c r="C157" s="209"/>
      <c r="D157" s="209"/>
      <c r="E157" s="209"/>
      <c r="F157" s="209"/>
      <c r="G157" s="209"/>
      <c r="H157" s="209"/>
      <c r="I157" s="209"/>
      <c r="J157" s="209"/>
      <c r="K157" s="209"/>
      <c r="L157" s="209"/>
      <c r="M157" s="209"/>
      <c r="N157" s="209"/>
      <c r="O157" s="209"/>
      <c r="P157" s="209"/>
      <c r="Q157" s="209"/>
      <c r="R157" s="209"/>
      <c r="S157" s="209"/>
      <c r="T157" s="209"/>
      <c r="U157" s="209"/>
      <c r="V157" s="209"/>
      <c r="W157" s="209"/>
    </row>
    <row r="158" spans="1:28" x14ac:dyDescent="0.2">
      <c r="A158" s="209"/>
      <c r="C158" s="229" t="str">
        <f>'3 Statement and DCF Model'!C150</f>
        <v>Balance Check</v>
      </c>
      <c r="D158" s="230"/>
      <c r="E158" s="230"/>
      <c r="F158" s="231">
        <f>'3 Statement and DCF Model'!F150</f>
        <v>0</v>
      </c>
      <c r="G158" s="231">
        <f>'3 Statement and DCF Model'!G150</f>
        <v>0</v>
      </c>
      <c r="H158" s="231">
        <f>'3 Statement and DCF Model'!H150</f>
        <v>0</v>
      </c>
      <c r="I158" s="231">
        <f>'3 Statement and DCF Model'!I150</f>
        <v>0</v>
      </c>
      <c r="J158" s="231">
        <f>'3 Statement and DCF Model'!J150</f>
        <v>0</v>
      </c>
      <c r="K158" s="231">
        <f>'3 Statement and DCF Model'!K150</f>
        <v>0</v>
      </c>
      <c r="L158" s="230">
        <f ca="1">'3 Statement and DCF Model'!L150</f>
        <v>0</v>
      </c>
      <c r="M158" s="230">
        <f ca="1">'3 Statement and DCF Model'!M150</f>
        <v>0</v>
      </c>
      <c r="N158" s="230">
        <f ca="1">'3 Statement and DCF Model'!N150</f>
        <v>0</v>
      </c>
      <c r="O158" s="230">
        <f ca="1">'3 Statement and DCF Model'!O150</f>
        <v>0</v>
      </c>
      <c r="P158" s="230">
        <f ca="1">'3 Statement and DCF Model'!P150</f>
        <v>0</v>
      </c>
      <c r="Q158" s="230">
        <f ca="1">'3 Statement and DCF Model'!Q150</f>
        <v>0</v>
      </c>
      <c r="R158" s="230">
        <f ca="1">'3 Statement and DCF Model'!R150</f>
        <v>0</v>
      </c>
      <c r="S158" s="230">
        <f ca="1">'3 Statement and DCF Model'!S150</f>
        <v>0</v>
      </c>
      <c r="T158" s="230">
        <f ca="1">'3 Statement and DCF Model'!T150</f>
        <v>0</v>
      </c>
      <c r="U158" s="232">
        <f ca="1">'3 Statement and DCF Model'!U150</f>
        <v>0</v>
      </c>
      <c r="V158" s="209"/>
      <c r="W158" s="209"/>
    </row>
    <row r="159" spans="1:28" x14ac:dyDescent="0.2">
      <c r="A159" s="209"/>
      <c r="C159" s="209"/>
      <c r="D159" s="209"/>
      <c r="E159" s="209"/>
      <c r="F159" s="209"/>
      <c r="G159" s="209"/>
      <c r="H159" s="209"/>
      <c r="I159" s="209"/>
      <c r="J159" s="209"/>
      <c r="K159" s="209"/>
      <c r="L159" s="209"/>
      <c r="M159" s="209"/>
      <c r="N159" s="209"/>
      <c r="O159" s="209"/>
      <c r="P159" s="209"/>
      <c r="Q159" s="209"/>
      <c r="R159" s="209"/>
      <c r="S159" s="209"/>
      <c r="T159" s="209"/>
      <c r="U159" s="209"/>
      <c r="V159" s="209"/>
      <c r="W159" s="209"/>
    </row>
    <row r="160" spans="1:28" ht="18" x14ac:dyDescent="0.25">
      <c r="A160" s="209"/>
      <c r="C160" s="271" t="s">
        <v>1489</v>
      </c>
      <c r="D160" s="209"/>
      <c r="E160" s="209"/>
      <c r="F160" s="272"/>
      <c r="G160" s="209"/>
      <c r="H160" s="209"/>
      <c r="I160" s="209"/>
      <c r="J160" s="209"/>
      <c r="K160" s="209"/>
      <c r="L160" s="209"/>
      <c r="M160" s="209"/>
      <c r="N160" s="209"/>
      <c r="O160" s="209"/>
      <c r="P160" s="209"/>
      <c r="Q160" s="209"/>
      <c r="R160" s="209"/>
      <c r="S160" s="209"/>
      <c r="T160" s="209"/>
      <c r="U160" s="209"/>
      <c r="V160" s="209"/>
      <c r="W160" s="209"/>
    </row>
    <row r="161" spans="1:23" x14ac:dyDescent="0.2">
      <c r="A161" s="209"/>
      <c r="C161" s="213"/>
      <c r="D161" s="209"/>
      <c r="E161" s="209"/>
      <c r="F161" s="272"/>
      <c r="G161" s="209"/>
      <c r="H161" s="209"/>
      <c r="I161" s="209"/>
      <c r="J161" s="209"/>
      <c r="K161" s="209"/>
      <c r="L161" s="209"/>
      <c r="M161" s="209"/>
      <c r="N161" s="209"/>
      <c r="O161" s="209"/>
      <c r="P161" s="209"/>
      <c r="Q161" s="209"/>
      <c r="R161" s="209"/>
      <c r="S161" s="209"/>
      <c r="T161" s="209"/>
      <c r="U161" s="209"/>
      <c r="V161" s="209"/>
      <c r="W161" s="209"/>
    </row>
    <row r="162" spans="1:23" s="269" customFormat="1" x14ac:dyDescent="0.2">
      <c r="A162" s="213"/>
      <c r="C162" s="270" t="s">
        <v>1485</v>
      </c>
      <c r="D162" s="270"/>
      <c r="E162" s="270"/>
      <c r="F162" s="298">
        <v>2020</v>
      </c>
      <c r="G162" s="301">
        <f t="shared" ref="G162:T162" si="10">F162+1</f>
        <v>2021</v>
      </c>
      <c r="H162" s="301">
        <f t="shared" si="10"/>
        <v>2022</v>
      </c>
      <c r="I162" s="301">
        <f t="shared" si="10"/>
        <v>2023</v>
      </c>
      <c r="J162" s="301">
        <f t="shared" si="10"/>
        <v>2024</v>
      </c>
      <c r="K162" s="310">
        <f t="shared" si="10"/>
        <v>2025</v>
      </c>
      <c r="L162" s="310">
        <f t="shared" si="10"/>
        <v>2026</v>
      </c>
      <c r="M162" s="310">
        <f t="shared" si="10"/>
        <v>2027</v>
      </c>
      <c r="N162" s="310">
        <f t="shared" si="10"/>
        <v>2028</v>
      </c>
      <c r="O162" s="310">
        <f t="shared" si="10"/>
        <v>2029</v>
      </c>
      <c r="P162" s="310">
        <f t="shared" si="10"/>
        <v>2030</v>
      </c>
      <c r="Q162" s="310">
        <f t="shared" si="10"/>
        <v>2031</v>
      </c>
      <c r="R162" s="310">
        <f t="shared" si="10"/>
        <v>2032</v>
      </c>
      <c r="S162" s="310">
        <f t="shared" si="10"/>
        <v>2033</v>
      </c>
      <c r="T162" s="310">
        <f t="shared" si="10"/>
        <v>2034</v>
      </c>
      <c r="V162" s="213"/>
      <c r="W162" s="213"/>
    </row>
    <row r="163" spans="1:23" x14ac:dyDescent="0.2">
      <c r="A163" s="209"/>
      <c r="C163" s="213" t="str">
        <f>'3 Statement and DCF Model'!C156</f>
        <v>EBIT</v>
      </c>
      <c r="D163" s="213"/>
      <c r="E163" s="213"/>
      <c r="F163" s="355">
        <f>'3 Statement and DCF Model'!G156</f>
        <v>214634</v>
      </c>
      <c r="G163" s="321">
        <f>'3 Statement and DCF Model'!H156</f>
        <v>684861</v>
      </c>
      <c r="H163" s="321">
        <f>'3 Statement and DCF Model'!I156</f>
        <v>850418</v>
      </c>
      <c r="I163" s="321">
        <f>'3 Statement and DCF Model'!J156</f>
        <v>1036457</v>
      </c>
      <c r="J163" s="321">
        <f>'3 Statement and DCF Model'!K156</f>
        <v>1023142</v>
      </c>
      <c r="K163" s="317">
        <f>'3 Statement and DCF Model'!L156</f>
        <v>943544.67327967728</v>
      </c>
      <c r="L163" s="317">
        <f>'3 Statement and DCF Model'!M156</f>
        <v>970992.64892899396</v>
      </c>
      <c r="M163" s="317">
        <f>'3 Statement and DCF Model'!N156</f>
        <v>1020595.8845832782</v>
      </c>
      <c r="N163" s="317">
        <f>'3 Statement and DCF Model'!O156</f>
        <v>1061109.4137951045</v>
      </c>
      <c r="O163" s="317">
        <f>'3 Statement and DCF Model'!P156</f>
        <v>1100834.0499269532</v>
      </c>
      <c r="P163" s="317">
        <f>'3 Statement and DCF Model'!Q156</f>
        <v>1139567.3436329335</v>
      </c>
      <c r="Q163" s="317">
        <f>'3 Statement and DCF Model'!R156</f>
        <v>1177106.0348836824</v>
      </c>
      <c r="R163" s="317">
        <f>'3 Statement and DCF Model'!S156</f>
        <v>1213247.7758416922</v>
      </c>
      <c r="S163" s="317">
        <f>'3 Statement and DCF Model'!T156</f>
        <v>1247792.9028494882</v>
      </c>
      <c r="T163" s="317">
        <f>'3 Statement and DCF Model'!U156</f>
        <v>1280546.2364949505</v>
      </c>
      <c r="V163" s="209"/>
      <c r="W163" s="209"/>
    </row>
    <row r="164" spans="1:23" x14ac:dyDescent="0.2">
      <c r="A164" s="209"/>
      <c r="C164" s="213" t="str">
        <f>'3 Statement and DCF Model'!C157</f>
        <v>Normalized Taxes</v>
      </c>
      <c r="D164" s="213"/>
      <c r="E164" s="213"/>
      <c r="F164" s="355">
        <f>'3 Statement and DCF Model'!G157</f>
        <v>0</v>
      </c>
      <c r="G164" s="321">
        <f>'3 Statement and DCF Model'!H157</f>
        <v>0</v>
      </c>
      <c r="H164" s="321">
        <f>'3 Statement and DCF Model'!I157</f>
        <v>-211091.87355186025</v>
      </c>
      <c r="I164" s="321">
        <f>'3 Statement and DCF Model'!J157</f>
        <v>-99007.693549491494</v>
      </c>
      <c r="J164" s="321">
        <f>'3 Statement and DCF Model'!K157</f>
        <v>0</v>
      </c>
      <c r="K164" s="317">
        <f>'3 Statement and DCF Model'!L157</f>
        <v>-167950.95184378256</v>
      </c>
      <c r="L164" s="317">
        <f>'3 Statement and DCF Model'!M157</f>
        <v>-186916.08491883133</v>
      </c>
      <c r="M164" s="317">
        <f>'3 Statement and DCF Model'!N157</f>
        <v>-198697.26127980699</v>
      </c>
      <c r="N164" s="317">
        <f>'3 Statement and DCF Model'!O157</f>
        <v>-208905.91584091121</v>
      </c>
      <c r="O164" s="317">
        <f>'3 Statement and DCF Model'!P157</f>
        <v>-219134.77806358415</v>
      </c>
      <c r="P164" s="317">
        <f>'3 Statement and DCF Model'!Q157</f>
        <v>-229337.92790612788</v>
      </c>
      <c r="Q164" s="317">
        <f>'3 Statement and DCF Model'!R157</f>
        <v>-239467.50897164913</v>
      </c>
      <c r="R164" s="317">
        <f>'3 Statement and DCF Model'!S157</f>
        <v>-249474.07390744798</v>
      </c>
      <c r="S164" s="317">
        <f>'3 Statement and DCF Model'!T157</f>
        <v>-259306.96262340929</v>
      </c>
      <c r="T164" s="317">
        <f>'3 Statement and DCF Model'!U157</f>
        <v>-268914.7096639396</v>
      </c>
      <c r="V164" s="209"/>
      <c r="W164" s="223"/>
    </row>
    <row r="165" spans="1:23" x14ac:dyDescent="0.2">
      <c r="A165" s="209"/>
      <c r="C165" s="296" t="s">
        <v>1487</v>
      </c>
      <c r="D165" s="276"/>
      <c r="E165" s="276"/>
      <c r="F165" s="356">
        <f>'3 Statement and DCF Model'!G158</f>
        <v>214634</v>
      </c>
      <c r="G165" s="322">
        <f>'3 Statement and DCF Model'!H158</f>
        <v>684861</v>
      </c>
      <c r="H165" s="322">
        <f>'3 Statement and DCF Model'!I158</f>
        <v>639326.12644813978</v>
      </c>
      <c r="I165" s="322">
        <f>'3 Statement and DCF Model'!J158</f>
        <v>937449.30645050853</v>
      </c>
      <c r="J165" s="322">
        <f>'3 Statement and DCF Model'!K158</f>
        <v>1023142</v>
      </c>
      <c r="K165" s="318">
        <f>'3 Statement and DCF Model'!L158</f>
        <v>775593.72143589472</v>
      </c>
      <c r="L165" s="318">
        <f>'3 Statement and DCF Model'!M158</f>
        <v>784076.5640101626</v>
      </c>
      <c r="M165" s="318">
        <f>'3 Statement and DCF Model'!N158</f>
        <v>821898.62330347125</v>
      </c>
      <c r="N165" s="318">
        <f>'3 Statement and DCF Model'!O158</f>
        <v>852203.49795419327</v>
      </c>
      <c r="O165" s="318">
        <f>'3 Statement and DCF Model'!P158</f>
        <v>881699.27186336904</v>
      </c>
      <c r="P165" s="318">
        <f>'3 Statement and DCF Model'!Q158</f>
        <v>910229.41572680557</v>
      </c>
      <c r="Q165" s="318">
        <f>'3 Statement and DCF Model'!R158</f>
        <v>937638.52591203328</v>
      </c>
      <c r="R165" s="318">
        <f>'3 Statement and DCF Model'!S158</f>
        <v>963773.70193424425</v>
      </c>
      <c r="S165" s="318">
        <f>'3 Statement and DCF Model'!T158</f>
        <v>988485.94022607896</v>
      </c>
      <c r="T165" s="318">
        <f>'3 Statement and DCF Model'!U158</f>
        <v>1011631.5268310108</v>
      </c>
      <c r="V165" s="209"/>
      <c r="W165" s="209"/>
    </row>
    <row r="166" spans="1:23" x14ac:dyDescent="0.2">
      <c r="A166" s="209"/>
      <c r="C166" s="209"/>
      <c r="D166" s="209"/>
      <c r="E166" s="209"/>
      <c r="F166" s="357"/>
      <c r="G166" s="323"/>
      <c r="H166" s="323"/>
      <c r="I166" s="323"/>
      <c r="J166" s="323"/>
      <c r="K166" s="233"/>
      <c r="L166" s="233"/>
      <c r="M166" s="233"/>
      <c r="N166" s="233"/>
      <c r="O166" s="233"/>
      <c r="P166" s="233"/>
      <c r="Q166" s="233"/>
      <c r="R166" s="233"/>
      <c r="S166" s="233"/>
      <c r="T166" s="233"/>
      <c r="V166" s="209"/>
      <c r="W166" s="209"/>
    </row>
    <row r="167" spans="1:23" x14ac:dyDescent="0.2">
      <c r="A167" s="209"/>
      <c r="C167" s="209" t="str">
        <f>'3 Statement and DCF Model'!C160</f>
        <v>Depreciation &amp; Amort.</v>
      </c>
      <c r="D167" s="209"/>
      <c r="E167" s="209"/>
      <c r="F167" s="358">
        <f>'3 Statement and DCF Model'!G160</f>
        <v>11835</v>
      </c>
      <c r="G167" s="324">
        <f>'3 Statement and DCF Model'!H160</f>
        <v>14942</v>
      </c>
      <c r="H167" s="324">
        <f>'3 Statement and DCF Model'!I160</f>
        <v>19642</v>
      </c>
      <c r="I167" s="324">
        <f>'3 Statement and DCF Model'!J160</f>
        <v>31685</v>
      </c>
      <c r="J167" s="324">
        <f>'3 Statement and DCF Model'!K160</f>
        <v>46906</v>
      </c>
      <c r="K167" s="319">
        <f>'3 Statement and DCF Model'!L160</f>
        <v>51700.429813860246</v>
      </c>
      <c r="L167" s="319">
        <f>'3 Statement and DCF Model'!M160</f>
        <v>51537.352290950745</v>
      </c>
      <c r="M167" s="319">
        <f>'3 Statement and DCF Model'!N160</f>
        <v>50293.143812829323</v>
      </c>
      <c r="N167" s="319">
        <f>'3 Statement and DCF Model'!O160</f>
        <v>51888.054427616611</v>
      </c>
      <c r="O167" s="319">
        <f>'3 Statement and DCF Model'!P160</f>
        <v>53426.21907348065</v>
      </c>
      <c r="P167" s="319">
        <f>'3 Statement and DCF Model'!Q160</f>
        <v>54899.527630118951</v>
      </c>
      <c r="Q167" s="319">
        <f>'3 Statement and DCF Model'!R160</f>
        <v>56300.018414444065</v>
      </c>
      <c r="R167" s="319">
        <f>'3 Statement and DCF Model'!S160</f>
        <v>57619.948246034299</v>
      </c>
      <c r="S167" s="319">
        <f>'3 Statement and DCF Model'!T160</f>
        <v>58851.862418403834</v>
      </c>
      <c r="T167" s="319">
        <f>'3 Statement and DCF Model'!U160</f>
        <v>59988.663711231762</v>
      </c>
      <c r="V167" s="209"/>
      <c r="W167" s="209"/>
    </row>
    <row r="168" spans="1:23" x14ac:dyDescent="0.2">
      <c r="A168" s="209"/>
      <c r="C168" s="209" t="str">
        <f>'3 Statement and DCF Model'!C161</f>
        <v>Amort. of Goodwill and Intangibles</v>
      </c>
      <c r="D168" s="209"/>
      <c r="E168" s="209"/>
      <c r="F168" s="358">
        <f>'3 Statement and DCF Model'!G161</f>
        <v>15784</v>
      </c>
      <c r="G168" s="324">
        <f>'3 Statement and DCF Model'!H161</f>
        <v>17034</v>
      </c>
      <c r="H168" s="324">
        <f>'3 Statement and DCF Model'!I161</f>
        <v>19587</v>
      </c>
      <c r="I168" s="324">
        <f>'3 Statement and DCF Model'!J161</f>
        <v>22619</v>
      </c>
      <c r="J168" s="324">
        <f>'3 Statement and DCF Model'!K161</f>
        <v>22934</v>
      </c>
      <c r="K168" s="319">
        <f>'3 Statement and DCF Model'!L161</f>
        <v>24709.320186139754</v>
      </c>
      <c r="L168" s="319">
        <f>'3 Statement and DCF Model'!M161</f>
        <v>24072.647709049255</v>
      </c>
      <c r="M168" s="319">
        <f>'3 Statement and DCF Model'!N161</f>
        <v>22954.186187170679</v>
      </c>
      <c r="N168" s="319">
        <f>'3 Statement and DCF Model'!O161</f>
        <v>23135.789350068</v>
      </c>
      <c r="O168" s="319">
        <f>'3 Statement and DCF Model'!P161</f>
        <v>23267.17770551896</v>
      </c>
      <c r="P168" s="319">
        <f>'3 Statement and DCF Model'!Q161</f>
        <v>23347.188974525583</v>
      </c>
      <c r="Q168" s="319">
        <f>'3 Statement and DCF Model'!R161</f>
        <v>23374.984950569669</v>
      </c>
      <c r="R168" s="319">
        <f>'3 Statement and DCF Model'!S161</f>
        <v>23350.063293355066</v>
      </c>
      <c r="S168" s="319">
        <f>'3 Statement and DCF Model'!T161</f>
        <v>23272.265858424464</v>
      </c>
      <c r="T168" s="319">
        <f>'3 Statement and DCF Model'!U161</f>
        <v>23141.783401598637</v>
      </c>
      <c r="V168" s="209"/>
      <c r="W168" s="209"/>
    </row>
    <row r="169" spans="1:23" x14ac:dyDescent="0.2">
      <c r="A169" s="209"/>
      <c r="C169" s="209" t="str">
        <f>'3 Statement and DCF Model'!C162</f>
        <v>Stock Based Compensation</v>
      </c>
      <c r="D169" s="209"/>
      <c r="E169" s="209"/>
      <c r="F169" s="358">
        <f>'3 Statement and DCF Model'!G162</f>
        <v>16361</v>
      </c>
      <c r="G169" s="324">
        <f>'3 Statement and DCF Model'!H162</f>
        <v>38122</v>
      </c>
      <c r="H169" s="324">
        <f>'3 Statement and DCF Model'!I162</f>
        <v>31303</v>
      </c>
      <c r="I169" s="324">
        <f>'3 Statement and DCF Model'!J162</f>
        <v>29072</v>
      </c>
      <c r="J169" s="324">
        <f>'3 Statement and DCF Model'!K162</f>
        <v>33053</v>
      </c>
      <c r="K169" s="319">
        <f>'3 Statement and DCF Model'!L162</f>
        <v>46475.234254057345</v>
      </c>
      <c r="L169" s="319">
        <f>'3 Statement and DCF Model'!M162</f>
        <v>48090.442026735422</v>
      </c>
      <c r="M169" s="319">
        <f>'3 Statement and DCF Model'!N162</f>
        <v>48859.057494221357</v>
      </c>
      <c r="N169" s="319">
        <f>'3 Statement and DCF Model'!O162</f>
        <v>49538.154117967104</v>
      </c>
      <c r="O169" s="319">
        <f>'3 Statement and DCF Model'!P162</f>
        <v>50123.386591990515</v>
      </c>
      <c r="P169" s="319">
        <f>'3 Statement and DCF Model'!Q162</f>
        <v>50610.921242293327</v>
      </c>
      <c r="Q169" s="319">
        <f>'3 Statement and DCF Model'!R162</f>
        <v>50997.476942146808</v>
      </c>
      <c r="R169" s="319">
        <f>'3 Statement and DCF Model'!S162</f>
        <v>51280.361024073281</v>
      </c>
      <c r="S169" s="319">
        <f>'3 Statement and DCF Model'!T162</f>
        <v>51457.499650219921</v>
      </c>
      <c r="T169" s="319">
        <f>'3 Statement and DCF Model'!U162</f>
        <v>51527.462173189175</v>
      </c>
      <c r="V169" s="209"/>
      <c r="W169" s="209"/>
    </row>
    <row r="170" spans="1:23" x14ac:dyDescent="0.2">
      <c r="A170" s="209"/>
      <c r="C170" s="296" t="s">
        <v>1488</v>
      </c>
      <c r="D170" s="276"/>
      <c r="E170" s="276"/>
      <c r="F170" s="356">
        <f t="shared" ref="F170:J170" si="11">SUM(F165:F169)</f>
        <v>258614</v>
      </c>
      <c r="G170" s="322">
        <f t="shared" si="11"/>
        <v>754959</v>
      </c>
      <c r="H170" s="322">
        <f t="shared" si="11"/>
        <v>709858.12644813978</v>
      </c>
      <c r="I170" s="322">
        <f t="shared" si="11"/>
        <v>1020825.3064505085</v>
      </c>
      <c r="J170" s="322">
        <f t="shared" si="11"/>
        <v>1126035</v>
      </c>
      <c r="K170" s="318">
        <f>SUM(K165:K169)</f>
        <v>898478.70568995201</v>
      </c>
      <c r="L170" s="318">
        <f t="shared" ref="L170:T170" si="12">SUM(L165:L169)</f>
        <v>907777.006036898</v>
      </c>
      <c r="M170" s="318">
        <f t="shared" si="12"/>
        <v>944005.01079769258</v>
      </c>
      <c r="N170" s="318">
        <f t="shared" si="12"/>
        <v>976765.495849845</v>
      </c>
      <c r="O170" s="318">
        <f t="shared" si="12"/>
        <v>1008516.0552343591</v>
      </c>
      <c r="P170" s="318">
        <f t="shared" si="12"/>
        <v>1039087.0535737434</v>
      </c>
      <c r="Q170" s="318">
        <f t="shared" si="12"/>
        <v>1068311.0062191938</v>
      </c>
      <c r="R170" s="318">
        <f t="shared" si="12"/>
        <v>1096024.074497707</v>
      </c>
      <c r="S170" s="318">
        <f t="shared" si="12"/>
        <v>1122067.5681531271</v>
      </c>
      <c r="T170" s="318">
        <f t="shared" si="12"/>
        <v>1146289.4361170304</v>
      </c>
      <c r="V170" s="209"/>
      <c r="W170" s="209"/>
    </row>
    <row r="171" spans="1:23" x14ac:dyDescent="0.2">
      <c r="A171" s="209"/>
      <c r="C171" s="209"/>
      <c r="D171" s="209"/>
      <c r="E171" s="209"/>
      <c r="F171" s="358"/>
      <c r="G171" s="324"/>
      <c r="H171" s="324"/>
      <c r="I171" s="324"/>
      <c r="J171" s="324"/>
      <c r="K171" s="225"/>
      <c r="L171" s="225"/>
      <c r="M171" s="225"/>
      <c r="N171" s="225"/>
      <c r="O171" s="225"/>
      <c r="P171" s="225"/>
      <c r="Q171" s="225"/>
      <c r="R171" s="225"/>
      <c r="S171" s="225"/>
      <c r="T171" s="225"/>
      <c r="V171" s="209"/>
      <c r="W171" s="209"/>
    </row>
    <row r="172" spans="1:23" x14ac:dyDescent="0.2">
      <c r="A172" s="209"/>
      <c r="C172" s="209" t="str">
        <f>'3 Statement and DCF Model'!C163</f>
        <v>Changes in:</v>
      </c>
      <c r="D172" s="209"/>
      <c r="E172" s="209"/>
      <c r="F172" s="357"/>
      <c r="G172" s="323"/>
      <c r="H172" s="323"/>
      <c r="I172" s="323"/>
      <c r="J172" s="323"/>
      <c r="K172" s="233"/>
      <c r="L172" s="233"/>
      <c r="M172" s="233"/>
      <c r="N172" s="233"/>
      <c r="O172" s="233"/>
      <c r="P172" s="233"/>
      <c r="Q172" s="233"/>
      <c r="R172" s="233"/>
      <c r="S172" s="233"/>
      <c r="T172" s="233"/>
      <c r="V172" s="209"/>
      <c r="W172" s="209"/>
    </row>
    <row r="173" spans="1:23" x14ac:dyDescent="0.2">
      <c r="A173" s="209"/>
      <c r="C173" s="282" t="str">
        <f>'3 Statement and DCF Model'!C164</f>
        <v>Receivables</v>
      </c>
      <c r="D173" s="209"/>
      <c r="E173" s="209"/>
      <c r="F173" s="358">
        <f>'3 Statement and DCF Model'!G164</f>
        <v>-43753</v>
      </c>
      <c r="G173" s="324">
        <f>'3 Statement and DCF Model'!H164</f>
        <v>-34218</v>
      </c>
      <c r="H173" s="324">
        <f>'3 Statement and DCF Model'!I164</f>
        <v>-119555</v>
      </c>
      <c r="I173" s="324">
        <f>'3 Statement and DCF Model'!J164</f>
        <v>-12382</v>
      </c>
      <c r="J173" s="324">
        <f>'3 Statement and DCF Model'!K164</f>
        <v>46957</v>
      </c>
      <c r="K173" s="319">
        <f>'3 Statement and DCF Model'!L164</f>
        <v>-2149.1462674947106</v>
      </c>
      <c r="L173" s="319">
        <f>'3 Statement and DCF Model'!M164</f>
        <v>-7967.8108578029205</v>
      </c>
      <c r="M173" s="319">
        <f>'3 Statement and DCF Model'!N164</f>
        <v>-7612.9745383824338</v>
      </c>
      <c r="N173" s="319">
        <f>'3 Statement and DCF Model'!O164</f>
        <v>-7217.660906063451</v>
      </c>
      <c r="O173" s="319">
        <f>'3 Statement and DCF Model'!P164</f>
        <v>-6783.0982115419465</v>
      </c>
      <c r="P173" s="319">
        <f>'3 Statement and DCF Model'!Q164</f>
        <v>-6310.8634005545173</v>
      </c>
      <c r="Q173" s="319">
        <f>'3 Statement and DCF Model'!R164</f>
        <v>-5802.8761963223806</v>
      </c>
      <c r="R173" s="319">
        <f>'3 Statement and DCF Model'!S164</f>
        <v>-5261.3889014729066</v>
      </c>
      <c r="S173" s="319">
        <f>'3 Statement and DCF Model'!T164</f>
        <v>-4688.9719412721461</v>
      </c>
      <c r="T173" s="319">
        <f>'3 Statement and DCF Model'!U164</f>
        <v>-4088.4952387558296</v>
      </c>
      <c r="V173" s="209"/>
      <c r="W173" s="209"/>
    </row>
    <row r="174" spans="1:23" x14ac:dyDescent="0.2">
      <c r="A174" s="209"/>
      <c r="C174" s="282" t="str">
        <f>'3 Statement and DCF Model'!C165</f>
        <v>Income Tax Receivables</v>
      </c>
      <c r="D174" s="209"/>
      <c r="E174" s="209"/>
      <c r="F174" s="358">
        <f>'3 Statement and DCF Model'!G165</f>
        <v>-516</v>
      </c>
      <c r="G174" s="324">
        <f>'3 Statement and DCF Model'!H165</f>
        <v>-20444</v>
      </c>
      <c r="H174" s="324">
        <f>'3 Statement and DCF Model'!I165</f>
        <v>7549</v>
      </c>
      <c r="I174" s="324">
        <f>'3 Statement and DCF Model'!J165</f>
        <v>10339</v>
      </c>
      <c r="J174" s="324">
        <f>'3 Statement and DCF Model'!K165</f>
        <v>367</v>
      </c>
      <c r="K174" s="319">
        <f>'3 Statement and DCF Model'!L165</f>
        <v>-31.070587892859294</v>
      </c>
      <c r="L174" s="319">
        <f>'3 Statement and DCF Model'!M165</f>
        <v>-115.1920515208285</v>
      </c>
      <c r="M174" s="319">
        <f>'3 Statement and DCF Model'!N165</f>
        <v>-110.06212006065653</v>
      </c>
      <c r="N174" s="319">
        <f>'3 Statement and DCF Model'!O165</f>
        <v>-104.34700092521871</v>
      </c>
      <c r="O174" s="319">
        <f>'3 Statement and DCF Model'!P165</f>
        <v>-98.064451152175025</v>
      </c>
      <c r="P174" s="319">
        <f>'3 Statement and DCF Model'!Q165</f>
        <v>-91.237268925086028</v>
      </c>
      <c r="Q174" s="319">
        <f>'3 Statement and DCF Model'!R165</f>
        <v>-83.893208022269391</v>
      </c>
      <c r="R174" s="319">
        <f>'3 Statement and DCF Model'!S165</f>
        <v>-76.064830381365937</v>
      </c>
      <c r="S174" s="319">
        <f>'3 Statement and DCF Model'!T165</f>
        <v>-67.789297095297115</v>
      </c>
      <c r="T174" s="319">
        <f>'3 Statement and DCF Model'!U165</f>
        <v>-59.108099149242662</v>
      </c>
      <c r="V174" s="209"/>
      <c r="W174" s="209"/>
    </row>
    <row r="175" spans="1:23" x14ac:dyDescent="0.2">
      <c r="A175" s="209"/>
      <c r="C175" s="282" t="str">
        <f>'3 Statement and DCF Model'!C166</f>
        <v>Inventory</v>
      </c>
      <c r="D175" s="209"/>
      <c r="E175" s="209"/>
      <c r="F175" s="358">
        <f>'3 Statement and DCF Model'!G166</f>
        <v>-3093</v>
      </c>
      <c r="G175" s="324">
        <f>'3 Statement and DCF Model'!H166</f>
        <v>-38399</v>
      </c>
      <c r="H175" s="324">
        <f>'3 Statement and DCF Model'!I166</f>
        <v>-258031</v>
      </c>
      <c r="I175" s="324">
        <f>'3 Statement and DCF Model'!J166</f>
        <v>86497</v>
      </c>
      <c r="J175" s="324">
        <f>'3 Statement and DCF Model'!K166</f>
        <v>28800</v>
      </c>
      <c r="K175" s="319">
        <f>'3 Statement and DCF Model'!L166</f>
        <v>-10800.824750509579</v>
      </c>
      <c r="L175" s="319">
        <f>'3 Statement and DCF Model'!M166</f>
        <v>-8222.6093783670221</v>
      </c>
      <c r="M175" s="319">
        <f>'3 Statement and DCF Model'!N166</f>
        <v>-8015.3823478738777</v>
      </c>
      <c r="N175" s="319">
        <f>'3 Statement and DCF Model'!O166</f>
        <v>-9296.2428713576519</v>
      </c>
      <c r="O175" s="319">
        <f>'3 Statement and DCF Model'!P166</f>
        <v>-8736.5324050888303</v>
      </c>
      <c r="P175" s="319">
        <f>'3 Statement and DCF Model'!Q166</f>
        <v>-8128.3007975938381</v>
      </c>
      <c r="Q175" s="319">
        <f>'3 Statement and DCF Model'!R166</f>
        <v>-7474.0206246201997</v>
      </c>
      <c r="R175" s="319">
        <f>'3 Statement and DCF Model'!S166</f>
        <v>-6776.5928193812142</v>
      </c>
      <c r="S175" s="319">
        <f>'3 Statement and DCF Model'!T166</f>
        <v>-6039.328052448167</v>
      </c>
      <c r="T175" s="319">
        <f>'3 Statement and DCF Model'!U166</f>
        <v>-5265.9227431887412</v>
      </c>
      <c r="V175" s="209"/>
      <c r="W175" s="209"/>
    </row>
    <row r="176" spans="1:23" x14ac:dyDescent="0.2">
      <c r="A176" s="209"/>
      <c r="C176" s="282" t="str">
        <f>'3 Statement and DCF Model'!C167</f>
        <v>Prepaid Expenses and Other Current Assets</v>
      </c>
      <c r="D176" s="209"/>
      <c r="E176" s="209"/>
      <c r="F176" s="358">
        <f>'3 Statement and DCF Model'!G167</f>
        <v>7494</v>
      </c>
      <c r="G176" s="324">
        <f>'3 Statement and DCF Model'!H167</f>
        <v>-4749</v>
      </c>
      <c r="H176" s="324">
        <f>'3 Statement and DCF Model'!I167</f>
        <v>-11000</v>
      </c>
      <c r="I176" s="324">
        <f>'3 Statement and DCF Model'!J167</f>
        <v>-11524</v>
      </c>
      <c r="J176" s="324">
        <f>'3 Statement and DCF Model'!K167</f>
        <v>-6494</v>
      </c>
      <c r="K176" s="319">
        <f>'3 Statement and DCF Model'!L167</f>
        <v>-396.43029134776589</v>
      </c>
      <c r="L176" s="319">
        <f>'3 Statement and DCF Model'!M167</f>
        <v>-1469.7378338259296</v>
      </c>
      <c r="M176" s="319">
        <f>'3 Statement and DCF Model'!N167</f>
        <v>-1404.2849292860265</v>
      </c>
      <c r="N176" s="319">
        <f>'3 Statement and DCF Model'!O167</f>
        <v>-1331.3656027589168</v>
      </c>
      <c r="O176" s="319">
        <f>'3 Statement and DCF Model'!P167</f>
        <v>-1251.2064166655255</v>
      </c>
      <c r="P176" s="319">
        <f>'3 Statement and DCF Model'!Q167</f>
        <v>-1164.0982535145158</v>
      </c>
      <c r="Q176" s="319">
        <f>'3 Statement and DCF Model'!R167</f>
        <v>-1070.3952243533349</v>
      </c>
      <c r="R176" s="319">
        <f>'3 Statement and DCF Model'!S167</f>
        <v>-970.51278763649316</v>
      </c>
      <c r="S176" s="319">
        <f>'3 Statement and DCF Model'!T167</f>
        <v>-864.92508253843698</v>
      </c>
      <c r="T176" s="319">
        <f>'3 Statement and DCF Model'!U167</f>
        <v>-754.16149342099379</v>
      </c>
      <c r="V176" s="209"/>
      <c r="W176" s="209"/>
    </row>
    <row r="177" spans="1:23" x14ac:dyDescent="0.2">
      <c r="A177" s="209"/>
      <c r="C177" s="282" t="str">
        <f>'3 Statement and DCF Model'!C168</f>
        <v>Deferred Income Tax Asset</v>
      </c>
      <c r="D177" s="209"/>
      <c r="E177" s="209"/>
      <c r="F177" s="358">
        <f>'3 Statement and DCF Model'!G168</f>
        <v>-326037</v>
      </c>
      <c r="G177" s="324">
        <f>'3 Statement and DCF Model'!H168</f>
        <v>-216417</v>
      </c>
      <c r="H177" s="324">
        <f>'3 Statement and DCF Model'!I168</f>
        <v>38923</v>
      </c>
      <c r="I177" s="324">
        <f>'3 Statement and DCF Model'!J168</f>
        <v>-139694</v>
      </c>
      <c r="J177" s="324">
        <f>'3 Statement and DCF Model'!K168</f>
        <v>-204378</v>
      </c>
      <c r="K177" s="319">
        <f>'3 Statement and DCF Model'!L168</f>
        <v>-6699.0675601423718</v>
      </c>
      <c r="L177" s="319">
        <f>'3 Statement and DCF Model'!M168</f>
        <v>-24836.328755361959</v>
      </c>
      <c r="M177" s="319">
        <f>'3 Statement and DCF Model'!N168</f>
        <v>-23730.274452524376</v>
      </c>
      <c r="N177" s="319">
        <f>'3 Statement and DCF Model'!O168</f>
        <v>-22498.049000769854</v>
      </c>
      <c r="O177" s="319">
        <f>'3 Statement and DCF Model'!P168</f>
        <v>-21143.480959614273</v>
      </c>
      <c r="P177" s="319">
        <f>'3 Statement and DCF Model'!Q168</f>
        <v>-19671.485799999791</v>
      </c>
      <c r="Q177" s="319">
        <f>'3 Statement and DCF Model'!R168</f>
        <v>-18088.047458780697</v>
      </c>
      <c r="R177" s="319">
        <f>'3 Statement and DCF Model'!S168</f>
        <v>-16400.186550465762</v>
      </c>
      <c r="S177" s="319">
        <f>'3 Statement and DCF Model'!T168</f>
        <v>-14615.915304271504</v>
      </c>
      <c r="T177" s="319">
        <f>'3 Statement and DCF Model'!U168</f>
        <v>-12744.179508858477</v>
      </c>
      <c r="V177" s="209"/>
      <c r="W177" s="209"/>
    </row>
    <row r="178" spans="1:23" x14ac:dyDescent="0.2">
      <c r="A178" s="209"/>
      <c r="C178" s="282" t="str">
        <f>'3 Statement and DCF Model'!C169</f>
        <v>Other Assets</v>
      </c>
      <c r="D178" s="209"/>
      <c r="E178" s="209"/>
      <c r="F178" s="358">
        <f>'3 Statement and DCF Model'!G169</f>
        <v>-851</v>
      </c>
      <c r="G178" s="324">
        <f>'3 Statement and DCF Model'!H169</f>
        <v>859</v>
      </c>
      <c r="H178" s="324">
        <f>'3 Statement and DCF Model'!I169</f>
        <v>192</v>
      </c>
      <c r="I178" s="324">
        <f>'3 Statement and DCF Model'!J169</f>
        <v>-23571</v>
      </c>
      <c r="J178" s="324">
        <f>'3 Statement and DCF Model'!K169</f>
        <v>7239</v>
      </c>
      <c r="K178" s="319">
        <f>'3 Statement and DCF Model'!L169</f>
        <v>-185.89365326802726</v>
      </c>
      <c r="L178" s="319">
        <f>'3 Statement and DCF Model'!M169</f>
        <v>-689.1878376581044</v>
      </c>
      <c r="M178" s="319">
        <f>'3 Statement and DCF Model'!N169</f>
        <v>-658.4957341345289</v>
      </c>
      <c r="N178" s="319">
        <f>'3 Statement and DCF Model'!O169</f>
        <v>-624.30248427997503</v>
      </c>
      <c r="O178" s="319">
        <f>'3 Statement and DCF Model'!P169</f>
        <v>-586.71432749399173</v>
      </c>
      <c r="P178" s="319">
        <f>'3 Statement and DCF Model'!Q169</f>
        <v>-545.86766408046606</v>
      </c>
      <c r="Q178" s="319">
        <f>'3 Statement and DCF Model'!R169</f>
        <v>-501.92854339967016</v>
      </c>
      <c r="R178" s="319">
        <f>'3 Statement and DCF Model'!S169</f>
        <v>-455.09178177007561</v>
      </c>
      <c r="S178" s="319">
        <f>'3 Statement and DCF Model'!T169</f>
        <v>-405.57971200836982</v>
      </c>
      <c r="T178" s="319">
        <f>'3 Statement and DCF Model'!U169</f>
        <v>-353.64057244332798</v>
      </c>
      <c r="V178" s="209"/>
      <c r="W178" s="209"/>
    </row>
    <row r="179" spans="1:23" x14ac:dyDescent="0.2">
      <c r="A179" s="209"/>
      <c r="C179" s="282" t="str">
        <f>'3 Statement and DCF Model'!C170</f>
        <v>Payables</v>
      </c>
      <c r="D179" s="209"/>
      <c r="E179" s="209"/>
      <c r="F179" s="358">
        <f>'3 Statement and DCF Model'!G170</f>
        <v>17024</v>
      </c>
      <c r="G179" s="324">
        <f>'3 Statement and DCF Model'!H170</f>
        <v>49367</v>
      </c>
      <c r="H179" s="324">
        <f>'3 Statement and DCF Model'!I170</f>
        <v>68676</v>
      </c>
      <c r="I179" s="324">
        <f>'3 Statement and DCF Model'!J170</f>
        <v>30157</v>
      </c>
      <c r="J179" s="324">
        <f>'3 Statement and DCF Model'!K170</f>
        <v>3923</v>
      </c>
      <c r="K179" s="319">
        <f>'3 Statement and DCF Model'!L170</f>
        <v>8031.2060418542242</v>
      </c>
      <c r="L179" s="319">
        <f>'3 Statement and DCF Model'!M170</f>
        <v>6114.1136574994307</v>
      </c>
      <c r="M179" s="319">
        <f>'3 Statement and DCF Model'!N170</f>
        <v>5960.0251487257192</v>
      </c>
      <c r="N179" s="319">
        <f>'3 Statement and DCF Model'!O170</f>
        <v>6912.4389701323234</v>
      </c>
      <c r="O179" s="319">
        <f>'3 Statement and DCF Model'!P170</f>
        <v>6496.2531526395469</v>
      </c>
      <c r="P179" s="319">
        <f>'3 Statement and DCF Model'!Q170</f>
        <v>6043.9883049268392</v>
      </c>
      <c r="Q179" s="319">
        <f>'3 Statement and DCF Model'!R170</f>
        <v>5557.4829685632139</v>
      </c>
      <c r="R179" s="319">
        <f>'3 Statement and DCF Model'!S170</f>
        <v>5038.8942003371194</v>
      </c>
      <c r="S179" s="319">
        <f>'3 Statement and DCF Model'!T170</f>
        <v>4490.6837268397794</v>
      </c>
      <c r="T179" s="319">
        <f>'3 Statement and DCF Model'!U170</f>
        <v>3915.6001072084764</v>
      </c>
      <c r="V179" s="209"/>
      <c r="W179" s="209"/>
    </row>
    <row r="180" spans="1:23" x14ac:dyDescent="0.2">
      <c r="A180" s="209"/>
      <c r="C180" s="282" t="str">
        <f>'3 Statement and DCF Model'!C171</f>
        <v>Accrued Expenses and Other Liabilities</v>
      </c>
      <c r="D180" s="209"/>
      <c r="E180" s="209"/>
      <c r="F180" s="358">
        <f>'3 Statement and DCF Model'!G171</f>
        <v>18027</v>
      </c>
      <c r="G180" s="324">
        <f>'3 Statement and DCF Model'!H171</f>
        <v>40183</v>
      </c>
      <c r="H180" s="324">
        <f>'3 Statement and DCF Model'!I171</f>
        <v>72537</v>
      </c>
      <c r="I180" s="324">
        <f>'3 Statement and DCF Model'!J171</f>
        <v>46347</v>
      </c>
      <c r="J180" s="324">
        <f>'3 Statement and DCF Model'!K171</f>
        <v>12297</v>
      </c>
      <c r="K180" s="319">
        <f>'3 Statement and DCF Model'!L171</f>
        <v>2288.9639130125288</v>
      </c>
      <c r="L180" s="319">
        <f>'3 Statement and DCF Model'!M171</f>
        <v>8486.1750896466547</v>
      </c>
      <c r="M180" s="319">
        <f>'3 Statement and DCF Model'!N171</f>
        <v>8108.2540786553873</v>
      </c>
      <c r="N180" s="319">
        <f>'3 Statement and DCF Model'!O171</f>
        <v>7687.2224102269392</v>
      </c>
      <c r="O180" s="319">
        <f>'3 Statement and DCF Model'!P171</f>
        <v>7224.3882417267305</v>
      </c>
      <c r="P180" s="319">
        <f>'3 Statement and DCF Model'!Q171</f>
        <v>6721.4311107174144</v>
      </c>
      <c r="Q180" s="319">
        <f>'3 Statement and DCF Model'!R171</f>
        <v>6180.3956324225874</v>
      </c>
      <c r="R180" s="319">
        <f>'3 Statement and DCF Model'!S171</f>
        <v>5603.6806381890783</v>
      </c>
      <c r="S180" s="319">
        <f>'3 Statement and DCF Model'!T171</f>
        <v>4994.0237782009644</v>
      </c>
      <c r="T180" s="319">
        <f>'3 Statement and DCF Model'!U171</f>
        <v>4354.4816849274212</v>
      </c>
      <c r="V180" s="209"/>
      <c r="W180" s="209"/>
    </row>
    <row r="181" spans="1:23" x14ac:dyDescent="0.2">
      <c r="A181" s="209"/>
      <c r="C181" s="282" t="str">
        <f>'3 Statement and DCF Model'!C172</f>
        <v>Income Tax Payable</v>
      </c>
      <c r="D181" s="209"/>
      <c r="E181" s="209"/>
      <c r="F181" s="358">
        <f>'3 Statement and DCF Model'!G172</f>
        <v>202283</v>
      </c>
      <c r="G181" s="324">
        <f>'3 Statement and DCF Model'!H172</f>
        <v>24835</v>
      </c>
      <c r="H181" s="324">
        <f>'3 Statement and DCF Model'!I172</f>
        <v>78201</v>
      </c>
      <c r="I181" s="324">
        <f>'3 Statement and DCF Model'!J172</f>
        <v>317075</v>
      </c>
      <c r="J181" s="324">
        <f>'3 Statement and DCF Model'!K172</f>
        <v>72999</v>
      </c>
      <c r="K181" s="319">
        <f>'3 Statement and DCF Model'!L172</f>
        <v>5407.1884548432427</v>
      </c>
      <c r="L181" s="319">
        <f>'3 Statement and DCF Model'!M172</f>
        <v>20046.776495538536</v>
      </c>
      <c r="M181" s="319">
        <f>'3 Statement and DCF Model'!N172</f>
        <v>19154.018809033441</v>
      </c>
      <c r="N181" s="319">
        <f>'3 Statement and DCF Model'!O172</f>
        <v>18159.421400263789</v>
      </c>
      <c r="O181" s="319">
        <f>'3 Statement and DCF Model'!P172</f>
        <v>17066.07451165875</v>
      </c>
      <c r="P181" s="319">
        <f>'3 Statement and DCF Model'!Q172</f>
        <v>15877.945692058769</v>
      </c>
      <c r="Q181" s="319">
        <f>'3 Statement and DCF Model'!R172</f>
        <v>14599.864908318385</v>
      </c>
      <c r="R181" s="319">
        <f>'3 Statement and DCF Model'!S172</f>
        <v>13237.498887243681</v>
      </c>
      <c r="S181" s="319">
        <f>'3 Statement and DCF Model'!T172</f>
        <v>11797.314742791583</v>
      </c>
      <c r="T181" s="319">
        <f>'3 Statement and DCF Model'!U172</f>
        <v>10286.533116451465</v>
      </c>
      <c r="V181" s="209"/>
      <c r="W181" s="209"/>
    </row>
    <row r="182" spans="1:23" x14ac:dyDescent="0.2">
      <c r="A182" s="209"/>
      <c r="C182" s="282" t="str">
        <f>'3 Statement and DCF Model'!C173</f>
        <v>Deferred Income Tax Liabilities</v>
      </c>
      <c r="D182" s="209"/>
      <c r="E182" s="209"/>
      <c r="F182" s="358">
        <f>'3 Statement and DCF Model'!G173</f>
        <v>0</v>
      </c>
      <c r="G182" s="324">
        <f>'3 Statement and DCF Model'!H173</f>
        <v>176</v>
      </c>
      <c r="H182" s="324">
        <f>'3 Statement and DCF Model'!I173</f>
        <v>301854</v>
      </c>
      <c r="I182" s="324">
        <f>'3 Statement and DCF Model'!J173</f>
        <v>-289118</v>
      </c>
      <c r="J182" s="324">
        <f>'3 Statement and DCF Model'!K173</f>
        <v>-8826</v>
      </c>
      <c r="K182" s="319">
        <f>'3 Statement and DCF Model'!L173</f>
        <v>-408.59999999999991</v>
      </c>
      <c r="L182" s="319">
        <f>'3 Statement and DCF Model'!M173</f>
        <v>-408.59999999999991</v>
      </c>
      <c r="M182" s="319">
        <f>'3 Statement and DCF Model'!N173</f>
        <v>-408.59999999999991</v>
      </c>
      <c r="N182" s="319">
        <f>'3 Statement and DCF Model'!O173</f>
        <v>-408.59999999999991</v>
      </c>
      <c r="O182" s="319">
        <f>'3 Statement and DCF Model'!P173</f>
        <v>-408.60000000000014</v>
      </c>
      <c r="P182" s="319">
        <f>'3 Statement and DCF Model'!Q173</f>
        <v>-408.60000000000014</v>
      </c>
      <c r="Q182" s="319">
        <f>'3 Statement and DCF Model'!R173</f>
        <v>-408.59999999999991</v>
      </c>
      <c r="R182" s="319">
        <f>'3 Statement and DCF Model'!S173</f>
        <v>-408.60000000000014</v>
      </c>
      <c r="S182" s="319">
        <f>'3 Statement and DCF Model'!T173</f>
        <v>-408.6</v>
      </c>
      <c r="T182" s="319">
        <f>'3 Statement and DCF Model'!U173</f>
        <v>-408.6</v>
      </c>
      <c r="V182" s="209"/>
      <c r="W182" s="209"/>
    </row>
    <row r="183" spans="1:23" x14ac:dyDescent="0.2">
      <c r="A183" s="209"/>
      <c r="C183" s="282" t="str">
        <f>'3 Statement and DCF Model'!C174</f>
        <v>Other Liabilities</v>
      </c>
      <c r="D183" s="209"/>
      <c r="E183" s="209"/>
      <c r="F183" s="358">
        <f>'3 Statement and DCF Model'!G174</f>
        <v>4127</v>
      </c>
      <c r="G183" s="324">
        <f>'3 Statement and DCF Model'!H174</f>
        <v>-1759</v>
      </c>
      <c r="H183" s="324">
        <f>'3 Statement and DCF Model'!I174</f>
        <v>207</v>
      </c>
      <c r="I183" s="324">
        <f>'3 Statement and DCF Model'!J174</f>
        <v>188</v>
      </c>
      <c r="J183" s="324">
        <f>'3 Statement and DCF Model'!K174</f>
        <v>1181</v>
      </c>
      <c r="K183" s="319">
        <f>'3 Statement and DCF Model'!L174</f>
        <v>30.31801309960656</v>
      </c>
      <c r="L183" s="319">
        <f>'3 Statement and DCF Model'!M174</f>
        <v>112.40193262586035</v>
      </c>
      <c r="M183" s="319">
        <f>'3 Statement and DCF Model'!N174</f>
        <v>107.39625556091733</v>
      </c>
      <c r="N183" s="319">
        <f>'3 Statement and DCF Model'!O174</f>
        <v>101.81956491665005</v>
      </c>
      <c r="O183" s="319">
        <f>'3 Statement and DCF Model'!P174</f>
        <v>95.689187629457592</v>
      </c>
      <c r="P183" s="319">
        <f>'3 Statement and DCF Model'!Q174</f>
        <v>89.027369677765819</v>
      </c>
      <c r="Q183" s="319">
        <f>'3 Statement and DCF Model'!R174</f>
        <v>81.861192603044401</v>
      </c>
      <c r="R183" s="319">
        <f>'3 Statement and DCF Model'!S174</f>
        <v>74.222429645485136</v>
      </c>
      <c r="S183" s="319">
        <f>'3 Statement and DCF Model'!T174</f>
        <v>66.147341802331539</v>
      </c>
      <c r="T183" s="319">
        <f>'3 Statement and DCF Model'!U174</f>
        <v>57.6764150868039</v>
      </c>
      <c r="V183" s="209"/>
      <c r="W183" s="209"/>
    </row>
    <row r="184" spans="1:23" x14ac:dyDescent="0.2">
      <c r="A184" s="209"/>
      <c r="C184" s="296" t="str">
        <f>'3 Statement and DCF Model'!C175</f>
        <v>Unlevered Cash Flow From Operations</v>
      </c>
      <c r="D184" s="276"/>
      <c r="E184" s="276"/>
      <c r="F184" s="356">
        <f t="shared" ref="F184:J184" si="13">SUM(F170:F183)</f>
        <v>133319</v>
      </c>
      <c r="G184" s="322">
        <f t="shared" si="13"/>
        <v>554393</v>
      </c>
      <c r="H184" s="322">
        <f t="shared" si="13"/>
        <v>889411.12644813978</v>
      </c>
      <c r="I184" s="322">
        <f t="shared" si="13"/>
        <v>1035139.3064505085</v>
      </c>
      <c r="J184" s="322">
        <f t="shared" si="13"/>
        <v>1080100</v>
      </c>
      <c r="K184" s="318">
        <f>SUM(K170:K183)</f>
        <v>893565.34900210635</v>
      </c>
      <c r="L184" s="318">
        <f t="shared" ref="L184:T184" si="14">SUM(L170:L183)</f>
        <v>898827.00649767194</v>
      </c>
      <c r="M184" s="318">
        <f t="shared" si="14"/>
        <v>935394.63096740609</v>
      </c>
      <c r="N184" s="318">
        <f t="shared" si="14"/>
        <v>968145.83032922959</v>
      </c>
      <c r="O184" s="318">
        <f t="shared" si="14"/>
        <v>1000390.7635564565</v>
      </c>
      <c r="P184" s="318">
        <f t="shared" si="14"/>
        <v>1031498.992866456</v>
      </c>
      <c r="Q184" s="318">
        <f t="shared" si="14"/>
        <v>1061300.8496656027</v>
      </c>
      <c r="R184" s="318">
        <f t="shared" si="14"/>
        <v>1089629.9329820143</v>
      </c>
      <c r="S184" s="318">
        <f t="shared" si="14"/>
        <v>1116324.6283531273</v>
      </c>
      <c r="T184" s="318">
        <f t="shared" si="14"/>
        <v>1141229.6197848879</v>
      </c>
      <c r="V184" s="209"/>
      <c r="W184" s="209"/>
    </row>
    <row r="185" spans="1:23" x14ac:dyDescent="0.2">
      <c r="A185" s="209"/>
      <c r="C185" s="209"/>
      <c r="D185" s="209"/>
      <c r="E185" s="209"/>
      <c r="F185" s="357"/>
      <c r="G185" s="323"/>
      <c r="H185" s="323"/>
      <c r="I185" s="323"/>
      <c r="J185" s="323"/>
      <c r="K185" s="233"/>
      <c r="L185" s="233"/>
      <c r="M185" s="233"/>
      <c r="N185" s="233"/>
      <c r="O185" s="233"/>
      <c r="P185" s="233"/>
      <c r="Q185" s="233"/>
      <c r="R185" s="233"/>
      <c r="S185" s="233"/>
      <c r="T185" s="233"/>
      <c r="V185" s="209"/>
      <c r="W185" s="209"/>
    </row>
    <row r="186" spans="1:23" x14ac:dyDescent="0.2">
      <c r="A186" s="209"/>
      <c r="C186" s="209" t="str">
        <f>'3 Statement and DCF Model'!C177</f>
        <v>Capital Expenditures</v>
      </c>
      <c r="D186" s="209"/>
      <c r="E186" s="209"/>
      <c r="F186" s="358" t="str">
        <f>'3 Statement and DCF Model'!G177</f>
        <v>NM</v>
      </c>
      <c r="G186" s="324" t="str">
        <f>'3 Statement and DCF Model'!H177</f>
        <v>NM</v>
      </c>
      <c r="H186" s="324">
        <f>'3 Statement and DCF Model'!I177</f>
        <v>-90808.8</v>
      </c>
      <c r="I186" s="324">
        <f>'3 Statement and DCF Model'!J177</f>
        <v>-85302.5</v>
      </c>
      <c r="J186" s="324">
        <f>'3 Statement and DCF Model'!K177</f>
        <v>-48235.4</v>
      </c>
      <c r="K186" s="319">
        <f>'3 Statement and DCF Model'!L177</f>
        <v>-56608.204128321682</v>
      </c>
      <c r="L186" s="319">
        <f>'3 Statement and DCF Model'!M177</f>
        <v>-63046.899575762363</v>
      </c>
      <c r="M186" s="319">
        <f>'3 Statement and DCF Model'!N177</f>
        <v>-77067.636364785052</v>
      </c>
      <c r="N186" s="319">
        <f>'3 Statement and DCF Model'!O177</f>
        <v>-78936.806446692863</v>
      </c>
      <c r="O186" s="319">
        <f>'3 Statement and DCF Model'!P177</f>
        <v>-80693.437078786606</v>
      </c>
      <c r="P186" s="319">
        <f>'3 Statement and DCF Model'!Q177</f>
        <v>-82327.772248150664</v>
      </c>
      <c r="Q186" s="319">
        <f>'3 Statement and DCF Model'!R177</f>
        <v>-83830.55309589993</v>
      </c>
      <c r="R186" s="319">
        <f>'3 Statement and DCF Model'!S177</f>
        <v>-85193.104045841785</v>
      </c>
      <c r="S186" s="319">
        <f>'3 Statement and DCF Model'!T177</f>
        <v>-86407.415189243955</v>
      </c>
      <c r="T186" s="319">
        <f>'3 Statement and DCF Model'!U177</f>
        <v>-87466.219846288033</v>
      </c>
      <c r="V186" s="209"/>
      <c r="W186" s="209"/>
    </row>
    <row r="187" spans="1:23" x14ac:dyDescent="0.2">
      <c r="A187" s="209"/>
      <c r="C187" s="209" t="str">
        <f>'3 Statement and DCF Model'!C178</f>
        <v>Sale of PP&amp;E</v>
      </c>
      <c r="D187" s="209"/>
      <c r="E187" s="209"/>
      <c r="F187" s="358">
        <f>'3 Statement and DCF Model'!G178</f>
        <v>0</v>
      </c>
      <c r="G187" s="324">
        <f>'3 Statement and DCF Model'!H178</f>
        <v>0</v>
      </c>
      <c r="H187" s="324">
        <f>'3 Statement and DCF Model'!I178</f>
        <v>0</v>
      </c>
      <c r="I187" s="324">
        <f>'3 Statement and DCF Model'!J178</f>
        <v>0</v>
      </c>
      <c r="J187" s="324">
        <f>'3 Statement and DCF Model'!K178</f>
        <v>0</v>
      </c>
      <c r="K187" s="319">
        <f>'3 Statement and DCF Model'!L178</f>
        <v>0</v>
      </c>
      <c r="L187" s="319">
        <f>'3 Statement and DCF Model'!M178</f>
        <v>0</v>
      </c>
      <c r="M187" s="319">
        <f>'3 Statement and DCF Model'!N178</f>
        <v>0</v>
      </c>
      <c r="N187" s="319">
        <f>'3 Statement and DCF Model'!O178</f>
        <v>0</v>
      </c>
      <c r="O187" s="319">
        <f>'3 Statement and DCF Model'!P178</f>
        <v>0</v>
      </c>
      <c r="P187" s="319">
        <f>'3 Statement and DCF Model'!Q178</f>
        <v>0</v>
      </c>
      <c r="Q187" s="319">
        <f>'3 Statement and DCF Model'!R178</f>
        <v>0</v>
      </c>
      <c r="R187" s="319">
        <f>'3 Statement and DCF Model'!S178</f>
        <v>0</v>
      </c>
      <c r="S187" s="319">
        <f>'3 Statement and DCF Model'!T178</f>
        <v>0</v>
      </c>
      <c r="T187" s="319">
        <f>'3 Statement and DCF Model'!U178</f>
        <v>0</v>
      </c>
      <c r="V187" s="209"/>
      <c r="W187" s="209"/>
    </row>
    <row r="188" spans="1:23" ht="13.5" thickBot="1" x14ac:dyDescent="0.25">
      <c r="A188" s="209"/>
      <c r="C188" s="209" t="str">
        <f>'3 Statement and DCF Model'!C179</f>
        <v>Purchase of Software</v>
      </c>
      <c r="D188" s="209"/>
      <c r="E188" s="209"/>
      <c r="F188" s="358" t="str">
        <f>'3 Statement and DCF Model'!G179</f>
        <v>NM</v>
      </c>
      <c r="G188" s="324" t="str">
        <f>'3 Statement and DCF Model'!H179</f>
        <v>NM</v>
      </c>
      <c r="H188" s="324">
        <f>'3 Statement and DCF Model'!I179</f>
        <v>-13381.199999999997</v>
      </c>
      <c r="I188" s="324">
        <f>'3 Statement and DCF Model'!J179</f>
        <v>-30322.5</v>
      </c>
      <c r="J188" s="324">
        <f>'3 Statement and DCF Model'!K179</f>
        <v>-21111.599999999999</v>
      </c>
      <c r="K188" s="319">
        <f>'3 Statement and DCF Model'!L179</f>
        <v>-22822.005871678324</v>
      </c>
      <c r="L188" s="319">
        <f>'3 Statement and DCF Model'!M179</f>
        <v>-23466.810424237647</v>
      </c>
      <c r="M188" s="319">
        <f>'3 Statement and DCF Model'!N179</f>
        <v>-24082.899426408163</v>
      </c>
      <c r="N188" s="319">
        <f>'3 Statement and DCF Model'!O179</f>
        <v>-24666.9972035914</v>
      </c>
      <c r="O188" s="319">
        <f>'3 Statement and DCF Model'!P179</f>
        <v>-25215.927478834561</v>
      </c>
      <c r="P188" s="319">
        <f>'3 Statement and DCF Model'!Q179</f>
        <v>-25726.641591390646</v>
      </c>
      <c r="Q188" s="319">
        <f>'3 Statement and DCF Model'!R179</f>
        <v>-26196.246236393294</v>
      </c>
      <c r="R188" s="319">
        <f>'3 Statement and DCF Model'!S179</f>
        <v>-26622.030379240066</v>
      </c>
      <c r="S188" s="319">
        <f>'3 Statement and DCF Model'!T179</f>
        <v>-27001.491000044625</v>
      </c>
      <c r="T188" s="319">
        <f>'3 Statement and DCF Model'!U179</f>
        <v>-27332.357330849292</v>
      </c>
      <c r="V188" s="209"/>
      <c r="W188" s="209"/>
    </row>
    <row r="189" spans="1:23" ht="13.5" thickBot="1" x14ac:dyDescent="0.25">
      <c r="A189" s="209"/>
      <c r="C189" s="308" t="str">
        <f>'3 Statement and DCF Model'!C180</f>
        <v>Unlevered Free Cash Flow</v>
      </c>
      <c r="D189" s="305"/>
      <c r="E189" s="305"/>
      <c r="F189" s="306">
        <f>'3 Statement and DCF Model'!G180</f>
        <v>91286</v>
      </c>
      <c r="G189" s="305">
        <f>'3 Statement and DCF Model'!H180</f>
        <v>498477</v>
      </c>
      <c r="H189" s="305">
        <f>'3 Statement and DCF Model'!I180</f>
        <v>785221.12644813978</v>
      </c>
      <c r="I189" s="305">
        <f>'3 Statement and DCF Model'!J180</f>
        <v>919514.30645050853</v>
      </c>
      <c r="J189" s="305">
        <f>'3 Statement and DCF Model'!K180</f>
        <v>1010753</v>
      </c>
      <c r="K189" s="305">
        <f>'3 Statement and DCF Model'!L180</f>
        <v>814135.13900210627</v>
      </c>
      <c r="L189" s="305">
        <f>'3 Statement and DCF Model'!M180</f>
        <v>812313.29649767198</v>
      </c>
      <c r="M189" s="305">
        <f>'3 Statement and DCF Model'!N180</f>
        <v>834244.09517621296</v>
      </c>
      <c r="N189" s="305">
        <f>'3 Statement and DCF Model'!O180</f>
        <v>864542.02667894529</v>
      </c>
      <c r="O189" s="305">
        <f>'3 Statement and DCF Model'!P180</f>
        <v>894481.39899883536</v>
      </c>
      <c r="P189" s="305">
        <f>'3 Statement and DCF Model'!Q180</f>
        <v>923444.57902691478</v>
      </c>
      <c r="Q189" s="305">
        <f>'3 Statement and DCF Model'!R180</f>
        <v>951274.05033330934</v>
      </c>
      <c r="R189" s="305">
        <f>'3 Statement and DCF Model'!S180</f>
        <v>977814.79855693236</v>
      </c>
      <c r="S189" s="305">
        <f>'3 Statement and DCF Model'!T180</f>
        <v>1002915.7221638387</v>
      </c>
      <c r="T189" s="307">
        <f>'3 Statement and DCF Model'!U180</f>
        <v>1026431.0426077506</v>
      </c>
      <c r="V189" s="209"/>
      <c r="W189" s="209"/>
    </row>
    <row r="190" spans="1:23" x14ac:dyDescent="0.2">
      <c r="A190" s="209"/>
      <c r="C190" s="302"/>
      <c r="D190" s="213"/>
      <c r="E190" s="213"/>
      <c r="F190" s="275"/>
      <c r="G190" s="213"/>
      <c r="H190" s="213"/>
      <c r="I190" s="213"/>
      <c r="J190" s="213"/>
      <c r="K190" s="213"/>
      <c r="L190" s="303"/>
      <c r="M190" s="303"/>
      <c r="N190" s="303"/>
      <c r="O190" s="303"/>
      <c r="P190" s="303"/>
      <c r="Q190" s="303"/>
      <c r="R190" s="303"/>
      <c r="S190" s="303"/>
      <c r="T190" s="303"/>
      <c r="U190" s="303"/>
      <c r="V190" s="209"/>
      <c r="W190" s="209"/>
    </row>
    <row r="191" spans="1:23" x14ac:dyDescent="0.2">
      <c r="A191" s="209"/>
      <c r="C191" s="209"/>
      <c r="D191" s="209"/>
      <c r="E191" s="209"/>
      <c r="F191" s="272"/>
      <c r="G191" s="309" t="str">
        <f>'3 Statement and DCF Model'!H184</f>
        <v>WACC</v>
      </c>
      <c r="H191" s="309" t="str">
        <f>'3 Statement and DCF Model'!H181</f>
        <v>Today's Date</v>
      </c>
      <c r="I191" s="309" t="str">
        <f>'3 Statement and DCF Model'!J181</f>
        <v>% of 2025E left</v>
      </c>
      <c r="K191" s="209"/>
      <c r="L191" s="233"/>
      <c r="M191" s="209"/>
      <c r="N191" s="209"/>
      <c r="O191" s="209"/>
      <c r="P191" s="209"/>
      <c r="Q191" s="209"/>
      <c r="R191" s="209"/>
      <c r="S191" s="209"/>
      <c r="T191" s="209"/>
      <c r="U191" s="209"/>
      <c r="V191" s="209"/>
      <c r="W191" s="209"/>
    </row>
    <row r="192" spans="1:23" x14ac:dyDescent="0.2">
      <c r="A192" s="209"/>
      <c r="C192" s="213" t="str">
        <f>'3 Statement and DCF Model'!C182</f>
        <v>Stub-Adjusted Free Cash Flow</v>
      </c>
      <c r="D192" s="209"/>
      <c r="E192" s="209"/>
      <c r="F192" s="272"/>
      <c r="G192" s="236">
        <f>'3 Statement and DCF Model'!H185</f>
        <v>9.5137400162163044E-2</v>
      </c>
      <c r="H192" s="235">
        <f>'3 Statement and DCF Model'!H182</f>
        <v>45864</v>
      </c>
      <c r="I192" s="236">
        <f>'3 Statement and DCF Model'!J182</f>
        <v>0.43287671232876712</v>
      </c>
      <c r="K192" s="316">
        <f>'3 Statement and DCF Model'!L182</f>
        <v>352420.14236255561</v>
      </c>
      <c r="L192" s="316">
        <f>'3 Statement and DCF Model'!M182</f>
        <v>812313.29649767198</v>
      </c>
      <c r="M192" s="316">
        <f>'3 Statement and DCF Model'!N182</f>
        <v>834244.09517621296</v>
      </c>
      <c r="N192" s="316">
        <f>'3 Statement and DCF Model'!O182</f>
        <v>864542.02667894529</v>
      </c>
      <c r="O192" s="316">
        <f>'3 Statement and DCF Model'!P182</f>
        <v>894481.39899883536</v>
      </c>
      <c r="P192" s="316">
        <f>'3 Statement and DCF Model'!Q182</f>
        <v>923444.57902691478</v>
      </c>
      <c r="Q192" s="316">
        <f>'3 Statement and DCF Model'!R182</f>
        <v>951274.05033330934</v>
      </c>
      <c r="R192" s="316">
        <f>'3 Statement and DCF Model'!S182</f>
        <v>977814.79855693236</v>
      </c>
      <c r="S192" s="316">
        <f>'3 Statement and DCF Model'!T182</f>
        <v>1002915.7221638387</v>
      </c>
      <c r="T192" s="316">
        <f>'3 Statement and DCF Model'!U182</f>
        <v>1026431.0426077506</v>
      </c>
      <c r="V192" s="209"/>
      <c r="W192" s="223"/>
    </row>
    <row r="193" spans="1:23" x14ac:dyDescent="0.2">
      <c r="A193" s="209"/>
      <c r="C193" s="209"/>
      <c r="D193" s="209"/>
      <c r="E193" s="209"/>
      <c r="F193" s="272"/>
      <c r="G193" s="209"/>
      <c r="H193" s="209"/>
      <c r="I193" s="209"/>
      <c r="J193" s="209"/>
      <c r="K193" s="233"/>
      <c r="L193" s="209"/>
      <c r="M193" s="209"/>
      <c r="N193" s="209"/>
      <c r="O193" s="209"/>
      <c r="P193" s="209"/>
      <c r="Q193" s="209"/>
      <c r="R193" s="209"/>
      <c r="S193" s="209"/>
      <c r="T193" s="209"/>
      <c r="V193" s="209"/>
      <c r="W193" s="209"/>
    </row>
    <row r="194" spans="1:23" ht="13.5" thickBot="1" x14ac:dyDescent="0.25">
      <c r="A194" s="209"/>
      <c r="C194" s="209" t="str">
        <f>'3 Statement and DCF Model'!C184</f>
        <v>Date of Free Cash Flow</v>
      </c>
      <c r="D194" s="209"/>
      <c r="E194" s="209"/>
      <c r="F194" s="272"/>
      <c r="G194" s="209"/>
      <c r="I194" s="209"/>
      <c r="J194" s="209"/>
      <c r="K194" s="222">
        <f>'3 Statement and DCF Model'!L184</f>
        <v>45943</v>
      </c>
      <c r="L194" s="222">
        <f>'3 Statement and DCF Model'!M184</f>
        <v>46204.5</v>
      </c>
      <c r="M194" s="222">
        <f>'3 Statement and DCF Model'!N184</f>
        <v>46569.5</v>
      </c>
      <c r="N194" s="222">
        <f>'3 Statement and DCF Model'!O184</f>
        <v>46935</v>
      </c>
      <c r="O194" s="222">
        <f>'3 Statement and DCF Model'!P184</f>
        <v>47300.5</v>
      </c>
      <c r="P194" s="222">
        <f>'3 Statement and DCF Model'!Q184</f>
        <v>47665.5</v>
      </c>
      <c r="Q194" s="222">
        <f>'3 Statement and DCF Model'!R184</f>
        <v>48030.5</v>
      </c>
      <c r="R194" s="222">
        <f>'3 Statement and DCF Model'!S184</f>
        <v>48396</v>
      </c>
      <c r="S194" s="222">
        <f>'3 Statement and DCF Model'!T184</f>
        <v>48761.5</v>
      </c>
      <c r="T194" s="222">
        <f>'3 Statement and DCF Model'!U184</f>
        <v>49126.5</v>
      </c>
      <c r="V194" s="209"/>
      <c r="W194" s="223"/>
    </row>
    <row r="195" spans="1:23" ht="13.5" thickBot="1" x14ac:dyDescent="0.25">
      <c r="A195" s="209"/>
      <c r="C195" s="308" t="str">
        <f>'3 Statement and DCF Model'!C185</f>
        <v>Present Value of Unlevered Free Cash Flow</v>
      </c>
      <c r="D195" s="305"/>
      <c r="E195" s="305"/>
      <c r="F195" s="306"/>
      <c r="G195" s="305"/>
      <c r="H195" s="305"/>
      <c r="I195" s="305"/>
      <c r="J195" s="305"/>
      <c r="K195" s="305">
        <f>'3 Statement and DCF Model'!L185</f>
        <v>345555.81132389867</v>
      </c>
      <c r="L195" s="305">
        <f>'3 Statement and DCF Model'!M185</f>
        <v>746377.05644599709</v>
      </c>
      <c r="M195" s="305">
        <f>'3 Statement and DCF Model'!N185</f>
        <v>699937.47935185721</v>
      </c>
      <c r="N195" s="305">
        <f>'3 Statement and DCF Model'!O185</f>
        <v>662179.10664707189</v>
      </c>
      <c r="O195" s="305">
        <f>'3 Statement and DCF Model'!P185</f>
        <v>625593.26797915227</v>
      </c>
      <c r="P195" s="305">
        <f>'3 Statement and DCF Model'!Q185</f>
        <v>589743.24921077106</v>
      </c>
      <c r="Q195" s="305">
        <f>'3 Statement and DCF Model'!R185</f>
        <v>554739.61535476276</v>
      </c>
      <c r="R195" s="305">
        <f>'3 Statement and DCF Model'!S185</f>
        <v>520551.12918357132</v>
      </c>
      <c r="S195" s="305">
        <f>'3 Statement and DCF Model'!T185</f>
        <v>487531.42662556074</v>
      </c>
      <c r="T195" s="307">
        <f>'3 Statement and DCF Model'!U185</f>
        <v>455616.39505944279</v>
      </c>
      <c r="V195" s="209"/>
      <c r="W195" s="209"/>
    </row>
    <row r="196" spans="1:23" ht="13.5" thickBot="1" x14ac:dyDescent="0.25">
      <c r="A196" s="209"/>
      <c r="C196" s="209"/>
      <c r="D196" s="209"/>
      <c r="E196" s="209"/>
      <c r="F196" s="209"/>
      <c r="G196" s="209"/>
      <c r="H196" s="209"/>
      <c r="I196" s="209"/>
      <c r="J196" s="209"/>
      <c r="K196" s="209"/>
      <c r="L196" s="225"/>
      <c r="M196" s="209"/>
      <c r="N196" s="209"/>
      <c r="O196" s="209"/>
      <c r="P196" s="209"/>
      <c r="Q196" s="209"/>
      <c r="R196" s="209"/>
      <c r="S196" s="209"/>
      <c r="T196" s="209"/>
      <c r="U196" s="209"/>
      <c r="V196" s="209"/>
      <c r="W196" s="209"/>
    </row>
    <row r="197" spans="1:23" ht="13.5" thickBot="1" x14ac:dyDescent="0.25">
      <c r="A197" s="209"/>
      <c r="C197" s="308" t="str">
        <f>'3 Statement and DCF Model'!C187</f>
        <v>Weighted-Average Cost of Capital</v>
      </c>
      <c r="D197" s="305"/>
      <c r="E197" s="307"/>
      <c r="F197" s="209"/>
      <c r="G197" s="308" t="str">
        <f>'3 Statement and DCF Model'!G187</f>
        <v>Terminal Value (Exit Multiple)</v>
      </c>
      <c r="H197" s="305"/>
      <c r="I197" s="307"/>
      <c r="J197" s="209"/>
      <c r="K197" s="308" t="str">
        <f>'3 Statement and DCF Model'!K187</f>
        <v>Terminal Value (Perpetuity)</v>
      </c>
      <c r="L197" s="305"/>
      <c r="M197" s="307"/>
      <c r="O197" s="308" t="str">
        <f>'3 Statement and DCF Model'!O187</f>
        <v>Sensitivity Analysis (Exit Multiple)</v>
      </c>
      <c r="P197" s="305"/>
      <c r="Q197" s="305"/>
      <c r="R197" s="305"/>
      <c r="S197" s="305"/>
      <c r="T197" s="307"/>
      <c r="V197" s="209"/>
      <c r="W197" s="209"/>
    </row>
    <row r="198" spans="1:23" x14ac:dyDescent="0.2">
      <c r="A198" s="209"/>
      <c r="C198" s="209"/>
      <c r="D198" s="209"/>
      <c r="E198" s="209"/>
      <c r="F198" s="209"/>
      <c r="G198" s="209"/>
      <c r="H198" s="209"/>
      <c r="I198" s="209"/>
      <c r="J198" s="209"/>
      <c r="K198" s="233"/>
      <c r="L198" s="209"/>
      <c r="M198" s="209"/>
      <c r="N198" s="209"/>
      <c r="O198" s="209"/>
      <c r="P198" s="209"/>
      <c r="Q198" s="209"/>
      <c r="R198" s="209"/>
      <c r="S198" s="209"/>
      <c r="T198" s="209"/>
      <c r="V198" s="209"/>
      <c r="W198" s="209"/>
    </row>
    <row r="199" spans="1:23" x14ac:dyDescent="0.2">
      <c r="A199" s="209"/>
      <c r="C199" s="209" t="str">
        <f>'3 Statement and DCF Model'!C190</f>
        <v>3Y Beta</v>
      </c>
      <c r="D199" s="209"/>
      <c r="E199" s="461">
        <f>'3 Statement and DCF Model'!E190</f>
        <v>1.43</v>
      </c>
      <c r="F199" s="209"/>
      <c r="G199" s="209" t="str">
        <f>'3 Statement and DCF Model'!G190</f>
        <v>Avg Peer EV/EBITDA</v>
      </c>
      <c r="H199" s="209"/>
      <c r="I199" s="237">
        <f>'3 Statement and DCF Model'!I190</f>
        <v>8.0727232000000022</v>
      </c>
      <c r="J199" s="209"/>
      <c r="K199" s="209" t="str">
        <f>'3 Statement and DCF Model'!K190</f>
        <v>Terminal Growth Rate</v>
      </c>
      <c r="L199" s="209"/>
      <c r="M199" s="238">
        <v>0.01</v>
      </c>
      <c r="N199" s="209"/>
      <c r="O199" s="209"/>
      <c r="P199" s="209"/>
      <c r="Q199" s="209"/>
      <c r="R199" s="213" t="str">
        <f>'3 Statement and DCF Model'!S190</f>
        <v>Exit EV/EBITDA Multiple</v>
      </c>
      <c r="S199" s="209"/>
      <c r="T199" s="209"/>
      <c r="V199" s="209"/>
      <c r="W199" s="209"/>
    </row>
    <row r="200" spans="1:23" x14ac:dyDescent="0.2">
      <c r="A200" s="209"/>
      <c r="C200" s="462" t="str">
        <f>'3 Statement and DCF Model'!C191</f>
        <v>Risk-Free Rate</v>
      </c>
      <c r="D200" s="209"/>
      <c r="E200" s="219">
        <f>'3 Statement and DCF Model'!E191</f>
        <v>4.3839999999999997E-2</v>
      </c>
      <c r="F200" s="209"/>
      <c r="G200" s="209" t="str">
        <f>'3 Statement and DCF Model'!G191</f>
        <v>Final Year EBITDA</v>
      </c>
      <c r="H200" s="209"/>
      <c r="I200" s="225">
        <f>'3 Statement and DCF Model'!I191</f>
        <v>1363676.6836077808</v>
      </c>
      <c r="J200" s="209"/>
      <c r="K200" s="209" t="str">
        <f>'3 Statement and DCF Model'!K191</f>
        <v>(Final Year + 1) Free Cash Flow</v>
      </c>
      <c r="L200" s="209"/>
      <c r="M200" s="225">
        <f>'3 Statement and DCF Model'!M191</f>
        <v>1037108.0390338281</v>
      </c>
      <c r="N200" s="209"/>
      <c r="O200" s="337">
        <f>'3 Statement and DCF Model'!P191</f>
        <v>158.2442625593674</v>
      </c>
      <c r="P200" s="333">
        <f>'3 Statement and DCF Model'!Q191</f>
        <v>2.0727232000000004</v>
      </c>
      <c r="Q200" s="333">
        <f>'3 Statement and DCF Model'!R191</f>
        <v>5.0727232000000004</v>
      </c>
      <c r="R200" s="334">
        <f>'3 Statement and DCF Model'!S191</f>
        <v>8.0727232000000004</v>
      </c>
      <c r="S200" s="333">
        <f>'3 Statement and DCF Model'!T191</f>
        <v>11.0727232</v>
      </c>
      <c r="T200" s="333">
        <f>'3 Statement and DCF Model'!U191</f>
        <v>14.0727232</v>
      </c>
      <c r="V200" s="209"/>
      <c r="W200" s="209"/>
    </row>
    <row r="201" spans="1:23" x14ac:dyDescent="0.2">
      <c r="A201" s="209"/>
      <c r="C201" s="462" t="str">
        <f>'3 Statement and DCF Model'!C192</f>
        <v>Market Risk Premium</v>
      </c>
      <c r="D201" s="209"/>
      <c r="E201" s="219">
        <f>'3 Statement and DCF Model'!E192</f>
        <v>4.3299999999999998E-2</v>
      </c>
      <c r="F201" s="209"/>
      <c r="G201" s="209" t="str">
        <f>'3 Statement and DCF Model'!G192</f>
        <v>Terminal Value</v>
      </c>
      <c r="H201" s="209"/>
      <c r="I201" s="225">
        <f>'3 Statement and DCF Model'!I192</f>
        <v>11008584.401059596</v>
      </c>
      <c r="J201" s="209"/>
      <c r="K201" s="209" t="str">
        <f>'3 Statement and DCF Model'!K192</f>
        <v>Terminal Value</v>
      </c>
      <c r="L201" s="209"/>
      <c r="M201" s="225">
        <f>'3 Statement and DCF Model'!M192</f>
        <v>12181579.858657017</v>
      </c>
      <c r="N201" s="209"/>
      <c r="O201" s="330">
        <f>'3 Statement and DCF Model'!P192</f>
        <v>0.11513740016216303</v>
      </c>
      <c r="P201" s="239">
        <f>'3 Statement and DCF Model'!Q192</f>
        <v>84.231902937030171</v>
      </c>
      <c r="Q201" s="240">
        <f>'3 Statement and DCF Model'!R192</f>
        <v>111.22269034253254</v>
      </c>
      <c r="R201" s="240">
        <f>'3 Statement and DCF Model'!S192</f>
        <v>138.2134777480349</v>
      </c>
      <c r="S201" s="240">
        <f>'3 Statement and DCF Model'!T192</f>
        <v>165.20426515353728</v>
      </c>
      <c r="T201" s="240">
        <f>'3 Statement and DCF Model'!U192</f>
        <v>192.19505255903962</v>
      </c>
      <c r="V201" s="209"/>
      <c r="W201" s="209"/>
    </row>
    <row r="202" spans="1:23" x14ac:dyDescent="0.2">
      <c r="A202" s="209"/>
      <c r="C202" s="213" t="str">
        <f>'3 Statement and DCF Model'!C193</f>
        <v>Capital Asset Pricing Model (CAPM)</v>
      </c>
      <c r="D202" s="213"/>
      <c r="E202" s="327">
        <f>'3 Statement and DCF Model'!E193</f>
        <v>0.10575899999999999</v>
      </c>
      <c r="F202" s="209"/>
      <c r="G202" s="209" t="str">
        <f>'3 Statement and DCF Model'!G193</f>
        <v>Present Value of Terminal Value</v>
      </c>
      <c r="H202" s="209"/>
      <c r="I202" s="225">
        <f>'3 Statement and DCF Model'!I193</f>
        <v>4886535.316367208</v>
      </c>
      <c r="J202" s="209"/>
      <c r="K202" s="209" t="str">
        <f>'3 Statement and DCF Model'!K193</f>
        <v>Present Value of Terminal Value</v>
      </c>
      <c r="L202" s="209"/>
      <c r="M202" s="225">
        <f>'3 Statement and DCF Model'!M193</f>
        <v>5407209.321367925</v>
      </c>
      <c r="N202" s="241" t="str">
        <f>'3 Statement and DCF Model'!O193</f>
        <v>WACC</v>
      </c>
      <c r="O202" s="330">
        <f>'3 Statement and DCF Model'!P193</f>
        <v>0.10513740016216304</v>
      </c>
      <c r="P202" s="242">
        <f>'3 Statement and DCF Model'!Q193</f>
        <v>89.321594573723843</v>
      </c>
      <c r="Q202" s="216">
        <f>'3 Statement and DCF Model'!R193</f>
        <v>118.5751046769407</v>
      </c>
      <c r="R202" s="216">
        <f>'3 Statement and DCF Model'!S193</f>
        <v>147.82861478015752</v>
      </c>
      <c r="S202" s="216">
        <f>'3 Statement and DCF Model'!T193</f>
        <v>177.08212488337435</v>
      </c>
      <c r="T202" s="216">
        <f>'3 Statement and DCF Model'!U193</f>
        <v>206.3356349865912</v>
      </c>
      <c r="V202" s="209"/>
      <c r="W202" s="209"/>
    </row>
    <row r="203" spans="1:23" x14ac:dyDescent="0.2">
      <c r="A203" s="209"/>
      <c r="C203" s="209"/>
      <c r="D203" s="209"/>
      <c r="E203" s="209"/>
      <c r="F203" s="209"/>
      <c r="G203" s="209" t="s">
        <v>1490</v>
      </c>
      <c r="H203" s="209"/>
      <c r="I203" s="225">
        <f>SUM(K195:T195)</f>
        <v>5687824.5371820861</v>
      </c>
      <c r="J203" s="209"/>
      <c r="K203" s="209" t="str">
        <f>G203</f>
        <v>Present Value of Total Cash Flows</v>
      </c>
      <c r="L203" s="209"/>
      <c r="M203" s="225">
        <f>I203</f>
        <v>5687824.5371820861</v>
      </c>
      <c r="N203" s="209"/>
      <c r="O203" s="331">
        <f>'3 Statement and DCF Model'!P194</f>
        <v>9.5137400162163044E-2</v>
      </c>
      <c r="P203" s="242">
        <f>'3 Statement and DCF Model'!Q194</f>
        <v>94.785994566171638</v>
      </c>
      <c r="Q203" s="216">
        <f>'3 Statement and DCF Model'!R194</f>
        <v>126.51512856276948</v>
      </c>
      <c r="R203" s="216">
        <f>'3 Statement and DCF Model'!S194</f>
        <v>158.24426255936734</v>
      </c>
      <c r="S203" s="216">
        <f>'3 Statement and DCF Model'!T194</f>
        <v>189.97339655596519</v>
      </c>
      <c r="T203" s="216">
        <f>'3 Statement and DCF Model'!U194</f>
        <v>221.70253055256308</v>
      </c>
      <c r="V203" s="209"/>
      <c r="W203" s="209"/>
    </row>
    <row r="204" spans="1:23" x14ac:dyDescent="0.2">
      <c r="A204" s="209"/>
      <c r="C204" s="209" t="str">
        <f>'3 Statement and DCF Model'!C195</f>
        <v>Interest on Debt (Pre-Tax Kd)</v>
      </c>
      <c r="D204" s="209"/>
      <c r="E204" s="243">
        <f>'3 Statement and DCF Model'!E195</f>
        <v>6.5838889677986775E-2</v>
      </c>
      <c r="F204" s="209"/>
      <c r="G204" s="328" t="str">
        <f>'3 Statement and DCF Model'!G196</f>
        <v>Enterprise Value</v>
      </c>
      <c r="H204" s="328"/>
      <c r="I204" s="328">
        <f>'3 Statement and DCF Model'!I196</f>
        <v>10574359.853549296</v>
      </c>
      <c r="J204" s="209"/>
      <c r="K204" s="328" t="str">
        <f>'3 Statement and DCF Model'!K196</f>
        <v>Enterprise Value</v>
      </c>
      <c r="L204" s="328"/>
      <c r="M204" s="328">
        <f>'3 Statement and DCF Model'!M196</f>
        <v>11095033.858550012</v>
      </c>
      <c r="N204" s="209"/>
      <c r="O204" s="332">
        <f>'3 Statement and DCF Model'!P195</f>
        <v>8.5137400162163049E-2</v>
      </c>
      <c r="P204" s="242">
        <f>'3 Statement and DCF Model'!Q195</f>
        <v>100.65920829843856</v>
      </c>
      <c r="Q204" s="216">
        <f>'3 Statement and DCF Model'!R195</f>
        <v>135.09912473357255</v>
      </c>
      <c r="R204" s="216">
        <f>'3 Statement and DCF Model'!S195</f>
        <v>169.53904116870646</v>
      </c>
      <c r="S204" s="216">
        <f>'3 Statement and DCF Model'!T195</f>
        <v>203.9789576038404</v>
      </c>
      <c r="T204" s="216">
        <f>'3 Statement and DCF Model'!U195</f>
        <v>238.41887403897439</v>
      </c>
      <c r="V204" s="209"/>
      <c r="W204" s="209"/>
    </row>
    <row r="205" spans="1:23" x14ac:dyDescent="0.2">
      <c r="A205" s="209"/>
      <c r="C205" s="209" t="str">
        <f>'3 Statement and DCF Model'!C196</f>
        <v>Long-Term Tax-Rate</v>
      </c>
      <c r="D205" s="209"/>
      <c r="E205" s="243">
        <f>'3 Statement and DCF Model'!E196</f>
        <v>0.21</v>
      </c>
      <c r="F205" s="209"/>
      <c r="G205" s="282" t="str">
        <f>'3 Statement and DCF Model'!G197</f>
        <v>(-) Total Debt</v>
      </c>
      <c r="H205" s="209"/>
      <c r="I205" s="225">
        <f>'3 Statement and DCF Model'!I197</f>
        <v>-1349339</v>
      </c>
      <c r="J205" s="209"/>
      <c r="K205" s="282" t="str">
        <f>'3 Statement and DCF Model'!K197</f>
        <v>(-) Total Debt</v>
      </c>
      <c r="L205" s="209"/>
      <c r="M205" s="225">
        <f>'3 Statement and DCF Model'!M197</f>
        <v>-1349339</v>
      </c>
      <c r="N205" s="209"/>
      <c r="O205" s="332">
        <f>'3 Statement and DCF Model'!P196</f>
        <v>7.5137400162163054E-2</v>
      </c>
      <c r="P205" s="242">
        <f>'3 Statement and DCF Model'!Q196</f>
        <v>106.97893485600942</v>
      </c>
      <c r="Q205" s="216">
        <f>'3 Statement and DCF Model'!R196</f>
        <v>144.38961357904685</v>
      </c>
      <c r="R205" s="216">
        <f>'3 Statement and DCF Model'!S196</f>
        <v>181.8002923020843</v>
      </c>
      <c r="S205" s="216">
        <f>'3 Statement and DCF Model'!T196</f>
        <v>219.21097102512167</v>
      </c>
      <c r="T205" s="216">
        <f>'3 Statement and DCF Model'!U196</f>
        <v>256.62164974815909</v>
      </c>
      <c r="V205" s="209"/>
      <c r="W205" s="209"/>
    </row>
    <row r="206" spans="1:23" x14ac:dyDescent="0.2">
      <c r="A206" s="209"/>
      <c r="C206" s="213" t="str">
        <f>'3 Statement and DCF Model'!C197</f>
        <v>After-Tax Cost of Debt</v>
      </c>
      <c r="D206" s="213"/>
      <c r="E206" s="327">
        <f>'3 Statement and DCF Model'!E197</f>
        <v>5.2012722845609552E-2</v>
      </c>
      <c r="F206" s="209"/>
      <c r="G206" s="282" t="str">
        <f>'3 Statement and DCF Model'!G198</f>
        <v>(-) Total Leases</v>
      </c>
      <c r="H206" s="209"/>
      <c r="I206" s="225">
        <f>'3 Statement and DCF Model'!I198</f>
        <v>-351957</v>
      </c>
      <c r="J206" s="209"/>
      <c r="K206" s="282" t="str">
        <f>'3 Statement and DCF Model'!K198</f>
        <v>(-) Total Leases</v>
      </c>
      <c r="L206" s="209"/>
      <c r="M206" s="225">
        <f>'3 Statement and DCF Model'!M198</f>
        <v>-351957</v>
      </c>
      <c r="N206" s="209"/>
      <c r="O206" s="209"/>
      <c r="P206" s="209"/>
      <c r="Q206" s="209"/>
      <c r="R206" s="209"/>
      <c r="S206" s="209"/>
      <c r="T206" s="209"/>
      <c r="V206" s="209"/>
      <c r="W206" s="209"/>
    </row>
    <row r="207" spans="1:23" ht="13.5" thickBot="1" x14ac:dyDescent="0.25">
      <c r="A207" s="209"/>
      <c r="C207" s="209"/>
      <c r="D207" s="209"/>
      <c r="E207" s="209"/>
      <c r="F207" s="209"/>
      <c r="G207" s="282" t="str">
        <f>'3 Statement and DCF Model'!G199</f>
        <v>(+) Cash &amp; Investments</v>
      </c>
      <c r="H207" s="209"/>
      <c r="I207" s="225">
        <f>'3 Statement and DCF Model'!I199</f>
        <v>183678</v>
      </c>
      <c r="J207" s="209"/>
      <c r="K207" s="282" t="str">
        <f>'3 Statement and DCF Model'!K199</f>
        <v>(+) Cash &amp; Investments</v>
      </c>
      <c r="L207" s="209"/>
      <c r="M207" s="225">
        <f>'3 Statement and DCF Model'!M199</f>
        <v>183678</v>
      </c>
      <c r="O207" s="209"/>
      <c r="P207" s="209"/>
      <c r="Q207" s="209"/>
      <c r="R207" s="209"/>
      <c r="S207" s="209"/>
      <c r="T207" s="209"/>
      <c r="V207" s="209"/>
      <c r="W207" s="209"/>
    </row>
    <row r="208" spans="1:23" ht="13.5" thickBot="1" x14ac:dyDescent="0.25">
      <c r="A208" s="209"/>
      <c r="C208" s="209" t="str">
        <f>'3 Statement and DCF Model'!C199</f>
        <v>Share Price</v>
      </c>
      <c r="D208" s="209"/>
      <c r="E208" s="216">
        <f>'3 Statement and DCF Model'!E199</f>
        <v>107.66</v>
      </c>
      <c r="F208" s="209"/>
      <c r="G208" s="328" t="str">
        <f>'3 Statement and DCF Model'!G200</f>
        <v>Equity Value</v>
      </c>
      <c r="H208" s="328"/>
      <c r="I208" s="328">
        <f>'3 Statement and DCF Model'!I200</f>
        <v>9056741.853549296</v>
      </c>
      <c r="J208" s="209"/>
      <c r="K208" s="328" t="str">
        <f>'3 Statement and DCF Model'!K200</f>
        <v>Equity Value</v>
      </c>
      <c r="L208" s="328"/>
      <c r="M208" s="328">
        <f>'3 Statement and DCF Model'!M200</f>
        <v>9577415.8585500121</v>
      </c>
      <c r="O208" s="308" t="str">
        <f>'3 Statement and DCF Model'!O198</f>
        <v>Sensitivity Analysis (Perpetuity)</v>
      </c>
      <c r="P208" s="305"/>
      <c r="Q208" s="305"/>
      <c r="R208" s="305"/>
      <c r="S208" s="305"/>
      <c r="T208" s="307"/>
      <c r="V208" s="209"/>
      <c r="W208" s="209"/>
    </row>
    <row r="209" spans="1:23" ht="13.5" thickBot="1" x14ac:dyDescent="0.25">
      <c r="A209" s="209"/>
      <c r="C209" s="209" t="str">
        <f>'3 Statement and DCF Model'!C200</f>
        <v>Diluted Shares</v>
      </c>
      <c r="D209" s="209"/>
      <c r="E209" s="225">
        <f>'3 Statement and DCF Model'!E200</f>
        <v>57232.671232876717</v>
      </c>
      <c r="F209" s="209"/>
      <c r="G209" s="225" t="s">
        <v>1491</v>
      </c>
      <c r="H209" s="209"/>
      <c r="I209" s="225">
        <f>'3 Statement and DCF Model'!I202</f>
        <v>57232.671232876717</v>
      </c>
      <c r="J209" s="209"/>
      <c r="K209" s="225" t="str">
        <f>G209</f>
        <v>Diluted Shares Outstanding</v>
      </c>
      <c r="L209" s="209"/>
      <c r="M209" s="225">
        <f>'3 Statement and DCF Model'!M202</f>
        <v>57232.671232876717</v>
      </c>
      <c r="N209" s="209"/>
      <c r="O209" s="209"/>
      <c r="P209" s="209"/>
      <c r="Q209" s="209"/>
      <c r="R209" s="209"/>
      <c r="S209" s="209"/>
      <c r="T209" s="209"/>
      <c r="V209" s="209"/>
      <c r="W209" s="209"/>
    </row>
    <row r="210" spans="1:23" ht="13.5" thickBot="1" x14ac:dyDescent="0.25">
      <c r="A210" s="209"/>
      <c r="C210" s="209" t="str">
        <f>'3 Statement and DCF Model'!C201</f>
        <v>Market Capitalization</v>
      </c>
      <c r="D210" s="209"/>
      <c r="E210" s="209">
        <f>'3 Statement and DCF Model'!E201</f>
        <v>6161669.3849315075</v>
      </c>
      <c r="F210" s="209"/>
      <c r="G210" s="308" t="str">
        <f>'3 Statement and DCF Model'!G204</f>
        <v>Implied Share Price</v>
      </c>
      <c r="H210" s="305"/>
      <c r="I210" s="329">
        <f>'3 Statement and DCF Model'!I204</f>
        <v>158.2442625593674</v>
      </c>
      <c r="J210" s="209"/>
      <c r="K210" s="308" t="str">
        <f>'3 Statement and DCF Model'!K204</f>
        <v>Implied Share Price</v>
      </c>
      <c r="L210" s="305"/>
      <c r="M210" s="329">
        <f>'3 Statement and DCF Model'!M204</f>
        <v>167.34175868849476</v>
      </c>
      <c r="N210" s="209"/>
      <c r="O210" s="209"/>
      <c r="P210" s="209"/>
      <c r="Q210" s="209"/>
      <c r="R210" s="213" t="str">
        <f>'3 Statement and DCF Model'!S201</f>
        <v>Terminal Growth Rate</v>
      </c>
      <c r="S210" s="209"/>
      <c r="T210" s="209"/>
      <c r="V210" s="209"/>
      <c r="W210" s="209"/>
    </row>
    <row r="211" spans="1:23" x14ac:dyDescent="0.2">
      <c r="A211" s="209"/>
      <c r="C211" s="209"/>
      <c r="D211" s="209"/>
      <c r="E211" s="209"/>
      <c r="F211" s="209"/>
      <c r="G211" s="213" t="str">
        <f>'3 Statement and DCF Model'!G205</f>
        <v>Share Price (As of 22/12/2024)</v>
      </c>
      <c r="H211" s="213"/>
      <c r="I211" s="220">
        <f>'3 Statement and DCF Model'!I205</f>
        <v>107.66</v>
      </c>
      <c r="J211" s="209"/>
      <c r="K211" s="213" t="str">
        <f>'3 Statement and DCF Model'!K205</f>
        <v>Share Price (As of 22/12/2024)</v>
      </c>
      <c r="L211" s="213"/>
      <c r="M211" s="220">
        <f>'3 Statement and DCF Model'!M205</f>
        <v>107.66</v>
      </c>
      <c r="N211" s="209"/>
      <c r="O211" s="337">
        <f>'3 Statement and DCF Model'!P202</f>
        <v>167.34175868849476</v>
      </c>
      <c r="P211" s="335">
        <f>'3 Statement and DCF Model'!Q202</f>
        <v>-0.01</v>
      </c>
      <c r="Q211" s="335">
        <f>'3 Statement and DCF Model'!R202</f>
        <v>0</v>
      </c>
      <c r="R211" s="336">
        <f>'3 Statement and DCF Model'!S202</f>
        <v>0.01</v>
      </c>
      <c r="S211" s="335">
        <f>'3 Statement and DCF Model'!T202</f>
        <v>0.02</v>
      </c>
      <c r="T211" s="335">
        <f>'3 Statement and DCF Model'!U202</f>
        <v>0.03</v>
      </c>
      <c r="V211" s="209"/>
      <c r="W211" s="209"/>
    </row>
    <row r="212" spans="1:23" ht="13.5" thickBot="1" x14ac:dyDescent="0.25">
      <c r="A212" s="209"/>
      <c r="C212" s="209" t="str">
        <f>'3 Statement and DCF Model'!C203</f>
        <v>Net Debt (Debt - Cash &amp; Investments)</v>
      </c>
      <c r="D212" s="209"/>
      <c r="E212" s="209">
        <f>'3 Statement and DCF Model'!E203</f>
        <v>1517618</v>
      </c>
      <c r="F212" s="209"/>
      <c r="G212" s="297" t="str">
        <f>'3 Statement and DCF Model'!G206</f>
        <v>Upside / Downside</v>
      </c>
      <c r="H212" s="280"/>
      <c r="I212" s="325">
        <f>'3 Statement and DCF Model'!I206</f>
        <v>0.46985196506936089</v>
      </c>
      <c r="J212" s="213"/>
      <c r="K212" s="297" t="str">
        <f>'3 Statement and DCF Model'!K206</f>
        <v>Upside / Downside</v>
      </c>
      <c r="L212" s="280"/>
      <c r="M212" s="325">
        <f>'3 Statement and DCF Model'!M206</f>
        <v>0.55435406546994948</v>
      </c>
      <c r="N212" s="209"/>
      <c r="O212" s="330">
        <f>'3 Statement and DCF Model'!P203</f>
        <v>0.11513740016216303</v>
      </c>
      <c r="P212" s="239">
        <f>'3 Statement and DCF Model'!Q203</f>
        <v>119.17990727735696</v>
      </c>
      <c r="Q212" s="240">
        <f>'3 Statement and DCF Model'!R203</f>
        <v>124.42327536818527</v>
      </c>
      <c r="R212" s="240">
        <f>'3 Statement and DCF Model'!S203</f>
        <v>130.66407502622772</v>
      </c>
      <c r="S212" s="240">
        <f>'3 Statement and DCF Model'!T203</f>
        <v>138.216829740306</v>
      </c>
      <c r="T212" s="240">
        <f>'3 Statement and DCF Model'!U203</f>
        <v>147.54383518313381</v>
      </c>
      <c r="V212" s="209"/>
      <c r="W212" s="209"/>
    </row>
    <row r="213" spans="1:23" x14ac:dyDescent="0.2">
      <c r="A213" s="209"/>
      <c r="C213" s="213" t="str">
        <f>'3 Statement and DCF Model'!C204</f>
        <v>% Equity</v>
      </c>
      <c r="D213" s="213"/>
      <c r="E213" s="326">
        <f>'3 Statement and DCF Model'!E204</f>
        <v>0.80237515228588674</v>
      </c>
      <c r="F213" s="209"/>
      <c r="N213" s="241" t="str">
        <f>'3 Statement and DCF Model'!O204</f>
        <v>WACC</v>
      </c>
      <c r="O213" s="330">
        <f>'3 Statement and DCF Model'!P204</f>
        <v>0.10513740016216304</v>
      </c>
      <c r="P213" s="242">
        <f>'3 Statement and DCF Model'!Q204</f>
        <v>132.24461413079106</v>
      </c>
      <c r="Q213" s="216">
        <f>'3 Statement and DCF Model'!R204</f>
        <v>138.94794360250231</v>
      </c>
      <c r="R213" s="216">
        <f>'3 Statement and DCF Model'!S204</f>
        <v>147.06046219653248</v>
      </c>
      <c r="S213" s="216">
        <f>'3 Statement and DCF Model'!T204</f>
        <v>157.07872810691907</v>
      </c>
      <c r="T213" s="216">
        <f>'3 Statement and DCF Model'!U204</f>
        <v>169.76364628069643</v>
      </c>
      <c r="V213" s="209"/>
      <c r="W213" s="209"/>
    </row>
    <row r="214" spans="1:23" x14ac:dyDescent="0.2">
      <c r="A214" s="209"/>
      <c r="C214" s="213" t="str">
        <f>'3 Statement and DCF Model'!C205</f>
        <v>% Debt</v>
      </c>
      <c r="D214" s="213"/>
      <c r="E214" s="326">
        <f>'3 Statement and DCF Model'!E205</f>
        <v>0.19762484771411323</v>
      </c>
      <c r="F214" s="209"/>
      <c r="N214" s="209"/>
      <c r="O214" s="331">
        <f>'3 Statement and DCF Model'!P205</f>
        <v>9.5137400162163044E-2</v>
      </c>
      <c r="P214" s="242">
        <f>'3 Statement and DCF Model'!Q205</f>
        <v>147.85457113771355</v>
      </c>
      <c r="Q214" s="216">
        <f>'3 Statement and DCF Model'!R205</f>
        <v>156.57400472386391</v>
      </c>
      <c r="R214" s="216">
        <f>'3 Statement and DCF Model'!S205</f>
        <v>167.34175868849476</v>
      </c>
      <c r="S214" s="216">
        <f>'3 Statement and DCF Model'!T205</f>
        <v>180.97566291688025</v>
      </c>
      <c r="T214" s="216">
        <f>'3 Statement and DCF Model'!U205</f>
        <v>198.79576561018544</v>
      </c>
      <c r="V214" s="209"/>
      <c r="W214" s="209"/>
    </row>
    <row r="215" spans="1:23" ht="13.5" thickBot="1" x14ac:dyDescent="0.25">
      <c r="A215" s="209"/>
      <c r="C215" s="279" t="str">
        <f>'3 Statement and DCF Model'!C206</f>
        <v>Weighted-Average Cost of Capital</v>
      </c>
      <c r="D215" s="280"/>
      <c r="E215" s="325">
        <f>'3 Statement and DCF Model'!E206</f>
        <v>9.5137400162163044E-2</v>
      </c>
      <c r="F215" s="209"/>
      <c r="N215" s="209"/>
      <c r="O215" s="332">
        <f>'3 Statement and DCF Model'!P206</f>
        <v>8.5137400162163049E-2</v>
      </c>
      <c r="P215" s="242">
        <f>'3 Statement and DCF Model'!Q206</f>
        <v>166.81746784148447</v>
      </c>
      <c r="Q215" s="216">
        <f>'3 Statement and DCF Model'!R206</f>
        <v>178.39844260179683</v>
      </c>
      <c r="R215" s="216">
        <f>'3 Statement and DCF Model'!S206</f>
        <v>193.06202994527499</v>
      </c>
      <c r="S215" s="216">
        <f>'3 Statement and DCF Model'!T206</f>
        <v>212.22797301893968</v>
      </c>
      <c r="T215" s="216">
        <f>'3 Statement and DCF Model'!U206</f>
        <v>238.3459823914491</v>
      </c>
      <c r="V215" s="209"/>
      <c r="W215" s="209"/>
    </row>
    <row r="216" spans="1:23" x14ac:dyDescent="0.2">
      <c r="A216" s="209"/>
      <c r="F216" s="209"/>
      <c r="G216" s="244" t="str">
        <f>'3 Statement and DCF Model'!G207</f>
        <v>https://valueinvesting.io/CROX/valuation/dcf-ebitda-exit-10y</v>
      </c>
      <c r="J216" s="209"/>
      <c r="K216" s="244" t="str">
        <f>'3 Statement and DCF Model'!K207</f>
        <v>https://valueinvesting.io/CROX/valuation/dcf-growth-exit-10y</v>
      </c>
      <c r="N216" s="209"/>
      <c r="O216" s="332">
        <f>'3 Statement and DCF Model'!P207</f>
        <v>7.5137400162163054E-2</v>
      </c>
      <c r="P216" s="242">
        <f>'3 Statement and DCF Model'!Q207</f>
        <v>190.32097637969113</v>
      </c>
      <c r="Q216" s="216">
        <f>'3 Statement and DCF Model'!R207</f>
        <v>206.10264669011895</v>
      </c>
      <c r="R216" s="216">
        <f>'3 Statement and DCF Model'!S207</f>
        <v>226.72997257511329</v>
      </c>
      <c r="S216" s="216">
        <f>'3 Statement and DCF Model'!T207</f>
        <v>254.83945243339178</v>
      </c>
      <c r="T216" s="216">
        <f>'3 Statement and DCF Model'!U207</f>
        <v>295.40400491760403</v>
      </c>
      <c r="V216" s="209"/>
      <c r="W216" s="209"/>
    </row>
    <row r="217" spans="1:23" x14ac:dyDescent="0.2">
      <c r="A217" s="209"/>
      <c r="C217" s="209"/>
      <c r="D217" s="209"/>
      <c r="E217" s="209"/>
      <c r="F217" s="209"/>
      <c r="G217" s="209"/>
      <c r="H217" s="209"/>
      <c r="I217" s="209"/>
      <c r="J217" s="209"/>
      <c r="K217" s="209"/>
      <c r="L217" s="233"/>
      <c r="M217" s="209"/>
      <c r="N217" s="209"/>
      <c r="O217" s="209"/>
      <c r="P217" s="209"/>
      <c r="Q217" s="209"/>
      <c r="R217" s="209"/>
      <c r="S217" s="209"/>
      <c r="T217" s="209"/>
      <c r="U217" s="209"/>
      <c r="V217" s="209"/>
      <c r="W217" s="209"/>
    </row>
    <row r="218" spans="1:23" ht="18" x14ac:dyDescent="0.25">
      <c r="A218" s="209"/>
      <c r="C218" s="271" t="str">
        <f>'3 Statement and DCF Model'!C209</f>
        <v>Growth in Key Valuation Metrics</v>
      </c>
      <c r="D218" s="209"/>
      <c r="E218" s="209"/>
      <c r="F218" s="272"/>
      <c r="G218" s="209"/>
      <c r="H218" s="209"/>
      <c r="I218" s="209"/>
      <c r="J218" s="209"/>
      <c r="K218" s="209"/>
      <c r="L218" s="209"/>
      <c r="M218" s="209"/>
      <c r="N218" s="209"/>
      <c r="O218" s="209"/>
      <c r="P218" s="209"/>
      <c r="Q218" s="209"/>
      <c r="R218" s="209"/>
      <c r="S218" s="209"/>
      <c r="T218" s="209"/>
      <c r="U218" s="209"/>
      <c r="V218" s="209"/>
      <c r="W218" s="209"/>
    </row>
    <row r="219" spans="1:23" x14ac:dyDescent="0.2">
      <c r="A219" s="209"/>
      <c r="C219" s="213"/>
      <c r="D219" s="209"/>
      <c r="E219" s="209"/>
      <c r="F219" s="272"/>
      <c r="G219" s="209"/>
      <c r="H219" s="209"/>
      <c r="I219" s="209"/>
      <c r="J219" s="209"/>
      <c r="K219" s="209"/>
      <c r="L219" s="209"/>
      <c r="M219" s="209"/>
      <c r="N219" s="209"/>
      <c r="O219" s="209"/>
      <c r="P219" s="209"/>
      <c r="Q219" s="209"/>
      <c r="R219" s="209"/>
      <c r="S219" s="209"/>
      <c r="T219" s="209"/>
      <c r="U219" s="209"/>
      <c r="V219" s="209"/>
      <c r="W219" s="209"/>
    </row>
    <row r="220" spans="1:23" s="269" customFormat="1" x14ac:dyDescent="0.2">
      <c r="A220" s="213"/>
      <c r="C220" s="270" t="s">
        <v>1485</v>
      </c>
      <c r="D220" s="270"/>
      <c r="E220" s="270"/>
      <c r="F220" s="298">
        <v>2024</v>
      </c>
      <c r="G220" s="310">
        <f t="shared" ref="G220:P220" si="15">F220+1</f>
        <v>2025</v>
      </c>
      <c r="H220" s="310">
        <f t="shared" si="15"/>
        <v>2026</v>
      </c>
      <c r="I220" s="310">
        <f t="shared" si="15"/>
        <v>2027</v>
      </c>
      <c r="J220" s="310">
        <f t="shared" si="15"/>
        <v>2028</v>
      </c>
      <c r="K220" s="310">
        <f t="shared" si="15"/>
        <v>2029</v>
      </c>
      <c r="L220" s="310">
        <f t="shared" si="15"/>
        <v>2030</v>
      </c>
      <c r="M220" s="310">
        <f t="shared" si="15"/>
        <v>2031</v>
      </c>
      <c r="N220" s="310">
        <f t="shared" si="15"/>
        <v>2032</v>
      </c>
      <c r="O220" s="310">
        <f t="shared" si="15"/>
        <v>2033</v>
      </c>
      <c r="P220" s="310">
        <f t="shared" si="15"/>
        <v>2034</v>
      </c>
      <c r="V220" s="213"/>
      <c r="W220" s="213"/>
    </row>
    <row r="221" spans="1:23" x14ac:dyDescent="0.2">
      <c r="A221" s="209"/>
      <c r="C221" s="209" t="str">
        <f>'3 Statement and DCF Model'!C213</f>
        <v>Diluted Shares (Consensus)</v>
      </c>
      <c r="D221" s="209"/>
      <c r="E221" s="209"/>
      <c r="F221" s="273">
        <f>'3 Statement and DCF Model'!K213</f>
        <v>58027</v>
      </c>
      <c r="G221" s="359">
        <f>'3 Statement and DCF Model'!L213</f>
        <v>56192</v>
      </c>
      <c r="H221" s="359">
        <f>'3 Statement and DCF Model'!M213</f>
        <v>54852.38</v>
      </c>
      <c r="I221" s="319">
        <f>'3 Statement and DCF Model'!N213</f>
        <v>53331.234140105102</v>
      </c>
      <c r="J221" s="319">
        <f>'3 Statement and DCF Model'!O213</f>
        <v>51852.272133072664</v>
      </c>
      <c r="K221" s="319">
        <f>'3 Statement and DCF Model'!P213</f>
        <v>50414.324151939181</v>
      </c>
      <c r="L221" s="319">
        <f>'3 Statement and DCF Model'!Q213</f>
        <v>49016.252810948667</v>
      </c>
      <c r="M221" s="319">
        <f>'3 Statement and DCF Model'!R213</f>
        <v>47656.952265905114</v>
      </c>
      <c r="N221" s="319">
        <f>'3 Statement and DCF Model'!S213</f>
        <v>46335.347339473665</v>
      </c>
      <c r="O221" s="319">
        <f>'3 Statement and DCF Model'!T213</f>
        <v>45050.392670738562</v>
      </c>
      <c r="P221" s="319">
        <f>'3 Statement and DCF Model'!U213</f>
        <v>43801.071888345286</v>
      </c>
      <c r="V221" s="209"/>
      <c r="W221" s="209"/>
    </row>
    <row r="222" spans="1:23" x14ac:dyDescent="0.2">
      <c r="A222" s="209"/>
      <c r="C222" s="224" t="str">
        <f>'3 Statement and DCF Model'!C214</f>
        <v>Change in Diluted Shares</v>
      </c>
      <c r="D222" s="209"/>
      <c r="E222" s="209"/>
      <c r="F222" s="273"/>
      <c r="G222" s="360">
        <f>'3 Statement and DCF Model'!L214</f>
        <v>-3.1623209885053516E-2</v>
      </c>
      <c r="H222" s="360">
        <f>'3 Statement and DCF Model'!M214</f>
        <v>-2.3840048405467051E-2</v>
      </c>
      <c r="I222" s="360">
        <f>'3 Statement and DCF Model'!N214</f>
        <v>-2.7731629145260284E-2</v>
      </c>
      <c r="J222" s="360">
        <f>'3 Statement and DCF Model'!O214</f>
        <v>-2.7731629145260284E-2</v>
      </c>
      <c r="K222" s="360">
        <f>'3 Statement and DCF Model'!P214</f>
        <v>-2.7731629145260284E-2</v>
      </c>
      <c r="L222" s="360">
        <f>'3 Statement and DCF Model'!Q214</f>
        <v>-2.7731629145260284E-2</v>
      </c>
      <c r="M222" s="360">
        <f>'3 Statement and DCF Model'!R214</f>
        <v>-2.7731629145260284E-2</v>
      </c>
      <c r="N222" s="360">
        <f>'3 Statement and DCF Model'!S214</f>
        <v>-2.7731629145260284E-2</v>
      </c>
      <c r="O222" s="360">
        <f>'3 Statement and DCF Model'!T214</f>
        <v>-2.7731629145260284E-2</v>
      </c>
      <c r="P222" s="360">
        <f>'3 Statement and DCF Model'!U214</f>
        <v>-2.7731629145260284E-2</v>
      </c>
      <c r="V222" s="209"/>
      <c r="W222" s="209"/>
    </row>
    <row r="223" spans="1:23" x14ac:dyDescent="0.2">
      <c r="A223" s="209"/>
      <c r="C223" s="209"/>
      <c r="D223" s="209"/>
      <c r="E223" s="209"/>
      <c r="F223" s="272"/>
      <c r="G223" s="243"/>
      <c r="H223" s="243"/>
      <c r="I223" s="209"/>
      <c r="J223" s="209"/>
      <c r="K223" s="209"/>
      <c r="L223" s="209"/>
      <c r="M223" s="209"/>
      <c r="N223" s="209"/>
      <c r="O223" s="209"/>
      <c r="P223" s="209"/>
      <c r="V223" s="209"/>
      <c r="W223" s="209"/>
    </row>
    <row r="224" spans="1:23" x14ac:dyDescent="0.2">
      <c r="A224" s="209"/>
      <c r="C224" s="209" t="str">
        <f>'3 Statement and DCF Model'!C216</f>
        <v>Net Income</v>
      </c>
      <c r="D224" s="209"/>
      <c r="E224" s="209"/>
      <c r="F224" s="274">
        <f>'3 Statement and DCF Model'!K216</f>
        <v>950071</v>
      </c>
      <c r="G224" s="319">
        <f ca="1">'3 Statement and DCF Model'!L216</f>
        <v>683566.44063641084</v>
      </c>
      <c r="H224" s="319">
        <f ca="1">'3 Statement and DCF Model'!M216</f>
        <v>691444.67126891518</v>
      </c>
      <c r="I224" s="319">
        <f ca="1">'3 Statement and DCF Model'!N216</f>
        <v>727248.31555914099</v>
      </c>
      <c r="J224" s="319">
        <f ca="1">'3 Statement and DCF Model'!O216</f>
        <v>755603.46067959967</v>
      </c>
      <c r="K224" s="319">
        <f ca="1">'3 Statement and DCF Model'!P216</f>
        <v>783229.56765383331</v>
      </c>
      <c r="L224" s="319">
        <f ca="1">'3 Statement and DCF Model'!Q216</f>
        <v>809976.13482388959</v>
      </c>
      <c r="M224" s="319">
        <f ca="1">'3 Statement and DCF Model'!R216</f>
        <v>835693.31489126966</v>
      </c>
      <c r="N224" s="319">
        <f ca="1">'3 Statement and DCF Model'!S216</f>
        <v>860233.24270593282</v>
      </c>
      <c r="O224" s="319">
        <f ca="1">'3 Statement and DCF Model'!T216</f>
        <v>883451.38393555791</v>
      </c>
      <c r="P224" s="319">
        <f ca="1">'3 Statement and DCF Model'!U216</f>
        <v>905207.88784792216</v>
      </c>
      <c r="V224" s="209"/>
      <c r="W224" s="209"/>
    </row>
    <row r="225" spans="1:23" x14ac:dyDescent="0.2">
      <c r="A225" s="209"/>
      <c r="C225" s="209" t="str">
        <f>'3 Statement and DCF Model'!C217</f>
        <v>Earnings Per Share</v>
      </c>
      <c r="D225" s="209"/>
      <c r="E225" s="209"/>
      <c r="F225" s="351">
        <f>'3 Statement and DCF Model'!K217</f>
        <v>16.372912609647233</v>
      </c>
      <c r="G225" s="361">
        <f ca="1">'3 Statement and DCF Model'!L217</f>
        <v>12.16483557510697</v>
      </c>
      <c r="H225" s="361">
        <f ca="1">'3 Statement and DCF Model'!M217</f>
        <v>12.605554604356552</v>
      </c>
      <c r="I225" s="361">
        <f ca="1">'3 Statement and DCF Model'!N217</f>
        <v>13.636442645384987</v>
      </c>
      <c r="J225" s="361">
        <f ca="1">'3 Statement and DCF Model'!O217</f>
        <v>14.572234341832381</v>
      </c>
      <c r="K225" s="361">
        <f ca="1">'3 Statement and DCF Model'!P217</f>
        <v>15.53585376436523</v>
      </c>
      <c r="L225" s="361">
        <f ca="1">'3 Statement and DCF Model'!Q217</f>
        <v>16.524644140952503</v>
      </c>
      <c r="M225" s="361">
        <f ca="1">'3 Statement and DCF Model'!R217</f>
        <v>17.535601316434665</v>
      </c>
      <c r="N225" s="361">
        <f ca="1">'3 Statement and DCF Model'!S217</f>
        <v>18.565378099002384</v>
      </c>
      <c r="O225" s="361">
        <f ca="1">'3 Statement and DCF Model'!T217</f>
        <v>19.610292642562985</v>
      </c>
      <c r="P225" s="361">
        <f ca="1">'3 Statement and DCF Model'!U217</f>
        <v>20.666341000864467</v>
      </c>
      <c r="V225" s="209"/>
      <c r="W225" s="209"/>
    </row>
    <row r="226" spans="1:23" x14ac:dyDescent="0.2">
      <c r="A226" s="209"/>
      <c r="C226" s="209" t="str">
        <f>'3 Statement and DCF Model'!C218</f>
        <v>Avg Peer P/E</v>
      </c>
      <c r="D226" s="209"/>
      <c r="E226" s="285" t="str">
        <f>'3 Statement and DCF Model'!I218</f>
        <v>Implied Price as of 26 Jul 2025</v>
      </c>
      <c r="F226" s="352">
        <f>'3 Statement and DCF Model'!K218</f>
        <v>16.787738999999998</v>
      </c>
      <c r="G226" s="362">
        <f>'3 Statement and DCF Model'!L218</f>
        <v>16.787738999999998</v>
      </c>
      <c r="H226" s="362">
        <f>'3 Statement and DCF Model'!M218</f>
        <v>16.787738999999998</v>
      </c>
      <c r="I226" s="362">
        <f>'3 Statement and DCF Model'!N218</f>
        <v>16.787738999999998</v>
      </c>
      <c r="J226" s="362">
        <f>'3 Statement and DCF Model'!O218</f>
        <v>16.787738999999998</v>
      </c>
      <c r="K226" s="362">
        <f>'3 Statement and DCF Model'!P218</f>
        <v>16.787738999999998</v>
      </c>
      <c r="L226" s="362">
        <f>'3 Statement and DCF Model'!Q218</f>
        <v>16.787738999999998</v>
      </c>
      <c r="M226" s="362">
        <f>'3 Statement and DCF Model'!R218</f>
        <v>16.787738999999998</v>
      </c>
      <c r="N226" s="362">
        <f>'3 Statement and DCF Model'!S218</f>
        <v>16.787738999999998</v>
      </c>
      <c r="O226" s="362">
        <f>'3 Statement and DCF Model'!T218</f>
        <v>16.787738999999998</v>
      </c>
      <c r="P226" s="362">
        <f>'3 Statement and DCF Model'!U218</f>
        <v>16.787738999999998</v>
      </c>
      <c r="V226" s="209"/>
      <c r="W226" s="209"/>
    </row>
    <row r="227" spans="1:23" x14ac:dyDescent="0.2">
      <c r="A227" s="209"/>
      <c r="C227" s="224" t="str">
        <f>'3 Statement and DCF Model'!C219</f>
        <v>Implied Share Price from P/E ratios</v>
      </c>
      <c r="D227" s="209"/>
      <c r="E227" s="350">
        <f ca="1">'3 Statement and DCF Model'!I219</f>
        <v>244.28399826263393</v>
      </c>
      <c r="F227" s="351">
        <f>'3 Statement and DCF Model'!K219</f>
        <v>274.86418356056663</v>
      </c>
      <c r="G227" s="361">
        <f ca="1">'3 Statement and DCF Model'!L219</f>
        <v>204.22008461281069</v>
      </c>
      <c r="H227" s="361">
        <f ca="1">'3 Statement and DCF Model'!M219</f>
        <v>211.61876064818603</v>
      </c>
      <c r="I227" s="361">
        <f ca="1">'3 Statement and DCF Model'!N219</f>
        <v>228.92504001919269</v>
      </c>
      <c r="J227" s="361">
        <f ca="1">'3 Statement and DCF Model'!O219</f>
        <v>244.63486677751877</v>
      </c>
      <c r="K227" s="361">
        <f ca="1">'3 Statement and DCF Model'!P219</f>
        <v>260.81185813833093</v>
      </c>
      <c r="L227" s="361">
        <f ca="1">'3 Statement and DCF Model'!Q219</f>
        <v>277.41141290618981</v>
      </c>
      <c r="M227" s="361">
        <f ca="1">'3 Statement and DCF Model'!R219</f>
        <v>294.38309810836154</v>
      </c>
      <c r="N227" s="361">
        <f ca="1">'3 Statement and DCF Model'!S219</f>
        <v>311.67072196236813</v>
      </c>
      <c r="O227" s="361">
        <f ca="1">'3 Statement and DCF Model'!T219</f>
        <v>329.21247459696764</v>
      </c>
      <c r="P227" s="361">
        <f ca="1">'3 Statement and DCF Model'!U219</f>
        <v>346.94113880751144</v>
      </c>
      <c r="V227" s="209"/>
      <c r="W227" s="209"/>
    </row>
    <row r="228" spans="1:23" x14ac:dyDescent="0.2">
      <c r="A228" s="209"/>
      <c r="C228" s="209"/>
      <c r="D228" s="209"/>
      <c r="E228" s="209"/>
      <c r="F228" s="353"/>
      <c r="G228" s="233"/>
      <c r="H228" s="209"/>
      <c r="I228" s="209"/>
      <c r="J228" s="209"/>
      <c r="K228" s="209"/>
      <c r="L228" s="209"/>
      <c r="M228" s="209"/>
      <c r="N228" s="209"/>
      <c r="O228" s="209"/>
      <c r="P228" s="209"/>
      <c r="V228" s="209"/>
      <c r="W228" s="209"/>
    </row>
    <row r="229" spans="1:23" x14ac:dyDescent="0.2">
      <c r="A229" s="209"/>
      <c r="C229" s="209" t="str">
        <f>'3 Statement and DCF Model'!C221</f>
        <v>Book Value of Equity</v>
      </c>
      <c r="D229" s="209"/>
      <c r="E229" s="209"/>
      <c r="F229" s="274">
        <f>'3 Statement and DCF Model'!K221</f>
        <v>1835732</v>
      </c>
      <c r="G229" s="319">
        <f ca="1">'3 Statement and DCF Model'!L221</f>
        <v>1962494.1689290851</v>
      </c>
      <c r="H229" s="319">
        <f ca="1">'3 Statement and DCF Model'!M221</f>
        <v>2081704.9391838741</v>
      </c>
      <c r="I229" s="319">
        <f ca="1">'3 Statement and DCF Model'!N221</f>
        <v>2221202.2022507582</v>
      </c>
      <c r="J229" s="319">
        <f ca="1">'3 Statement and DCF Model'!O221</f>
        <v>2374293.5998060014</v>
      </c>
      <c r="K229" s="319">
        <f ca="1">'3 Statement and DCF Model'!P221</f>
        <v>2541085.8513106378</v>
      </c>
      <c r="L229" s="319">
        <f ca="1">'3 Statement and DCF Model'!Q221</f>
        <v>2721611.9295396265</v>
      </c>
      <c r="M229" s="319">
        <f ca="1">'3 Statement and DCF Model'!R221</f>
        <v>2915828.1607935056</v>
      </c>
      <c r="N229" s="319">
        <f ca="1">'3 Statement and DCF Model'!S221</f>
        <v>3123611.9773531519</v>
      </c>
      <c r="O229" s="319">
        <f ca="1">'3 Statement and DCF Model'!T221</f>
        <v>3344760.368442405</v>
      </c>
      <c r="P229" s="319">
        <f ca="1">'3 Statement and DCF Model'!U221</f>
        <v>3578989.0676446538</v>
      </c>
      <c r="V229" s="209"/>
      <c r="W229" s="209"/>
    </row>
    <row r="230" spans="1:23" x14ac:dyDescent="0.2">
      <c r="A230" s="209"/>
      <c r="C230" s="209" t="str">
        <f>'3 Statement and DCF Model'!C222</f>
        <v>Book Value Per Share</v>
      </c>
      <c r="D230" s="209"/>
      <c r="E230" s="209"/>
      <c r="F230" s="242">
        <f>'3 Statement and DCF Model'!K222</f>
        <v>31.63582470229376</v>
      </c>
      <c r="G230" s="363">
        <f ca="1">'3 Statement and DCF Model'!L222</f>
        <v>34.924796571203821</v>
      </c>
      <c r="H230" s="363">
        <f ca="1">'3 Statement and DCF Model'!M222</f>
        <v>37.951041307302873</v>
      </c>
      <c r="I230" s="363">
        <f ca="1">'3 Statement and DCF Model'!N222</f>
        <v>41.649180598661857</v>
      </c>
      <c r="J230" s="363">
        <f ca="1">'3 Statement and DCF Model'!O222</f>
        <v>45.789576852344297</v>
      </c>
      <c r="K230" s="363">
        <f ca="1">'3 Statement and DCF Model'!P222</f>
        <v>50.404044764188221</v>
      </c>
      <c r="L230" s="363">
        <f ca="1">'3 Statement and DCF Model'!Q222</f>
        <v>55.524683619464788</v>
      </c>
      <c r="M230" s="363">
        <f ca="1">'3 Statement and DCF Model'!R222</f>
        <v>61.183689307793955</v>
      </c>
      <c r="N230" s="363">
        <f ca="1">'3 Statement and DCF Model'!S222</f>
        <v>67.413155543394566</v>
      </c>
      <c r="O230" s="363">
        <f ca="1">'3 Statement and DCF Model'!T222</f>
        <v>74.244866030100482</v>
      </c>
      <c r="P230" s="363">
        <f ca="1">'3 Statement and DCF Model'!U222</f>
        <v>81.710079533395202</v>
      </c>
      <c r="V230" s="209"/>
      <c r="W230" s="209"/>
    </row>
    <row r="231" spans="1:23" x14ac:dyDescent="0.2">
      <c r="A231" s="209"/>
      <c r="C231" s="209" t="str">
        <f>'3 Statement and DCF Model'!C223</f>
        <v>Avg Peer P/B</v>
      </c>
      <c r="D231" s="209"/>
      <c r="E231" s="285" t="str">
        <f>'3 Statement and DCF Model'!I223</f>
        <v>Implied Price as of 26 Jul 2025</v>
      </c>
      <c r="F231" s="352">
        <f>'3 Statement and DCF Model'!K223</f>
        <v>4.2340741428571436</v>
      </c>
      <c r="G231" s="362">
        <f>'3 Statement and DCF Model'!L223</f>
        <v>4.2340741428571436</v>
      </c>
      <c r="H231" s="362">
        <f>'3 Statement and DCF Model'!M223</f>
        <v>4.2340741428571436</v>
      </c>
      <c r="I231" s="362">
        <f>'3 Statement and DCF Model'!N223</f>
        <v>4.2340741428571436</v>
      </c>
      <c r="J231" s="362">
        <f>'3 Statement and DCF Model'!O223</f>
        <v>4.2340741428571436</v>
      </c>
      <c r="K231" s="362">
        <f>'3 Statement and DCF Model'!P223</f>
        <v>4.2340741428571436</v>
      </c>
      <c r="L231" s="362">
        <f>'3 Statement and DCF Model'!Q223</f>
        <v>4.2340741428571436</v>
      </c>
      <c r="M231" s="362">
        <f>'3 Statement and DCF Model'!R223</f>
        <v>4.2340741428571436</v>
      </c>
      <c r="N231" s="362">
        <f>'3 Statement and DCF Model'!S223</f>
        <v>4.2340741428571436</v>
      </c>
      <c r="O231" s="362">
        <f>'3 Statement and DCF Model'!T223</f>
        <v>4.2340741428571436</v>
      </c>
      <c r="P231" s="362">
        <f>'3 Statement and DCF Model'!U223</f>
        <v>4.2340741428571436</v>
      </c>
      <c r="V231" s="209"/>
      <c r="W231" s="209"/>
    </row>
    <row r="232" spans="1:23" x14ac:dyDescent="0.2">
      <c r="A232" s="209"/>
      <c r="C232" s="224" t="str">
        <f>'3 Statement and DCF Model'!C224</f>
        <v>Implied Share Price from P/B ratios</v>
      </c>
      <c r="D232" s="209"/>
      <c r="E232" s="350">
        <f ca="1">'3 Statement and DCF Model'!I224</f>
        <v>139.97656055990052</v>
      </c>
      <c r="F232" s="351">
        <f>'3 Statement and DCF Model'!K224</f>
        <v>133.94842735994331</v>
      </c>
      <c r="G232" s="361">
        <f ca="1">'3 Statement and DCF Model'!L224</f>
        <v>147.87417810667992</v>
      </c>
      <c r="H232" s="361">
        <f ca="1">'3 Statement and DCF Model'!M224</f>
        <v>160.68752269375446</v>
      </c>
      <c r="I232" s="361">
        <f ca="1">'3 Statement and DCF Model'!N224</f>
        <v>176.34571864398157</v>
      </c>
      <c r="J232" s="361">
        <f ca="1">'3 Statement and DCF Model'!O224</f>
        <v>193.87646336288097</v>
      </c>
      <c r="K232" s="361">
        <f ca="1">'3 Statement and DCF Model'!P224</f>
        <v>213.41446263146332</v>
      </c>
      <c r="L232" s="361">
        <f ca="1">'3 Statement and DCF Model'!Q224</f>
        <v>235.09562720349945</v>
      </c>
      <c r="M232" s="361">
        <f ca="1">'3 Statement and DCF Model'!R224</f>
        <v>259.05627686273544</v>
      </c>
      <c r="N232" s="361">
        <f ca="1">'3 Statement and DCF Model'!S224</f>
        <v>285.43229877469366</v>
      </c>
      <c r="O232" s="361">
        <f ca="1">'3 Statement and DCF Model'!T224</f>
        <v>314.35826749794114</v>
      </c>
      <c r="P232" s="361">
        <f ca="1">'3 Statement and DCF Model'!U224</f>
        <v>345.96653496314934</v>
      </c>
      <c r="V232" s="209"/>
      <c r="W232" s="209"/>
    </row>
    <row r="233" spans="1:23" x14ac:dyDescent="0.2">
      <c r="A233" s="209"/>
      <c r="C233" s="209"/>
      <c r="D233" s="209"/>
      <c r="E233" s="209"/>
      <c r="F233" s="353"/>
      <c r="G233" s="233"/>
      <c r="H233" s="209"/>
      <c r="I233" s="209"/>
      <c r="J233" s="209"/>
      <c r="K233" s="209"/>
      <c r="L233" s="209"/>
      <c r="M233" s="209"/>
      <c r="N233" s="209"/>
      <c r="O233" s="209"/>
      <c r="P233" s="209"/>
      <c r="V233" s="209"/>
      <c r="W233" s="209"/>
    </row>
    <row r="234" spans="1:23" x14ac:dyDescent="0.2">
      <c r="A234" s="209"/>
      <c r="C234" s="209" t="str">
        <f>'3 Statement and DCF Model'!C226</f>
        <v>EBITDA</v>
      </c>
      <c r="D234" s="209"/>
      <c r="E234" s="209"/>
      <c r="F234" s="274">
        <f>'3 Statement and DCF Model'!K226</f>
        <v>1092982</v>
      </c>
      <c r="G234" s="319">
        <f>'3 Statement and DCF Model'!L226</f>
        <v>1019954.4232796773</v>
      </c>
      <c r="H234" s="319">
        <f>'3 Statement and DCF Model'!M226</f>
        <v>1046602.648928994</v>
      </c>
      <c r="I234" s="319">
        <f>'3 Statement and DCF Model'!N226</f>
        <v>1093843.2145832782</v>
      </c>
      <c r="J234" s="319">
        <f>'3 Statement and DCF Model'!O226</f>
        <v>1136133.2575727892</v>
      </c>
      <c r="K234" s="319">
        <f>'3 Statement and DCF Model'!P226</f>
        <v>1177527.4467059528</v>
      </c>
      <c r="L234" s="319">
        <f>'3 Statement and DCF Model'!Q226</f>
        <v>1217814.0602375779</v>
      </c>
      <c r="M234" s="319">
        <f>'3 Statement and DCF Model'!R226</f>
        <v>1256781.0382486961</v>
      </c>
      <c r="N234" s="319">
        <f>'3 Statement and DCF Model'!S226</f>
        <v>1294217.7873810816</v>
      </c>
      <c r="O234" s="319">
        <f>'3 Statement and DCF Model'!T226</f>
        <v>1329917.0311263164</v>
      </c>
      <c r="P234" s="319">
        <f>'3 Statement and DCF Model'!U226</f>
        <v>1363676.6836077808</v>
      </c>
      <c r="V234" s="209"/>
      <c r="W234" s="209"/>
    </row>
    <row r="235" spans="1:23" x14ac:dyDescent="0.2">
      <c r="A235" s="209"/>
      <c r="C235" s="209" t="str">
        <f>'3 Statement and DCF Model'!C227</f>
        <v>Avg Peer EV/EBITDA</v>
      </c>
      <c r="D235" s="209"/>
      <c r="E235" s="209"/>
      <c r="F235" s="354">
        <f>'3 Statement and DCF Model'!K227</f>
        <v>8.0727232000000022</v>
      </c>
      <c r="G235" s="362">
        <f>'3 Statement and DCF Model'!L227</f>
        <v>8.0727232000000022</v>
      </c>
      <c r="H235" s="362">
        <f>'3 Statement and DCF Model'!M227</f>
        <v>8.0727232000000022</v>
      </c>
      <c r="I235" s="362">
        <f>'3 Statement and DCF Model'!N227</f>
        <v>8.0727232000000022</v>
      </c>
      <c r="J235" s="362">
        <f>'3 Statement and DCF Model'!O227</f>
        <v>8.0727232000000022</v>
      </c>
      <c r="K235" s="362">
        <f>'3 Statement and DCF Model'!P227</f>
        <v>8.0727232000000022</v>
      </c>
      <c r="L235" s="362">
        <f>'3 Statement and DCF Model'!Q227</f>
        <v>8.0727232000000022</v>
      </c>
      <c r="M235" s="362">
        <f>'3 Statement and DCF Model'!R227</f>
        <v>8.0727232000000022</v>
      </c>
      <c r="N235" s="362">
        <f>'3 Statement and DCF Model'!S227</f>
        <v>8.0727232000000022</v>
      </c>
      <c r="O235" s="362">
        <f>'3 Statement and DCF Model'!T227</f>
        <v>8.0727232000000022</v>
      </c>
      <c r="P235" s="362">
        <f>'3 Statement and DCF Model'!U227</f>
        <v>8.0727232000000022</v>
      </c>
      <c r="V235" s="209"/>
      <c r="W235" s="209"/>
    </row>
    <row r="236" spans="1:23" x14ac:dyDescent="0.2">
      <c r="A236" s="209"/>
      <c r="C236" s="224" t="str">
        <f>'3 Statement and DCF Model'!C228</f>
        <v>Implied Enterprise Value</v>
      </c>
      <c r="D236" s="209"/>
      <c r="E236" s="209"/>
      <c r="F236" s="274">
        <f>'3 Statement and DCF Model'!K228</f>
        <v>8823341.1485824026</v>
      </c>
      <c r="G236" s="319">
        <f>'3 Statement and DCF Model'!L228</f>
        <v>8233809.7357524736</v>
      </c>
      <c r="H236" s="319">
        <f>'3 Statement and DCF Model'!M228</f>
        <v>8448933.4851905461</v>
      </c>
      <c r="I236" s="319">
        <f>'3 Statement and DCF Model'!N228</f>
        <v>8830293.4955290109</v>
      </c>
      <c r="J236" s="319">
        <f>'3 Statement and DCF Model'!O228</f>
        <v>9171689.3066994343</v>
      </c>
      <c r="K236" s="319">
        <f>'3 Statement and DCF Model'!P228</f>
        <v>9505853.1376599111</v>
      </c>
      <c r="L236" s="319">
        <f>'3 Statement and DCF Model'!Q228</f>
        <v>9831075.8173660953</v>
      </c>
      <c r="M236" s="319">
        <f>'3 Statement and DCF Model'!R228</f>
        <v>10145645.444790339</v>
      </c>
      <c r="N236" s="319">
        <f>'3 Statement and DCF Model'!S228</f>
        <v>10447861.958043927</v>
      </c>
      <c r="O236" s="319">
        <f>'3 Statement and DCF Model'!T228</f>
        <v>10736052.071248539</v>
      </c>
      <c r="P236" s="319">
        <f>'3 Statement and DCF Model'!U228</f>
        <v>11008584.401059596</v>
      </c>
      <c r="V236" s="209"/>
      <c r="W236" s="209"/>
    </row>
    <row r="237" spans="1:23" x14ac:dyDescent="0.2">
      <c r="A237" s="209"/>
      <c r="C237" s="209" t="str">
        <f>'3 Statement and DCF Model'!C229</f>
        <v>(-) Total Debt</v>
      </c>
      <c r="D237" s="209"/>
      <c r="E237" s="209"/>
      <c r="F237" s="274">
        <f>'3 Statement and DCF Model'!K229</f>
        <v>-1664324</v>
      </c>
      <c r="G237" s="319">
        <f>'3 Statement and DCF Model'!L229</f>
        <v>-1349339</v>
      </c>
      <c r="H237" s="319">
        <f>'3 Statement and DCF Model'!M229</f>
        <v>-1349339</v>
      </c>
      <c r="I237" s="319">
        <f>'3 Statement and DCF Model'!N229</f>
        <v>-1349339</v>
      </c>
      <c r="J237" s="319">
        <f>'3 Statement and DCF Model'!O229</f>
        <v>-1349339</v>
      </c>
      <c r="K237" s="319">
        <f>'3 Statement and DCF Model'!P229</f>
        <v>-1349339</v>
      </c>
      <c r="L237" s="319">
        <f>'3 Statement and DCF Model'!Q229</f>
        <v>-1349339</v>
      </c>
      <c r="M237" s="319">
        <f>'3 Statement and DCF Model'!R229</f>
        <v>-1349339</v>
      </c>
      <c r="N237" s="319">
        <f>'3 Statement and DCF Model'!S229</f>
        <v>-1349339</v>
      </c>
      <c r="O237" s="319">
        <f>'3 Statement and DCF Model'!T229</f>
        <v>-1349339</v>
      </c>
      <c r="P237" s="319">
        <f>'3 Statement and DCF Model'!U229</f>
        <v>-1349339</v>
      </c>
      <c r="V237" s="209"/>
      <c r="W237" s="209"/>
    </row>
    <row r="238" spans="1:23" x14ac:dyDescent="0.2">
      <c r="A238" s="209"/>
      <c r="C238" s="209" t="str">
        <f>'3 Statement and DCF Model'!C230</f>
        <v>(-) Total Leases</v>
      </c>
      <c r="D238" s="209"/>
      <c r="E238" s="209"/>
      <c r="F238" s="274">
        <f>'3 Statement and DCF Model'!K230</f>
        <v>-332036</v>
      </c>
      <c r="G238" s="319">
        <f>'3 Statement and DCF Model'!L230</f>
        <v>-351957</v>
      </c>
      <c r="H238" s="319">
        <f>'3 Statement and DCF Model'!M230</f>
        <v>-395277.64060735336</v>
      </c>
      <c r="I238" s="319">
        <f>'3 Statement and DCF Model'!N230</f>
        <v>-439822.2466470385</v>
      </c>
      <c r="J238" s="319">
        <f>'3 Statement and DCF Model'!O230</f>
        <v>-485536.31037572952</v>
      </c>
      <c r="K238" s="319">
        <f>'3 Statement and DCF Model'!P230</f>
        <v>-532359.10617763025</v>
      </c>
      <c r="L238" s="319">
        <f>'3 Statement and DCF Model'!Q230</f>
        <v>-580223.87924068898</v>
      </c>
      <c r="M238" s="319">
        <f>'3 Statement and DCF Model'!R230</f>
        <v>-629058.08779717225</v>
      </c>
      <c r="N238" s="319">
        <f>'3 Statement and DCF Model'!S230</f>
        <v>-678783.69801957777</v>
      </c>
      <c r="O238" s="319">
        <f>'3 Statement and DCF Model'!T230</f>
        <v>-729317.53000532382</v>
      </c>
      <c r="P238" s="319">
        <f>'3 Statement and DCF Model'!U230</f>
        <v>-780571.65262945392</v>
      </c>
      <c r="V238" s="209"/>
      <c r="W238" s="209"/>
    </row>
    <row r="239" spans="1:23" x14ac:dyDescent="0.2">
      <c r="A239" s="209"/>
      <c r="C239" s="209" t="str">
        <f>'3 Statement and DCF Model'!C231</f>
        <v>(+) Cash &amp; Investments</v>
      </c>
      <c r="D239" s="209"/>
      <c r="E239" s="209"/>
      <c r="F239" s="274">
        <f>'3 Statement and DCF Model'!K231</f>
        <v>153097</v>
      </c>
      <c r="G239" s="319">
        <f>'3 Statement and DCF Model'!L231</f>
        <v>183678</v>
      </c>
      <c r="H239" s="319">
        <f ca="1">'3 Statement and DCF Model'!M231</f>
        <v>218573.55927275552</v>
      </c>
      <c r="I239" s="319">
        <f ca="1">'3 Statement and DCF Model'!N231</f>
        <v>231626.42078501987</v>
      </c>
      <c r="J239" s="319">
        <f ca="1">'3 Statement and DCF Model'!O231</f>
        <v>246040.10035192966</v>
      </c>
      <c r="K239" s="319">
        <f ca="1">'3 Statement and DCF Model'!P231</f>
        <v>271213.73051170271</v>
      </c>
      <c r="L239" s="319">
        <f ca="1">'3 Statement and DCF Model'!Q231</f>
        <v>307927.77242101228</v>
      </c>
      <c r="M239" s="319">
        <f ca="1">'3 Statement and DCF Model'!R231</f>
        <v>356442.88251964457</v>
      </c>
      <c r="N239" s="319">
        <f ca="1">'3 Statement and DCF Model'!S231</f>
        <v>416954.87984787882</v>
      </c>
      <c r="O239" s="319">
        <f ca="1">'3 Statement and DCF Model'!T231</f>
        <v>489591.23862536636</v>
      </c>
      <c r="P239" s="319">
        <f ca="1">'3 Statement and DCF Model'!U231</f>
        <v>574408.17127534142</v>
      </c>
      <c r="V239" s="209"/>
      <c r="W239" s="209"/>
    </row>
    <row r="240" spans="1:23" x14ac:dyDescent="0.2">
      <c r="A240" s="209"/>
      <c r="C240" s="224" t="str">
        <f>'3 Statement and DCF Model'!C232</f>
        <v>Implied Equity Value</v>
      </c>
      <c r="D240" s="209"/>
      <c r="E240" s="285" t="str">
        <f>'3 Statement and DCF Model'!I232</f>
        <v>Implied Price as of 26 Jul 2025</v>
      </c>
      <c r="F240" s="274">
        <f>'3 Statement and DCF Model'!K232</f>
        <v>6980078.1485824026</v>
      </c>
      <c r="G240" s="319">
        <f>'3 Statement and DCF Model'!L232</f>
        <v>6716191.7357524736</v>
      </c>
      <c r="H240" s="319">
        <f ca="1">'3 Statement and DCF Model'!M232</f>
        <v>6922890.4038559487</v>
      </c>
      <c r="I240" s="319">
        <f ca="1">'3 Statement and DCF Model'!N232</f>
        <v>7272758.6696669925</v>
      </c>
      <c r="J240" s="319">
        <f ca="1">'3 Statement and DCF Model'!O232</f>
        <v>7582854.0966756344</v>
      </c>
      <c r="K240" s="319">
        <f ca="1">'3 Statement and DCF Model'!P232</f>
        <v>7895368.7619939838</v>
      </c>
      <c r="L240" s="319">
        <f ca="1">'3 Statement and DCF Model'!Q232</f>
        <v>8209440.710546419</v>
      </c>
      <c r="M240" s="319">
        <f ca="1">'3 Statement and DCF Model'!R232</f>
        <v>8523691.2395128105</v>
      </c>
      <c r="N240" s="319">
        <f ca="1">'3 Statement and DCF Model'!S232</f>
        <v>8836694.1398722287</v>
      </c>
      <c r="O240" s="319">
        <f ca="1">'3 Statement and DCF Model'!T232</f>
        <v>9146986.7798685804</v>
      </c>
      <c r="P240" s="319">
        <f ca="1">'3 Statement and DCF Model'!U232</f>
        <v>9453081.9197054841</v>
      </c>
      <c r="V240" s="209"/>
      <c r="W240" s="209"/>
    </row>
    <row r="241" spans="1:23" x14ac:dyDescent="0.2">
      <c r="A241" s="209"/>
      <c r="C241" s="228" t="str">
        <f>'3 Statement and DCF Model'!C233</f>
        <v>Implied Share Price</v>
      </c>
      <c r="D241" s="209"/>
      <c r="E241" s="350">
        <f>'3 Statement and DCF Model'!I233</f>
        <v>119.95774021407823</v>
      </c>
      <c r="F241" s="351">
        <f>'3 Statement and DCF Model'!K233</f>
        <v>120.2901778238131</v>
      </c>
      <c r="G241" s="361">
        <f>'3 Statement and DCF Model'!L233</f>
        <v>119.52220486461549</v>
      </c>
      <c r="H241" s="361">
        <f ca="1">'3 Statement and DCF Model'!M233</f>
        <v>126.20948086219684</v>
      </c>
      <c r="I241" s="361">
        <f ca="1">'3 Statement and DCF Model'!N233</f>
        <v>136.36959254610377</v>
      </c>
      <c r="J241" s="361">
        <f ca="1">'3 Statement and DCF Model'!O233</f>
        <v>146.2395722450724</v>
      </c>
      <c r="K241" s="361">
        <f ca="1">'3 Statement and DCF Model'!P233</f>
        <v>156.60963217911728</v>
      </c>
      <c r="L241" s="361">
        <f ca="1">'3 Statement and DCF Model'!Q233</f>
        <v>167.48405354871787</v>
      </c>
      <c r="M241" s="361">
        <f ca="1">'3 Statement and DCF Model'!R233</f>
        <v>178.85514776426137</v>
      </c>
      <c r="N241" s="361">
        <f ca="1">'3 Statement and DCF Model'!S233</f>
        <v>190.71172759601043</v>
      </c>
      <c r="O241" s="361">
        <f ca="1">'3 Statement and DCF Model'!T233</f>
        <v>203.03900227288793</v>
      </c>
      <c r="P241" s="361">
        <f ca="1">'3 Statement and DCF Model'!U233</f>
        <v>215.81850653798239</v>
      </c>
      <c r="V241" s="209"/>
      <c r="W241" s="209"/>
    </row>
    <row r="242" spans="1:23" x14ac:dyDescent="0.2">
      <c r="A242" s="209"/>
      <c r="C242" s="209"/>
      <c r="D242" s="209"/>
      <c r="E242" s="209"/>
      <c r="F242" s="209"/>
      <c r="G242" s="209"/>
      <c r="H242" s="209"/>
      <c r="I242" s="209"/>
      <c r="J242" s="209"/>
      <c r="K242" s="209"/>
      <c r="L242" s="225"/>
      <c r="M242" s="209"/>
      <c r="N242" s="209"/>
      <c r="O242" s="209"/>
      <c r="P242" s="209"/>
      <c r="Q242" s="209"/>
      <c r="R242" s="209"/>
      <c r="S242" s="209"/>
      <c r="T242" s="209"/>
      <c r="U242" s="209"/>
      <c r="V242" s="209"/>
      <c r="W242" s="209"/>
    </row>
    <row r="243" spans="1:23" ht="18" x14ac:dyDescent="0.25">
      <c r="A243" s="209"/>
      <c r="C243" s="271" t="str">
        <f>'3 Statement and DCF Model'!C235</f>
        <v>Moody's EDF Model (Black Scholes)</v>
      </c>
      <c r="D243" s="209"/>
      <c r="E243" s="209"/>
      <c r="F243" s="272"/>
      <c r="G243" s="209"/>
      <c r="H243" s="209"/>
      <c r="I243" s="209"/>
      <c r="J243" s="209"/>
      <c r="K243" s="209"/>
      <c r="L243" s="209"/>
      <c r="M243" s="209"/>
      <c r="N243" s="209"/>
      <c r="O243" s="209"/>
      <c r="P243" s="209"/>
      <c r="Q243" s="209"/>
      <c r="R243" s="209"/>
      <c r="S243" s="209"/>
      <c r="T243" s="209"/>
      <c r="U243" s="209"/>
      <c r="V243" s="209"/>
      <c r="W243" s="209"/>
    </row>
    <row r="244" spans="1:23" x14ac:dyDescent="0.2">
      <c r="A244" s="209"/>
      <c r="C244" s="213"/>
      <c r="D244" s="209"/>
      <c r="E244" s="209"/>
      <c r="F244" s="272"/>
      <c r="G244" s="209"/>
      <c r="H244" s="209"/>
      <c r="I244" s="209"/>
      <c r="J244" s="209"/>
      <c r="K244" s="209"/>
      <c r="L244" s="209"/>
      <c r="M244" s="209"/>
      <c r="N244" s="209"/>
      <c r="O244" s="209"/>
      <c r="P244" s="209"/>
      <c r="Q244" s="209"/>
      <c r="R244" s="209"/>
      <c r="S244" s="209"/>
      <c r="T244" s="209"/>
      <c r="U244" s="209"/>
      <c r="V244" s="209"/>
      <c r="W244" s="209"/>
    </row>
    <row r="245" spans="1:23" s="269" customFormat="1" x14ac:dyDescent="0.2">
      <c r="A245" s="213"/>
      <c r="C245" s="270" t="s">
        <v>1485</v>
      </c>
      <c r="D245" s="270"/>
      <c r="E245" s="270"/>
      <c r="F245" s="338">
        <v>2025</v>
      </c>
      <c r="G245" s="310">
        <f t="shared" ref="G245:O245" si="16">F245+1</f>
        <v>2026</v>
      </c>
      <c r="H245" s="310">
        <f t="shared" si="16"/>
        <v>2027</v>
      </c>
      <c r="I245" s="310">
        <f t="shared" si="16"/>
        <v>2028</v>
      </c>
      <c r="J245" s="310">
        <f t="shared" si="16"/>
        <v>2029</v>
      </c>
      <c r="K245" s="310">
        <f t="shared" si="16"/>
        <v>2030</v>
      </c>
      <c r="L245" s="310">
        <f t="shared" si="16"/>
        <v>2031</v>
      </c>
      <c r="M245" s="310">
        <f t="shared" si="16"/>
        <v>2032</v>
      </c>
      <c r="N245" s="310">
        <f t="shared" si="16"/>
        <v>2033</v>
      </c>
      <c r="O245" s="310">
        <f t="shared" si="16"/>
        <v>2034</v>
      </c>
      <c r="P245" s="213"/>
      <c r="Q245" s="213"/>
    </row>
    <row r="246" spans="1:23" x14ac:dyDescent="0.2">
      <c r="A246" s="209"/>
      <c r="C246" s="209" t="str">
        <f>'3 Statement and DCF Model'!C239</f>
        <v>Implied Enterprise Value @ 8.1x EBITDA</v>
      </c>
      <c r="D246" s="209"/>
      <c r="E246" s="209"/>
      <c r="F246" s="364">
        <f>'3 Statement and DCF Model'!L239</f>
        <v>10575694.588248488</v>
      </c>
      <c r="G246" s="311">
        <f>'3 Statement and DCF Model'!M239</f>
        <v>10265912.42740736</v>
      </c>
      <c r="H246" s="311">
        <f>'3 Statement and DCF Model'!N239</f>
        <v>9914745.9246751647</v>
      </c>
      <c r="I246" s="311">
        <f>'3 Statement and DCF Model'!O239</f>
        <v>9502349.0509888437</v>
      </c>
      <c r="J246" s="311">
        <f>'3 Statement and DCF Model'!P239</f>
        <v>9019215.8573574033</v>
      </c>
      <c r="K246" s="311">
        <f>'3 Statement and DCF Model'!Q239</f>
        <v>8459351.2892873809</v>
      </c>
      <c r="L246" s="311">
        <f>'3 Statement and DCF Model'!R239</f>
        <v>7816568.673116032</v>
      </c>
      <c r="M246" s="311">
        <f>'3 Statement and DCF Model'!S239</f>
        <v>7084256.1560150115</v>
      </c>
      <c r="N246" s="311">
        <f>'3 Statement and DCF Model'!T239</f>
        <v>6255332.8160455199</v>
      </c>
      <c r="O246" s="311">
        <f>'3 Statement and DCF Model'!U239</f>
        <v>5322199.1204515062</v>
      </c>
      <c r="P246" s="209"/>
      <c r="Q246" s="209"/>
    </row>
    <row r="247" spans="1:23" x14ac:dyDescent="0.2">
      <c r="A247" s="209"/>
      <c r="C247" s="209" t="str">
        <f>'3 Statement and DCF Model'!C240</f>
        <v>Cash &amp; Investments</v>
      </c>
      <c r="D247" s="209"/>
      <c r="E247" s="209"/>
      <c r="F247" s="364">
        <f ca="1">'3 Statement and DCF Model'!L240</f>
        <v>218573.55927275552</v>
      </c>
      <c r="G247" s="311">
        <f ca="1">'3 Statement and DCF Model'!M240</f>
        <v>231626.42078501987</v>
      </c>
      <c r="H247" s="311">
        <f ca="1">'3 Statement and DCF Model'!N240</f>
        <v>246040.10035192966</v>
      </c>
      <c r="I247" s="311">
        <f ca="1">'3 Statement and DCF Model'!O240</f>
        <v>271213.73051170271</v>
      </c>
      <c r="J247" s="311">
        <f ca="1">'3 Statement and DCF Model'!P240</f>
        <v>307927.77242101228</v>
      </c>
      <c r="K247" s="311">
        <f ca="1">'3 Statement and DCF Model'!Q240</f>
        <v>356442.88251964457</v>
      </c>
      <c r="L247" s="311">
        <f ca="1">'3 Statement and DCF Model'!R240</f>
        <v>416954.87984787882</v>
      </c>
      <c r="M247" s="311">
        <f ca="1">'3 Statement and DCF Model'!S240</f>
        <v>489591.23862536636</v>
      </c>
      <c r="N247" s="311">
        <f ca="1">'3 Statement and DCF Model'!T240</f>
        <v>574408.17127534142</v>
      </c>
      <c r="O247" s="311">
        <f ca="1">'3 Statement and DCF Model'!U240</f>
        <v>671388.3518715906</v>
      </c>
      <c r="P247" s="209"/>
      <c r="Q247" s="209"/>
    </row>
    <row r="248" spans="1:23" x14ac:dyDescent="0.2">
      <c r="A248" s="209"/>
      <c r="C248" s="209" t="str">
        <f>'3 Statement and DCF Model'!C241</f>
        <v>Payables</v>
      </c>
      <c r="D248" s="209"/>
      <c r="E248" s="209"/>
      <c r="F248" s="364">
        <f>'3 Statement and DCF Model'!L241</f>
        <v>-272932.20604185422</v>
      </c>
      <c r="G248" s="311">
        <f>'3 Statement and DCF Model'!M241</f>
        <v>-279046.31969935365</v>
      </c>
      <c r="H248" s="311">
        <f>'3 Statement and DCF Model'!N241</f>
        <v>-285006.34484807937</v>
      </c>
      <c r="I248" s="311">
        <f>'3 Statement and DCF Model'!O241</f>
        <v>-291918.7838182117</v>
      </c>
      <c r="J248" s="311">
        <f>'3 Statement and DCF Model'!P241</f>
        <v>-298415.03697085124</v>
      </c>
      <c r="K248" s="311">
        <f>'3 Statement and DCF Model'!Q241</f>
        <v>-304459.02527577808</v>
      </c>
      <c r="L248" s="311">
        <f>'3 Statement and DCF Model'!R241</f>
        <v>-310016.5082443413</v>
      </c>
      <c r="M248" s="311">
        <f>'3 Statement and DCF Model'!S241</f>
        <v>-315055.40244467842</v>
      </c>
      <c r="N248" s="311">
        <f>'3 Statement and DCF Model'!T241</f>
        <v>-319546.0861715182</v>
      </c>
      <c r="O248" s="311">
        <f>'3 Statement and DCF Model'!U241</f>
        <v>-323461.68627872667</v>
      </c>
      <c r="P248" s="209"/>
      <c r="Q248" s="209"/>
    </row>
    <row r="249" spans="1:23" x14ac:dyDescent="0.2">
      <c r="A249" s="209"/>
      <c r="C249" s="209" t="str">
        <f>'3 Statement and DCF Model'!C242</f>
        <v>Accrued Expenses and Other Liabilities</v>
      </c>
      <c r="D249" s="209"/>
      <c r="E249" s="209"/>
      <c r="F249" s="364">
        <f>'3 Statement and DCF Model'!L242</f>
        <v>-300356.96391301253</v>
      </c>
      <c r="G249" s="311">
        <f>'3 Statement and DCF Model'!M242</f>
        <v>-308843.13900265918</v>
      </c>
      <c r="H249" s="311">
        <f>'3 Statement and DCF Model'!N242</f>
        <v>-316951.39308131457</v>
      </c>
      <c r="I249" s="311">
        <f>'3 Statement and DCF Model'!O242</f>
        <v>-324638.61549154151</v>
      </c>
      <c r="J249" s="311">
        <f>'3 Statement and DCF Model'!P242</f>
        <v>-331863.00373326824</v>
      </c>
      <c r="K249" s="311">
        <f>'3 Statement and DCF Model'!Q242</f>
        <v>-338584.43484398565</v>
      </c>
      <c r="L249" s="311">
        <f>'3 Statement and DCF Model'!R242</f>
        <v>-344764.83047640824</v>
      </c>
      <c r="M249" s="311">
        <f>'3 Statement and DCF Model'!S242</f>
        <v>-350368.51111459732</v>
      </c>
      <c r="N249" s="311">
        <f>'3 Statement and DCF Model'!T242</f>
        <v>-355362.53489279829</v>
      </c>
      <c r="O249" s="311">
        <f>'3 Statement and DCF Model'!U242</f>
        <v>-359717.01657772571</v>
      </c>
      <c r="P249" s="209"/>
      <c r="Q249" s="209"/>
    </row>
    <row r="250" spans="1:23" x14ac:dyDescent="0.2">
      <c r="A250" s="209"/>
      <c r="C250" s="209" t="str">
        <f>'3 Statement and DCF Model'!C243</f>
        <v>Income Tax Payable</v>
      </c>
      <c r="D250" s="209"/>
      <c r="E250" s="209"/>
      <c r="F250" s="364">
        <f>'3 Statement and DCF Model'!L243</f>
        <v>-709529.18845484324</v>
      </c>
      <c r="G250" s="311">
        <f>'3 Statement and DCF Model'!M243</f>
        <v>-729575.96495038178</v>
      </c>
      <c r="H250" s="311">
        <f>'3 Statement and DCF Model'!N243</f>
        <v>-748729.98375941522</v>
      </c>
      <c r="I250" s="311">
        <f>'3 Statement and DCF Model'!O243</f>
        <v>-766889.40515967901</v>
      </c>
      <c r="J250" s="311">
        <f>'3 Statement and DCF Model'!P243</f>
        <v>-783955.47967133776</v>
      </c>
      <c r="K250" s="311">
        <f>'3 Statement and DCF Model'!Q243</f>
        <v>-799833.42536339653</v>
      </c>
      <c r="L250" s="311">
        <f>'3 Statement and DCF Model'!R243</f>
        <v>-814433.29027171491</v>
      </c>
      <c r="M250" s="311">
        <f>'3 Statement and DCF Model'!S243</f>
        <v>-827670.78915895859</v>
      </c>
      <c r="N250" s="311">
        <f>'3 Statement and DCF Model'!T243</f>
        <v>-839468.10390175018</v>
      </c>
      <c r="O250" s="311">
        <f>'3 Statement and DCF Model'!U243</f>
        <v>-849754.63701820164</v>
      </c>
      <c r="P250" s="209"/>
      <c r="Q250" s="209"/>
    </row>
    <row r="251" spans="1:23" x14ac:dyDescent="0.2">
      <c r="A251" s="209"/>
      <c r="C251" s="209" t="str">
        <f>'3 Statement and DCF Model'!C244</f>
        <v>Market Value of Assets</v>
      </c>
      <c r="D251" s="209"/>
      <c r="E251" s="209"/>
      <c r="F251" s="364">
        <f ca="1">'3 Statement and DCF Model'!L244</f>
        <v>9511449.7891115323</v>
      </c>
      <c r="G251" s="311">
        <f ca="1">'3 Statement and DCF Model'!M244</f>
        <v>9180073.4245399833</v>
      </c>
      <c r="H251" s="311">
        <f ca="1">'3 Statement and DCF Model'!N244</f>
        <v>8810098.3033382855</v>
      </c>
      <c r="I251" s="311">
        <f ca="1">'3 Statement and DCF Model'!O244</f>
        <v>8390115.9770311154</v>
      </c>
      <c r="J251" s="311">
        <f ca="1">'3 Statement and DCF Model'!P244</f>
        <v>7912910.1094029574</v>
      </c>
      <c r="K251" s="311">
        <f ca="1">'3 Statement and DCF Model'!Q244</f>
        <v>7372917.2863238649</v>
      </c>
      <c r="L251" s="311">
        <f ca="1">'3 Statement and DCF Model'!R244</f>
        <v>6764308.9239714462</v>
      </c>
      <c r="M251" s="311">
        <f ca="1">'3 Statement and DCF Model'!S244</f>
        <v>6080752.6919221431</v>
      </c>
      <c r="N251" s="311">
        <f ca="1">'3 Statement and DCF Model'!T244</f>
        <v>5315364.262354794</v>
      </c>
      <c r="O251" s="311">
        <f ca="1">'3 Statement and DCF Model'!U244</f>
        <v>4460654.1324484432</v>
      </c>
      <c r="P251" s="209"/>
      <c r="Q251" s="209"/>
    </row>
    <row r="252" spans="1:23" x14ac:dyDescent="0.2">
      <c r="A252" s="209"/>
      <c r="C252" s="209"/>
      <c r="D252" s="209"/>
      <c r="E252" s="209"/>
      <c r="F252" s="272"/>
      <c r="G252" s="209"/>
      <c r="H252" s="209"/>
      <c r="I252" s="209"/>
      <c r="J252" s="209"/>
      <c r="K252" s="209"/>
      <c r="L252" s="209"/>
      <c r="M252" s="209"/>
      <c r="N252" s="209"/>
      <c r="O252" s="209"/>
      <c r="P252" s="209"/>
      <c r="Q252" s="209"/>
    </row>
    <row r="253" spans="1:23" x14ac:dyDescent="0.2">
      <c r="A253" s="209"/>
      <c r="C253" s="209" t="str">
        <f>'3 Statement and DCF Model'!C246</f>
        <v>Total Current Liabilities</v>
      </c>
      <c r="D253" s="209"/>
      <c r="E253" s="209"/>
      <c r="F253" s="364">
        <f>'3 Statement and DCF Model'!L246</f>
        <v>1282818.35840971</v>
      </c>
      <c r="G253" s="311">
        <f>'3 Statement and DCF Model'!M246</f>
        <v>1317465.4236523947</v>
      </c>
      <c r="H253" s="311">
        <f>'3 Statement and DCF Model'!N246</f>
        <v>1350687.7216888093</v>
      </c>
      <c r="I253" s="311">
        <f>'3 Statement and DCF Model'!O246</f>
        <v>1383446.8044694322</v>
      </c>
      <c r="J253" s="311">
        <f>'3 Statement and DCF Model'!P246</f>
        <v>1414233.5203754571</v>
      </c>
      <c r="K253" s="311">
        <f>'3 Statement and DCF Model'!Q246</f>
        <v>1442876.8854831601</v>
      </c>
      <c r="L253" s="311">
        <f>'3 Statement and DCF Model'!R246</f>
        <v>1469214.6289924644</v>
      </c>
      <c r="M253" s="311">
        <f>'3 Statement and DCF Model'!S246</f>
        <v>1493094.7027182342</v>
      </c>
      <c r="N253" s="311">
        <f>'3 Statement and DCF Model'!T246</f>
        <v>1514376.7249660667</v>
      </c>
      <c r="O253" s="311">
        <f>'3 Statement and DCF Model'!U246</f>
        <v>1532933.3398746541</v>
      </c>
      <c r="P253" s="209"/>
      <c r="Q253" s="209"/>
    </row>
    <row r="254" spans="1:23" x14ac:dyDescent="0.2">
      <c r="A254" s="209"/>
      <c r="C254" s="209" t="str">
        <f>'3 Statement and DCF Model'!C247</f>
        <v>Total Non-Current Liabilities * 0.5</v>
      </c>
      <c r="D254" s="209"/>
      <c r="E254" s="209"/>
      <c r="F254" s="364">
        <f>'3 Statement and DCF Model'!L247</f>
        <v>876136.17931022623</v>
      </c>
      <c r="G254" s="311">
        <f>'3 Statement and DCF Model'!M247</f>
        <v>898260.38329638191</v>
      </c>
      <c r="H254" s="311">
        <f>'3 Statement and DCF Model'!N247</f>
        <v>920966.81328850798</v>
      </c>
      <c r="I254" s="311">
        <f>'3 Statement and DCF Model'!O247</f>
        <v>944224.82097191666</v>
      </c>
      <c r="J254" s="311">
        <f>'3 Statement and DCF Model'!P247</f>
        <v>968000.75209726067</v>
      </c>
      <c r="K254" s="311">
        <f>'3 Statement and DCF Model'!Q247</f>
        <v>992258.07006034139</v>
      </c>
      <c r="L254" s="311">
        <f>'3 Statement and DCF Model'!R247</f>
        <v>1016957.5057678453</v>
      </c>
      <c r="M254" s="311">
        <f>'3 Statement and DCF Model'!S247</f>
        <v>1042057.2329755414</v>
      </c>
      <c r="N254" s="311">
        <f>'3 Statement and DCF Model'!T247</f>
        <v>1067513.0679585077</v>
      </c>
      <c r="O254" s="311">
        <f>'3 Statement and DCF Model'!U247</f>
        <v>1093278.6920534852</v>
      </c>
      <c r="P254" s="209"/>
      <c r="Q254" s="209"/>
      <c r="R254" s="209"/>
      <c r="S254" s="245" t="str">
        <f>'3 Statement and DCF Model'!H247</f>
        <v>Proxy for Bond vs Stock Volatility</v>
      </c>
      <c r="T254" s="245"/>
      <c r="U254" s="209"/>
    </row>
    <row r="255" spans="1:23" x14ac:dyDescent="0.2">
      <c r="A255" s="209"/>
      <c r="C255" s="209" t="str">
        <f>'3 Statement and DCF Model'!C248</f>
        <v>Default Point</v>
      </c>
      <c r="D255" s="209"/>
      <c r="E255" s="209"/>
      <c r="F255" s="364">
        <f>'3 Statement and DCF Model'!L248</f>
        <v>2158954.5377199361</v>
      </c>
      <c r="G255" s="311">
        <f>'3 Statement and DCF Model'!M248</f>
        <v>2215725.8069487764</v>
      </c>
      <c r="H255" s="311">
        <f>'3 Statement and DCF Model'!N248</f>
        <v>2271654.5349773173</v>
      </c>
      <c r="I255" s="311">
        <f>'3 Statement and DCF Model'!O248</f>
        <v>2327671.6254413491</v>
      </c>
      <c r="J255" s="311">
        <f>'3 Statement and DCF Model'!P248</f>
        <v>2382234.2724727178</v>
      </c>
      <c r="K255" s="311">
        <f>'3 Statement and DCF Model'!Q248</f>
        <v>2435134.9555435013</v>
      </c>
      <c r="L255" s="311">
        <f>'3 Statement and DCF Model'!R248</f>
        <v>2486172.1347603099</v>
      </c>
      <c r="M255" s="311">
        <f>'3 Statement and DCF Model'!S248</f>
        <v>2535151.9356937753</v>
      </c>
      <c r="N255" s="311">
        <f>'3 Statement and DCF Model'!T248</f>
        <v>2581889.7929245746</v>
      </c>
      <c r="O255" s="311">
        <f>'3 Statement and DCF Model'!U248</f>
        <v>2626212.0319281393</v>
      </c>
      <c r="P255" s="209"/>
      <c r="Q255" s="209"/>
      <c r="R255" s="209"/>
      <c r="S255" s="234" t="str">
        <f>'3 Statement and DCF Model'!H248</f>
        <v>Stock Index (Proxy)</v>
      </c>
      <c r="T255" s="234" t="str">
        <f>'3 Statement and DCF Model'!I248</f>
        <v>Bond Index (Proxy)</v>
      </c>
      <c r="U255" s="209"/>
    </row>
    <row r="256" spans="1:23" x14ac:dyDescent="0.2">
      <c r="A256" s="209"/>
      <c r="C256" s="209"/>
      <c r="D256" s="209"/>
      <c r="E256" s="209"/>
      <c r="F256" s="272"/>
      <c r="G256" s="209"/>
      <c r="H256" s="209"/>
      <c r="I256" s="209"/>
      <c r="J256" s="209"/>
      <c r="K256" s="209"/>
      <c r="L256" s="209"/>
      <c r="M256" s="209"/>
      <c r="N256" s="209"/>
      <c r="O256" s="209"/>
      <c r="P256" s="209"/>
      <c r="Q256" s="209"/>
      <c r="R256" s="234" t="str">
        <f>'3 Statement and DCF Model'!G249</f>
        <v>Stock Volatility</v>
      </c>
      <c r="S256" s="399" t="str">
        <f>'3 Statement and DCF Model'!H249</f>
        <v>VIX: Stock Vol</v>
      </c>
      <c r="T256" s="399" t="str">
        <f>'3 Statement and DCF Model'!I249</f>
        <v>TYVIX: Bond Vol</v>
      </c>
      <c r="U256" s="209" t="str">
        <f>'3 Statement and DCF Model'!J249</f>
        <v>Asset Volatility</v>
      </c>
    </row>
    <row r="257" spans="1:23" ht="14.25" x14ac:dyDescent="0.2">
      <c r="A257" s="209"/>
      <c r="C257" s="209" t="str">
        <f>'3 Statement and DCF Model'!C250</f>
        <v>Volatility</v>
      </c>
      <c r="D257" s="209"/>
      <c r="E257" s="209"/>
      <c r="F257" s="365">
        <f ca="1">'3 Statement and DCF Model'!L250</f>
        <v>0.45896610247334418</v>
      </c>
      <c r="G257" s="366">
        <f ca="1">'3 Statement and DCF Model'!M250</f>
        <v>0.45896610247334418</v>
      </c>
      <c r="H257" s="366">
        <f ca="1">'3 Statement and DCF Model'!N250</f>
        <v>0.45896610247334418</v>
      </c>
      <c r="I257" s="366">
        <f ca="1">'3 Statement and DCF Model'!O250</f>
        <v>0.45896610247334418</v>
      </c>
      <c r="J257" s="366">
        <f ca="1">'3 Statement and DCF Model'!P250</f>
        <v>0.45896610247334418</v>
      </c>
      <c r="K257" s="366">
        <f ca="1">'3 Statement and DCF Model'!Q250</f>
        <v>0.45896610247334418</v>
      </c>
      <c r="L257" s="366">
        <f ca="1">'3 Statement and DCF Model'!R250</f>
        <v>0.45896610247334418</v>
      </c>
      <c r="M257" s="366">
        <f ca="1">'3 Statement and DCF Model'!S250</f>
        <v>0.45896610247334418</v>
      </c>
      <c r="N257" s="366">
        <f ca="1">'3 Statement and DCF Model'!T250</f>
        <v>0.45896610247334418</v>
      </c>
      <c r="O257" s="209"/>
      <c r="P257" s="209"/>
      <c r="Q257" s="398">
        <f>'3 Statement and DCF Model'!F250</f>
        <v>1</v>
      </c>
      <c r="R257" s="395">
        <f ca="1">'3 Statement and DCF Model'!G250</f>
        <v>0.53076827649142022</v>
      </c>
      <c r="S257" s="396">
        <f>'3 Statement and DCF Model'!H250</f>
        <v>14.93</v>
      </c>
      <c r="T257" s="396">
        <f>'3 Statement and DCF Model'!I250</f>
        <v>4.71</v>
      </c>
      <c r="U257" s="397">
        <f ca="1">'3 Statement and DCF Model'!J250</f>
        <v>0.45896610247334418</v>
      </c>
    </row>
    <row r="258" spans="1:23" x14ac:dyDescent="0.2">
      <c r="A258" s="209"/>
      <c r="C258" s="209" t="str">
        <f>'3 Statement and DCF Model'!C251</f>
        <v>Expected Return</v>
      </c>
      <c r="D258" s="209"/>
      <c r="E258" s="209"/>
      <c r="F258" s="365">
        <f ca="1">'3 Statement and DCF Model'!L251</f>
        <v>-3.4839732314089544E-2</v>
      </c>
      <c r="G258" s="366">
        <f ca="1">'3 Statement and DCF Model'!M251</f>
        <v>-4.0301978436543595E-2</v>
      </c>
      <c r="H258" s="366">
        <f ca="1">'3 Statement and DCF Model'!N251</f>
        <v>-4.7670560741420176E-2</v>
      </c>
      <c r="I258" s="366">
        <f ca="1">'3 Statement and DCF Model'!O251</f>
        <v>-5.6877147936281514E-2</v>
      </c>
      <c r="J258" s="366">
        <f ca="1">'3 Statement and DCF Model'!P251</f>
        <v>-6.8242001439826283E-2</v>
      </c>
      <c r="K258" s="366">
        <f ca="1">'3 Statement and DCF Model'!Q251</f>
        <v>-8.2546479055357835E-2</v>
      </c>
      <c r="L258" s="366">
        <f ca="1">'3 Statement and DCF Model'!R251</f>
        <v>-0.10105337289178318</v>
      </c>
      <c r="M258" s="366">
        <f ca="1">'3 Statement and DCF Model'!S251</f>
        <v>-0.12587067232385796</v>
      </c>
      <c r="N258" s="366">
        <f ca="1">'3 Statement and DCF Model'!T251</f>
        <v>-0.16079991656633896</v>
      </c>
      <c r="O258" s="209"/>
      <c r="P258" s="209"/>
      <c r="Q258" s="209"/>
    </row>
    <row r="259" spans="1:23" x14ac:dyDescent="0.2">
      <c r="A259" s="209"/>
      <c r="C259" s="209"/>
      <c r="D259" s="209"/>
      <c r="E259" s="209"/>
      <c r="F259" s="364"/>
      <c r="G259" s="311"/>
      <c r="H259" s="311"/>
      <c r="I259" s="311"/>
      <c r="J259" s="311"/>
      <c r="K259" s="311"/>
      <c r="L259" s="311"/>
      <c r="M259" s="311"/>
      <c r="N259" s="311"/>
      <c r="O259" s="209"/>
      <c r="P259" s="209"/>
      <c r="Q259" s="209"/>
    </row>
    <row r="260" spans="1:23" x14ac:dyDescent="0.2">
      <c r="A260" s="209"/>
      <c r="C260" s="209" t="str">
        <f>'3 Statement and DCF Model'!C253</f>
        <v>Numerator</v>
      </c>
      <c r="D260" s="209"/>
      <c r="E260" s="209"/>
      <c r="F260" s="367">
        <f ca="1">'3 Statement and DCF Model'!L253</f>
        <v>1.3427075457114688</v>
      </c>
      <c r="G260" s="368">
        <f ca="1">'3 Statement and DCF Model'!M253</f>
        <v>1.275828254966912</v>
      </c>
      <c r="H260" s="368">
        <f ca="1">'3 Statement and DCF Model'!N253</f>
        <v>1.2023946596581963</v>
      </c>
      <c r="I260" s="368">
        <f ca="1">'3 Statement and DCF Model'!O253</f>
        <v>1.1199837885267629</v>
      </c>
      <c r="J260" s="368">
        <f ca="1">'3 Statement and DCF Model'!P253</f>
        <v>1.0268898563887989</v>
      </c>
      <c r="K260" s="368">
        <f ca="1">'3 Statement and DCF Model'!Q253</f>
        <v>0.91993986160354213</v>
      </c>
      <c r="L260" s="368">
        <f ca="1">'3 Statement and DCF Model'!R253</f>
        <v>0.79453755493062606</v>
      </c>
      <c r="M260" s="368">
        <f ca="1">'3 Statement and DCF Model'!S253</f>
        <v>0.64367930196357392</v>
      </c>
      <c r="N260" s="368">
        <f ca="1">'3 Statement and DCF Model'!T253</f>
        <v>0.45595507736894225</v>
      </c>
      <c r="O260" s="209"/>
      <c r="P260" s="209"/>
      <c r="Q260" s="209"/>
    </row>
    <row r="261" spans="1:23" x14ac:dyDescent="0.2">
      <c r="A261" s="209"/>
      <c r="C261" s="209" t="str">
        <f>'3 Statement and DCF Model'!C254</f>
        <v>Denominator</v>
      </c>
      <c r="D261" s="209"/>
      <c r="E261" s="209"/>
      <c r="F261" s="367">
        <f ca="1">'3 Statement and DCF Model'!L254</f>
        <v>0.45896610247334418</v>
      </c>
      <c r="G261" s="368">
        <f ca="1">'3 Statement and DCF Model'!M254</f>
        <v>0.45896610247334418</v>
      </c>
      <c r="H261" s="368">
        <f ca="1">'3 Statement and DCF Model'!N254</f>
        <v>0.45896610247334418</v>
      </c>
      <c r="I261" s="368">
        <f ca="1">'3 Statement and DCF Model'!O254</f>
        <v>0.45896610247334418</v>
      </c>
      <c r="J261" s="368">
        <f ca="1">'3 Statement and DCF Model'!P254</f>
        <v>0.45896610247334418</v>
      </c>
      <c r="K261" s="368">
        <f ca="1">'3 Statement and DCF Model'!Q254</f>
        <v>0.45896610247334418</v>
      </c>
      <c r="L261" s="368">
        <f ca="1">'3 Statement and DCF Model'!R254</f>
        <v>0.45896610247334418</v>
      </c>
      <c r="M261" s="368">
        <f ca="1">'3 Statement and DCF Model'!S254</f>
        <v>0.45896610247334418</v>
      </c>
      <c r="N261" s="368">
        <f ca="1">'3 Statement and DCF Model'!T254</f>
        <v>0.45896610247334418</v>
      </c>
      <c r="O261" s="209"/>
      <c r="P261" s="209"/>
      <c r="Q261" s="209"/>
    </row>
    <row r="262" spans="1:23" x14ac:dyDescent="0.2">
      <c r="A262" s="209"/>
      <c r="C262" s="209" t="str">
        <f>'3 Statement and DCF Model'!C255</f>
        <v>Fraction</v>
      </c>
      <c r="D262" s="209"/>
      <c r="E262" s="209"/>
      <c r="F262" s="367">
        <f ca="1">'3 Statement and DCF Model'!L255</f>
        <v>2.9255048215449646</v>
      </c>
      <c r="G262" s="368">
        <f ca="1">'3 Statement and DCF Model'!M255</f>
        <v>2.7797875444211253</v>
      </c>
      <c r="H262" s="368">
        <f ca="1">'3 Statement and DCF Model'!N255</f>
        <v>2.6197896820234754</v>
      </c>
      <c r="I262" s="368">
        <f ca="1">'3 Statement and DCF Model'!O255</f>
        <v>2.4402320399943029</v>
      </c>
      <c r="J262" s="368">
        <f ca="1">'3 Statement and DCF Model'!P255</f>
        <v>2.2373980362709656</v>
      </c>
      <c r="K262" s="368">
        <f ca="1">'3 Statement and DCF Model'!Q255</f>
        <v>2.0043743026904046</v>
      </c>
      <c r="L262" s="368">
        <f ca="1">'3 Statement and DCF Model'!R255</f>
        <v>1.7311464847815665</v>
      </c>
      <c r="M262" s="368">
        <f ca="1">'3 Statement and DCF Model'!S255</f>
        <v>1.4024549928520211</v>
      </c>
      <c r="N262" s="368">
        <f ca="1">'3 Statement and DCF Model'!T255</f>
        <v>0.99343954795751654</v>
      </c>
      <c r="O262" s="209"/>
      <c r="P262" s="209"/>
      <c r="Q262" s="209"/>
    </row>
    <row r="263" spans="1:23" x14ac:dyDescent="0.2">
      <c r="A263" s="209"/>
      <c r="C263" s="209"/>
      <c r="D263" s="209"/>
      <c r="E263" s="209"/>
      <c r="F263" s="364"/>
      <c r="G263" s="311"/>
      <c r="H263" s="311"/>
      <c r="I263" s="311"/>
      <c r="J263" s="311"/>
      <c r="K263" s="311"/>
      <c r="L263" s="311"/>
      <c r="M263" s="311"/>
      <c r="N263" s="311"/>
      <c r="O263" s="209"/>
      <c r="P263" s="209"/>
      <c r="Q263" s="209"/>
    </row>
    <row r="264" spans="1:23" x14ac:dyDescent="0.2">
      <c r="A264" s="209"/>
      <c r="C264" s="209" t="str">
        <f>'3 Statement and DCF Model'!C257</f>
        <v>Yearly Probability of Default</v>
      </c>
      <c r="D264" s="209"/>
      <c r="E264" s="209"/>
      <c r="F264" s="365">
        <f ca="1">'3 Statement and DCF Model'!L257</f>
        <v>5.5263497451685925E-3</v>
      </c>
      <c r="G264" s="366">
        <f ca="1">'3 Statement and DCF Model'!M257</f>
        <v>8.3746337860649087E-3</v>
      </c>
      <c r="H264" s="366">
        <f ca="1">'3 Statement and DCF Model'!N257</f>
        <v>1.289923176842653E-2</v>
      </c>
      <c r="I264" s="366">
        <f ca="1">'3 Statement and DCF Model'!O257</f>
        <v>2.0316848989473172E-2</v>
      </c>
      <c r="J264" s="366">
        <f ca="1">'3 Statement and DCF Model'!P257</f>
        <v>3.2649898905975805E-2</v>
      </c>
      <c r="K264" s="366">
        <f ca="1">'3 Statement and DCF Model'!Q257</f>
        <v>5.3520168979747811E-2</v>
      </c>
      <c r="L264" s="366">
        <f ca="1">'3 Statement and DCF Model'!R257</f>
        <v>8.9155556498836566E-2</v>
      </c>
      <c r="M264" s="366">
        <f ca="1">'3 Statement and DCF Model'!S257</f>
        <v>0.14921328752603571</v>
      </c>
      <c r="N264" s="366">
        <f ca="1">'3 Statement and DCF Model'!T257</f>
        <v>0.24355813904164525</v>
      </c>
      <c r="O264" s="209"/>
      <c r="P264" s="209"/>
      <c r="Q264" s="209"/>
    </row>
    <row r="265" spans="1:23" x14ac:dyDescent="0.2">
      <c r="A265" s="209"/>
      <c r="C265" s="209" t="str">
        <f>'3 Statement and DCF Model'!C258</f>
        <v>Cumulative Probability of Default</v>
      </c>
      <c r="D265" s="209"/>
      <c r="E265" s="209"/>
      <c r="F265" s="369">
        <f ca="1">'3 Statement and DCF Model'!L258</f>
        <v>5.526349745168635E-3</v>
      </c>
      <c r="G265" s="366">
        <f ca="1">'3 Statement and DCF Model'!M258</f>
        <v>1.3854702375944106E-2</v>
      </c>
      <c r="H265" s="366">
        <f ca="1">'3 Statement and DCF Model'!N258</f>
        <v>2.6575219127340843E-2</v>
      </c>
      <c r="I265" s="366">
        <f ca="1">'3 Statement and DCF Model'!O258</f>
        <v>4.6352143402941692E-2</v>
      </c>
      <c r="J265" s="366">
        <f ca="1">'3 Statement and DCF Model'!P258</f>
        <v>7.7488649512736152E-2</v>
      </c>
      <c r="K265" s="366">
        <f ca="1">'3 Statement and DCF Model'!Q258</f>
        <v>0.12686161287654985</v>
      </c>
      <c r="L265" s="366">
        <f ca="1">'3 Statement and DCF Model'!R258</f>
        <v>0.20470675168103758</v>
      </c>
      <c r="M265" s="366">
        <f ca="1">'3 Statement and DCF Model'!S258</f>
        <v>0.32337507180996983</v>
      </c>
      <c r="N265" s="366">
        <f ca="1">'3 Statement and DCF Model'!T258</f>
        <v>0.48817258014912046</v>
      </c>
      <c r="O265" s="209"/>
      <c r="P265" s="209"/>
      <c r="Q265" s="209"/>
    </row>
    <row r="266" spans="1:23" x14ac:dyDescent="0.2">
      <c r="A266" s="209"/>
      <c r="C266" s="209" t="str">
        <f>'3 Statement and DCF Model'!C259</f>
        <v>Implied Credit Rating</v>
      </c>
      <c r="D266" s="209"/>
      <c r="F266" s="370" t="str">
        <f ca="1">'3 Statement and DCF Model'!L259</f>
        <v>BB</v>
      </c>
      <c r="G266" s="371" t="str">
        <f ca="1">'3 Statement and DCF Model'!M259</f>
        <v>BB</v>
      </c>
      <c r="H266" s="371" t="str">
        <f ca="1">'3 Statement and DCF Model'!N259</f>
        <v>BB</v>
      </c>
      <c r="I266" s="371" t="str">
        <f ca="1">'3 Statement and DCF Model'!O259</f>
        <v>BB</v>
      </c>
      <c r="J266" s="371" t="str">
        <f ca="1">'3 Statement and DCF Model'!P259</f>
        <v>BB</v>
      </c>
      <c r="K266" s="371" t="str">
        <f ca="1">'3 Statement and DCF Model'!Q259</f>
        <v>BB</v>
      </c>
      <c r="L266" s="371" t="str">
        <f ca="1">'3 Statement and DCF Model'!R259</f>
        <v>B</v>
      </c>
      <c r="M266" s="371" t="str">
        <f ca="1">'3 Statement and DCF Model'!S259</f>
        <v>B</v>
      </c>
      <c r="N266" s="371" t="str">
        <f ca="1">'3 Statement and DCF Model'!T259</f>
        <v>CCC/C</v>
      </c>
      <c r="O266" s="209"/>
      <c r="P266" s="229" t="str">
        <f>'3 Statement and DCF Model'!I259</f>
        <v>Yearly Probability of Default</v>
      </c>
    </row>
    <row r="267" spans="1:23" x14ac:dyDescent="0.2">
      <c r="A267" s="209"/>
      <c r="C267" s="209"/>
      <c r="D267" s="209"/>
      <c r="E267" s="209"/>
      <c r="F267" s="209"/>
      <c r="G267" s="209"/>
      <c r="H267" s="209"/>
      <c r="I267" s="209"/>
      <c r="J267" s="209"/>
      <c r="K267" s="209"/>
      <c r="L267" s="209"/>
      <c r="M267" s="209"/>
      <c r="N267" s="209"/>
      <c r="O267" s="209"/>
      <c r="P267" s="209"/>
      <c r="Q267" s="209"/>
      <c r="R267" s="209"/>
      <c r="S267" s="209"/>
      <c r="T267" s="209"/>
      <c r="U267" s="209"/>
      <c r="V267" s="209"/>
      <c r="W267" s="209"/>
    </row>
    <row r="268" spans="1:23" ht="18" x14ac:dyDescent="0.25">
      <c r="A268" s="209"/>
      <c r="C268" s="271" t="str">
        <f>'3 Statement and DCF Model'!C261</f>
        <v>Altman Z-Score</v>
      </c>
      <c r="D268" s="209"/>
      <c r="E268" s="209"/>
      <c r="F268" s="272"/>
      <c r="G268" s="209"/>
      <c r="H268" s="209"/>
      <c r="I268" s="209"/>
      <c r="J268" s="209"/>
      <c r="K268" s="209"/>
      <c r="L268" s="209"/>
      <c r="M268" s="209"/>
      <c r="N268" s="209"/>
      <c r="O268" s="209"/>
      <c r="P268" s="209"/>
      <c r="Q268" s="209"/>
      <c r="R268" s="209"/>
      <c r="S268" s="209"/>
      <c r="T268" s="209"/>
      <c r="U268" s="209"/>
      <c r="V268" s="209"/>
      <c r="W268" s="209"/>
    </row>
    <row r="269" spans="1:23" x14ac:dyDescent="0.2">
      <c r="A269" s="209"/>
      <c r="C269" s="213"/>
      <c r="D269" s="209"/>
      <c r="E269" s="209"/>
      <c r="F269" s="272"/>
      <c r="G269" s="209"/>
      <c r="H269" s="209"/>
      <c r="I269" s="209"/>
      <c r="J269" s="209"/>
      <c r="K269" s="209"/>
      <c r="L269" s="209"/>
      <c r="M269" s="209"/>
      <c r="N269" s="209"/>
      <c r="O269" s="209"/>
      <c r="P269" s="209"/>
      <c r="Q269" s="209"/>
      <c r="R269" s="209"/>
      <c r="S269" s="209"/>
      <c r="T269" s="209"/>
      <c r="U269" s="209"/>
      <c r="V269" s="209"/>
      <c r="W269" s="209"/>
    </row>
    <row r="270" spans="1:23" s="269" customFormat="1" x14ac:dyDescent="0.2">
      <c r="A270" s="213"/>
      <c r="C270" s="270" t="s">
        <v>1485</v>
      </c>
      <c r="D270" s="270"/>
      <c r="E270" s="270"/>
      <c r="F270" s="338">
        <v>2025</v>
      </c>
      <c r="G270" s="310">
        <f t="shared" ref="G270:O270" si="17">F270+1</f>
        <v>2026</v>
      </c>
      <c r="H270" s="310">
        <f t="shared" si="17"/>
        <v>2027</v>
      </c>
      <c r="I270" s="310">
        <f t="shared" si="17"/>
        <v>2028</v>
      </c>
      <c r="J270" s="310">
        <f t="shared" si="17"/>
        <v>2029</v>
      </c>
      <c r="K270" s="310">
        <f t="shared" si="17"/>
        <v>2030</v>
      </c>
      <c r="L270" s="310">
        <f t="shared" si="17"/>
        <v>2031</v>
      </c>
      <c r="M270" s="310">
        <f t="shared" si="17"/>
        <v>2032</v>
      </c>
      <c r="N270" s="310">
        <f t="shared" si="17"/>
        <v>2033</v>
      </c>
      <c r="O270" s="310">
        <f t="shared" si="17"/>
        <v>2034</v>
      </c>
      <c r="V270" s="213"/>
      <c r="W270" s="213"/>
    </row>
    <row r="271" spans="1:23" x14ac:dyDescent="0.2">
      <c r="A271" s="209"/>
      <c r="C271" s="209" t="str">
        <f>'3 Statement and DCF Model'!C265</f>
        <v>Working Capital</v>
      </c>
      <c r="D271" s="209"/>
      <c r="E271" s="209"/>
      <c r="F271" s="364">
        <f ca="1">'3 Statement and DCF Model'!L265</f>
        <v>-359083.32723970956</v>
      </c>
      <c r="G271" s="311">
        <f ca="1">'3 Statement and DCF Model'!M265</f>
        <v>-362902.18084861326</v>
      </c>
      <c r="H271" s="311">
        <f ca="1">'3 Statement and DCF Model'!N265</f>
        <v>-364568.09538251488</v>
      </c>
      <c r="I271" s="311">
        <f ca="1">'3 Statement and DCF Model'!O265</f>
        <v>-354203.93162225967</v>
      </c>
      <c r="J271" s="311">
        <f ca="1">'3 Statement and DCF Model'!P265</f>
        <v>-331407.70413452666</v>
      </c>
      <c r="K271" s="311">
        <f ca="1">'3 Statement and DCF Model'!Q265</f>
        <v>-295841.45942300931</v>
      </c>
      <c r="L271" s="311">
        <f ca="1">'3 Statement and DCF Model'!R265</f>
        <v>-247236.02035076125</v>
      </c>
      <c r="M271" s="311">
        <f ca="1">'3 Statement and DCF Model'!S265</f>
        <v>-185395.17596017127</v>
      </c>
      <c r="N271" s="311">
        <f ca="1">'3 Statement and DCF Model'!T265</f>
        <v>-110199.25118467491</v>
      </c>
      <c r="O271" s="311">
        <f ca="1">'3 Statement and DCF Model'!U265</f>
        <v>-21607.997922498267</v>
      </c>
      <c r="V271" s="209"/>
      <c r="W271" s="209"/>
    </row>
    <row r="272" spans="1:23" x14ac:dyDescent="0.2">
      <c r="A272" s="209"/>
      <c r="C272" s="209" t="str">
        <f>'3 Statement and DCF Model'!C266</f>
        <v>Retained Earnings</v>
      </c>
      <c r="D272" s="209"/>
      <c r="E272" s="209"/>
      <c r="F272" s="364">
        <f ca="1">'3 Statement and DCF Model'!L266</f>
        <v>4245402.4406364113</v>
      </c>
      <c r="G272" s="311">
        <f ca="1">'3 Statement and DCF Model'!M266</f>
        <v>4936847.1119053261</v>
      </c>
      <c r="H272" s="311">
        <f ca="1">'3 Statement and DCF Model'!N266</f>
        <v>5664095.4274644675</v>
      </c>
      <c r="I272" s="311">
        <f ca="1">'3 Statement and DCF Model'!O266</f>
        <v>6419698.8881440675</v>
      </c>
      <c r="J272" s="311">
        <f ca="1">'3 Statement and DCF Model'!P266</f>
        <v>7202928.4557979004</v>
      </c>
      <c r="K272" s="311">
        <f ca="1">'3 Statement and DCF Model'!Q266</f>
        <v>8012904.5906217899</v>
      </c>
      <c r="L272" s="311">
        <f ca="1">'3 Statement and DCF Model'!R266</f>
        <v>8848597.9055130593</v>
      </c>
      <c r="M272" s="311">
        <f ca="1">'3 Statement and DCF Model'!S266</f>
        <v>9708831.1482189931</v>
      </c>
      <c r="N272" s="311">
        <f ca="1">'3 Statement and DCF Model'!T266</f>
        <v>10592282.532154551</v>
      </c>
      <c r="O272" s="311">
        <f ca="1">'3 Statement and DCF Model'!U266</f>
        <v>11497490.420002474</v>
      </c>
      <c r="V272" s="209"/>
      <c r="W272" s="209"/>
    </row>
    <row r="273" spans="1:23" x14ac:dyDescent="0.2">
      <c r="A273" s="209"/>
      <c r="C273" s="209" t="str">
        <f>'3 Statement and DCF Model'!C267</f>
        <v>EBIT</v>
      </c>
      <c r="D273" s="209"/>
      <c r="E273" s="209"/>
      <c r="F273" s="364">
        <f>'3 Statement and DCF Model'!L267</f>
        <v>943544.67327967728</v>
      </c>
      <c r="G273" s="311">
        <f>'3 Statement and DCF Model'!M267</f>
        <v>970992.64892899396</v>
      </c>
      <c r="H273" s="311">
        <f>'3 Statement and DCF Model'!N267</f>
        <v>1020595.8845832782</v>
      </c>
      <c r="I273" s="311">
        <f>'3 Statement and DCF Model'!O267</f>
        <v>1061109.4137951045</v>
      </c>
      <c r="J273" s="311">
        <f>'3 Statement and DCF Model'!P267</f>
        <v>1100834.0499269532</v>
      </c>
      <c r="K273" s="311">
        <f>'3 Statement and DCF Model'!Q267</f>
        <v>1139567.3436329335</v>
      </c>
      <c r="L273" s="311">
        <f>'3 Statement and DCF Model'!R267</f>
        <v>1177106.0348836824</v>
      </c>
      <c r="M273" s="311">
        <f>'3 Statement and DCF Model'!S267</f>
        <v>1213247.7758416922</v>
      </c>
      <c r="N273" s="311">
        <f>'3 Statement and DCF Model'!T267</f>
        <v>1247792.9028494882</v>
      </c>
      <c r="O273" s="311">
        <f>'3 Statement and DCF Model'!U267</f>
        <v>1280546.2364949505</v>
      </c>
      <c r="V273" s="209"/>
      <c r="W273" s="209"/>
    </row>
    <row r="274" spans="1:23" x14ac:dyDescent="0.2">
      <c r="A274" s="209"/>
      <c r="C274" s="209" t="str">
        <f>'3 Statement and DCF Model'!C268</f>
        <v>Total Assets</v>
      </c>
      <c r="D274" s="209"/>
      <c r="E274" s="209"/>
      <c r="F274" s="364">
        <f ca="1">'3 Statement and DCF Model'!L268</f>
        <v>4997584.8859592481</v>
      </c>
      <c r="G274" s="311">
        <f ca="1">'3 Statement and DCF Model'!M268</f>
        <v>5195691.129429033</v>
      </c>
      <c r="H274" s="311">
        <f ca="1">'3 Statement and DCF Model'!N268</f>
        <v>5413823.5505165821</v>
      </c>
      <c r="I274" s="311">
        <f ca="1">'3 Statement and DCF Model'!O268</f>
        <v>5646190.046219266</v>
      </c>
      <c r="J274" s="311">
        <f ca="1">'3 Statement and DCF Model'!P268</f>
        <v>5891320.8758806158</v>
      </c>
      <c r="K274" s="311">
        <f ca="1">'3 Statement and DCF Model'!Q268</f>
        <v>6149004.9551434694</v>
      </c>
      <c r="L274" s="311">
        <f ca="1">'3 Statement and DCF Model'!R268</f>
        <v>6418957.8013216592</v>
      </c>
      <c r="M274" s="311">
        <f ca="1">'3 Statement and DCF Model'!S268</f>
        <v>6700821.1460224679</v>
      </c>
      <c r="N274" s="311">
        <f ca="1">'3 Statement and DCF Model'!T268</f>
        <v>6994163.2293254882</v>
      </c>
      <c r="O274" s="311">
        <f ca="1">'3 Statement and DCF Model'!U268</f>
        <v>7298479.7916262774</v>
      </c>
      <c r="V274" s="209"/>
      <c r="W274" s="209"/>
    </row>
    <row r="275" spans="1:23" x14ac:dyDescent="0.2">
      <c r="A275" s="209"/>
      <c r="C275" s="209" t="str">
        <f>'3 Statement and DCF Model'!C269</f>
        <v>Sales</v>
      </c>
      <c r="D275" s="209"/>
      <c r="E275" s="209"/>
      <c r="F275" s="364">
        <f>'3 Statement and DCF Model'!L269</f>
        <v>4133609.4600000004</v>
      </c>
      <c r="G275" s="311">
        <f>'3 Statement and DCF Model'!M269</f>
        <v>4250398.9400000013</v>
      </c>
      <c r="H275" s="311">
        <f>'3 Statement and DCF Model'!N269</f>
        <v>4361987.3490948556</v>
      </c>
      <c r="I275" s="311">
        <f>'3 Statement and DCF Model'!O269</f>
        <v>4467781.3845054703</v>
      </c>
      <c r="J275" s="311">
        <f>'3 Statement and DCF Model'!P269</f>
        <v>4567205.7467365488</v>
      </c>
      <c r="K275" s="311">
        <f>'3 Statement and DCF Model'!Q269</f>
        <v>4659708.2506307028</v>
      </c>
      <c r="L275" s="311">
        <f>'3 Statement and DCF Model'!R269</f>
        <v>4744764.8496850319</v>
      </c>
      <c r="M275" s="311">
        <f>'3 Statement and DCF Model'!S269</f>
        <v>4821884.5108877122</v>
      </c>
      <c r="N275" s="311">
        <f>'3 Statement and DCF Model'!T269</f>
        <v>4890613.8776521701</v>
      </c>
      <c r="O275" s="311">
        <f>'3 Statement and DCF Model'!U269</f>
        <v>4950541.6597542213</v>
      </c>
      <c r="V275" s="209"/>
      <c r="W275" s="209"/>
    </row>
    <row r="276" spans="1:23" x14ac:dyDescent="0.2">
      <c r="A276" s="209"/>
      <c r="C276" s="209" t="str">
        <f>'3 Statement and DCF Model'!C270</f>
        <v>Market Capitalization</v>
      </c>
      <c r="D276" s="209"/>
      <c r="E276" s="209"/>
      <c r="F276" s="364">
        <f ca="1">'3 Statement and DCF Model'!L270</f>
        <v>8137675.8166215234</v>
      </c>
      <c r="G276" s="311">
        <f ca="1">'3 Statement and DCF Model'!M270</f>
        <v>8991312.033543162</v>
      </c>
      <c r="H276" s="311">
        <f ca="1">'3 Statement and DCF Model'!N270</f>
        <v>9277631.6351321843</v>
      </c>
      <c r="I276" s="311">
        <f ca="1">'3 Statement and DCF Model'!O270</f>
        <v>9527051.6845160201</v>
      </c>
      <c r="J276" s="311">
        <f ca="1">'3 Statement and DCF Model'!P270</f>
        <v>9773491.2438425552</v>
      </c>
      <c r="K276" s="311">
        <f ca="1">'3 Statement and DCF Model'!Q270</f>
        <v>10014871.607631126</v>
      </c>
      <c r="L276" s="311">
        <f ca="1">'3 Statement and DCF Model'!R270</f>
        <v>10248732.896964962</v>
      </c>
      <c r="M276" s="311">
        <f ca="1">'3 Statement and DCF Model'!S270</f>
        <v>10472408.96162308</v>
      </c>
      <c r="N276" s="311">
        <f ca="1">'3 Statement and DCF Model'!T270</f>
        <v>10683022.425699905</v>
      </c>
      <c r="O276" s="311">
        <f ca="1">'3 Statement and DCF Model'!U270</f>
        <v>10877479.455635091</v>
      </c>
      <c r="V276" s="209"/>
      <c r="W276" s="209"/>
    </row>
    <row r="277" spans="1:23" x14ac:dyDescent="0.2">
      <c r="A277" s="209"/>
      <c r="C277" s="209" t="str">
        <f>'3 Statement and DCF Model'!C271</f>
        <v>Total Liabilities</v>
      </c>
      <c r="D277" s="209"/>
      <c r="E277" s="209"/>
      <c r="F277" s="364">
        <f>'3 Statement and DCF Model'!L271</f>
        <v>3035090.7170301625</v>
      </c>
      <c r="G277" s="311">
        <f>'3 Statement and DCF Model'!M271</f>
        <v>3113986.1902451585</v>
      </c>
      <c r="H277" s="311">
        <f>'3 Statement and DCF Model'!N271</f>
        <v>3192621.3482658253</v>
      </c>
      <c r="I277" s="311">
        <f>'3 Statement and DCF Model'!O271</f>
        <v>3271896.4464132655</v>
      </c>
      <c r="J277" s="311">
        <f>'3 Statement and DCF Model'!P271</f>
        <v>3350235.0245699785</v>
      </c>
      <c r="K277" s="311">
        <f>'3 Statement and DCF Model'!Q271</f>
        <v>3427393.0256038429</v>
      </c>
      <c r="L277" s="311">
        <f>'3 Statement and DCF Model'!R271</f>
        <v>3503129.640528155</v>
      </c>
      <c r="M277" s="311">
        <f>'3 Statement and DCF Model'!S271</f>
        <v>3577209.1686693169</v>
      </c>
      <c r="N277" s="311">
        <f>'3 Statement and DCF Model'!T271</f>
        <v>3649402.8608830818</v>
      </c>
      <c r="O277" s="311">
        <f>'3 Statement and DCF Model'!U271</f>
        <v>3719490.7239816245</v>
      </c>
      <c r="V277" s="209"/>
      <c r="W277" s="209"/>
    </row>
    <row r="278" spans="1:23" x14ac:dyDescent="0.2">
      <c r="A278" s="209"/>
      <c r="C278" s="209"/>
      <c r="D278" s="209"/>
      <c r="E278" s="209"/>
      <c r="F278" s="272"/>
      <c r="G278" s="209"/>
      <c r="H278" s="209"/>
      <c r="I278" s="209"/>
      <c r="J278" s="209"/>
      <c r="K278" s="209"/>
      <c r="L278" s="209"/>
      <c r="M278" s="209"/>
      <c r="N278" s="209"/>
      <c r="O278" s="209"/>
      <c r="V278" s="209"/>
      <c r="W278" s="209"/>
    </row>
    <row r="279" spans="1:23" hidden="1" outlineLevel="1" x14ac:dyDescent="0.2">
      <c r="A279" s="209"/>
      <c r="C279" s="209" t="str">
        <f>'3 Statement and DCF Model'!C273</f>
        <v>X1</v>
      </c>
      <c r="D279" s="209"/>
      <c r="E279" s="209"/>
      <c r="F279" s="252">
        <f ca="1">'3 Statement and DCF Model'!L273</f>
        <v>-7.1851371299076247E-2</v>
      </c>
      <c r="G279" s="90">
        <f ca="1">'3 Statement and DCF Model'!M273</f>
        <v>-6.9846757978566265E-2</v>
      </c>
      <c r="H279" s="90">
        <f ca="1">'3 Statement and DCF Model'!N273</f>
        <v>-6.7340224885557659E-2</v>
      </c>
      <c r="I279" s="90">
        <f ca="1">'3 Statement and DCF Model'!O273</f>
        <v>-6.2733264152069673E-2</v>
      </c>
      <c r="J279" s="90">
        <f ca="1">'3 Statement and DCF Model'!P273</f>
        <v>-5.6253548417525112E-2</v>
      </c>
      <c r="K279" s="90">
        <f ca="1">'3 Statement and DCF Model'!Q273</f>
        <v>-4.8112086684130292E-2</v>
      </c>
      <c r="L279" s="90">
        <f ca="1">'3 Statement and DCF Model'!R273</f>
        <v>-3.8516536173497748E-2</v>
      </c>
      <c r="M279" s="90">
        <f ca="1">'3 Statement and DCF Model'!S273</f>
        <v>-2.7667530877199992E-2</v>
      </c>
      <c r="N279" s="90">
        <f ca="1">'3 Statement and DCF Model'!T273</f>
        <v>-1.5755887812658676E-2</v>
      </c>
      <c r="O279" s="90">
        <f ca="1">'3 Statement and DCF Model'!U273</f>
        <v>-2.9606162570032252E-3</v>
      </c>
      <c r="V279" s="209"/>
      <c r="W279" s="209"/>
    </row>
    <row r="280" spans="1:23" hidden="1" outlineLevel="1" x14ac:dyDescent="0.2">
      <c r="A280" s="209"/>
      <c r="C280" s="209" t="str">
        <f>'3 Statement and DCF Model'!C274</f>
        <v>X2</v>
      </c>
      <c r="D280" s="209"/>
      <c r="E280" s="209"/>
      <c r="F280" s="252">
        <f ca="1">'3 Statement and DCF Model'!L274</f>
        <v>0.84949081156458217</v>
      </c>
      <c r="G280" s="90">
        <f ca="1">'3 Statement and DCF Model'!M274</f>
        <v>0.95018102287536255</v>
      </c>
      <c r="H280" s="90">
        <f ca="1">'3 Statement and DCF Model'!N274</f>
        <v>1.0462283032708011</v>
      </c>
      <c r="I280" s="90">
        <f ca="1">'3 Statement and DCF Model'!O274</f>
        <v>1.1369966004673806</v>
      </c>
      <c r="J280" s="90">
        <f ca="1">'3 Statement and DCF Model'!P274</f>
        <v>1.2226338723607937</v>
      </c>
      <c r="K280" s="90">
        <f ca="1">'3 Statement and DCF Model'!Q274</f>
        <v>1.3031221553853556</v>
      </c>
      <c r="L280" s="90">
        <f ca="1">'3 Statement and DCF Model'!R274</f>
        <v>1.3785100602610503</v>
      </c>
      <c r="M280" s="90">
        <f ca="1">'3 Statement and DCF Model'!S274</f>
        <v>1.4489016997539244</v>
      </c>
      <c r="N280" s="90">
        <f ca="1">'3 Statement and DCF Model'!T274</f>
        <v>1.5144460008800884</v>
      </c>
      <c r="O280" s="90">
        <f ca="1">'3 Statement and DCF Model'!U274</f>
        <v>1.5753267458784805</v>
      </c>
      <c r="V280" s="209"/>
      <c r="W280" s="209"/>
    </row>
    <row r="281" spans="1:23" hidden="1" outlineLevel="1" x14ac:dyDescent="0.2">
      <c r="A281" s="209"/>
      <c r="C281" s="209" t="str">
        <f>'3 Statement and DCF Model'!C275</f>
        <v>X3</v>
      </c>
      <c r="D281" s="209"/>
      <c r="E281" s="209"/>
      <c r="F281" s="252">
        <f ca="1">'3 Statement and DCF Model'!L275</f>
        <v>0.18880012942462929</v>
      </c>
      <c r="G281" s="90">
        <f ca="1">'3 Statement and DCF Model'!M275</f>
        <v>0.18688421323376447</v>
      </c>
      <c r="H281" s="90">
        <f ca="1">'3 Statement and DCF Model'!N275</f>
        <v>0.18851665095104436</v>
      </c>
      <c r="I281" s="90">
        <f ca="1">'3 Statement and DCF Model'!O275</f>
        <v>0.18793370487159422</v>
      </c>
      <c r="J281" s="90">
        <f ca="1">'3 Statement and DCF Model'!P275</f>
        <v>0.18685691598191959</v>
      </c>
      <c r="K281" s="90">
        <f ca="1">'3 Statement and DCF Model'!Q275</f>
        <v>0.18532548793601433</v>
      </c>
      <c r="L281" s="90">
        <f ca="1">'3 Statement and DCF Model'!R275</f>
        <v>0.18337961882866982</v>
      </c>
      <c r="M281" s="90">
        <f ca="1">'3 Statement and DCF Model'!S275</f>
        <v>0.18105956708930554</v>
      </c>
      <c r="N281" s="90">
        <f ca="1">'3 Statement and DCF Model'!T275</f>
        <v>0.1784048873234296</v>
      </c>
      <c r="O281" s="90">
        <f ca="1">'3 Statement and DCF Model'!U275</f>
        <v>0.1754538305311405</v>
      </c>
      <c r="V281" s="209"/>
      <c r="W281" s="209"/>
    </row>
    <row r="282" spans="1:23" hidden="1" outlineLevel="1" x14ac:dyDescent="0.2">
      <c r="A282" s="209"/>
      <c r="C282" s="209" t="str">
        <f>'3 Statement and DCF Model'!C276</f>
        <v>X4</v>
      </c>
      <c r="D282" s="209"/>
      <c r="E282" s="209"/>
      <c r="F282" s="252">
        <f ca="1">'3 Statement and DCF Model'!L276</f>
        <v>2.6811968983201409</v>
      </c>
      <c r="G282" s="90">
        <f ca="1">'3 Statement and DCF Model'!M276</f>
        <v>2.8873962452721385</v>
      </c>
      <c r="H282" s="90">
        <f ca="1">'3 Statement and DCF Model'!N276</f>
        <v>2.9059605330809517</v>
      </c>
      <c r="I282" s="90">
        <f ca="1">'3 Statement and DCF Model'!O276</f>
        <v>2.9117827659123541</v>
      </c>
      <c r="J282" s="90">
        <f ca="1">'3 Statement and DCF Model'!P276</f>
        <v>2.9172554081029101</v>
      </c>
      <c r="K282" s="90">
        <f ca="1">'3 Statement and DCF Model'!Q276</f>
        <v>2.922008515748407</v>
      </c>
      <c r="L282" s="90">
        <f ca="1">'3 Statement and DCF Model'!R276</f>
        <v>2.9255933832411052</v>
      </c>
      <c r="M282" s="90">
        <f ca="1">'3 Statement and DCF Model'!S276</f>
        <v>2.9275360952735965</v>
      </c>
      <c r="N282" s="90">
        <f ca="1">'3 Statement and DCF Model'!T276</f>
        <v>2.9273343702906041</v>
      </c>
      <c r="O282" s="90">
        <f ca="1">'3 Statement and DCF Model'!U276</f>
        <v>2.9244539811598225</v>
      </c>
      <c r="V282" s="209"/>
      <c r="W282" s="209"/>
    </row>
    <row r="283" spans="1:23" hidden="1" outlineLevel="1" x14ac:dyDescent="0.2">
      <c r="A283" s="209"/>
      <c r="C283" s="209" t="str">
        <f>'3 Statement and DCF Model'!C277</f>
        <v>X5</v>
      </c>
      <c r="D283" s="209"/>
      <c r="E283" s="209"/>
      <c r="F283" s="252">
        <f ca="1">'3 Statement and DCF Model'!L277</f>
        <v>0.82712141050638421</v>
      </c>
      <c r="G283" s="90">
        <f ca="1">'3 Statement and DCF Model'!M277</f>
        <v>0.81806228163279748</v>
      </c>
      <c r="H283" s="90">
        <f ca="1">'3 Statement and DCF Model'!N277</f>
        <v>0.80571287711780681</v>
      </c>
      <c r="I283" s="90">
        <f ca="1">'3 Statement and DCF Model'!O277</f>
        <v>0.79129135716873933</v>
      </c>
      <c r="J283" s="90">
        <f ca="1">'3 Statement and DCF Model'!P277</f>
        <v>0.77524308095913341</v>
      </c>
      <c r="K283" s="90">
        <f ca="1">'3 Statement and DCF Model'!Q277</f>
        <v>0.75779874705304773</v>
      </c>
      <c r="L283" s="90">
        <f ca="1">'3 Statement and DCF Model'!R277</f>
        <v>0.73917994112815133</v>
      </c>
      <c r="M283" s="90">
        <f ca="1">'3 Statement and DCF Model'!S277</f>
        <v>0.71959606230498019</v>
      </c>
      <c r="N283" s="90">
        <f ca="1">'3 Statement and DCF Model'!T277</f>
        <v>0.69924217054965943</v>
      </c>
      <c r="O283" s="90">
        <f ca="1">'3 Statement and DCF Model'!U277</f>
        <v>0.67829764568699602</v>
      </c>
      <c r="V283" s="209"/>
      <c r="W283" s="209"/>
    </row>
    <row r="284" spans="1:23" hidden="1" outlineLevel="1" x14ac:dyDescent="0.2">
      <c r="A284" s="209"/>
      <c r="C284" s="209"/>
      <c r="D284" s="209"/>
      <c r="E284" s="209"/>
      <c r="F284" s="272"/>
      <c r="G284" s="209"/>
      <c r="H284" s="209"/>
      <c r="I284" s="209"/>
      <c r="J284" s="209"/>
      <c r="K284" s="209"/>
      <c r="L284" s="209"/>
      <c r="M284" s="209"/>
      <c r="N284" s="209"/>
      <c r="O284" s="209"/>
      <c r="V284" s="209"/>
      <c r="W284" s="209"/>
    </row>
    <row r="285" spans="1:23" hidden="1" outlineLevel="1" x14ac:dyDescent="0.2">
      <c r="A285" s="209"/>
      <c r="C285" s="209"/>
      <c r="D285" s="209"/>
      <c r="E285" s="209"/>
      <c r="F285" s="349">
        <f>'3 Statement and DCF Model'!L279</f>
        <v>1.2</v>
      </c>
      <c r="G285" s="91">
        <f>'3 Statement and DCF Model'!M279</f>
        <v>0</v>
      </c>
      <c r="H285" s="91">
        <f>'3 Statement and DCF Model'!N279</f>
        <v>0</v>
      </c>
      <c r="I285" s="91">
        <f>'3 Statement and DCF Model'!O279</f>
        <v>0</v>
      </c>
      <c r="J285" s="91">
        <f>'3 Statement and DCF Model'!P279</f>
        <v>0</v>
      </c>
      <c r="K285" s="91">
        <f>'3 Statement and DCF Model'!Q279</f>
        <v>0</v>
      </c>
      <c r="L285" s="91">
        <f>'3 Statement and DCF Model'!R279</f>
        <v>0</v>
      </c>
      <c r="M285" s="91">
        <f>'3 Statement and DCF Model'!S279</f>
        <v>0</v>
      </c>
      <c r="N285" s="91">
        <f>'3 Statement and DCF Model'!T279</f>
        <v>0</v>
      </c>
      <c r="O285" s="91">
        <f>'3 Statement and DCF Model'!U279</f>
        <v>0</v>
      </c>
      <c r="V285" s="209"/>
      <c r="W285" s="209"/>
    </row>
    <row r="286" spans="1:23" hidden="1" outlineLevel="1" x14ac:dyDescent="0.2">
      <c r="A286" s="209"/>
      <c r="C286" s="209"/>
      <c r="D286" s="209"/>
      <c r="E286" s="209"/>
      <c r="F286" s="349">
        <f>'3 Statement and DCF Model'!L280</f>
        <v>1.3</v>
      </c>
      <c r="G286" s="91">
        <f>'3 Statement and DCF Model'!M280</f>
        <v>0</v>
      </c>
      <c r="H286" s="91">
        <f>'3 Statement and DCF Model'!N280</f>
        <v>0</v>
      </c>
      <c r="I286" s="91">
        <f>'3 Statement and DCF Model'!O280</f>
        <v>0</v>
      </c>
      <c r="J286" s="91">
        <f>'3 Statement and DCF Model'!P280</f>
        <v>0</v>
      </c>
      <c r="K286" s="91">
        <f>'3 Statement and DCF Model'!Q280</f>
        <v>0</v>
      </c>
      <c r="L286" s="91">
        <f>'3 Statement and DCF Model'!R280</f>
        <v>0</v>
      </c>
      <c r="M286" s="91">
        <f>'3 Statement and DCF Model'!S280</f>
        <v>0</v>
      </c>
      <c r="N286" s="91">
        <f>'3 Statement and DCF Model'!T280</f>
        <v>0</v>
      </c>
      <c r="O286" s="91">
        <f>'3 Statement and DCF Model'!U280</f>
        <v>0</v>
      </c>
      <c r="V286" s="209"/>
      <c r="W286" s="209"/>
    </row>
    <row r="287" spans="1:23" hidden="1" outlineLevel="1" x14ac:dyDescent="0.2">
      <c r="A287" s="209"/>
      <c r="C287" s="209"/>
      <c r="D287" s="209"/>
      <c r="E287" s="209"/>
      <c r="F287" s="349">
        <f>'3 Statement and DCF Model'!L281</f>
        <v>3.3</v>
      </c>
      <c r="G287" s="91">
        <f>'3 Statement and DCF Model'!M281</f>
        <v>0</v>
      </c>
      <c r="H287" s="91">
        <f>'3 Statement and DCF Model'!N281</f>
        <v>0</v>
      </c>
      <c r="I287" s="91">
        <f>'3 Statement and DCF Model'!O281</f>
        <v>0</v>
      </c>
      <c r="J287" s="91">
        <f>'3 Statement and DCF Model'!P281</f>
        <v>0</v>
      </c>
      <c r="K287" s="91">
        <f>'3 Statement and DCF Model'!Q281</f>
        <v>0</v>
      </c>
      <c r="L287" s="91">
        <f>'3 Statement and DCF Model'!R281</f>
        <v>0</v>
      </c>
      <c r="M287" s="91">
        <f>'3 Statement and DCF Model'!S281</f>
        <v>0</v>
      </c>
      <c r="N287" s="91">
        <f>'3 Statement and DCF Model'!T281</f>
        <v>0</v>
      </c>
      <c r="O287" s="91">
        <f>'3 Statement and DCF Model'!U281</f>
        <v>0</v>
      </c>
      <c r="V287" s="209"/>
      <c r="W287" s="209"/>
    </row>
    <row r="288" spans="1:23" hidden="1" outlineLevel="1" x14ac:dyDescent="0.2">
      <c r="A288" s="209"/>
      <c r="C288" s="209"/>
      <c r="D288" s="209"/>
      <c r="E288" s="209"/>
      <c r="F288" s="349">
        <f>'3 Statement and DCF Model'!L282</f>
        <v>0.6</v>
      </c>
      <c r="G288" s="91">
        <f>'3 Statement and DCF Model'!M282</f>
        <v>0</v>
      </c>
      <c r="H288" s="91">
        <f>'3 Statement and DCF Model'!N282</f>
        <v>0</v>
      </c>
      <c r="I288" s="91">
        <f>'3 Statement and DCF Model'!O282</f>
        <v>0</v>
      </c>
      <c r="J288" s="91">
        <f>'3 Statement and DCF Model'!P282</f>
        <v>0</v>
      </c>
      <c r="K288" s="91">
        <f>'3 Statement and DCF Model'!Q282</f>
        <v>0</v>
      </c>
      <c r="L288" s="91">
        <f>'3 Statement and DCF Model'!R282</f>
        <v>0</v>
      </c>
      <c r="M288" s="91">
        <f>'3 Statement and DCF Model'!S282</f>
        <v>0</v>
      </c>
      <c r="N288" s="91">
        <f>'3 Statement and DCF Model'!T282</f>
        <v>0</v>
      </c>
      <c r="O288" s="91">
        <f>'3 Statement and DCF Model'!U282</f>
        <v>0</v>
      </c>
      <c r="V288" s="209"/>
      <c r="W288" s="209"/>
    </row>
    <row r="289" spans="1:23" hidden="1" outlineLevel="1" x14ac:dyDescent="0.2">
      <c r="A289" s="209"/>
      <c r="C289" s="209"/>
      <c r="D289" s="209"/>
      <c r="E289" s="209"/>
      <c r="F289" s="349">
        <f>'3 Statement and DCF Model'!L283</f>
        <v>1</v>
      </c>
      <c r="G289" s="91">
        <f>'3 Statement and DCF Model'!M283</f>
        <v>0</v>
      </c>
      <c r="H289" s="91">
        <f>'3 Statement and DCF Model'!N283</f>
        <v>0</v>
      </c>
      <c r="I289" s="91">
        <f>'3 Statement and DCF Model'!O283</f>
        <v>0</v>
      </c>
      <c r="J289" s="91">
        <f>'3 Statement and DCF Model'!P283</f>
        <v>0</v>
      </c>
      <c r="K289" s="91">
        <f>'3 Statement and DCF Model'!Q283</f>
        <v>0</v>
      </c>
      <c r="L289" s="91">
        <f>'3 Statement and DCF Model'!R283</f>
        <v>0</v>
      </c>
      <c r="M289" s="91">
        <f>'3 Statement and DCF Model'!S283</f>
        <v>0</v>
      </c>
      <c r="N289" s="91">
        <f>'3 Statement and DCF Model'!T283</f>
        <v>0</v>
      </c>
      <c r="O289" s="91">
        <f>'3 Statement and DCF Model'!U283</f>
        <v>0</v>
      </c>
      <c r="V289" s="209"/>
      <c r="W289" s="209"/>
    </row>
    <row r="290" spans="1:23" hidden="1" outlineLevel="1" x14ac:dyDescent="0.2">
      <c r="A290" s="209"/>
      <c r="C290" s="209"/>
      <c r="D290" s="209"/>
      <c r="E290" s="209"/>
      <c r="F290" s="349"/>
      <c r="G290" s="91"/>
      <c r="H290" s="91"/>
      <c r="I290" s="91"/>
      <c r="J290" s="91"/>
      <c r="K290" s="91"/>
      <c r="L290" s="91"/>
      <c r="M290" s="91"/>
      <c r="N290" s="91"/>
      <c r="O290" s="91"/>
      <c r="V290" s="209"/>
      <c r="W290" s="209"/>
    </row>
    <row r="291" spans="1:23" hidden="1" outlineLevel="1" x14ac:dyDescent="0.2">
      <c r="A291" s="209"/>
      <c r="C291" s="209"/>
      <c r="D291" s="209"/>
      <c r="E291" s="209"/>
      <c r="F291" s="349">
        <f ca="1">'3 Statement and DCF Model'!L285</f>
        <v>-8.6221645558891488E-2</v>
      </c>
      <c r="G291" s="91">
        <f ca="1">'3 Statement and DCF Model'!M285</f>
        <v>-8.3816109574279513E-2</v>
      </c>
      <c r="H291" s="91">
        <f ca="1">'3 Statement and DCF Model'!N285</f>
        <v>-8.0808269862669188E-2</v>
      </c>
      <c r="I291" s="91">
        <f ca="1">'3 Statement and DCF Model'!O285</f>
        <v>-7.5279916982483611E-2</v>
      </c>
      <c r="J291" s="91">
        <f ca="1">'3 Statement and DCF Model'!P285</f>
        <v>-6.7504258101030126E-2</v>
      </c>
      <c r="K291" s="91">
        <f ca="1">'3 Statement and DCF Model'!Q285</f>
        <v>-5.7734504020956347E-2</v>
      </c>
      <c r="L291" s="91">
        <f ca="1">'3 Statement and DCF Model'!R285</f>
        <v>-4.6219843408197299E-2</v>
      </c>
      <c r="M291" s="91">
        <f ca="1">'3 Statement and DCF Model'!S285</f>
        <v>-3.3201037052639992E-2</v>
      </c>
      <c r="N291" s="91">
        <f ca="1">'3 Statement and DCF Model'!T285</f>
        <v>-1.8907065375190411E-2</v>
      </c>
      <c r="O291" s="91">
        <f ca="1">'3 Statement and DCF Model'!U285</f>
        <v>-3.5527395084038703E-3</v>
      </c>
      <c r="V291" s="209"/>
      <c r="W291" s="209"/>
    </row>
    <row r="292" spans="1:23" hidden="1" outlineLevel="1" x14ac:dyDescent="0.2">
      <c r="A292" s="209"/>
      <c r="C292" s="209"/>
      <c r="D292" s="209"/>
      <c r="E292" s="209"/>
      <c r="F292" s="349">
        <f ca="1">'3 Statement and DCF Model'!L286</f>
        <v>1.1043380550339568</v>
      </c>
      <c r="G292" s="91">
        <f ca="1">'3 Statement and DCF Model'!M286</f>
        <v>1.2352353297379715</v>
      </c>
      <c r="H292" s="91">
        <f ca="1">'3 Statement and DCF Model'!N286</f>
        <v>1.3600967942520414</v>
      </c>
      <c r="I292" s="91">
        <f ca="1">'3 Statement and DCF Model'!O286</f>
        <v>1.4780955806075948</v>
      </c>
      <c r="J292" s="91">
        <f ca="1">'3 Statement and DCF Model'!P286</f>
        <v>1.5894240340690318</v>
      </c>
      <c r="K292" s="91">
        <f ca="1">'3 Statement and DCF Model'!Q286</f>
        <v>1.6940588020009624</v>
      </c>
      <c r="L292" s="91">
        <f ca="1">'3 Statement and DCF Model'!R286</f>
        <v>1.7920630783393654</v>
      </c>
      <c r="M292" s="91">
        <f ca="1">'3 Statement and DCF Model'!S286</f>
        <v>1.8835722096801017</v>
      </c>
      <c r="N292" s="91">
        <f ca="1">'3 Statement and DCF Model'!T286</f>
        <v>1.9687798011441151</v>
      </c>
      <c r="O292" s="91">
        <f ca="1">'3 Statement and DCF Model'!U286</f>
        <v>2.0479247696420249</v>
      </c>
      <c r="V292" s="209"/>
      <c r="W292" s="209"/>
    </row>
    <row r="293" spans="1:23" hidden="1" outlineLevel="1" x14ac:dyDescent="0.2">
      <c r="A293" s="209"/>
      <c r="C293" s="209"/>
      <c r="D293" s="209"/>
      <c r="E293" s="209"/>
      <c r="F293" s="349">
        <f ca="1">'3 Statement and DCF Model'!L287</f>
        <v>0.62304042710127661</v>
      </c>
      <c r="G293" s="91">
        <f ca="1">'3 Statement and DCF Model'!M287</f>
        <v>0.61671790367142276</v>
      </c>
      <c r="H293" s="91">
        <f ca="1">'3 Statement and DCF Model'!N287</f>
        <v>0.62210494813844641</v>
      </c>
      <c r="I293" s="91">
        <f ca="1">'3 Statement and DCF Model'!O287</f>
        <v>0.62018122607626092</v>
      </c>
      <c r="J293" s="91">
        <f ca="1">'3 Statement and DCF Model'!P287</f>
        <v>0.61662782274033456</v>
      </c>
      <c r="K293" s="91">
        <f ca="1">'3 Statement and DCF Model'!Q287</f>
        <v>0.61157411018884722</v>
      </c>
      <c r="L293" s="91">
        <f ca="1">'3 Statement and DCF Model'!R287</f>
        <v>0.60515274213461034</v>
      </c>
      <c r="M293" s="91">
        <f ca="1">'3 Statement and DCF Model'!S287</f>
        <v>0.59749657139470824</v>
      </c>
      <c r="N293" s="91">
        <f ca="1">'3 Statement and DCF Model'!T287</f>
        <v>0.58873612816731768</v>
      </c>
      <c r="O293" s="91">
        <f ca="1">'3 Statement and DCF Model'!U287</f>
        <v>0.57899764075276361</v>
      </c>
      <c r="V293" s="209"/>
      <c r="W293" s="209"/>
    </row>
    <row r="294" spans="1:23" hidden="1" outlineLevel="1" x14ac:dyDescent="0.2">
      <c r="A294" s="209"/>
      <c r="C294" s="209"/>
      <c r="D294" s="209"/>
      <c r="E294" s="209"/>
      <c r="F294" s="349">
        <f ca="1">'3 Statement and DCF Model'!L288</f>
        <v>1.6087181389920844</v>
      </c>
      <c r="G294" s="91">
        <f ca="1">'3 Statement and DCF Model'!M288</f>
        <v>1.732437747163283</v>
      </c>
      <c r="H294" s="91">
        <f ca="1">'3 Statement and DCF Model'!N288</f>
        <v>1.743576319848571</v>
      </c>
      <c r="I294" s="91">
        <f ca="1">'3 Statement and DCF Model'!O288</f>
        <v>1.7470696595474124</v>
      </c>
      <c r="J294" s="91">
        <f ca="1">'3 Statement and DCF Model'!P288</f>
        <v>1.750353244861746</v>
      </c>
      <c r="K294" s="91">
        <f ca="1">'3 Statement and DCF Model'!Q288</f>
        <v>1.7532051094490442</v>
      </c>
      <c r="L294" s="91">
        <f ca="1">'3 Statement and DCF Model'!R288</f>
        <v>1.7553560299446631</v>
      </c>
      <c r="M294" s="91">
        <f ca="1">'3 Statement and DCF Model'!S288</f>
        <v>1.7565216571641578</v>
      </c>
      <c r="N294" s="91">
        <f ca="1">'3 Statement and DCF Model'!T288</f>
        <v>1.7564006221743624</v>
      </c>
      <c r="O294" s="91">
        <f ca="1">'3 Statement and DCF Model'!U288</f>
        <v>1.7546723886958935</v>
      </c>
      <c r="V294" s="209"/>
      <c r="W294" s="209"/>
    </row>
    <row r="295" spans="1:23" hidden="1" outlineLevel="1" x14ac:dyDescent="0.2">
      <c r="A295" s="209"/>
      <c r="C295" s="209"/>
      <c r="D295" s="209"/>
      <c r="E295" s="209"/>
      <c r="F295" s="349">
        <f ca="1">'3 Statement and DCF Model'!L289</f>
        <v>0.82712141050638421</v>
      </c>
      <c r="G295" s="91">
        <f ca="1">'3 Statement and DCF Model'!M289</f>
        <v>0.81806228163279748</v>
      </c>
      <c r="H295" s="91">
        <f ca="1">'3 Statement and DCF Model'!N289</f>
        <v>0.80571287711780681</v>
      </c>
      <c r="I295" s="91">
        <f ca="1">'3 Statement and DCF Model'!O289</f>
        <v>0.79129135716873933</v>
      </c>
      <c r="J295" s="91">
        <f ca="1">'3 Statement and DCF Model'!P289</f>
        <v>0.77524308095913341</v>
      </c>
      <c r="K295" s="91">
        <f ca="1">'3 Statement and DCF Model'!Q289</f>
        <v>0.75779874705304773</v>
      </c>
      <c r="L295" s="91">
        <f ca="1">'3 Statement and DCF Model'!R289</f>
        <v>0.73917994112815133</v>
      </c>
      <c r="M295" s="91">
        <f ca="1">'3 Statement and DCF Model'!S289</f>
        <v>0.71959606230498019</v>
      </c>
      <c r="N295" s="91">
        <f ca="1">'3 Statement and DCF Model'!T289</f>
        <v>0.69924217054965943</v>
      </c>
      <c r="O295" s="91">
        <f ca="1">'3 Statement and DCF Model'!U289</f>
        <v>0.67829764568699602</v>
      </c>
      <c r="V295" s="209"/>
      <c r="W295" s="209"/>
    </row>
    <row r="296" spans="1:23" collapsed="1" x14ac:dyDescent="0.2">
      <c r="A296" s="209"/>
      <c r="C296" s="209" t="str">
        <f>'3 Statement and DCF Model'!C290</f>
        <v>Altman Z-Score</v>
      </c>
      <c r="D296" s="209"/>
      <c r="E296" s="209"/>
      <c r="F296" s="367">
        <f ca="1">'3 Statement and DCF Model'!L290</f>
        <v>4.0769963860748106</v>
      </c>
      <c r="G296" s="368">
        <f ca="1">'3 Statement and DCF Model'!M290</f>
        <v>4.3186371526311955</v>
      </c>
      <c r="H296" s="368">
        <f ca="1">'3 Statement and DCF Model'!N290</f>
        <v>4.4506826694941966</v>
      </c>
      <c r="I296" s="368">
        <f ca="1">'3 Statement and DCF Model'!O290</f>
        <v>4.5613579064175243</v>
      </c>
      <c r="J296" s="368">
        <f ca="1">'3 Statement and DCF Model'!P290</f>
        <v>4.664143924529216</v>
      </c>
      <c r="K296" s="368">
        <f ca="1">'3 Statement and DCF Model'!Q290</f>
        <v>4.7589022646709456</v>
      </c>
      <c r="L296" s="368">
        <f ca="1">'3 Statement and DCF Model'!R290</f>
        <v>4.8455319481385928</v>
      </c>
      <c r="M296" s="368">
        <f ca="1">'3 Statement and DCF Model'!S290</f>
        <v>4.9239854634913076</v>
      </c>
      <c r="N296" s="368">
        <f ca="1">'3 Statement and DCF Model'!T290</f>
        <v>4.9942516566602642</v>
      </c>
      <c r="O296" s="368">
        <f ca="1">'3 Statement and DCF Model'!U290</f>
        <v>5.0563397052692736</v>
      </c>
      <c r="V296" s="209"/>
      <c r="W296" s="209"/>
    </row>
    <row r="297" spans="1:23" x14ac:dyDescent="0.2">
      <c r="A297" s="209"/>
      <c r="C297" s="209" t="str">
        <f>'3 Statement and DCF Model'!C291</f>
        <v>Implied Credit Rating</v>
      </c>
      <c r="D297" s="209"/>
      <c r="E297" s="209"/>
      <c r="F297" s="372" t="str">
        <f ca="1">'3 Statement and DCF Model'!L291</f>
        <v>AA</v>
      </c>
      <c r="G297" s="373" t="str">
        <f ca="1">'3 Statement and DCF Model'!M291</f>
        <v>AAA</v>
      </c>
      <c r="H297" s="373" t="str">
        <f ca="1">'3 Statement and DCF Model'!N291</f>
        <v>AAA</v>
      </c>
      <c r="I297" s="373" t="str">
        <f ca="1">'3 Statement and DCF Model'!O291</f>
        <v>AAA</v>
      </c>
      <c r="J297" s="373" t="str">
        <f ca="1">'3 Statement and DCF Model'!P291</f>
        <v>AAA</v>
      </c>
      <c r="K297" s="373" t="str">
        <f ca="1">'3 Statement and DCF Model'!Q291</f>
        <v>AAA</v>
      </c>
      <c r="L297" s="373" t="str">
        <f ca="1">'3 Statement and DCF Model'!R291</f>
        <v>AAA</v>
      </c>
      <c r="M297" s="373" t="str">
        <f ca="1">'3 Statement and DCF Model'!S291</f>
        <v>AAA</v>
      </c>
      <c r="N297" s="373" t="str">
        <f ca="1">'3 Statement and DCF Model'!T291</f>
        <v>AAA</v>
      </c>
      <c r="O297" s="373" t="str">
        <f ca="1">'3 Statement and DCF Model'!U291</f>
        <v>AAA</v>
      </c>
      <c r="V297" s="209"/>
      <c r="W297" s="209"/>
    </row>
    <row r="298" spans="1:23" x14ac:dyDescent="0.2">
      <c r="A298" s="209"/>
      <c r="C298" s="209"/>
      <c r="D298" s="209"/>
      <c r="E298" s="209"/>
      <c r="F298" s="209"/>
      <c r="G298" s="209"/>
      <c r="H298" s="209"/>
      <c r="I298" s="209"/>
      <c r="J298" s="209"/>
      <c r="K298" s="209"/>
      <c r="L298" s="91"/>
      <c r="M298" s="91"/>
      <c r="N298" s="91"/>
      <c r="O298" s="91"/>
      <c r="P298" s="91"/>
      <c r="Q298" s="91"/>
      <c r="R298" s="91"/>
      <c r="S298" s="91"/>
      <c r="T298" s="91"/>
      <c r="U298" s="91"/>
      <c r="V298" s="209"/>
      <c r="W298" s="209"/>
    </row>
    <row r="299" spans="1:23" ht="18" x14ac:dyDescent="0.25">
      <c r="A299" s="209"/>
      <c r="C299" s="271" t="str">
        <f>'3 Statement and DCF Model'!C293</f>
        <v>Growth of Implied Share Price over Time</v>
      </c>
      <c r="D299" s="209"/>
      <c r="E299" s="209"/>
      <c r="F299" s="272"/>
      <c r="G299" s="209"/>
      <c r="H299" s="209"/>
      <c r="I299" s="209"/>
      <c r="J299" s="209"/>
      <c r="K299" s="209"/>
      <c r="L299" s="209"/>
      <c r="M299" s="209"/>
      <c r="N299" s="209"/>
      <c r="O299" s="209"/>
      <c r="P299" s="209"/>
      <c r="Q299" s="209"/>
      <c r="R299" s="209"/>
      <c r="S299" s="209"/>
      <c r="T299" s="209"/>
      <c r="U299" s="209"/>
      <c r="V299" s="209"/>
      <c r="W299" s="209"/>
    </row>
    <row r="300" spans="1:23" x14ac:dyDescent="0.2">
      <c r="A300" s="209"/>
      <c r="C300" s="213"/>
      <c r="D300" s="209"/>
      <c r="E300" s="209"/>
      <c r="F300" s="246">
        <f>'3 Statement and DCF Model'!G297</f>
        <v>1</v>
      </c>
      <c r="G300" s="247">
        <f>'3 Statement and DCF Model'!I297</f>
        <v>0</v>
      </c>
      <c r="I300" s="209"/>
      <c r="J300" s="209"/>
      <c r="K300" s="209"/>
      <c r="L300" s="209"/>
      <c r="M300" s="209"/>
      <c r="N300" s="209"/>
      <c r="O300" s="209"/>
      <c r="P300" s="209"/>
      <c r="Q300" s="209"/>
      <c r="R300" s="209"/>
      <c r="S300" s="209"/>
      <c r="T300" s="209"/>
      <c r="U300" s="209"/>
      <c r="V300" s="209"/>
      <c r="W300" s="209"/>
    </row>
    <row r="301" spans="1:23" s="269" customFormat="1" x14ac:dyDescent="0.2">
      <c r="A301" s="213"/>
      <c r="C301" s="270" t="s">
        <v>1485</v>
      </c>
      <c r="D301" s="270"/>
      <c r="E301" s="270"/>
      <c r="F301" s="344">
        <v>2025</v>
      </c>
      <c r="G301" s="310">
        <f t="shared" ref="G301:O301" si="18">F301+1</f>
        <v>2026</v>
      </c>
      <c r="H301" s="310">
        <f t="shared" si="18"/>
        <v>2027</v>
      </c>
      <c r="I301" s="310">
        <f t="shared" si="18"/>
        <v>2028</v>
      </c>
      <c r="J301" s="310">
        <f t="shared" si="18"/>
        <v>2029</v>
      </c>
      <c r="K301" s="310">
        <f t="shared" si="18"/>
        <v>2030</v>
      </c>
      <c r="L301" s="310">
        <f t="shared" si="18"/>
        <v>2031</v>
      </c>
      <c r="M301" s="310">
        <f t="shared" si="18"/>
        <v>2032</v>
      </c>
      <c r="N301" s="310">
        <f t="shared" si="18"/>
        <v>2033</v>
      </c>
      <c r="O301" s="310">
        <f t="shared" si="18"/>
        <v>2034</v>
      </c>
      <c r="V301" s="213"/>
      <c r="W301" s="213"/>
    </row>
    <row r="302" spans="1:23" x14ac:dyDescent="0.2">
      <c r="A302" s="209"/>
      <c r="C302" s="209" t="str">
        <f>'3 Statement and DCF Model'!C297</f>
        <v>Implied Enterprise Value @ 8.1x EBITDA</v>
      </c>
      <c r="D302" s="209"/>
      <c r="E302" s="209"/>
      <c r="F302" s="364">
        <f>'3 Statement and DCF Model'!L297</f>
        <v>10575694.588248488</v>
      </c>
      <c r="G302" s="311">
        <f>'3 Statement and DCF Model'!M297</f>
        <v>10265912.42740736</v>
      </c>
      <c r="H302" s="311">
        <f>'3 Statement and DCF Model'!N297</f>
        <v>9914745.9246751647</v>
      </c>
      <c r="I302" s="311">
        <f>'3 Statement and DCF Model'!O297</f>
        <v>9502349.0509888437</v>
      </c>
      <c r="J302" s="311">
        <f>'3 Statement and DCF Model'!P297</f>
        <v>9019215.8573574033</v>
      </c>
      <c r="K302" s="311">
        <f>'3 Statement and DCF Model'!Q297</f>
        <v>8459351.2892873809</v>
      </c>
      <c r="L302" s="311">
        <f>'3 Statement and DCF Model'!R297</f>
        <v>7816568.673116032</v>
      </c>
      <c r="M302" s="311">
        <f>'3 Statement and DCF Model'!S297</f>
        <v>7084256.1560150115</v>
      </c>
      <c r="N302" s="311">
        <f>'3 Statement and DCF Model'!T297</f>
        <v>6255332.8160455199</v>
      </c>
      <c r="O302" s="311">
        <f>'3 Statement and DCF Model'!U297</f>
        <v>5322199.1204515062</v>
      </c>
      <c r="V302" s="209"/>
      <c r="W302" s="209"/>
    </row>
    <row r="303" spans="1:23" x14ac:dyDescent="0.2">
      <c r="A303" s="209"/>
      <c r="C303" s="209" t="str">
        <f>'3 Statement and DCF Model'!C298</f>
        <v>Date of Valuation</v>
      </c>
      <c r="D303" s="209"/>
      <c r="E303" s="209"/>
      <c r="F303" s="374">
        <f>'3 Statement and DCF Model'!L298</f>
        <v>45864</v>
      </c>
      <c r="G303" s="375">
        <f>'3 Statement and DCF Model'!M298</f>
        <v>46229</v>
      </c>
      <c r="H303" s="375">
        <f>'3 Statement and DCF Model'!N298</f>
        <v>46594</v>
      </c>
      <c r="I303" s="375">
        <f>'3 Statement and DCF Model'!O298</f>
        <v>46960</v>
      </c>
      <c r="J303" s="375">
        <f>'3 Statement and DCF Model'!P298</f>
        <v>47325</v>
      </c>
      <c r="K303" s="375">
        <f>'3 Statement and DCF Model'!Q298</f>
        <v>47690</v>
      </c>
      <c r="L303" s="375">
        <f>'3 Statement and DCF Model'!R298</f>
        <v>48055</v>
      </c>
      <c r="M303" s="375">
        <f>'3 Statement and DCF Model'!S298</f>
        <v>48421</v>
      </c>
      <c r="N303" s="375">
        <f>'3 Statement and DCF Model'!T298</f>
        <v>48786</v>
      </c>
      <c r="O303" s="375">
        <f>'3 Statement and DCF Model'!U298</f>
        <v>49151</v>
      </c>
      <c r="V303" s="209"/>
      <c r="W303" s="209"/>
    </row>
    <row r="304" spans="1:23" x14ac:dyDescent="0.2">
      <c r="A304" s="209"/>
      <c r="C304" s="209" t="str">
        <f>'3 Statement and DCF Model'!C299</f>
        <v>First Year Discount Factor</v>
      </c>
      <c r="D304" s="209"/>
      <c r="E304" s="209"/>
      <c r="F304" s="376">
        <f>'3 Statement and DCF Model'!L299</f>
        <v>0.21643835616438356</v>
      </c>
      <c r="G304" s="377">
        <f>'3 Statement and DCF Model'!M299</f>
        <v>0.21643835616438356</v>
      </c>
      <c r="H304" s="377">
        <f>'3 Statement and DCF Model'!N299</f>
        <v>0.21643835616438356</v>
      </c>
      <c r="I304" s="377">
        <f>'3 Statement and DCF Model'!O299</f>
        <v>0.21643835616438356</v>
      </c>
      <c r="J304" s="377">
        <f>'3 Statement and DCF Model'!P299</f>
        <v>0.21643835616438356</v>
      </c>
      <c r="K304" s="377">
        <f>'3 Statement and DCF Model'!Q299</f>
        <v>0.21643835616438356</v>
      </c>
      <c r="L304" s="377">
        <f>'3 Statement and DCF Model'!R299</f>
        <v>0.21643835616438356</v>
      </c>
      <c r="M304" s="377">
        <f>'3 Statement and DCF Model'!S299</f>
        <v>0.21643835616438356</v>
      </c>
      <c r="N304" s="377">
        <f>'3 Statement and DCF Model'!T299</f>
        <v>0.21643835616438356</v>
      </c>
      <c r="O304" s="377">
        <f>'3 Statement and DCF Model'!U299</f>
        <v>0.21643835616438356</v>
      </c>
      <c r="V304" s="209"/>
      <c r="W304" s="209"/>
    </row>
    <row r="305" spans="1:23" x14ac:dyDescent="0.2">
      <c r="A305" s="209"/>
      <c r="C305" s="209"/>
      <c r="D305" s="209"/>
      <c r="E305" s="209"/>
      <c r="F305" s="345"/>
      <c r="G305" s="209"/>
      <c r="H305" s="209"/>
      <c r="I305" s="209"/>
      <c r="J305" s="209"/>
      <c r="K305" s="209"/>
      <c r="L305" s="209"/>
      <c r="M305" s="209"/>
      <c r="N305" s="209"/>
      <c r="O305" s="209"/>
      <c r="V305" s="209"/>
      <c r="W305" s="209"/>
    </row>
    <row r="306" spans="1:23" hidden="1" outlineLevel="1" x14ac:dyDescent="0.2">
      <c r="A306" s="209"/>
      <c r="C306" s="209">
        <f>'3 Statement and DCF Model'!C301</f>
        <v>0</v>
      </c>
      <c r="D306" s="209"/>
      <c r="E306" s="209"/>
      <c r="F306" s="346" t="str">
        <f>'3 Statement and DCF Model'!L301</f>
        <v>Unlevered Free Cash Flow</v>
      </c>
      <c r="G306" s="249"/>
      <c r="H306" s="249"/>
      <c r="I306" s="249"/>
      <c r="J306" s="249"/>
      <c r="K306" s="249"/>
      <c r="L306" s="249"/>
      <c r="M306" s="249"/>
      <c r="N306" s="249"/>
      <c r="O306" s="249"/>
      <c r="V306" s="209"/>
      <c r="W306" s="209"/>
    </row>
    <row r="307" spans="1:23" hidden="1" outlineLevel="1" x14ac:dyDescent="0.2">
      <c r="A307" s="209"/>
      <c r="C307" s="209">
        <f>'3 Statement and DCF Model'!C302</f>
        <v>0</v>
      </c>
      <c r="D307" s="209"/>
      <c r="E307" s="209"/>
      <c r="F307" s="250">
        <f>'3 Statement and DCF Model'!L302</f>
        <v>814135.13900210627</v>
      </c>
      <c r="G307" s="251">
        <f>'3 Statement and DCF Model'!M302</f>
        <v>812313.29649767198</v>
      </c>
      <c r="H307" s="251">
        <f>'3 Statement and DCF Model'!N302</f>
        <v>834244.09517621296</v>
      </c>
      <c r="I307" s="251">
        <f>'3 Statement and DCF Model'!O302</f>
        <v>864542.02667894529</v>
      </c>
      <c r="J307" s="251">
        <f>'3 Statement and DCF Model'!P302</f>
        <v>894481.39899883536</v>
      </c>
      <c r="K307" s="251">
        <f>'3 Statement and DCF Model'!Q302</f>
        <v>923444.57902691478</v>
      </c>
      <c r="L307" s="251">
        <f>'3 Statement and DCF Model'!R302</f>
        <v>951274.05033330934</v>
      </c>
      <c r="M307" s="251">
        <f>'3 Statement and DCF Model'!S302</f>
        <v>977814.79855693236</v>
      </c>
      <c r="N307" s="251">
        <f>'3 Statement and DCF Model'!T302</f>
        <v>1002915.7221638387</v>
      </c>
      <c r="O307" s="251">
        <f>'3 Statement and DCF Model'!U302</f>
        <v>1026431.0426077506</v>
      </c>
      <c r="V307" s="209"/>
      <c r="W307" s="209"/>
    </row>
    <row r="308" spans="1:23" hidden="1" outlineLevel="1" x14ac:dyDescent="0.2">
      <c r="A308" s="209"/>
      <c r="C308" s="209">
        <f>'3 Statement and DCF Model'!C303</f>
        <v>0</v>
      </c>
      <c r="D308" s="209"/>
      <c r="E308" s="209"/>
      <c r="F308" s="250">
        <f>'3 Statement and DCF Model'!L303</f>
        <v>748051.01826790825</v>
      </c>
      <c r="G308" s="251">
        <f>'3 Statement and DCF Model'!M303</f>
        <v>746377.05644599709</v>
      </c>
      <c r="H308" s="251">
        <f>'3 Statement and DCF Model'!N303</f>
        <v>766527.71141345042</v>
      </c>
      <c r="I308" s="251">
        <f>'3 Statement and DCF Model'!O303</f>
        <v>794366.33110478346</v>
      </c>
      <c r="J308" s="251">
        <f>'3 Statement and DCF Model'!P303</f>
        <v>821875.49620192824</v>
      </c>
      <c r="K308" s="251">
        <f>'3 Statement and DCF Model'!Q303</f>
        <v>848487.7074606606</v>
      </c>
      <c r="L308" s="251">
        <f>'3 Statement and DCF Model'!R303</f>
        <v>874058.23420898733</v>
      </c>
      <c r="M308" s="251">
        <f>'3 Statement and DCF Model'!S303</f>
        <v>898444.64474840753</v>
      </c>
      <c r="N308" s="251">
        <f>'3 Statement and DCF Model'!T303</f>
        <v>921508.10259967553</v>
      </c>
      <c r="O308" s="251">
        <f>'3 Statement and DCF Model'!U303</f>
        <v>943114.66219925939</v>
      </c>
      <c r="V308" s="209"/>
      <c r="W308" s="209"/>
    </row>
    <row r="309" spans="1:23" hidden="1" outlineLevel="1" x14ac:dyDescent="0.2">
      <c r="A309" s="209"/>
      <c r="C309" s="209">
        <f>'3 Statement and DCF Model'!C304</f>
        <v>0</v>
      </c>
      <c r="D309" s="209"/>
      <c r="E309" s="209"/>
      <c r="F309" s="253">
        <f>'3 Statement and DCF Model'!L304</f>
        <v>683065.90402002551</v>
      </c>
      <c r="G309" s="248">
        <f>'3 Statement and DCF Model'!M304</f>
        <v>681537.3635632178</v>
      </c>
      <c r="H309" s="248">
        <f>'3 Statement and DCF Model'!N304</f>
        <v>699937.47935185721</v>
      </c>
      <c r="I309" s="248">
        <f>'3 Statement and DCF Model'!O304</f>
        <v>725357.68661280081</v>
      </c>
      <c r="J309" s="248">
        <f>'3 Statement and DCF Model'!P304</f>
        <v>750477.05984676327</v>
      </c>
      <c r="K309" s="248">
        <f>'3 Statement and DCF Model'!Q304</f>
        <v>774777.39992718771</v>
      </c>
      <c r="L309" s="248">
        <f>'3 Statement and DCF Model'!R304</f>
        <v>798126.5493074758</v>
      </c>
      <c r="M309" s="248">
        <f>'3 Statement and DCF Model'!S304</f>
        <v>820394.44969678705</v>
      </c>
      <c r="N309" s="248">
        <f>'3 Statement and DCF Model'!T304</f>
        <v>841454.32569760003</v>
      </c>
      <c r="O309" s="248">
        <f>'3 Statement and DCF Model'!U304</f>
        <v>861183.86794169154</v>
      </c>
      <c r="V309" s="209"/>
      <c r="W309" s="209"/>
    </row>
    <row r="310" spans="1:23" hidden="1" outlineLevel="1" x14ac:dyDescent="0.2">
      <c r="A310" s="209"/>
      <c r="C310" s="209">
        <f>'3 Statement and DCF Model'!C305</f>
        <v>0</v>
      </c>
      <c r="D310" s="209"/>
      <c r="E310" s="209"/>
      <c r="F310" s="253">
        <f>'3 Statement and DCF Model'!L305</f>
        <v>623726.21364121092</v>
      </c>
      <c r="G310" s="248">
        <f>'3 Statement and DCF Model'!M305</f>
        <v>622330.46142182604</v>
      </c>
      <c r="H310" s="248">
        <f>'3 Statement and DCF Model'!N305</f>
        <v>639132.11186853226</v>
      </c>
      <c r="I310" s="248">
        <f>'3 Statement and DCF Model'!O305</f>
        <v>662344.00040158711</v>
      </c>
      <c r="J310" s="248">
        <f>'3 Statement and DCF Model'!P305</f>
        <v>685281.18913264771</v>
      </c>
      <c r="K310" s="248">
        <f>'3 Statement and DCF Model'!Q305</f>
        <v>707470.4962249141</v>
      </c>
      <c r="L310" s="248">
        <f>'3 Statement and DCF Model'!R305</f>
        <v>728791.24499747041</v>
      </c>
      <c r="M310" s="248">
        <f>'3 Statement and DCF Model'!S305</f>
        <v>749124.67565741681</v>
      </c>
      <c r="N310" s="248">
        <f>'3 Statement and DCF Model'!T305</f>
        <v>768355.02611179324</v>
      </c>
      <c r="O310" s="248">
        <f>'3 Statement and DCF Model'!U305</f>
        <v>786370.61232149613</v>
      </c>
      <c r="V310" s="209"/>
      <c r="W310" s="209"/>
    </row>
    <row r="311" spans="1:23" hidden="1" outlineLevel="1" x14ac:dyDescent="0.2">
      <c r="A311" s="209"/>
      <c r="C311" s="209">
        <f>'3 Statement and DCF Model'!C306</f>
        <v>0</v>
      </c>
      <c r="D311" s="209"/>
      <c r="E311" s="209"/>
      <c r="F311" s="253">
        <f>'3 Statement and DCF Model'!L306</f>
        <v>569541.51465272973</v>
      </c>
      <c r="G311" s="248">
        <f>'3 Statement and DCF Model'!M306</f>
        <v>568267.01501535252</v>
      </c>
      <c r="H311" s="248">
        <f>'3 Statement and DCF Model'!N306</f>
        <v>583609.06291200768</v>
      </c>
      <c r="I311" s="248">
        <f>'3 Statement and DCF Model'!O306</f>
        <v>604804.4750398536</v>
      </c>
      <c r="J311" s="248">
        <f>'3 Statement and DCF Model'!P306</f>
        <v>625749.05124340951</v>
      </c>
      <c r="K311" s="248">
        <f>'3 Statement and DCF Model'!Q306</f>
        <v>646010.71620798903</v>
      </c>
      <c r="L311" s="248">
        <f>'3 Statement and DCF Model'!R306</f>
        <v>665479.2767460543</v>
      </c>
      <c r="M311" s="248">
        <f>'3 Statement and DCF Model'!S306</f>
        <v>684046.29003309517</v>
      </c>
      <c r="N311" s="248">
        <f>'3 Statement and DCF Model'!T306</f>
        <v>701606.05052664503</v>
      </c>
      <c r="O311" s="248">
        <f>'3 Statement and DCF Model'!U306</f>
        <v>718056.57646707515</v>
      </c>
      <c r="V311" s="209"/>
      <c r="W311" s="209"/>
    </row>
    <row r="312" spans="1:23" hidden="1" outlineLevel="1" x14ac:dyDescent="0.2">
      <c r="A312" s="209"/>
      <c r="C312" s="209">
        <f>'3 Statement and DCF Model'!C307</f>
        <v>0</v>
      </c>
      <c r="D312" s="209"/>
      <c r="E312" s="209"/>
      <c r="F312" s="253">
        <f>'3 Statement and DCF Model'!L307</f>
        <v>520063.97970555525</v>
      </c>
      <c r="G312" s="248">
        <f>'3 Statement and DCF Model'!M307</f>
        <v>518900.19912680006</v>
      </c>
      <c r="H312" s="248">
        <f>'3 Statement and DCF Model'!N307</f>
        <v>532909.44389771495</v>
      </c>
      <c r="I312" s="248">
        <f>'3 Statement and DCF Model'!O307</f>
        <v>552263.5561074774</v>
      </c>
      <c r="J312" s="248">
        <f>'3 Statement and DCF Model'!P307</f>
        <v>571388.62315427396</v>
      </c>
      <c r="K312" s="248">
        <f>'3 Statement and DCF Model'!Q307</f>
        <v>589890.10521632328</v>
      </c>
      <c r="L312" s="248">
        <f>'3 Statement and DCF Model'!R307</f>
        <v>607667.3818714557</v>
      </c>
      <c r="M312" s="248">
        <f>'3 Statement and DCF Model'!S307</f>
        <v>624621.43100199546</v>
      </c>
      <c r="N312" s="248">
        <f>'3 Statement and DCF Model'!T307</f>
        <v>640655.72997758479</v>
      </c>
      <c r="O312" s="248">
        <f>'3 Statement and DCF Model'!U307</f>
        <v>655677.15645612008</v>
      </c>
      <c r="V312" s="209"/>
      <c r="W312" s="209"/>
    </row>
    <row r="313" spans="1:23" hidden="1" outlineLevel="1" x14ac:dyDescent="0.2">
      <c r="A313" s="209"/>
      <c r="C313" s="209">
        <f>'3 Statement and DCF Model'!C308</f>
        <v>0</v>
      </c>
      <c r="D313" s="209"/>
      <c r="E313" s="209"/>
      <c r="F313" s="253">
        <f>'3 Statement and DCF Model'!L308</f>
        <v>474884.68536326726</v>
      </c>
      <c r="G313" s="248">
        <f>'3 Statement and DCF Model'!M308</f>
        <v>473822.00539399323</v>
      </c>
      <c r="H313" s="248">
        <f>'3 Statement and DCF Model'!N308</f>
        <v>486614.23107164836</v>
      </c>
      <c r="I313" s="248">
        <f>'3 Statement and DCF Model'!O308</f>
        <v>504287.00181885919</v>
      </c>
      <c r="J313" s="248">
        <f>'3 Statement and DCF Model'!P308</f>
        <v>521750.62514499587</v>
      </c>
      <c r="K313" s="248">
        <f>'3 Statement and DCF Model'!Q308</f>
        <v>538644.83591645677</v>
      </c>
      <c r="L313" s="248">
        <f>'3 Statement and DCF Model'!R308</f>
        <v>554877.75486571377</v>
      </c>
      <c r="M313" s="248">
        <f>'3 Statement and DCF Model'!S308</f>
        <v>570358.96218091389</v>
      </c>
      <c r="N313" s="248">
        <f>'3 Statement and DCF Model'!T308</f>
        <v>585000.32040063606</v>
      </c>
      <c r="O313" s="248">
        <f>'3 Statement and DCF Model'!U308</f>
        <v>598716.79695993441</v>
      </c>
      <c r="V313" s="209"/>
      <c r="W313" s="209"/>
    </row>
    <row r="314" spans="1:23" hidden="1" outlineLevel="1" x14ac:dyDescent="0.2">
      <c r="A314" s="209"/>
      <c r="C314" s="209">
        <f>'3 Statement and DCF Model'!C309</f>
        <v>0</v>
      </c>
      <c r="D314" s="209"/>
      <c r="E314" s="209"/>
      <c r="F314" s="253">
        <f>'3 Statement and DCF Model'!L309</f>
        <v>433630.23241919093</v>
      </c>
      <c r="G314" s="248">
        <f>'3 Statement and DCF Model'!M309</f>
        <v>432659.87018965086</v>
      </c>
      <c r="H314" s="248">
        <f>'3 Statement and DCF Model'!N309</f>
        <v>444340.80235009111</v>
      </c>
      <c r="I314" s="248">
        <f>'3 Statement and DCF Model'!O309</f>
        <v>460478.29408819991</v>
      </c>
      <c r="J314" s="248">
        <f>'3 Statement and DCF Model'!P309</f>
        <v>476424.80757915619</v>
      </c>
      <c r="K314" s="248">
        <f>'3 Statement and DCF Model'!Q309</f>
        <v>491851.37484729919</v>
      </c>
      <c r="L314" s="248">
        <f>'3 Statement and DCF Model'!R309</f>
        <v>506674.09841317619</v>
      </c>
      <c r="M314" s="248">
        <f>'3 Statement and DCF Model'!S309</f>
        <v>520810.41346634465</v>
      </c>
      <c r="N314" s="248">
        <f>'3 Statement and DCF Model'!T309</f>
        <v>534179.8392731467</v>
      </c>
      <c r="O314" s="248">
        <f>'3 Statement and DCF Model'!U309</f>
        <v>546704.73026606441</v>
      </c>
      <c r="V314" s="209"/>
      <c r="W314" s="209"/>
    </row>
    <row r="315" spans="1:23" hidden="1" outlineLevel="1" x14ac:dyDescent="0.2">
      <c r="A315" s="209"/>
      <c r="C315" s="209">
        <f>'3 Statement and DCF Model'!C310</f>
        <v>0</v>
      </c>
      <c r="D315" s="209"/>
      <c r="E315" s="209"/>
      <c r="F315" s="253">
        <f>'3 Statement and DCF Model'!L310</f>
        <v>395959.6598152715</v>
      </c>
      <c r="G315" s="248">
        <f>'3 Statement and DCF Model'!M310</f>
        <v>395073.59544618288</v>
      </c>
      <c r="H315" s="248">
        <f>'3 Statement and DCF Model'!N310</f>
        <v>405739.77501297568</v>
      </c>
      <c r="I315" s="248">
        <f>'3 Statement and DCF Model'!O310</f>
        <v>420475.36137475935</v>
      </c>
      <c r="J315" s="248">
        <f>'3 Statement and DCF Model'!P310</f>
        <v>435036.56026048359</v>
      </c>
      <c r="K315" s="248">
        <f>'3 Statement and DCF Model'!Q310</f>
        <v>449122.98198789306</v>
      </c>
      <c r="L315" s="248">
        <f>'3 Statement and DCF Model'!R310</f>
        <v>462658.01746716915</v>
      </c>
      <c r="M315" s="248">
        <f>'3 Statement and DCF Model'!S310</f>
        <v>475566.27450512187</v>
      </c>
      <c r="N315" s="248">
        <f>'3 Statement and DCF Model'!T310</f>
        <v>487774.26393624017</v>
      </c>
      <c r="O315" s="248">
        <f>'3 Statement and DCF Model'!U310</f>
        <v>499211.08546298469</v>
      </c>
      <c r="V315" s="209"/>
      <c r="W315" s="209"/>
    </row>
    <row r="316" spans="1:23" hidden="1" outlineLevel="1" x14ac:dyDescent="0.2">
      <c r="A316" s="209"/>
      <c r="C316" s="209">
        <f>'3 Statement and DCF Model'!C311</f>
        <v>0</v>
      </c>
      <c r="D316" s="209"/>
      <c r="E316" s="209"/>
      <c r="F316" s="253">
        <f>'3 Statement and DCF Model'!L311</f>
        <v>361561.62665674614</v>
      </c>
      <c r="G316" s="248">
        <f>'3 Statement and DCF Model'!M311</f>
        <v>360752.53697634855</v>
      </c>
      <c r="H316" s="248">
        <f>'3 Statement and DCF Model'!N311</f>
        <v>370492.1181149467</v>
      </c>
      <c r="I316" s="248">
        <f>'3 Statement and DCF Model'!O311</f>
        <v>383947.5862229683</v>
      </c>
      <c r="J316" s="248">
        <f>'3 Statement and DCF Model'!P311</f>
        <v>397243.81634310487</v>
      </c>
      <c r="K316" s="248">
        <f>'3 Statement and DCF Model'!Q311</f>
        <v>410106.51441671979</v>
      </c>
      <c r="L316" s="248">
        <f>'3 Statement and DCF Model'!R311</f>
        <v>422465.72658249171</v>
      </c>
      <c r="M316" s="248">
        <f>'3 Statement and DCF Model'!S311</f>
        <v>434252.61016079097</v>
      </c>
      <c r="N316" s="248">
        <f>'3 Statement and DCF Model'!T311</f>
        <v>445400.06017876184</v>
      </c>
      <c r="O316" s="248">
        <f>'3 Statement and DCF Model'!U311</f>
        <v>455843.33562990709</v>
      </c>
      <c r="V316" s="209"/>
      <c r="W316" s="209"/>
    </row>
    <row r="317" spans="1:23" collapsed="1" x14ac:dyDescent="0.2">
      <c r="A317" s="209"/>
      <c r="C317" s="209" t="str">
        <f>'3 Statement and DCF Model'!C312</f>
        <v>(-) Total Debt</v>
      </c>
      <c r="D317" s="209"/>
      <c r="E317" s="209"/>
      <c r="F317" s="364">
        <f>'3 Statement and DCF Model'!L312</f>
        <v>-1349339</v>
      </c>
      <c r="G317" s="311">
        <f>'3 Statement and DCF Model'!M312</f>
        <v>-1349339</v>
      </c>
      <c r="H317" s="311">
        <f>'3 Statement and DCF Model'!N312</f>
        <v>-1349339</v>
      </c>
      <c r="I317" s="311">
        <f>'3 Statement and DCF Model'!O312</f>
        <v>-1349339</v>
      </c>
      <c r="J317" s="311">
        <f>'3 Statement and DCF Model'!P312</f>
        <v>-1349339</v>
      </c>
      <c r="K317" s="311">
        <f>'3 Statement and DCF Model'!Q312</f>
        <v>-1349339</v>
      </c>
      <c r="L317" s="311">
        <f>'3 Statement and DCF Model'!R312</f>
        <v>-1349339</v>
      </c>
      <c r="M317" s="311">
        <f>'3 Statement and DCF Model'!S312</f>
        <v>-1349339</v>
      </c>
      <c r="N317" s="311">
        <f>'3 Statement and DCF Model'!T312</f>
        <v>-1349339</v>
      </c>
      <c r="O317" s="311">
        <f>'3 Statement and DCF Model'!U312</f>
        <v>-1349339</v>
      </c>
      <c r="V317" s="209"/>
      <c r="W317" s="209"/>
    </row>
    <row r="318" spans="1:23" x14ac:dyDescent="0.2">
      <c r="A318" s="209"/>
      <c r="C318" s="209" t="str">
        <f>'3 Statement and DCF Model'!C313</f>
        <v>(-) Total Leases</v>
      </c>
      <c r="D318" s="209"/>
      <c r="E318" s="209"/>
      <c r="F318" s="364">
        <f>'3 Statement and DCF Model'!L313</f>
        <v>-351957</v>
      </c>
      <c r="G318" s="311">
        <f>'3 Statement and DCF Model'!M313</f>
        <v>-395277.64060735336</v>
      </c>
      <c r="H318" s="311">
        <f>'3 Statement and DCF Model'!N313</f>
        <v>-439822.2466470385</v>
      </c>
      <c r="I318" s="311">
        <f>'3 Statement and DCF Model'!O313</f>
        <v>-485536.31037572952</v>
      </c>
      <c r="J318" s="311">
        <f>'3 Statement and DCF Model'!P313</f>
        <v>-532359.10617763025</v>
      </c>
      <c r="K318" s="311">
        <f>'3 Statement and DCF Model'!Q313</f>
        <v>-580223.87924068898</v>
      </c>
      <c r="L318" s="311">
        <f>'3 Statement and DCF Model'!R313</f>
        <v>-629058.08779717225</v>
      </c>
      <c r="M318" s="311">
        <f>'3 Statement and DCF Model'!S313</f>
        <v>-678783.69801957777</v>
      </c>
      <c r="N318" s="311">
        <f>'3 Statement and DCF Model'!T313</f>
        <v>-729317.53000532382</v>
      </c>
      <c r="O318" s="311">
        <f>'3 Statement and DCF Model'!U313</f>
        <v>-780571.65262945392</v>
      </c>
      <c r="V318" s="209"/>
      <c r="W318" s="209"/>
    </row>
    <row r="319" spans="1:23" x14ac:dyDescent="0.2">
      <c r="A319" s="209"/>
      <c r="C319" s="209" t="str">
        <f>'3 Statement and DCF Model'!C314</f>
        <v>(+) Cash &amp; Investments</v>
      </c>
      <c r="D319" s="209"/>
      <c r="E319" s="209"/>
      <c r="F319" s="364">
        <f>'3 Statement and DCF Model'!L314</f>
        <v>183678</v>
      </c>
      <c r="G319" s="311">
        <f ca="1">'3 Statement and DCF Model'!M314</f>
        <v>218573.55927275552</v>
      </c>
      <c r="H319" s="311">
        <f ca="1">'3 Statement and DCF Model'!N314</f>
        <v>231626.42078501987</v>
      </c>
      <c r="I319" s="311">
        <f ca="1">'3 Statement and DCF Model'!O314</f>
        <v>246040.10035192966</v>
      </c>
      <c r="J319" s="311">
        <f ca="1">'3 Statement and DCF Model'!P314</f>
        <v>271213.73051170271</v>
      </c>
      <c r="K319" s="311">
        <f ca="1">'3 Statement and DCF Model'!Q314</f>
        <v>307927.77242101228</v>
      </c>
      <c r="L319" s="311">
        <f ca="1">'3 Statement and DCF Model'!R314</f>
        <v>356442.88251964457</v>
      </c>
      <c r="M319" s="311">
        <f ca="1">'3 Statement and DCF Model'!S314</f>
        <v>416954.87984787882</v>
      </c>
      <c r="N319" s="311">
        <f ca="1">'3 Statement and DCF Model'!T314</f>
        <v>489591.23862536636</v>
      </c>
      <c r="O319" s="311">
        <f ca="1">'3 Statement and DCF Model'!U314</f>
        <v>574408.17127534142</v>
      </c>
      <c r="V319" s="209"/>
      <c r="W319" s="209"/>
    </row>
    <row r="320" spans="1:23" x14ac:dyDescent="0.2">
      <c r="A320" s="209"/>
      <c r="C320" s="209" t="str">
        <f>'3 Statement and DCF Model'!C315</f>
        <v>Equity Value</v>
      </c>
      <c r="D320" s="209"/>
      <c r="E320" s="209"/>
      <c r="F320" s="364">
        <f>'3 Statement and DCF Model'!L315</f>
        <v>9058076.5882484876</v>
      </c>
      <c r="G320" s="311">
        <f ca="1">'3 Statement and DCF Model'!M315</f>
        <v>8739869.3460727613</v>
      </c>
      <c r="H320" s="311">
        <f ca="1">'3 Statement and DCF Model'!N315</f>
        <v>8357211.0988131464</v>
      </c>
      <c r="I320" s="311">
        <f ca="1">'3 Statement and DCF Model'!O315</f>
        <v>7913513.8409650438</v>
      </c>
      <c r="J320" s="311">
        <f ca="1">'3 Statement and DCF Model'!P315</f>
        <v>7408731.481691476</v>
      </c>
      <c r="K320" s="311">
        <f ca="1">'3 Statement and DCF Model'!Q315</f>
        <v>6837716.1824677046</v>
      </c>
      <c r="L320" s="311">
        <f ca="1">'3 Statement and DCF Model'!R315</f>
        <v>6194614.4678385044</v>
      </c>
      <c r="M320" s="311">
        <f ca="1">'3 Statement and DCF Model'!S315</f>
        <v>5473088.3378433129</v>
      </c>
      <c r="N320" s="311">
        <f ca="1">'3 Statement and DCF Model'!T315</f>
        <v>4666267.5246655624</v>
      </c>
      <c r="O320" s="311">
        <f ca="1">'3 Statement and DCF Model'!U315</f>
        <v>3766696.639097394</v>
      </c>
      <c r="V320" s="209"/>
      <c r="W320" s="209"/>
    </row>
    <row r="321" spans="1:23" x14ac:dyDescent="0.2">
      <c r="A321" s="209"/>
      <c r="C321" s="209" t="str">
        <f>'3 Statement and DCF Model'!C316</f>
        <v>Diluted Shares</v>
      </c>
      <c r="D321" s="209"/>
      <c r="E321" s="209"/>
      <c r="F321" s="364">
        <f>'3 Statement and DCF Model'!L316</f>
        <v>57232.671232876717</v>
      </c>
      <c r="G321" s="311">
        <f>'3 Statement and DCF Model'!M316</f>
        <v>55612.109698630135</v>
      </c>
      <c r="H321" s="311">
        <f>'3 Statement and DCF Model'!N316</f>
        <v>54193.91138119618</v>
      </c>
      <c r="I321" s="311">
        <f>'3 Statement and DCF Model'!O316</f>
        <v>52691.025928841744</v>
      </c>
      <c r="J321" s="311">
        <f>'3 Statement and DCF Model'!P316</f>
        <v>51229.817938499815</v>
      </c>
      <c r="K321" s="311">
        <f>'3 Statement and DCF Model'!Q316</f>
        <v>49809.131626250135</v>
      </c>
      <c r="L321" s="311">
        <f>'3 Statement and DCF Model'!R316</f>
        <v>48427.843259943511</v>
      </c>
      <c r="M321" s="311">
        <f>'3 Statement and DCF Model'!S316</f>
        <v>47084.860270353965</v>
      </c>
      <c r="N321" s="311">
        <f>'3 Statement and DCF Model'!T316</f>
        <v>45779.12038698011</v>
      </c>
      <c r="O321" s="311">
        <f>'3 Statement and DCF Model'!U316</f>
        <v>44509.590797812154</v>
      </c>
      <c r="V321" s="209"/>
      <c r="W321" s="209"/>
    </row>
    <row r="322" spans="1:23" x14ac:dyDescent="0.2">
      <c r="A322" s="209"/>
      <c r="C322" s="209" t="str">
        <f>'3 Statement and DCF Model'!C317</f>
        <v>Implied Share Price @ Date of Valuation</v>
      </c>
      <c r="D322" s="209"/>
      <c r="E322" s="209"/>
      <c r="F322" s="378">
        <f>'3 Statement and DCF Model'!L317</f>
        <v>107.66</v>
      </c>
      <c r="G322" s="363">
        <f ca="1">'3 Statement and DCF Model'!M317</f>
        <v>157.15766572128527</v>
      </c>
      <c r="H322" s="363">
        <f ca="1">'3 Statement and DCF Model'!N317</f>
        <v>154.20940998388377</v>
      </c>
      <c r="I322" s="363">
        <f ca="1">'3 Statement and DCF Model'!O317</f>
        <v>150.1871277217509</v>
      </c>
      <c r="J322" s="363">
        <f ca="1">'3 Statement and DCF Model'!P317</f>
        <v>144.61756414175593</v>
      </c>
      <c r="K322" s="363">
        <f ca="1">'3 Statement and DCF Model'!Q317</f>
        <v>137.2783656172823</v>
      </c>
      <c r="L322" s="363">
        <f ca="1">'3 Statement and DCF Model'!R317</f>
        <v>127.91431645196354</v>
      </c>
      <c r="M322" s="363">
        <f ca="1">'3 Statement and DCF Model'!S317</f>
        <v>116.23881448129374</v>
      </c>
      <c r="N322" s="363">
        <f ca="1">'3 Statement and DCF Model'!T317</f>
        <v>101.93003896144498</v>
      </c>
      <c r="O322" s="363">
        <f ca="1">'3 Statement and DCF Model'!U317</f>
        <v>84.62662926306983</v>
      </c>
      <c r="V322" s="209"/>
      <c r="W322" s="209"/>
    </row>
    <row r="323" spans="1:23" x14ac:dyDescent="0.2">
      <c r="A323" s="209"/>
      <c r="C323" s="209"/>
      <c r="D323" s="209"/>
      <c r="E323" s="209"/>
      <c r="F323" s="272"/>
      <c r="G323" s="209"/>
      <c r="H323" s="209"/>
      <c r="I323" s="219"/>
      <c r="J323" s="209"/>
      <c r="K323" s="209"/>
      <c r="L323" s="209"/>
      <c r="M323" s="209"/>
      <c r="N323" s="209"/>
      <c r="O323" s="209"/>
      <c r="V323" s="209"/>
      <c r="W323" s="209"/>
    </row>
    <row r="324" spans="1:23" x14ac:dyDescent="0.2">
      <c r="A324" s="209"/>
      <c r="C324" s="209" t="str">
        <f>'3 Statement and DCF Model'!C319</f>
        <v>Net Debt % of Equity Value</v>
      </c>
      <c r="D324" s="209"/>
      <c r="E324" s="209"/>
      <c r="F324" s="365">
        <f>'3 Statement and DCF Model'!L319</f>
        <v>0.16754307442806174</v>
      </c>
      <c r="G324" s="366">
        <f ca="1">'3 Statement and DCF Model'!M319</f>
        <v>0.17460708174319808</v>
      </c>
      <c r="H324" s="366">
        <f ca="1">'3 Statement and DCF Model'!N319</f>
        <v>0.18637016672741613</v>
      </c>
      <c r="I324" s="366">
        <f ca="1">'3 Statement and DCF Model'!O319</f>
        <v>0.20077493284955741</v>
      </c>
      <c r="J324" s="366">
        <f ca="1">'3 Statement and DCF Model'!P319</f>
        <v>0.21737653465316853</v>
      </c>
      <c r="K324" s="366">
        <f ca="1">'3 Statement and DCF Model'!Q319</f>
        <v>0.23716034177868364</v>
      </c>
      <c r="L324" s="366">
        <f ca="1">'3 Statement and DCF Model'!R319</f>
        <v>0.26183295404394691</v>
      </c>
      <c r="M324" s="366">
        <f ca="1">'3 Statement and DCF Model'!S319</f>
        <v>0.29438001338867198</v>
      </c>
      <c r="N324" s="366">
        <f ca="1">'3 Statement and DCF Model'!T319</f>
        <v>0.34054311780888469</v>
      </c>
      <c r="O324" s="366">
        <f ca="1">'3 Statement and DCF Model'!U319</f>
        <v>0.41296197448139976</v>
      </c>
      <c r="V324" s="209"/>
      <c r="W324" s="209"/>
    </row>
    <row r="325" spans="1:23" x14ac:dyDescent="0.2">
      <c r="A325" s="209"/>
      <c r="C325" s="209" t="str">
        <f>'3 Statement and DCF Model'!C320</f>
        <v>Implied Share Price y/y</v>
      </c>
      <c r="D325" s="209"/>
      <c r="E325" s="209"/>
      <c r="F325" s="365"/>
      <c r="G325" s="366">
        <f ca="1">'3 Statement and DCF Model'!M320</f>
        <v>0.45975910943047804</v>
      </c>
      <c r="H325" s="366">
        <f ca="1">'3 Statement and DCF Model'!N320</f>
        <v>-1.8759859558045044E-2</v>
      </c>
      <c r="I325" s="366">
        <f ca="1">'3 Statement and DCF Model'!O320</f>
        <v>-2.6083247854675307E-2</v>
      </c>
      <c r="J325" s="366">
        <f ca="1">'3 Statement and DCF Model'!P320</f>
        <v>-3.708416070326348E-2</v>
      </c>
      <c r="K325" s="366">
        <f ca="1">'3 Statement and DCF Model'!Q320</f>
        <v>-5.0749012182777831E-2</v>
      </c>
      <c r="L325" s="366">
        <f ca="1">'3 Statement and DCF Model'!R320</f>
        <v>-6.8212125947250457E-2</v>
      </c>
      <c r="M325" s="366">
        <f ca="1">'3 Statement and DCF Model'!S320</f>
        <v>-9.127595952134393E-2</v>
      </c>
      <c r="N325" s="366">
        <f ca="1">'3 Statement and DCF Model'!T320</f>
        <v>-0.12309808546913104</v>
      </c>
      <c r="O325" s="366">
        <f ca="1">'3 Statement and DCF Model'!U320</f>
        <v>-0.16975770709672899</v>
      </c>
      <c r="V325" s="209"/>
      <c r="W325" s="209"/>
    </row>
    <row r="326" spans="1:23" x14ac:dyDescent="0.2">
      <c r="A326" s="209"/>
      <c r="C326" s="209" t="str">
        <f>'3 Statement and DCF Model'!C321</f>
        <v>IRR assuming model is right</v>
      </c>
      <c r="D326" s="209"/>
      <c r="E326" s="209"/>
      <c r="F326" s="365"/>
      <c r="G326" s="366">
        <f ca="1">'3 Statement and DCF Model'!M321</f>
        <v>0.45975910943047804</v>
      </c>
      <c r="H326" s="366">
        <f ca="1">'3 Statement and DCF Model'!N321</f>
        <v>0.19681837951670245</v>
      </c>
      <c r="I326" s="366">
        <f ca="1">'3 Statement and DCF Model'!O321</f>
        <v>0.11735912159080542</v>
      </c>
      <c r="J326" s="366">
        <f ca="1">'3 Statement and DCF Model'!P321</f>
        <v>7.6568495842537443E-2</v>
      </c>
      <c r="K326" s="366">
        <f ca="1">'3 Statement and DCF Model'!Q321</f>
        <v>4.9807194910240105E-2</v>
      </c>
      <c r="L326" s="366">
        <f ca="1">'3 Statement and DCF Model'!R321</f>
        <v>2.9147120267459137E-2</v>
      </c>
      <c r="M326" s="366">
        <f ca="1">'3 Statement and DCF Model'!S321</f>
        <v>1.1012872555849151E-2</v>
      </c>
      <c r="N326" s="366">
        <f ca="1">'3 Statement and DCF Model'!T321</f>
        <v>-6.8131132485271806E-3</v>
      </c>
      <c r="O326" s="366">
        <f ca="1">'3 Statement and DCF Model'!U321</f>
        <v>-2.6393129990959663E-2</v>
      </c>
      <c r="V326" s="209"/>
      <c r="W326" s="209"/>
    </row>
    <row r="327" spans="1:23" x14ac:dyDescent="0.2">
      <c r="A327" s="209"/>
      <c r="C327" s="209"/>
      <c r="D327" s="209"/>
      <c r="E327" s="209"/>
      <c r="F327" s="209"/>
      <c r="G327" s="209"/>
      <c r="H327" s="209"/>
      <c r="I327" s="209"/>
      <c r="J327" s="209"/>
      <c r="K327" s="209"/>
      <c r="L327" s="243"/>
      <c r="M327" s="243"/>
      <c r="N327" s="243"/>
      <c r="O327" s="243"/>
      <c r="P327" s="243"/>
      <c r="Q327" s="243"/>
      <c r="R327" s="243"/>
      <c r="S327" s="243"/>
      <c r="T327" s="243"/>
      <c r="U327" s="243"/>
      <c r="V327" s="209"/>
      <c r="W327" s="209"/>
    </row>
    <row r="328" spans="1:23" ht="18" x14ac:dyDescent="0.25">
      <c r="A328" s="209"/>
      <c r="C328" s="271" t="str">
        <f>'3 Statement and DCF Model'!C323</f>
        <v>Financial Health Check</v>
      </c>
      <c r="D328" s="209"/>
      <c r="E328" s="209"/>
      <c r="F328" s="272"/>
      <c r="G328" s="209"/>
      <c r="H328" s="209"/>
      <c r="I328" s="209"/>
      <c r="J328" s="209"/>
      <c r="K328" s="209"/>
      <c r="L328" s="209"/>
      <c r="M328" s="209"/>
      <c r="N328" s="209"/>
      <c r="O328" s="209"/>
      <c r="P328" s="209"/>
      <c r="Q328" s="209"/>
      <c r="R328" s="209"/>
      <c r="S328" s="209"/>
      <c r="T328" s="209"/>
      <c r="U328" s="209"/>
      <c r="V328" s="209"/>
      <c r="W328" s="209"/>
    </row>
    <row r="329" spans="1:23" x14ac:dyDescent="0.2">
      <c r="A329" s="209"/>
      <c r="C329" s="213"/>
      <c r="D329" s="209"/>
      <c r="E329" s="209"/>
      <c r="F329" s="272"/>
      <c r="G329" s="209"/>
      <c r="H329" s="209"/>
      <c r="I329" s="209"/>
      <c r="J329" s="209"/>
      <c r="K329" s="209"/>
      <c r="L329" s="209"/>
      <c r="M329" s="209"/>
      <c r="N329" s="209"/>
      <c r="O329" s="209"/>
      <c r="P329" s="209"/>
      <c r="Q329" s="209"/>
      <c r="R329" s="209"/>
      <c r="S329" s="209"/>
      <c r="T329" s="209"/>
      <c r="U329" s="209"/>
      <c r="V329" s="209"/>
      <c r="W329" s="209"/>
    </row>
    <row r="330" spans="1:23" s="269" customFormat="1" x14ac:dyDescent="0.2">
      <c r="A330" s="213"/>
      <c r="C330" s="270" t="s">
        <v>1485</v>
      </c>
      <c r="D330" s="270"/>
      <c r="E330" s="270"/>
      <c r="F330" s="298">
        <f>firstyear</f>
        <v>2019</v>
      </c>
      <c r="G330" s="301">
        <f>F330+1</f>
        <v>2020</v>
      </c>
      <c r="H330" s="301">
        <f t="shared" ref="H330:U330" si="19">G330+1</f>
        <v>2021</v>
      </c>
      <c r="I330" s="301">
        <f t="shared" si="19"/>
        <v>2022</v>
      </c>
      <c r="J330" s="301">
        <f t="shared" si="19"/>
        <v>2023</v>
      </c>
      <c r="K330" s="301">
        <f t="shared" si="19"/>
        <v>2024</v>
      </c>
      <c r="L330" s="301">
        <f t="shared" si="19"/>
        <v>2025</v>
      </c>
      <c r="M330" s="301">
        <f t="shared" si="19"/>
        <v>2026</v>
      </c>
      <c r="N330" s="301">
        <f t="shared" si="19"/>
        <v>2027</v>
      </c>
      <c r="O330" s="301">
        <f t="shared" si="19"/>
        <v>2028</v>
      </c>
      <c r="P330" s="301">
        <f t="shared" si="19"/>
        <v>2029</v>
      </c>
      <c r="Q330" s="301">
        <f t="shared" si="19"/>
        <v>2030</v>
      </c>
      <c r="R330" s="301">
        <f t="shared" si="19"/>
        <v>2031</v>
      </c>
      <c r="S330" s="301">
        <f t="shared" si="19"/>
        <v>2032</v>
      </c>
      <c r="T330" s="301">
        <f t="shared" si="19"/>
        <v>2033</v>
      </c>
      <c r="U330" s="301">
        <f t="shared" si="19"/>
        <v>2034</v>
      </c>
      <c r="V330" s="213"/>
      <c r="W330" s="213"/>
    </row>
    <row r="331" spans="1:23" x14ac:dyDescent="0.2">
      <c r="A331" s="209"/>
      <c r="C331" s="254" t="str">
        <f>'3 Statement and DCF Model'!C327</f>
        <v>Profitability &amp; Performance</v>
      </c>
      <c r="D331" s="209"/>
      <c r="E331" s="209"/>
      <c r="F331" s="272"/>
      <c r="G331" s="209"/>
      <c r="H331" s="209"/>
      <c r="I331" s="209"/>
      <c r="J331" s="209"/>
      <c r="K331" s="209"/>
      <c r="L331" s="243"/>
      <c r="M331" s="243"/>
      <c r="N331" s="243"/>
      <c r="O331" s="243"/>
      <c r="P331" s="243"/>
      <c r="Q331" s="243"/>
      <c r="R331" s="243"/>
      <c r="S331" s="243"/>
      <c r="T331" s="243"/>
      <c r="U331" s="243"/>
      <c r="V331" s="209"/>
      <c r="W331" s="209"/>
    </row>
    <row r="332" spans="1:23" x14ac:dyDescent="0.2">
      <c r="A332" s="209"/>
      <c r="C332" s="255" t="str">
        <f>'3 Statement and DCF Model'!C328</f>
        <v>Gross Margin</v>
      </c>
      <c r="D332" s="209"/>
      <c r="E332" s="209"/>
      <c r="F332" s="284">
        <f>'3 Statement and DCF Model'!F328</f>
        <v>0.50142979847926972</v>
      </c>
      <c r="G332" s="219">
        <f>'3 Statement and DCF Model'!G328</f>
        <v>0.54110715313889168</v>
      </c>
      <c r="H332" s="219">
        <f>'3 Statement and DCF Model'!H328</f>
        <v>0.61390601603861994</v>
      </c>
      <c r="I332" s="219">
        <f>'3 Statement and DCF Model'!I328</f>
        <v>0.52328828391680982</v>
      </c>
      <c r="J332" s="219">
        <f>'3 Statement and DCF Model'!J328</f>
        <v>0.55775276622668335</v>
      </c>
      <c r="K332" s="219">
        <f>'3 Statement and DCF Model'!K328</f>
        <v>0.58756571011782233</v>
      </c>
      <c r="L332" s="219">
        <f>'3 Statement and DCF Model'!L328</f>
        <v>0.57830000000000004</v>
      </c>
      <c r="M332" s="219">
        <f>'3 Statement and DCF Model'!M328</f>
        <v>0.5807000000000001</v>
      </c>
      <c r="N332" s="219">
        <f>'3 Statement and DCF Model'!N328</f>
        <v>0.5827</v>
      </c>
      <c r="O332" s="219">
        <f>'3 Statement and DCF Model'!O328</f>
        <v>0.5827</v>
      </c>
      <c r="P332" s="219">
        <f>'3 Statement and DCF Model'!P328</f>
        <v>0.5827</v>
      </c>
      <c r="Q332" s="219">
        <f>'3 Statement and DCF Model'!Q328</f>
        <v>0.5827</v>
      </c>
      <c r="R332" s="219">
        <f>'3 Statement and DCF Model'!R328</f>
        <v>0.5827</v>
      </c>
      <c r="S332" s="219">
        <f>'3 Statement and DCF Model'!S328</f>
        <v>0.5827</v>
      </c>
      <c r="T332" s="219">
        <f>'3 Statement and DCF Model'!T328</f>
        <v>0.5827</v>
      </c>
      <c r="U332" s="219">
        <f>'3 Statement and DCF Model'!U328</f>
        <v>0.5827</v>
      </c>
      <c r="V332" s="209"/>
      <c r="W332" s="209"/>
    </row>
    <row r="333" spans="1:23" s="256" customFormat="1" x14ac:dyDescent="0.2">
      <c r="A333" s="215"/>
      <c r="C333" s="257" t="str">
        <f>'3 Statement and DCF Model'!C329</f>
        <v>Rating</v>
      </c>
      <c r="D333" s="215"/>
      <c r="E333" s="215"/>
      <c r="F333" s="342" t="str">
        <f>'3 Statement and DCF Model'!F329</f>
        <v>AAA</v>
      </c>
      <c r="G333" s="217" t="str">
        <f>'3 Statement and DCF Model'!G329</f>
        <v>AAA</v>
      </c>
      <c r="H333" s="217" t="str">
        <f>'3 Statement and DCF Model'!H329</f>
        <v>AAA</v>
      </c>
      <c r="I333" s="217" t="str">
        <f>'3 Statement and DCF Model'!I329</f>
        <v>AAA</v>
      </c>
      <c r="J333" s="217" t="str">
        <f>'3 Statement and DCF Model'!J329</f>
        <v>AAA</v>
      </c>
      <c r="K333" s="217" t="str">
        <f>'3 Statement and DCF Model'!K329</f>
        <v>AAA</v>
      </c>
      <c r="L333" s="217" t="str">
        <f>'3 Statement and DCF Model'!L329</f>
        <v>AAA</v>
      </c>
      <c r="M333" s="217" t="str">
        <f>'3 Statement and DCF Model'!M329</f>
        <v>AAA</v>
      </c>
      <c r="N333" s="217" t="str">
        <f>'3 Statement and DCF Model'!N329</f>
        <v>AAA</v>
      </c>
      <c r="O333" s="217" t="str">
        <f>'3 Statement and DCF Model'!O329</f>
        <v>AAA</v>
      </c>
      <c r="P333" s="217" t="str">
        <f>'3 Statement and DCF Model'!P329</f>
        <v>AAA</v>
      </c>
      <c r="Q333" s="217" t="str">
        <f>'3 Statement and DCF Model'!Q329</f>
        <v>AAA</v>
      </c>
      <c r="R333" s="217" t="str">
        <f>'3 Statement and DCF Model'!R329</f>
        <v>AAA</v>
      </c>
      <c r="S333" s="217" t="str">
        <f>'3 Statement and DCF Model'!S329</f>
        <v>AAA</v>
      </c>
      <c r="T333" s="217" t="str">
        <f>'3 Statement and DCF Model'!T329</f>
        <v>AAA</v>
      </c>
      <c r="U333" s="217" t="str">
        <f>'3 Statement and DCF Model'!U329</f>
        <v>AAA</v>
      </c>
      <c r="V333" s="215"/>
      <c r="W333" s="215"/>
    </row>
    <row r="334" spans="1:23" x14ac:dyDescent="0.2">
      <c r="A334" s="209"/>
      <c r="C334" s="255" t="str">
        <f>'3 Statement and DCF Model'!C330</f>
        <v>Net Profit Margin</v>
      </c>
      <c r="D334" s="209"/>
      <c r="E334" s="209"/>
      <c r="F334" s="284">
        <f>'3 Statement and DCF Model'!F330</f>
        <v>9.7105216753223852E-2</v>
      </c>
      <c r="G334" s="219">
        <f>'3 Statement and DCF Model'!G330</f>
        <v>0.22573741784521964</v>
      </c>
      <c r="H334" s="219">
        <f>'3 Statement and DCF Model'!H330</f>
        <v>0.3136893667200365</v>
      </c>
      <c r="I334" s="219">
        <f>'3 Statement and DCF Model'!I330</f>
        <v>0.15194410102996214</v>
      </c>
      <c r="J334" s="219">
        <f>'3 Statement and DCF Model'!J330</f>
        <v>0.20002437949023646</v>
      </c>
      <c r="K334" s="219">
        <f>'3 Statement and DCF Model'!K330</f>
        <v>0.23160555499757685</v>
      </c>
      <c r="L334" s="219">
        <f ca="1">'3 Statement and DCF Model'!L330</f>
        <v>0.16536793019542073</v>
      </c>
      <c r="M334" s="219">
        <f ca="1">'3 Statement and DCF Model'!M330</f>
        <v>0.16267759356934974</v>
      </c>
      <c r="N334" s="219">
        <f ca="1">'3 Statement and DCF Model'!N330</f>
        <v>0.16672407720532484</v>
      </c>
      <c r="O334" s="219">
        <f ca="1">'3 Statement and DCF Model'!O330</f>
        <v>0.1691227469858031</v>
      </c>
      <c r="P334" s="219">
        <f ca="1">'3 Statement and DCF Model'!P330</f>
        <v>0.17148988048403166</v>
      </c>
      <c r="Q334" s="219">
        <f ca="1">'3 Statement and DCF Model'!Q330</f>
        <v>0.17382550392811769</v>
      </c>
      <c r="R334" s="219">
        <f ca="1">'3 Statement and DCF Model'!R330</f>
        <v>0.17612955359563179</v>
      </c>
      <c r="S334" s="219">
        <f ca="1">'3 Statement and DCF Model'!S330</f>
        <v>0.17840187602244403</v>
      </c>
      <c r="T334" s="219">
        <f ca="1">'3 Statement and DCF Model'!T330</f>
        <v>0.1806422273433852</v>
      </c>
      <c r="U334" s="219">
        <f ca="1">'3 Statement and DCF Model'!U330</f>
        <v>0.18285027176053759</v>
      </c>
      <c r="V334" s="209"/>
      <c r="W334" s="209"/>
    </row>
    <row r="335" spans="1:23" s="256" customFormat="1" x14ac:dyDescent="0.2">
      <c r="A335" s="215"/>
      <c r="C335" s="257" t="str">
        <f>'3 Statement and DCF Model'!C331</f>
        <v>Rating</v>
      </c>
      <c r="D335" s="215"/>
      <c r="E335" s="215"/>
      <c r="F335" s="342" t="str">
        <f>'3 Statement and DCF Model'!F331</f>
        <v>BBB</v>
      </c>
      <c r="G335" s="217" t="str">
        <f>'3 Statement and DCF Model'!G331</f>
        <v>AAA</v>
      </c>
      <c r="H335" s="217" t="str">
        <f>'3 Statement and DCF Model'!H331</f>
        <v>AAA</v>
      </c>
      <c r="I335" s="217" t="str">
        <f>'3 Statement and DCF Model'!I331</f>
        <v>AA</v>
      </c>
      <c r="J335" s="217" t="str">
        <f>'3 Statement and DCF Model'!J331</f>
        <v>AAA</v>
      </c>
      <c r="K335" s="217" t="str">
        <f>'3 Statement and DCF Model'!K331</f>
        <v>AAA</v>
      </c>
      <c r="L335" s="217" t="str">
        <f ca="1">'3 Statement and DCF Model'!L331</f>
        <v>AA</v>
      </c>
      <c r="M335" s="217" t="str">
        <f ca="1">'3 Statement and DCF Model'!M331</f>
        <v>AA</v>
      </c>
      <c r="N335" s="217" t="str">
        <f ca="1">'3 Statement and DCF Model'!N331</f>
        <v>AA</v>
      </c>
      <c r="O335" s="217" t="str">
        <f ca="1">'3 Statement and DCF Model'!O331</f>
        <v>AA</v>
      </c>
      <c r="P335" s="217" t="str">
        <f ca="1">'3 Statement and DCF Model'!P331</f>
        <v>AA</v>
      </c>
      <c r="Q335" s="217" t="str">
        <f ca="1">'3 Statement and DCF Model'!Q331</f>
        <v>AA</v>
      </c>
      <c r="R335" s="217" t="str">
        <f ca="1">'3 Statement and DCF Model'!R331</f>
        <v>AA</v>
      </c>
      <c r="S335" s="217" t="str">
        <f ca="1">'3 Statement and DCF Model'!S331</f>
        <v>AA</v>
      </c>
      <c r="T335" s="217" t="str">
        <f ca="1">'3 Statement and DCF Model'!T331</f>
        <v>AA</v>
      </c>
      <c r="U335" s="217" t="str">
        <f ca="1">'3 Statement and DCF Model'!U331</f>
        <v>AA</v>
      </c>
      <c r="V335" s="215"/>
      <c r="W335" s="215"/>
    </row>
    <row r="336" spans="1:23" x14ac:dyDescent="0.2">
      <c r="A336" s="209"/>
      <c r="C336" s="255" t="str">
        <f>'3 Statement and DCF Model'!C332</f>
        <v>Return on Assets</v>
      </c>
      <c r="D336" s="209"/>
      <c r="E336" s="209"/>
      <c r="F336" s="284">
        <f>'3 Statement and DCF Model'!F332</f>
        <v>0.16174428331271437</v>
      </c>
      <c r="G336" s="219">
        <f>'3 Statement and DCF Model'!G332</f>
        <v>0.27965903981593299</v>
      </c>
      <c r="H336" s="219">
        <f>'3 Statement and DCF Model'!H332</f>
        <v>0.46968418218486174</v>
      </c>
      <c r="I336" s="219">
        <f>'3 Statement and DCF Model'!I332</f>
        <v>0.11998741835760253</v>
      </c>
      <c r="J336" s="219">
        <f>'3 Statement and DCF Model'!J332</f>
        <v>0.17067061397974173</v>
      </c>
      <c r="K336" s="219">
        <f>'3 Statement and DCF Model'!K332</f>
        <v>0.19743158623593224</v>
      </c>
      <c r="L336" s="219">
        <f ca="1">'3 Statement and DCF Model'!L332</f>
        <v>0.13677935567575766</v>
      </c>
      <c r="M336" s="219">
        <f ca="1">'3 Statement and DCF Model'!M332</f>
        <v>0.13308040336587515</v>
      </c>
      <c r="N336" s="219">
        <f ca="1">'3 Statement and DCF Model'!N332</f>
        <v>0.13433173592991365</v>
      </c>
      <c r="O336" s="219">
        <f ca="1">'3 Statement and DCF Model'!O332</f>
        <v>0.13382536799050146</v>
      </c>
      <c r="P336" s="219">
        <f ca="1">'3 Statement and DCF Model'!P332</f>
        <v>0.13294634329975427</v>
      </c>
      <c r="Q336" s="219">
        <f ca="1">'3 Statement and DCF Model'!Q332</f>
        <v>0.13172474908259219</v>
      </c>
      <c r="R336" s="219">
        <f ca="1">'3 Statement and DCF Model'!R332</f>
        <v>0.13019143305774669</v>
      </c>
      <c r="S336" s="219">
        <f ca="1">'3 Statement and DCF Model'!S332</f>
        <v>0.12837728749357197</v>
      </c>
      <c r="T336" s="219">
        <f ca="1">'3 Statement and DCF Model'!T332</f>
        <v>0.1263126631405137</v>
      </c>
      <c r="U336" s="219">
        <f ca="1">'3 Statement and DCF Model'!U332</f>
        <v>0.12402690884840006</v>
      </c>
      <c r="V336" s="209"/>
      <c r="W336" s="209"/>
    </row>
    <row r="337" spans="1:23" s="256" customFormat="1" x14ac:dyDescent="0.2">
      <c r="A337" s="215"/>
      <c r="C337" s="257" t="str">
        <f>'3 Statement and DCF Model'!C333</f>
        <v>Rating</v>
      </c>
      <c r="D337" s="215"/>
      <c r="E337" s="215"/>
      <c r="F337" s="342" t="str">
        <f>'3 Statement and DCF Model'!F333</f>
        <v>AAA</v>
      </c>
      <c r="G337" s="217" t="str">
        <f>'3 Statement and DCF Model'!G333</f>
        <v>AAA</v>
      </c>
      <c r="H337" s="217" t="str">
        <f>'3 Statement and DCF Model'!H333</f>
        <v>AAA</v>
      </c>
      <c r="I337" s="217" t="str">
        <f>'3 Statement and DCF Model'!I333</f>
        <v>AAA</v>
      </c>
      <c r="J337" s="217" t="str">
        <f>'3 Statement and DCF Model'!J333</f>
        <v>AAA</v>
      </c>
      <c r="K337" s="217" t="str">
        <f>'3 Statement and DCF Model'!K333</f>
        <v>AAA</v>
      </c>
      <c r="L337" s="217" t="str">
        <f ca="1">'3 Statement and DCF Model'!L333</f>
        <v>AAA</v>
      </c>
      <c r="M337" s="217" t="str">
        <f ca="1">'3 Statement and DCF Model'!M333</f>
        <v>AAA</v>
      </c>
      <c r="N337" s="217" t="str">
        <f ca="1">'3 Statement and DCF Model'!N333</f>
        <v>AAA</v>
      </c>
      <c r="O337" s="217" t="str">
        <f ca="1">'3 Statement and DCF Model'!O333</f>
        <v>AAA</v>
      </c>
      <c r="P337" s="217" t="str">
        <f ca="1">'3 Statement and DCF Model'!P333</f>
        <v>AAA</v>
      </c>
      <c r="Q337" s="217" t="str">
        <f ca="1">'3 Statement and DCF Model'!Q333</f>
        <v>AAA</v>
      </c>
      <c r="R337" s="217" t="str">
        <f ca="1">'3 Statement and DCF Model'!R333</f>
        <v>AAA</v>
      </c>
      <c r="S337" s="217" t="str">
        <f ca="1">'3 Statement and DCF Model'!S333</f>
        <v>AAA</v>
      </c>
      <c r="T337" s="217" t="str">
        <f ca="1">'3 Statement and DCF Model'!T333</f>
        <v>AAA</v>
      </c>
      <c r="U337" s="217" t="str">
        <f ca="1">'3 Statement and DCF Model'!U333</f>
        <v>AAA</v>
      </c>
      <c r="V337" s="215"/>
      <c r="W337" s="215"/>
    </row>
    <row r="338" spans="1:23" x14ac:dyDescent="0.2">
      <c r="A338" s="209"/>
      <c r="C338" s="255" t="str">
        <f>'3 Statement and DCF Model'!C334</f>
        <v>Return on Equity</v>
      </c>
      <c r="D338" s="209"/>
      <c r="E338" s="209"/>
      <c r="F338" s="284">
        <f>'3 Statement and DCF Model'!F334</f>
        <v>0.90593229976119172</v>
      </c>
      <c r="G338" s="219">
        <f>'3 Statement and DCF Model'!G334</f>
        <v>1.0764813355675371</v>
      </c>
      <c r="H338" s="219">
        <f>'3 Statement and DCF Model'!H334</f>
        <v>51.533446953557736</v>
      </c>
      <c r="I338" s="219">
        <f>'3 Statement and DCF Model'!I334</f>
        <v>0.66039678163561477</v>
      </c>
      <c r="J338" s="219">
        <f>'3 Statement and DCF Model'!J334</f>
        <v>0.54512240331847006</v>
      </c>
      <c r="K338" s="219">
        <f>'3 Statement and DCF Model'!K334</f>
        <v>0.51754341047603902</v>
      </c>
      <c r="L338" s="219">
        <f ca="1">'3 Statement and DCF Model'!L334</f>
        <v>0.34831514480852022</v>
      </c>
      <c r="M338" s="219">
        <f ca="1">'3 Statement and DCF Model'!M334</f>
        <v>0.3321530627390421</v>
      </c>
      <c r="N338" s="219">
        <f ca="1">'3 Statement and DCF Model'!N334</f>
        <v>0.32741202706453998</v>
      </c>
      <c r="O338" s="219">
        <f ca="1">'3 Statement and DCF Model'!O334</f>
        <v>0.31824348123641427</v>
      </c>
      <c r="P338" s="219">
        <f ca="1">'3 Statement and DCF Model'!P334</f>
        <v>0.30822633058613907</v>
      </c>
      <c r="Q338" s="219">
        <f ca="1">'3 Statement and DCF Model'!Q334</f>
        <v>0.29760897431137467</v>
      </c>
      <c r="R338" s="219">
        <f ca="1">'3 Statement and DCF Model'!R334</f>
        <v>0.28660581790383916</v>
      </c>
      <c r="S338" s="219">
        <f ca="1">'3 Statement and DCF Model'!S334</f>
        <v>0.27539695997544061</v>
      </c>
      <c r="T338" s="219">
        <f ca="1">'3 Statement and DCF Model'!T334</f>
        <v>0.26412994852213145</v>
      </c>
      <c r="U338" s="219">
        <f ca="1">'3 Statement and DCF Model'!U334</f>
        <v>0.25292278650173217</v>
      </c>
      <c r="V338" s="209"/>
      <c r="W338" s="209"/>
    </row>
    <row r="339" spans="1:23" s="256" customFormat="1" x14ac:dyDescent="0.2">
      <c r="A339" s="215"/>
      <c r="C339" s="257" t="str">
        <f>'3 Statement and DCF Model'!C335</f>
        <v>Rating</v>
      </c>
      <c r="D339" s="215"/>
      <c r="E339" s="215"/>
      <c r="F339" s="342" t="str">
        <f>'3 Statement and DCF Model'!F335</f>
        <v>AAA</v>
      </c>
      <c r="G339" s="217" t="str">
        <f>'3 Statement and DCF Model'!G335</f>
        <v>AAA</v>
      </c>
      <c r="H339" s="217" t="str">
        <f>'3 Statement and DCF Model'!H335</f>
        <v>AAA</v>
      </c>
      <c r="I339" s="217" t="str">
        <f>'3 Statement and DCF Model'!I335</f>
        <v>AAA</v>
      </c>
      <c r="J339" s="217" t="str">
        <f>'3 Statement and DCF Model'!J335</f>
        <v>AAA</v>
      </c>
      <c r="K339" s="217" t="str">
        <f>'3 Statement and DCF Model'!K335</f>
        <v>AAA</v>
      </c>
      <c r="L339" s="217" t="str">
        <f ca="1">'3 Statement and DCF Model'!L335</f>
        <v>AAA</v>
      </c>
      <c r="M339" s="217" t="str">
        <f ca="1">'3 Statement and DCF Model'!M335</f>
        <v>AAA</v>
      </c>
      <c r="N339" s="217" t="str">
        <f ca="1">'3 Statement and DCF Model'!N335</f>
        <v>AAA</v>
      </c>
      <c r="O339" s="217" t="str">
        <f ca="1">'3 Statement and DCF Model'!O335</f>
        <v>AAA</v>
      </c>
      <c r="P339" s="217" t="str">
        <f ca="1">'3 Statement and DCF Model'!P335</f>
        <v>AAA</v>
      </c>
      <c r="Q339" s="217" t="str">
        <f ca="1">'3 Statement and DCF Model'!Q335</f>
        <v>AAA</v>
      </c>
      <c r="R339" s="217" t="str">
        <f ca="1">'3 Statement and DCF Model'!R335</f>
        <v>AAA</v>
      </c>
      <c r="S339" s="217" t="str">
        <f ca="1">'3 Statement and DCF Model'!S335</f>
        <v>AAA</v>
      </c>
      <c r="T339" s="217" t="str">
        <f ca="1">'3 Statement and DCF Model'!T335</f>
        <v>AAA</v>
      </c>
      <c r="U339" s="217" t="str">
        <f ca="1">'3 Statement and DCF Model'!U335</f>
        <v>AAA</v>
      </c>
      <c r="V339" s="215"/>
      <c r="W339" s="215"/>
    </row>
    <row r="340" spans="1:23" x14ac:dyDescent="0.2">
      <c r="A340" s="209"/>
      <c r="C340" s="255" t="str">
        <f>'3 Statement and DCF Model'!C336</f>
        <v>Return on Invested Capital</v>
      </c>
      <c r="D340" s="209"/>
      <c r="E340" s="209"/>
      <c r="F340" s="284">
        <f>'3 Statement and DCF Model'!F336</f>
        <v>0.20179305391550348</v>
      </c>
      <c r="G340" s="219">
        <f>'3 Statement and DCF Model'!G336</f>
        <v>0.26716672620744336</v>
      </c>
      <c r="H340" s="219">
        <f>'3 Statement and DCF Model'!H336</f>
        <v>0.57331365533591283</v>
      </c>
      <c r="I340" s="219">
        <f>'3 Statement and DCF Model'!I336</f>
        <v>0.17720762531200343</v>
      </c>
      <c r="J340" s="219">
        <f>'3 Statement and DCF Model'!J336</f>
        <v>0.26015832536410494</v>
      </c>
      <c r="K340" s="219">
        <f>'3 Statement and DCF Model'!K336</f>
        <v>0.27498598384285133</v>
      </c>
      <c r="L340" s="219">
        <f ca="1">'3 Statement and DCF Model'!L336</f>
        <v>0.1975690474757045</v>
      </c>
      <c r="M340" s="219">
        <f ca="1">'3 Statement and DCF Model'!M336</f>
        <v>0.19112199318670614</v>
      </c>
      <c r="N340" s="219">
        <f ca="1">'3 Statement and DCF Model'!N336</f>
        <v>0.19104513108242505</v>
      </c>
      <c r="O340" s="219">
        <f ca="1">'3 Statement and DCF Model'!O336</f>
        <v>0.1882405183304236</v>
      </c>
      <c r="P340" s="219">
        <f ca="1">'3 Statement and DCF Model'!P336</f>
        <v>0.18451086245348178</v>
      </c>
      <c r="Q340" s="219">
        <f ca="1">'3 Statement and DCF Model'!Q336</f>
        <v>0.18001346275095539</v>
      </c>
      <c r="R340" s="219">
        <f ca="1">'3 Statement and DCF Model'!R336</f>
        <v>0.17490300550336388</v>
      </c>
      <c r="S340" s="219">
        <f ca="1">'3 Statement and DCF Model'!S336</f>
        <v>0.16932492101799945</v>
      </c>
      <c r="T340" s="219">
        <f ca="1">'3 Statement and DCF Model'!T336</f>
        <v>0.16341097690977999</v>
      </c>
      <c r="U340" s="219">
        <f ca="1">'3 Statement and DCF Model'!U336</f>
        <v>0.1572768581159936</v>
      </c>
      <c r="V340" s="209"/>
      <c r="W340" s="209"/>
    </row>
    <row r="341" spans="1:23" s="256" customFormat="1" x14ac:dyDescent="0.2">
      <c r="A341" s="215"/>
      <c r="C341" s="257" t="str">
        <f>'3 Statement and DCF Model'!C337</f>
        <v>Rating</v>
      </c>
      <c r="D341" s="215"/>
      <c r="E341" s="215"/>
      <c r="F341" s="342" t="str">
        <f>'3 Statement and DCF Model'!F337</f>
        <v>AAA</v>
      </c>
      <c r="G341" s="217" t="str">
        <f>'3 Statement and DCF Model'!G337</f>
        <v>AAA</v>
      </c>
      <c r="H341" s="217" t="str">
        <f>'3 Statement and DCF Model'!H337</f>
        <v>AAA</v>
      </c>
      <c r="I341" s="217" t="str">
        <f>'3 Statement and DCF Model'!I337</f>
        <v>AAA</v>
      </c>
      <c r="J341" s="217" t="str">
        <f>'3 Statement and DCF Model'!J337</f>
        <v>AAA</v>
      </c>
      <c r="K341" s="217" t="str">
        <f>'3 Statement and DCF Model'!K337</f>
        <v>AAA</v>
      </c>
      <c r="L341" s="217" t="str">
        <f ca="1">'3 Statement and DCF Model'!L337</f>
        <v>AAA</v>
      </c>
      <c r="M341" s="217" t="str">
        <f ca="1">'3 Statement and DCF Model'!M337</f>
        <v>AAA</v>
      </c>
      <c r="N341" s="217" t="str">
        <f ca="1">'3 Statement and DCF Model'!N337</f>
        <v>AAA</v>
      </c>
      <c r="O341" s="217" t="str">
        <f ca="1">'3 Statement and DCF Model'!O337</f>
        <v>AAA</v>
      </c>
      <c r="P341" s="217" t="str">
        <f ca="1">'3 Statement and DCF Model'!P337</f>
        <v>AAA</v>
      </c>
      <c r="Q341" s="217" t="str">
        <f ca="1">'3 Statement and DCF Model'!Q337</f>
        <v>AAA</v>
      </c>
      <c r="R341" s="217" t="str">
        <f ca="1">'3 Statement and DCF Model'!R337</f>
        <v>AAA</v>
      </c>
      <c r="S341" s="217" t="str">
        <f ca="1">'3 Statement and DCF Model'!S337</f>
        <v>AAA</v>
      </c>
      <c r="T341" s="217" t="str">
        <f ca="1">'3 Statement and DCF Model'!T337</f>
        <v>AAA</v>
      </c>
      <c r="U341" s="217" t="str">
        <f ca="1">'3 Statement and DCF Model'!U337</f>
        <v>AAA</v>
      </c>
      <c r="V341" s="215"/>
      <c r="W341" s="215"/>
    </row>
    <row r="342" spans="1:23" x14ac:dyDescent="0.2">
      <c r="A342" s="209"/>
      <c r="C342" s="255"/>
      <c r="D342" s="209"/>
      <c r="E342" s="209"/>
      <c r="F342" s="272"/>
      <c r="G342" s="209"/>
      <c r="H342" s="209"/>
      <c r="I342" s="209"/>
      <c r="J342" s="209"/>
      <c r="K342" s="209"/>
      <c r="L342" s="209"/>
      <c r="M342" s="209"/>
      <c r="N342" s="209"/>
      <c r="O342" s="209"/>
      <c r="P342" s="209"/>
      <c r="Q342" s="209"/>
      <c r="R342" s="209"/>
      <c r="S342" s="209"/>
      <c r="T342" s="209"/>
      <c r="U342" s="209"/>
      <c r="V342" s="209"/>
      <c r="W342" s="209"/>
    </row>
    <row r="343" spans="1:23" x14ac:dyDescent="0.2">
      <c r="A343" s="209"/>
      <c r="C343" s="254" t="str">
        <f>'3 Statement and DCF Model'!C339</f>
        <v>Liquidity</v>
      </c>
      <c r="D343" s="209"/>
      <c r="E343" s="209"/>
      <c r="F343" s="272"/>
      <c r="G343" s="209"/>
      <c r="H343" s="209"/>
      <c r="I343" s="209"/>
      <c r="J343" s="209"/>
      <c r="K343" s="209"/>
      <c r="L343" s="209"/>
      <c r="M343" s="209"/>
      <c r="N343" s="209"/>
      <c r="O343" s="209"/>
      <c r="P343" s="209"/>
      <c r="Q343" s="209"/>
      <c r="R343" s="209"/>
      <c r="S343" s="209"/>
      <c r="T343" s="209"/>
      <c r="U343" s="209"/>
      <c r="V343" s="209"/>
      <c r="W343" s="209"/>
    </row>
    <row r="344" spans="1:23" x14ac:dyDescent="0.2">
      <c r="A344" s="209"/>
      <c r="C344" s="255" t="str">
        <f>'3 Statement and DCF Model'!C340</f>
        <v>Current Ratio</v>
      </c>
      <c r="D344" s="209"/>
      <c r="E344" s="209"/>
      <c r="F344" s="343">
        <f>'3 Statement and DCF Model'!F340</f>
        <v>2.0063520360292739</v>
      </c>
      <c r="G344" s="258">
        <f>'3 Statement and DCF Model'!G340</f>
        <v>1.0982832179784858</v>
      </c>
      <c r="H344" s="258">
        <f>'3 Statement and DCF Model'!H340</f>
        <v>1.1865054285962127</v>
      </c>
      <c r="I344" s="258">
        <f>'3 Statement and DCF Model'!I340</f>
        <v>1.3123016525711693</v>
      </c>
      <c r="J344" s="258">
        <f>'3 Statement and DCF Model'!J340</f>
        <v>0.77640949101430379</v>
      </c>
      <c r="K344" s="258">
        <f>'3 Statement and DCF Model'!K340</f>
        <v>0.69092275140459525</v>
      </c>
      <c r="L344" s="258">
        <f ca="1">'3 Statement and DCF Model'!L340</f>
        <v>0.72008248487739168</v>
      </c>
      <c r="M344" s="258">
        <f ca="1">'3 Statement and DCF Model'!M340</f>
        <v>0.72454519539302698</v>
      </c>
      <c r="N344" s="258">
        <f ca="1">'3 Statement and DCF Model'!N340</f>
        <v>0.73008705896379711</v>
      </c>
      <c r="O344" s="258">
        <f ca="1">'3 Statement and DCF Model'!O340</f>
        <v>0.74396996655169478</v>
      </c>
      <c r="P344" s="258">
        <f ca="1">'3 Statement and DCF Model'!P340</f>
        <v>0.76566267214021133</v>
      </c>
      <c r="Q344" s="258">
        <f ca="1">'3 Statement and DCF Model'!Q340</f>
        <v>0.79496417026325561</v>
      </c>
      <c r="R344" s="258">
        <f ca="1">'3 Statement and DCF Model'!R340</f>
        <v>0.83172232601556184</v>
      </c>
      <c r="S344" s="258">
        <f ca="1">'3 Statement and DCF Model'!S340</f>
        <v>0.87583160289655271</v>
      </c>
      <c r="T344" s="258">
        <f ca="1">'3 Statement and DCF Model'!T340</f>
        <v>0.92723128309625591</v>
      </c>
      <c r="U344" s="258">
        <f ca="1">'3 Statement and DCF Model'!U340</f>
        <v>0.98590415032380652</v>
      </c>
      <c r="V344" s="209"/>
      <c r="W344" s="209"/>
    </row>
    <row r="345" spans="1:23" s="256" customFormat="1" x14ac:dyDescent="0.2">
      <c r="A345" s="215"/>
      <c r="C345" s="257" t="str">
        <f>'3 Statement and DCF Model'!C341</f>
        <v>Rating</v>
      </c>
      <c r="D345" s="215"/>
      <c r="E345" s="215"/>
      <c r="F345" s="342" t="str">
        <f>'3 Statement and DCF Model'!F341</f>
        <v>AAA</v>
      </c>
      <c r="G345" s="217" t="str">
        <f>'3 Statement and DCF Model'!G341</f>
        <v>AA</v>
      </c>
      <c r="H345" s="217" t="str">
        <f>'3 Statement and DCF Model'!H341</f>
        <v>BB</v>
      </c>
      <c r="I345" s="217" t="str">
        <f>'3 Statement and DCF Model'!I341</f>
        <v>A</v>
      </c>
      <c r="J345" s="217" t="str">
        <f>'3 Statement and DCF Model'!J341</f>
        <v>AA</v>
      </c>
      <c r="K345" s="217" t="str">
        <f>'3 Statement and DCF Model'!K341</f>
        <v>AA</v>
      </c>
      <c r="L345" s="217" t="str">
        <f ca="1">'3 Statement and DCF Model'!L341</f>
        <v>AA</v>
      </c>
      <c r="M345" s="217" t="str">
        <f ca="1">'3 Statement and DCF Model'!M341</f>
        <v>AA</v>
      </c>
      <c r="N345" s="217" t="str">
        <f ca="1">'3 Statement and DCF Model'!N341</f>
        <v>AA</v>
      </c>
      <c r="O345" s="217" t="str">
        <f ca="1">'3 Statement and DCF Model'!O341</f>
        <v>AA</v>
      </c>
      <c r="P345" s="217" t="str">
        <f ca="1">'3 Statement and DCF Model'!P341</f>
        <v>AA</v>
      </c>
      <c r="Q345" s="217" t="str">
        <f ca="1">'3 Statement and DCF Model'!Q341</f>
        <v>AA</v>
      </c>
      <c r="R345" s="217" t="str">
        <f ca="1">'3 Statement and DCF Model'!R341</f>
        <v>AA</v>
      </c>
      <c r="S345" s="217" t="str">
        <f ca="1">'3 Statement and DCF Model'!S341</f>
        <v>AA</v>
      </c>
      <c r="T345" s="217" t="str">
        <f ca="1">'3 Statement and DCF Model'!T341</f>
        <v>AA</v>
      </c>
      <c r="U345" s="217" t="str">
        <f ca="1">'3 Statement and DCF Model'!U341</f>
        <v>AA</v>
      </c>
      <c r="V345" s="215"/>
      <c r="W345" s="215"/>
    </row>
    <row r="346" spans="1:23" x14ac:dyDescent="0.2">
      <c r="A346" s="209"/>
      <c r="C346" s="255" t="str">
        <f>'3 Statement and DCF Model'!C342</f>
        <v>Quick Ratio</v>
      </c>
      <c r="D346" s="209"/>
      <c r="E346" s="209"/>
      <c r="F346" s="343">
        <f>'3 Statement and DCF Model'!F342</f>
        <v>1.1993150684931506</v>
      </c>
      <c r="G346" s="258">
        <f>'3 Statement and DCF Model'!G342</f>
        <v>0.70955218049518975</v>
      </c>
      <c r="H346" s="258">
        <f>'3 Statement and DCF Model'!H342</f>
        <v>0.80851297357487184</v>
      </c>
      <c r="I346" s="258">
        <f>'3 Statement and DCF Model'!I342</f>
        <v>0.71105823971398441</v>
      </c>
      <c r="J346" s="258">
        <f>'3 Statement and DCF Model'!J342</f>
        <v>0.44950300202398902</v>
      </c>
      <c r="K346" s="258">
        <f>'3 Statement and DCF Model'!K342</f>
        <v>0.40976378176468775</v>
      </c>
      <c r="L346" s="258">
        <f ca="1">'3 Statement and DCF Model'!L342</f>
        <v>0.43395091968406085</v>
      </c>
      <c r="M346" s="258">
        <f ca="1">'3 Statement and DCF Model'!M342</f>
        <v>0.43969716265414943</v>
      </c>
      <c r="N346" s="258">
        <f ca="1">'3 Statement and DCF Model'!N342</f>
        <v>0.44631101634344444</v>
      </c>
      <c r="O346" s="258">
        <f ca="1">'3 Statement and DCF Model'!O342</f>
        <v>0.46019392393134229</v>
      </c>
      <c r="P346" s="258">
        <f ca="1">'3 Statement and DCF Model'!P342</f>
        <v>0.48188662951985878</v>
      </c>
      <c r="Q346" s="258">
        <f ca="1">'3 Statement and DCF Model'!Q342</f>
        <v>0.511188127642903</v>
      </c>
      <c r="R346" s="258">
        <f ca="1">'3 Statement and DCF Model'!R342</f>
        <v>0.54794628339520934</v>
      </c>
      <c r="S346" s="258">
        <f ca="1">'3 Statement and DCF Model'!S342</f>
        <v>0.59205556027619999</v>
      </c>
      <c r="T346" s="258">
        <f ca="1">'3 Statement and DCF Model'!T342</f>
        <v>0.64345524047590341</v>
      </c>
      <c r="U346" s="258">
        <f ca="1">'3 Statement and DCF Model'!U342</f>
        <v>0.70212810770345413</v>
      </c>
      <c r="V346" s="209"/>
      <c r="W346" s="209"/>
    </row>
    <row r="347" spans="1:23" s="256" customFormat="1" x14ac:dyDescent="0.2">
      <c r="A347" s="215"/>
      <c r="C347" s="257" t="str">
        <f>'3 Statement and DCF Model'!C343</f>
        <v>Rating</v>
      </c>
      <c r="D347" s="215"/>
      <c r="E347" s="215"/>
      <c r="F347" s="342" t="str">
        <f>'3 Statement and DCF Model'!F343</f>
        <v>AA</v>
      </c>
      <c r="G347" s="217" t="str">
        <f>'3 Statement and DCF Model'!G343</f>
        <v>BBB</v>
      </c>
      <c r="H347" s="217" t="str">
        <f>'3 Statement and DCF Model'!H343</f>
        <v>A</v>
      </c>
      <c r="I347" s="217" t="str">
        <f>'3 Statement and DCF Model'!I343</f>
        <v>BBB</v>
      </c>
      <c r="J347" s="217" t="str">
        <f>'3 Statement and DCF Model'!J343</f>
        <v>BB</v>
      </c>
      <c r="K347" s="217" t="str">
        <f>'3 Statement and DCF Model'!K343</f>
        <v>BB</v>
      </c>
      <c r="L347" s="217" t="str">
        <f ca="1">'3 Statement and DCF Model'!L343</f>
        <v>BB</v>
      </c>
      <c r="M347" s="217" t="str">
        <f ca="1">'3 Statement and DCF Model'!M343</f>
        <v>BB</v>
      </c>
      <c r="N347" s="217" t="str">
        <f ca="1">'3 Statement and DCF Model'!N343</f>
        <v>BB</v>
      </c>
      <c r="O347" s="217" t="str">
        <f ca="1">'3 Statement and DCF Model'!O343</f>
        <v>BB</v>
      </c>
      <c r="P347" s="217" t="str">
        <f ca="1">'3 Statement and DCF Model'!P343</f>
        <v>BB</v>
      </c>
      <c r="Q347" s="217" t="str">
        <f ca="1">'3 Statement and DCF Model'!Q343</f>
        <v>BB</v>
      </c>
      <c r="R347" s="217" t="str">
        <f ca="1">'3 Statement and DCF Model'!R343</f>
        <v>BB</v>
      </c>
      <c r="S347" s="217" t="str">
        <f ca="1">'3 Statement and DCF Model'!S343</f>
        <v>BB</v>
      </c>
      <c r="T347" s="217" t="str">
        <f ca="1">'3 Statement and DCF Model'!T343</f>
        <v>BBB</v>
      </c>
      <c r="U347" s="217" t="str">
        <f ca="1">'3 Statement and DCF Model'!U343</f>
        <v>BBB</v>
      </c>
      <c r="V347" s="215"/>
      <c r="W347" s="215"/>
    </row>
    <row r="348" spans="1:23" x14ac:dyDescent="0.2">
      <c r="A348" s="209"/>
      <c r="C348" s="255" t="str">
        <f>'3 Statement and DCF Model'!C344</f>
        <v>Cash Ratio</v>
      </c>
      <c r="D348" s="209"/>
      <c r="E348" s="209"/>
      <c r="F348" s="343">
        <f>'3 Statement and DCF Model'!F344</f>
        <v>0.52563801838994184</v>
      </c>
      <c r="G348" s="258">
        <f>'3 Statement and DCF Model'!G344</f>
        <v>0.30915617078140883</v>
      </c>
      <c r="H348" s="258">
        <f>'3 Statement and DCF Model'!H344</f>
        <v>0.3840202946117664</v>
      </c>
      <c r="I348" s="258">
        <f>'3 Statement and DCF Model'!I344</f>
        <v>0.2484849412145716</v>
      </c>
      <c r="J348" s="258">
        <f>'3 Statement and DCF Model'!J344</f>
        <v>0.12997762065827187</v>
      </c>
      <c r="K348" s="258">
        <f>'3 Statement and DCF Model'!K344</f>
        <v>0.14496038563923191</v>
      </c>
      <c r="L348" s="258">
        <f ca="1">'3 Statement and DCF Model'!L344</f>
        <v>0.17038543129653816</v>
      </c>
      <c r="M348" s="258">
        <f ca="1">'3 Statement and DCF Model'!M344</f>
        <v>0.17581214400517969</v>
      </c>
      <c r="N348" s="258">
        <f ca="1">'3 Statement and DCF Model'!N344</f>
        <v>0.18215913004991088</v>
      </c>
      <c r="O348" s="258">
        <f ca="1">'3 Statement and DCF Model'!O344</f>
        <v>0.19604203763780878</v>
      </c>
      <c r="P348" s="258">
        <f ca="1">'3 Statement and DCF Model'!P344</f>
        <v>0.21773474322632533</v>
      </c>
      <c r="Q348" s="258">
        <f ca="1">'3 Statement and DCF Model'!Q344</f>
        <v>0.24703624134936952</v>
      </c>
      <c r="R348" s="258">
        <f ca="1">'3 Statement and DCF Model'!R344</f>
        <v>0.28379439710167587</v>
      </c>
      <c r="S348" s="258">
        <f ca="1">'3 Statement and DCF Model'!S344</f>
        <v>0.32790367398266662</v>
      </c>
      <c r="T348" s="258">
        <f ca="1">'3 Statement and DCF Model'!T344</f>
        <v>0.37930335418236993</v>
      </c>
      <c r="U348" s="258">
        <f ca="1">'3 Statement and DCF Model'!U344</f>
        <v>0.4379762214099206</v>
      </c>
      <c r="V348" s="209"/>
      <c r="W348" s="209"/>
    </row>
    <row r="349" spans="1:23" s="256" customFormat="1" x14ac:dyDescent="0.2">
      <c r="A349" s="215"/>
      <c r="C349" s="257" t="str">
        <f>'3 Statement and DCF Model'!C345</f>
        <v>Rating</v>
      </c>
      <c r="D349" s="215"/>
      <c r="E349" s="215"/>
      <c r="F349" s="342" t="str">
        <f>'3 Statement and DCF Model'!F345</f>
        <v>A</v>
      </c>
      <c r="G349" s="217" t="str">
        <f>'3 Statement and DCF Model'!G345</f>
        <v>BBB</v>
      </c>
      <c r="H349" s="217" t="str">
        <f>'3 Statement and DCF Model'!H345</f>
        <v>BBB</v>
      </c>
      <c r="I349" s="217" t="str">
        <f>'3 Statement and DCF Model'!I345</f>
        <v>BB</v>
      </c>
      <c r="J349" s="217" t="str">
        <f>'3 Statement and DCF Model'!J345</f>
        <v>B</v>
      </c>
      <c r="K349" s="217" t="str">
        <f>'3 Statement and DCF Model'!K345</f>
        <v>B</v>
      </c>
      <c r="L349" s="217" t="str">
        <f ca="1">'3 Statement and DCF Model'!L345</f>
        <v>B</v>
      </c>
      <c r="M349" s="217" t="str">
        <f ca="1">'3 Statement and DCF Model'!M345</f>
        <v>B</v>
      </c>
      <c r="N349" s="217" t="str">
        <f ca="1">'3 Statement and DCF Model'!N345</f>
        <v>B</v>
      </c>
      <c r="O349" s="217" t="str">
        <f ca="1">'3 Statement and DCF Model'!O345</f>
        <v>B</v>
      </c>
      <c r="P349" s="217" t="str">
        <f ca="1">'3 Statement and DCF Model'!P345</f>
        <v>BB</v>
      </c>
      <c r="Q349" s="217" t="str">
        <f ca="1">'3 Statement and DCF Model'!Q345</f>
        <v>BB</v>
      </c>
      <c r="R349" s="217" t="str">
        <f ca="1">'3 Statement and DCF Model'!R345</f>
        <v>BB</v>
      </c>
      <c r="S349" s="217" t="str">
        <f ca="1">'3 Statement and DCF Model'!S345</f>
        <v>BBB</v>
      </c>
      <c r="T349" s="217" t="str">
        <f ca="1">'3 Statement and DCF Model'!T345</f>
        <v>BBB</v>
      </c>
      <c r="U349" s="217" t="str">
        <f ca="1">'3 Statement and DCF Model'!U345</f>
        <v>BBB</v>
      </c>
      <c r="V349" s="215"/>
      <c r="W349" s="215"/>
    </row>
    <row r="350" spans="1:23" x14ac:dyDescent="0.2">
      <c r="A350" s="209"/>
      <c r="C350" s="255"/>
      <c r="D350" s="209"/>
      <c r="E350" s="209"/>
      <c r="F350" s="272"/>
      <c r="G350" s="209"/>
      <c r="H350" s="209"/>
      <c r="I350" s="209"/>
      <c r="J350" s="209"/>
      <c r="K350" s="209"/>
      <c r="L350" s="209"/>
      <c r="M350" s="209"/>
      <c r="N350" s="209"/>
      <c r="O350" s="209"/>
      <c r="P350" s="209"/>
      <c r="Q350" s="209"/>
      <c r="R350" s="209"/>
      <c r="S350" s="209"/>
      <c r="T350" s="209"/>
      <c r="U350" s="209"/>
      <c r="V350" s="209"/>
      <c r="W350" s="209"/>
    </row>
    <row r="351" spans="1:23" x14ac:dyDescent="0.2">
      <c r="A351" s="209"/>
      <c r="C351" s="254" t="str">
        <f>'3 Statement and DCF Model'!C347</f>
        <v>Working Capital Management</v>
      </c>
      <c r="D351" s="209"/>
      <c r="E351" s="209"/>
      <c r="F351" s="272"/>
      <c r="G351" s="209"/>
      <c r="H351" s="209"/>
      <c r="I351" s="209"/>
      <c r="J351" s="209"/>
      <c r="K351" s="209"/>
      <c r="L351" s="209"/>
      <c r="M351" s="209"/>
      <c r="N351" s="209"/>
      <c r="O351" s="209"/>
      <c r="P351" s="209"/>
      <c r="Q351" s="209"/>
      <c r="R351" s="209"/>
      <c r="S351" s="209"/>
      <c r="T351" s="209"/>
      <c r="U351" s="209"/>
      <c r="V351" s="209"/>
      <c r="W351" s="209"/>
    </row>
    <row r="352" spans="1:23" x14ac:dyDescent="0.2">
      <c r="A352" s="209"/>
      <c r="C352" s="255" t="str">
        <f>'3 Statement and DCF Model'!C348</f>
        <v>Days Sales Oustanding</v>
      </c>
      <c r="D352" s="209"/>
      <c r="E352" s="209"/>
      <c r="F352" s="283">
        <f>'3 Statement and DCF Model'!F348</f>
        <v>34.699837801775239</v>
      </c>
      <c r="G352" s="259">
        <f>'3 Statement and DCF Model'!G348</f>
        <v>42.340718214424612</v>
      </c>
      <c r="H352" s="259">
        <f>'3 Statement and DCF Model'!H348</f>
        <v>30.768476248975542</v>
      </c>
      <c r="I352" s="259">
        <f>'3 Statement and DCF Model'!I348</f>
        <v>32.306113527905183</v>
      </c>
      <c r="J352" s="259">
        <f>'3 Statement and DCF Model'!J348</f>
        <v>30.126153640758872</v>
      </c>
      <c r="K352" s="259">
        <f>'3 Statement and DCF Model'!K348</f>
        <v>24.918707710767244</v>
      </c>
      <c r="L352" s="259">
        <f>'3 Statement and DCF Model'!L348</f>
        <v>24.918707710767244</v>
      </c>
      <c r="M352" s="259">
        <f>'3 Statement and DCF Model'!M348</f>
        <v>24.918707710767244</v>
      </c>
      <c r="N352" s="259">
        <f>'3 Statement and DCF Model'!N348</f>
        <v>24.918707710767244</v>
      </c>
      <c r="O352" s="259">
        <f>'3 Statement and DCF Model'!O348</f>
        <v>24.918707710767244</v>
      </c>
      <c r="P352" s="259">
        <f>'3 Statement and DCF Model'!P348</f>
        <v>24.918707710767244</v>
      </c>
      <c r="Q352" s="259">
        <f>'3 Statement and DCF Model'!Q348</f>
        <v>24.918707710767244</v>
      </c>
      <c r="R352" s="259">
        <f>'3 Statement and DCF Model'!R348</f>
        <v>24.918707710767244</v>
      </c>
      <c r="S352" s="259">
        <f>'3 Statement and DCF Model'!S348</f>
        <v>24.918707710767244</v>
      </c>
      <c r="T352" s="259">
        <f>'3 Statement and DCF Model'!T348</f>
        <v>24.918707710767244</v>
      </c>
      <c r="U352" s="259">
        <f>'3 Statement and DCF Model'!U348</f>
        <v>24.918707710767244</v>
      </c>
      <c r="V352" s="259"/>
      <c r="W352" s="209"/>
    </row>
    <row r="353" spans="1:23" x14ac:dyDescent="0.2">
      <c r="A353" s="209"/>
      <c r="C353" s="255" t="str">
        <f>'3 Statement and DCF Model'!C349</f>
        <v>Days Inventory Oustanding</v>
      </c>
      <c r="D353" s="209"/>
      <c r="E353" s="209"/>
      <c r="F353" s="283">
        <f>'3 Statement and DCF Model'!F349</f>
        <v>102.41147151679523</v>
      </c>
      <c r="G353" s="259">
        <f>'3 Statement and DCF Model'!G349</f>
        <v>100.57019424436677</v>
      </c>
      <c r="H353" s="259">
        <f>'3 Statement and DCF Model'!H349</f>
        <v>87.313624333293035</v>
      </c>
      <c r="I353" s="259">
        <f>'3 Statement and DCF Model'!I349</f>
        <v>101.6307888461872</v>
      </c>
      <c r="J353" s="259">
        <f>'3 Statement and DCF Model'!J349</f>
        <v>80.259090289139593</v>
      </c>
      <c r="K353" s="259">
        <f>'3 Statement and DCF Model'!K349</f>
        <v>76.910939799627627</v>
      </c>
      <c r="L353" s="259">
        <f>'3 Statement and DCF Model'!L349</f>
        <v>76.910939799627627</v>
      </c>
      <c r="M353" s="259">
        <f>'3 Statement and DCF Model'!M349</f>
        <v>76.910939799627627</v>
      </c>
      <c r="N353" s="259">
        <f>'3 Statement and DCF Model'!N349</f>
        <v>76.910939799627627</v>
      </c>
      <c r="O353" s="259">
        <f>'3 Statement and DCF Model'!O349</f>
        <v>76.910939799627613</v>
      </c>
      <c r="P353" s="259">
        <f>'3 Statement and DCF Model'!P349</f>
        <v>76.910939799627613</v>
      </c>
      <c r="Q353" s="259">
        <f>'3 Statement and DCF Model'!Q349</f>
        <v>76.910939799627627</v>
      </c>
      <c r="R353" s="259">
        <f>'3 Statement and DCF Model'!R349</f>
        <v>76.910939799627613</v>
      </c>
      <c r="S353" s="259">
        <f>'3 Statement and DCF Model'!S349</f>
        <v>76.910939799627613</v>
      </c>
      <c r="T353" s="259">
        <f>'3 Statement and DCF Model'!T349</f>
        <v>76.910939799627613</v>
      </c>
      <c r="U353" s="259">
        <f>'3 Statement and DCF Model'!U349</f>
        <v>76.910939799627613</v>
      </c>
      <c r="V353" s="259"/>
      <c r="W353" s="209"/>
    </row>
    <row r="354" spans="1:23" x14ac:dyDescent="0.2">
      <c r="A354" s="209"/>
      <c r="C354" s="255" t="str">
        <f>'3 Statement and DCF Model'!C350</f>
        <v>Days Payables Oustanding</v>
      </c>
      <c r="D354" s="209"/>
      <c r="E354" s="209"/>
      <c r="F354" s="283">
        <f>'3 Statement and DCF Model'!F350</f>
        <v>57.004139114674423</v>
      </c>
      <c r="G354" s="259">
        <f>'3 Statement and DCF Model'!G350</f>
        <v>64.767248739392741</v>
      </c>
      <c r="H354" s="259">
        <f>'3 Statement and DCF Model'!H350</f>
        <v>66.305112483710175</v>
      </c>
      <c r="I354" s="259">
        <f>'3 Statement and DCF Model'!I350</f>
        <v>49.747578336735103</v>
      </c>
      <c r="J354" s="259">
        <f>'3 Statement and DCF Model'!J350</f>
        <v>54.397193291016507</v>
      </c>
      <c r="K354" s="259">
        <f>'3 Statement and DCF Model'!K350</f>
        <v>57.188929426367579</v>
      </c>
      <c r="L354" s="259">
        <f>'3 Statement and DCF Model'!L350</f>
        <v>57.188929426367579</v>
      </c>
      <c r="M354" s="259">
        <f>'3 Statement and DCF Model'!M350</f>
        <v>57.188929426367579</v>
      </c>
      <c r="N354" s="259">
        <f>'3 Statement and DCF Model'!N350</f>
        <v>57.188929426367579</v>
      </c>
      <c r="O354" s="259">
        <f>'3 Statement and DCF Model'!O350</f>
        <v>57.188929426367579</v>
      </c>
      <c r="P354" s="259">
        <f>'3 Statement and DCF Model'!P350</f>
        <v>57.188929426367579</v>
      </c>
      <c r="Q354" s="259">
        <f>'3 Statement and DCF Model'!Q350</f>
        <v>57.188929426367594</v>
      </c>
      <c r="R354" s="259">
        <f>'3 Statement and DCF Model'!R350</f>
        <v>57.188929426367579</v>
      </c>
      <c r="S354" s="259">
        <f>'3 Statement and DCF Model'!S350</f>
        <v>57.188929426367579</v>
      </c>
      <c r="T354" s="259">
        <f>'3 Statement and DCF Model'!T350</f>
        <v>57.188929426367579</v>
      </c>
      <c r="U354" s="259">
        <f>'3 Statement and DCF Model'!U350</f>
        <v>57.188929426367579</v>
      </c>
      <c r="V354" s="259"/>
      <c r="W354" s="209"/>
    </row>
    <row r="355" spans="1:23" x14ac:dyDescent="0.2">
      <c r="A355" s="209"/>
      <c r="C355" s="255" t="str">
        <f>'3 Statement and DCF Model'!C351</f>
        <v>Cash Conversion Cycle</v>
      </c>
      <c r="D355" s="209"/>
      <c r="E355" s="209"/>
      <c r="F355" s="272">
        <f>'3 Statement and DCF Model'!F351</f>
        <v>80.107170203896061</v>
      </c>
      <c r="G355" s="209">
        <f>'3 Statement and DCF Model'!G351</f>
        <v>78.143663719398646</v>
      </c>
      <c r="H355" s="209">
        <f>'3 Statement and DCF Model'!H351</f>
        <v>51.776988098558405</v>
      </c>
      <c r="I355" s="209">
        <f>'3 Statement and DCF Model'!I351</f>
        <v>84.189324037357267</v>
      </c>
      <c r="J355" s="209">
        <f>'3 Statement and DCF Model'!J351</f>
        <v>55.988050638881958</v>
      </c>
      <c r="K355" s="209">
        <f>'3 Statement and DCF Model'!K351</f>
        <v>44.640718084027284</v>
      </c>
      <c r="L355" s="209">
        <f>'3 Statement and DCF Model'!L351</f>
        <v>44.640718084027284</v>
      </c>
      <c r="M355" s="209">
        <f>'3 Statement and DCF Model'!M351</f>
        <v>44.640718084027284</v>
      </c>
      <c r="N355" s="209">
        <f>'3 Statement and DCF Model'!N351</f>
        <v>44.640718084027284</v>
      </c>
      <c r="O355" s="209">
        <f>'3 Statement and DCF Model'!O351</f>
        <v>44.640718084027284</v>
      </c>
      <c r="P355" s="209">
        <f>'3 Statement and DCF Model'!P351</f>
        <v>44.640718084027284</v>
      </c>
      <c r="Q355" s="209">
        <f>'3 Statement and DCF Model'!Q351</f>
        <v>44.64071808402727</v>
      </c>
      <c r="R355" s="209">
        <f>'3 Statement and DCF Model'!R351</f>
        <v>44.640718084027284</v>
      </c>
      <c r="S355" s="209">
        <f>'3 Statement and DCF Model'!S351</f>
        <v>44.640718084027284</v>
      </c>
      <c r="T355" s="209">
        <f>'3 Statement and DCF Model'!T351</f>
        <v>44.640718084027284</v>
      </c>
      <c r="U355" s="209">
        <f>'3 Statement and DCF Model'!U351</f>
        <v>44.640718084027284</v>
      </c>
      <c r="V355" s="259"/>
      <c r="W355" s="209"/>
    </row>
    <row r="356" spans="1:23" s="256" customFormat="1" x14ac:dyDescent="0.2">
      <c r="A356" s="215"/>
      <c r="C356" s="257" t="str">
        <f>'3 Statement and DCF Model'!C352</f>
        <v>Rating</v>
      </c>
      <c r="D356" s="215"/>
      <c r="E356" s="215"/>
      <c r="F356" s="342" t="str">
        <f>'3 Statement and DCF Model'!F352</f>
        <v>A</v>
      </c>
      <c r="G356" s="217" t="str">
        <f>'3 Statement and DCF Model'!G352</f>
        <v>A</v>
      </c>
      <c r="H356" s="217" t="str">
        <f>'3 Statement and DCF Model'!H352</f>
        <v>AA</v>
      </c>
      <c r="I356" s="217" t="str">
        <f>'3 Statement and DCF Model'!I352</f>
        <v>A</v>
      </c>
      <c r="J356" s="217" t="str">
        <f>'3 Statement and DCF Model'!J352</f>
        <v>AA</v>
      </c>
      <c r="K356" s="217" t="str">
        <f>'3 Statement and DCF Model'!K352</f>
        <v>AA</v>
      </c>
      <c r="L356" s="217" t="str">
        <f>'3 Statement and DCF Model'!L352</f>
        <v>AA</v>
      </c>
      <c r="M356" s="217" t="str">
        <f>'3 Statement and DCF Model'!M352</f>
        <v>AA</v>
      </c>
      <c r="N356" s="217" t="str">
        <f>'3 Statement and DCF Model'!N352</f>
        <v>AA</v>
      </c>
      <c r="O356" s="217" t="str">
        <f>'3 Statement and DCF Model'!O352</f>
        <v>AA</v>
      </c>
      <c r="P356" s="217" t="str">
        <f>'3 Statement and DCF Model'!P352</f>
        <v>AA</v>
      </c>
      <c r="Q356" s="217" t="str">
        <f>'3 Statement and DCF Model'!Q352</f>
        <v>AA</v>
      </c>
      <c r="R356" s="217" t="str">
        <f>'3 Statement and DCF Model'!R352</f>
        <v>AA</v>
      </c>
      <c r="S356" s="217" t="str">
        <f>'3 Statement and DCF Model'!S352</f>
        <v>AA</v>
      </c>
      <c r="T356" s="217" t="str">
        <f>'3 Statement and DCF Model'!T352</f>
        <v>AA</v>
      </c>
      <c r="U356" s="217" t="str">
        <f>'3 Statement and DCF Model'!U352</f>
        <v>AA</v>
      </c>
      <c r="V356" s="215"/>
      <c r="W356" s="215"/>
    </row>
    <row r="357" spans="1:23" x14ac:dyDescent="0.2">
      <c r="A357" s="209"/>
      <c r="C357" s="255"/>
      <c r="D357" s="209"/>
      <c r="E357" s="209"/>
      <c r="F357" s="272"/>
      <c r="G357" s="209"/>
      <c r="H357" s="209"/>
      <c r="I357" s="209"/>
      <c r="J357" s="209"/>
      <c r="K357" s="209"/>
      <c r="L357" s="209"/>
      <c r="M357" s="209"/>
      <c r="N357" s="209"/>
      <c r="O357" s="209"/>
      <c r="P357" s="209"/>
      <c r="Q357" s="209"/>
      <c r="R357" s="209"/>
      <c r="S357" s="209"/>
      <c r="T357" s="209"/>
      <c r="U357" s="209"/>
      <c r="V357" s="209"/>
      <c r="W357" s="209"/>
    </row>
    <row r="358" spans="1:23" x14ac:dyDescent="0.2">
      <c r="A358" s="209"/>
      <c r="C358" s="254" t="str">
        <f>'3 Statement and DCF Model'!C354</f>
        <v>Capital Structure and Financial Risk</v>
      </c>
      <c r="D358" s="209"/>
      <c r="E358" s="209"/>
      <c r="F358" s="272"/>
      <c r="G358" s="209"/>
      <c r="H358" s="209"/>
      <c r="I358" s="209"/>
      <c r="J358" s="209"/>
      <c r="K358" s="209"/>
      <c r="L358" s="209"/>
      <c r="M358" s="209"/>
      <c r="N358" s="209"/>
      <c r="O358" s="209"/>
      <c r="P358" s="209"/>
      <c r="Q358" s="209"/>
      <c r="R358" s="209"/>
      <c r="S358" s="209"/>
      <c r="T358" s="209"/>
      <c r="U358" s="209"/>
      <c r="V358" s="209"/>
      <c r="W358" s="209"/>
    </row>
    <row r="359" spans="1:23" x14ac:dyDescent="0.2">
      <c r="A359" s="209"/>
      <c r="C359" s="255" t="str">
        <f>'3 Statement and DCF Model'!C355</f>
        <v>Debt Ratio</v>
      </c>
      <c r="D359" s="209"/>
      <c r="E359" s="209"/>
      <c r="F359" s="343">
        <f>'3 Statement and DCF Model'!F355</f>
        <v>0.82146095977000599</v>
      </c>
      <c r="G359" s="258">
        <f>'3 Statement and DCF Model'!G355</f>
        <v>0.7402100430580224</v>
      </c>
      <c r="H359" s="258">
        <f>'3 Statement and DCF Model'!H355</f>
        <v>0.99088583803431307</v>
      </c>
      <c r="I359" s="258">
        <f>'3 Statement and DCF Model'!I355</f>
        <v>0.81831011038480861</v>
      </c>
      <c r="J359" s="258">
        <f>'3 Statement and DCF Model'!J355</f>
        <v>0.68691322730312931</v>
      </c>
      <c r="K359" s="258">
        <f>'3 Statement and DCF Model'!K355</f>
        <v>0.61852168873267332</v>
      </c>
      <c r="L359" s="258">
        <f ca="1">'3 Statement and DCF Model'!L355</f>
        <v>0.60731148870672957</v>
      </c>
      <c r="M359" s="258">
        <f ca="1">'3 Statement and DCF Model'!M355</f>
        <v>0.5993401287091833</v>
      </c>
      <c r="N359" s="258">
        <f ca="1">'3 Statement and DCF Model'!N355</f>
        <v>0.58971655032258818</v>
      </c>
      <c r="O359" s="258">
        <f ca="1">'3 Statement and DCF Model'!O355</f>
        <v>0.57948748087290358</v>
      </c>
      <c r="P359" s="258">
        <f ca="1">'3 Statement and DCF Model'!P355</f>
        <v>0.56867298440423109</v>
      </c>
      <c r="Q359" s="258">
        <f ca="1">'3 Statement and DCF Model'!Q355</f>
        <v>0.55738986236088905</v>
      </c>
      <c r="R359" s="258">
        <f ca="1">'3 Statement and DCF Model'!R355</f>
        <v>0.54574741709734609</v>
      </c>
      <c r="S359" s="258">
        <f ca="1">'3 Statement and DCF Model'!S355</f>
        <v>0.53384638848220989</v>
      </c>
      <c r="T359" s="258">
        <f ca="1">'3 Statement and DCF Model'!T355</f>
        <v>0.521778337340152</v>
      </c>
      <c r="U359" s="258">
        <f ca="1">'3 Statement and DCF Model'!U355</f>
        <v>0.5096254055877617</v>
      </c>
      <c r="V359" s="209"/>
      <c r="W359" s="209"/>
    </row>
    <row r="360" spans="1:23" s="256" customFormat="1" x14ac:dyDescent="0.2">
      <c r="A360" s="215"/>
      <c r="C360" s="257" t="str">
        <f>'3 Statement and DCF Model'!C356</f>
        <v>Rating</v>
      </c>
      <c r="D360" s="215"/>
      <c r="E360" s="215"/>
      <c r="F360" s="342" t="str">
        <f>'3 Statement and DCF Model'!F356</f>
        <v>BB</v>
      </c>
      <c r="G360" s="217" t="str">
        <f>'3 Statement and DCF Model'!G356</f>
        <v>BBB</v>
      </c>
      <c r="H360" s="217" t="str">
        <f>'3 Statement and DCF Model'!H356</f>
        <v>BB</v>
      </c>
      <c r="I360" s="217" t="str">
        <f>'3 Statement and DCF Model'!I356</f>
        <v>BB</v>
      </c>
      <c r="J360" s="217" t="str">
        <f>'3 Statement and DCF Model'!J356</f>
        <v>BBB</v>
      </c>
      <c r="K360" s="217" t="str">
        <f>'3 Statement and DCF Model'!K356</f>
        <v>BBB</v>
      </c>
      <c r="L360" s="217" t="str">
        <f ca="1">'3 Statement and DCF Model'!L356</f>
        <v>BBB</v>
      </c>
      <c r="M360" s="217" t="str">
        <f ca="1">'3 Statement and DCF Model'!M356</f>
        <v>A</v>
      </c>
      <c r="N360" s="217" t="str">
        <f ca="1">'3 Statement and DCF Model'!N356</f>
        <v>A</v>
      </c>
      <c r="O360" s="217" t="str">
        <f ca="1">'3 Statement and DCF Model'!O356</f>
        <v>A</v>
      </c>
      <c r="P360" s="217" t="str">
        <f ca="1">'3 Statement and DCF Model'!P356</f>
        <v>A</v>
      </c>
      <c r="Q360" s="217" t="str">
        <f ca="1">'3 Statement and DCF Model'!Q356</f>
        <v>A</v>
      </c>
      <c r="R360" s="217" t="str">
        <f ca="1">'3 Statement and DCF Model'!R356</f>
        <v>A</v>
      </c>
      <c r="S360" s="217" t="str">
        <f ca="1">'3 Statement and DCF Model'!S356</f>
        <v>A</v>
      </c>
      <c r="T360" s="217" t="str">
        <f ca="1">'3 Statement and DCF Model'!T356</f>
        <v>A</v>
      </c>
      <c r="U360" s="217" t="str">
        <f ca="1">'3 Statement and DCF Model'!U356</f>
        <v>A</v>
      </c>
      <c r="V360" s="215"/>
      <c r="W360" s="215"/>
    </row>
    <row r="361" spans="1:23" x14ac:dyDescent="0.2">
      <c r="A361" s="209"/>
      <c r="C361" s="255" t="str">
        <f>'3 Statement and DCF Model'!C357</f>
        <v>Gearing Ratio</v>
      </c>
      <c r="D361" s="209"/>
      <c r="E361" s="209"/>
      <c r="F361" s="343">
        <f>'3 Statement and DCF Model'!F357</f>
        <v>2.9849740343428981</v>
      </c>
      <c r="G361" s="258">
        <f>'3 Statement and DCF Model'!G357</f>
        <v>1.2850054880209749</v>
      </c>
      <c r="H361" s="258">
        <f>'3 Statement and DCF Model'!H357</f>
        <v>68.424868626615535</v>
      </c>
      <c r="I361" s="258">
        <f>'3 Statement and DCF Model'!I357</f>
        <v>3.1725952433640492</v>
      </c>
      <c r="J361" s="258">
        <f>'3 Statement and DCF Model'!J357</f>
        <v>1.3730850946026716</v>
      </c>
      <c r="K361" s="258">
        <f>'3 Statement and DCF Model'!K357</f>
        <v>0.92676708800631025</v>
      </c>
      <c r="L361" s="258">
        <f ca="1">'3 Statement and DCF Model'!L357</f>
        <v>0.88897927353301354</v>
      </c>
      <c r="M361" s="258">
        <f ca="1">'3 Statement and DCF Model'!M357</f>
        <v>0.85946918459465904</v>
      </c>
      <c r="N361" s="258">
        <f ca="1">'3 Statement and DCF Model'!N357</f>
        <v>0.82607306462979324</v>
      </c>
      <c r="O361" s="258">
        <f ca="1">'3 Statement and DCF Model'!O357</f>
        <v>0.7925296628569356</v>
      </c>
      <c r="P361" s="258">
        <f ca="1">'3 Statement and DCF Model'!P357</f>
        <v>0.75934580417480246</v>
      </c>
      <c r="Q361" s="258">
        <f ca="1">'3 Statement and DCF Model'!Q357</f>
        <v>0.72692108170316094</v>
      </c>
      <c r="R361" s="258">
        <f ca="1">'3 Statement and DCF Model'!R357</f>
        <v>0.69555631751208891</v>
      </c>
      <c r="S361" s="258">
        <f ca="1">'3 Statement and DCF Model'!S357</f>
        <v>0.66546566765527326</v>
      </c>
      <c r="T361" s="258">
        <f ca="1">'3 Statement and DCF Model'!T357</f>
        <v>0.63679020856771118</v>
      </c>
      <c r="U361" s="258">
        <f ca="1">'3 Statement and DCF Model'!U357</f>
        <v>0.6096114805514532</v>
      </c>
      <c r="V361" s="209"/>
      <c r="W361" s="209"/>
    </row>
    <row r="362" spans="1:23" s="256" customFormat="1" x14ac:dyDescent="0.2">
      <c r="A362" s="215"/>
      <c r="C362" s="257" t="str">
        <f>'3 Statement and DCF Model'!C358</f>
        <v>Rating</v>
      </c>
      <c r="D362" s="215"/>
      <c r="E362" s="215"/>
      <c r="F362" s="342" t="str">
        <f>'3 Statement and DCF Model'!F358</f>
        <v>B</v>
      </c>
      <c r="G362" s="217" t="str">
        <f>'3 Statement and DCF Model'!G358</f>
        <v>BBB</v>
      </c>
      <c r="H362" s="217" t="str">
        <f>'3 Statement and DCF Model'!H358</f>
        <v>CCC/C</v>
      </c>
      <c r="I362" s="217" t="str">
        <f>'3 Statement and DCF Model'!I358</f>
        <v>CCC/C</v>
      </c>
      <c r="J362" s="217" t="str">
        <f>'3 Statement and DCF Model'!J358</f>
        <v>BBB</v>
      </c>
      <c r="K362" s="217" t="str">
        <f>'3 Statement and DCF Model'!K358</f>
        <v>A</v>
      </c>
      <c r="L362" s="217" t="str">
        <f ca="1">'3 Statement and DCF Model'!L358</f>
        <v>A</v>
      </c>
      <c r="M362" s="217" t="str">
        <f ca="1">'3 Statement and DCF Model'!M358</f>
        <v>A</v>
      </c>
      <c r="N362" s="217" t="str">
        <f ca="1">'3 Statement and DCF Model'!N358</f>
        <v>A</v>
      </c>
      <c r="O362" s="217" t="str">
        <f ca="1">'3 Statement and DCF Model'!O358</f>
        <v>A</v>
      </c>
      <c r="P362" s="217" t="str">
        <f ca="1">'3 Statement and DCF Model'!P358</f>
        <v>A</v>
      </c>
      <c r="Q362" s="217" t="str">
        <f ca="1">'3 Statement and DCF Model'!Q358</f>
        <v>A</v>
      </c>
      <c r="R362" s="217" t="str">
        <f ca="1">'3 Statement and DCF Model'!R358</f>
        <v>A</v>
      </c>
      <c r="S362" s="217" t="str">
        <f ca="1">'3 Statement and DCF Model'!S358</f>
        <v>A</v>
      </c>
      <c r="T362" s="217" t="str">
        <f ca="1">'3 Statement and DCF Model'!T358</f>
        <v>A</v>
      </c>
      <c r="U362" s="217" t="str">
        <f ca="1">'3 Statement and DCF Model'!U358</f>
        <v>A</v>
      </c>
      <c r="V362" s="215"/>
      <c r="W362" s="215"/>
    </row>
    <row r="363" spans="1:23" x14ac:dyDescent="0.2">
      <c r="A363" s="209"/>
      <c r="C363" s="255" t="str">
        <f>'3 Statement and DCF Model'!C359</f>
        <v>Debt to Equity Ratio</v>
      </c>
      <c r="D363" s="209"/>
      <c r="E363" s="209"/>
      <c r="F363" s="343">
        <f>'3 Statement and DCF Model'!F359</f>
        <v>4.6010158826428107</v>
      </c>
      <c r="G363" s="258">
        <f>'3 Statement and DCF Model'!G359</f>
        <v>2.8492635041444019</v>
      </c>
      <c r="H363" s="258">
        <f>'3 Statement and DCF Model'!H359</f>
        <v>108.71935804573214</v>
      </c>
      <c r="I363" s="258">
        <f>'3 Statement and DCF Model'!I359</f>
        <v>4.5038835794217364</v>
      </c>
      <c r="J363" s="258">
        <f>'3 Statement and DCF Model'!J359</f>
        <v>2.1940027085340832</v>
      </c>
      <c r="K363" s="258">
        <f>'3 Statement and DCF Model'!K359</f>
        <v>1.6213810076852178</v>
      </c>
      <c r="L363" s="258">
        <f ca="1">'3 Statement and DCF Model'!L359</f>
        <v>1.5465476356989041</v>
      </c>
      <c r="M363" s="258">
        <f ca="1">'3 Statement and DCF Model'!M359</f>
        <v>1.4958825968227694</v>
      </c>
      <c r="N363" s="258">
        <f ca="1">'3 Statement and DCF Model'!N359</f>
        <v>1.4373393584027254</v>
      </c>
      <c r="O363" s="258">
        <f ca="1">'3 Statement and DCF Model'!O359</f>
        <v>1.3780504848602571</v>
      </c>
      <c r="P363" s="258">
        <f ca="1">'3 Statement and DCF Model'!P359</f>
        <v>1.3184265391277508</v>
      </c>
      <c r="Q363" s="258">
        <f ca="1">'3 Statement and DCF Model'!Q359</f>
        <v>1.2593246628602199</v>
      </c>
      <c r="R363" s="258">
        <f ca="1">'3 Statement and DCF Model'!R359</f>
        <v>1.201418412659415</v>
      </c>
      <c r="S363" s="258">
        <f ca="1">'3 Statement and DCF Model'!S359</f>
        <v>1.1452156012349937</v>
      </c>
      <c r="T363" s="258">
        <f ca="1">'3 Statement and DCF Model'!T359</f>
        <v>1.0910805136639858</v>
      </c>
      <c r="U363" s="258">
        <f ca="1">'3 Statement and DCF Model'!U359</f>
        <v>1.0392573583437725</v>
      </c>
      <c r="V363" s="209"/>
      <c r="W363" s="209"/>
    </row>
    <row r="364" spans="1:23" s="256" customFormat="1" x14ac:dyDescent="0.2">
      <c r="A364" s="215"/>
      <c r="C364" s="257" t="str">
        <f>'3 Statement and DCF Model'!C360</f>
        <v>Rating</v>
      </c>
      <c r="D364" s="215"/>
      <c r="E364" s="215"/>
      <c r="F364" s="342" t="str">
        <f>'3 Statement and DCF Model'!F360</f>
        <v>CCC/C</v>
      </c>
      <c r="G364" s="217" t="str">
        <f>'3 Statement and DCF Model'!G360</f>
        <v>BB</v>
      </c>
      <c r="H364" s="217" t="str">
        <f>'3 Statement and DCF Model'!H360</f>
        <v>CCC/C</v>
      </c>
      <c r="I364" s="217" t="str">
        <f>'3 Statement and DCF Model'!I360</f>
        <v>CCC/C</v>
      </c>
      <c r="J364" s="217" t="str">
        <f>'3 Statement and DCF Model'!J360</f>
        <v>BB</v>
      </c>
      <c r="K364" s="217" t="str">
        <f>'3 Statement and DCF Model'!K360</f>
        <v>BBB</v>
      </c>
      <c r="L364" s="217" t="str">
        <f ca="1">'3 Statement and DCF Model'!L360</f>
        <v>BBB</v>
      </c>
      <c r="M364" s="217" t="str">
        <f ca="1">'3 Statement and DCF Model'!M360</f>
        <v>A</v>
      </c>
      <c r="N364" s="217" t="str">
        <f ca="1">'3 Statement and DCF Model'!N360</f>
        <v>A</v>
      </c>
      <c r="O364" s="217" t="str">
        <f ca="1">'3 Statement and DCF Model'!O360</f>
        <v>A</v>
      </c>
      <c r="P364" s="217" t="str">
        <f ca="1">'3 Statement and DCF Model'!P360</f>
        <v>A</v>
      </c>
      <c r="Q364" s="217" t="str">
        <f ca="1">'3 Statement and DCF Model'!Q360</f>
        <v>A</v>
      </c>
      <c r="R364" s="217" t="str">
        <f ca="1">'3 Statement and DCF Model'!R360</f>
        <v>A</v>
      </c>
      <c r="S364" s="217" t="str">
        <f ca="1">'3 Statement and DCF Model'!S360</f>
        <v>A</v>
      </c>
      <c r="T364" s="217" t="str">
        <f ca="1">'3 Statement and DCF Model'!T360</f>
        <v>A</v>
      </c>
      <c r="U364" s="217" t="str">
        <f ca="1">'3 Statement and DCF Model'!U360</f>
        <v>A</v>
      </c>
      <c r="V364" s="215"/>
      <c r="W364" s="215"/>
    </row>
    <row r="365" spans="1:23" x14ac:dyDescent="0.2">
      <c r="A365" s="209"/>
      <c r="C365" s="255" t="str">
        <f>'3 Statement and DCF Model'!C361</f>
        <v>Debt to Adjusted EBITDA</v>
      </c>
      <c r="D365" s="209"/>
      <c r="E365" s="209"/>
      <c r="F365" s="343">
        <f>'3 Statement and DCF Model'!F361</f>
        <v>2.3533845372224382</v>
      </c>
      <c r="G365" s="258">
        <f>'3 Statement and DCF Model'!G361</f>
        <v>1.4441020207722706</v>
      </c>
      <c r="H365" s="258">
        <f>'3 Statement and DCF Model'!H361</f>
        <v>1.27630639544664</v>
      </c>
      <c r="I365" s="258">
        <f>'3 Statement and DCF Model'!I361</f>
        <v>2.8177034583853628</v>
      </c>
      <c r="J365" s="258">
        <f>'3 Statement and DCF Model'!J361</f>
        <v>1.7827301035065051</v>
      </c>
      <c r="K365" s="258">
        <f>'3 Statement and DCF Model'!K361</f>
        <v>1.5108731078518873</v>
      </c>
      <c r="L365" s="258">
        <f>'3 Statement and DCF Model'!L361</f>
        <v>1.6359416003508562</v>
      </c>
      <c r="M365" s="258">
        <f>'3 Statement and DCF Model'!M361</f>
        <v>1.6343953035137904</v>
      </c>
      <c r="N365" s="258">
        <f>'3 Statement and DCF Model'!N361</f>
        <v>1.6057334926269282</v>
      </c>
      <c r="O365" s="258">
        <f>'3 Statement and DCF Model'!O361</f>
        <v>1.5870316916002443</v>
      </c>
      <c r="P365" s="258">
        <f>'3 Statement and DCF Model'!P361</f>
        <v>1.5717521846640541</v>
      </c>
      <c r="Q365" s="258">
        <f>'3 Statement and DCF Model'!Q361</f>
        <v>1.5597273127567834</v>
      </c>
      <c r="R365" s="258">
        <f>'3 Statement and DCF Model'!R361</f>
        <v>1.5508151223325575</v>
      </c>
      <c r="S365" s="258">
        <f>'3 Statement and DCF Model'!S361</f>
        <v>1.5448973545368276</v>
      </c>
      <c r="T365" s="258">
        <f>'3 Statement and DCF Model'!T361</f>
        <v>1.5418777494269635</v>
      </c>
      <c r="U365" s="258">
        <f>'3 Statement and DCF Model'!U361</f>
        <v>1.5416806337861002</v>
      </c>
      <c r="V365" s="209"/>
      <c r="W365" s="209"/>
    </row>
    <row r="366" spans="1:23" s="256" customFormat="1" x14ac:dyDescent="0.2">
      <c r="A366" s="215"/>
      <c r="C366" s="257" t="str">
        <f>'3 Statement and DCF Model'!C362</f>
        <v>Rating</v>
      </c>
      <c r="D366" s="215"/>
      <c r="E366" s="215"/>
      <c r="F366" s="342" t="str">
        <f>'3 Statement and DCF Model'!F362</f>
        <v>A</v>
      </c>
      <c r="G366" s="217" t="str">
        <f>'3 Statement and DCF Model'!G362</f>
        <v>AA</v>
      </c>
      <c r="H366" s="217" t="str">
        <f>'3 Statement and DCF Model'!H362</f>
        <v>AA</v>
      </c>
      <c r="I366" s="217" t="str">
        <f>'3 Statement and DCF Model'!I362</f>
        <v>BBB</v>
      </c>
      <c r="J366" s="217" t="str">
        <f>'3 Statement and DCF Model'!J362</f>
        <v>A</v>
      </c>
      <c r="K366" s="217" t="str">
        <f>'3 Statement and DCF Model'!K362</f>
        <v>A</v>
      </c>
      <c r="L366" s="217" t="str">
        <f>'3 Statement and DCF Model'!L362</f>
        <v>A</v>
      </c>
      <c r="M366" s="217" t="str">
        <f>'3 Statement and DCF Model'!M362</f>
        <v>A</v>
      </c>
      <c r="N366" s="217" t="str">
        <f>'3 Statement and DCF Model'!N362</f>
        <v>A</v>
      </c>
      <c r="O366" s="217" t="str">
        <f>'3 Statement and DCF Model'!O362</f>
        <v>A</v>
      </c>
      <c r="P366" s="217" t="str">
        <f>'3 Statement and DCF Model'!P362</f>
        <v>A</v>
      </c>
      <c r="Q366" s="217" t="str">
        <f>'3 Statement and DCF Model'!Q362</f>
        <v>A</v>
      </c>
      <c r="R366" s="217" t="str">
        <f>'3 Statement and DCF Model'!R362</f>
        <v>A</v>
      </c>
      <c r="S366" s="217" t="str">
        <f>'3 Statement and DCF Model'!S362</f>
        <v>A</v>
      </c>
      <c r="T366" s="217" t="str">
        <f>'3 Statement and DCF Model'!T362</f>
        <v>A</v>
      </c>
      <c r="U366" s="217" t="str">
        <f>'3 Statement and DCF Model'!U362</f>
        <v>A</v>
      </c>
      <c r="V366" s="215"/>
      <c r="W366" s="215"/>
    </row>
    <row r="367" spans="1:23" x14ac:dyDescent="0.2">
      <c r="A367" s="209"/>
      <c r="C367" s="255" t="str">
        <f>'3 Statement and DCF Model'!C363</f>
        <v>Interest Cover (EBITDA to Interest Expense)</v>
      </c>
      <c r="D367" s="209"/>
      <c r="E367" s="209"/>
      <c r="F367" s="343">
        <f>'3 Statement and DCF Model'!F363</f>
        <v>19.372973598888375</v>
      </c>
      <c r="G367" s="258">
        <f>'3 Statement and DCF Model'!G363</f>
        <v>38.358647285671907</v>
      </c>
      <c r="H367" s="258">
        <f>'3 Statement and DCF Model'!H363</f>
        <v>34.875918141081904</v>
      </c>
      <c r="I367" s="258">
        <f>'3 Statement and DCF Model'!I363</f>
        <v>6.7638331937895684</v>
      </c>
      <c r="J367" s="258">
        <f>'3 Statement and DCF Model'!J363</f>
        <v>6.9403536389610228</v>
      </c>
      <c r="K367" s="258">
        <f>'3 Statement and DCF Model'!K363</f>
        <v>10.305635891052862</v>
      </c>
      <c r="L367" s="258">
        <f>'3 Statement and DCF Model'!L363</f>
        <v>9.2843115516653754</v>
      </c>
      <c r="M367" s="258">
        <f>'3 Statement and DCF Model'!M363</f>
        <v>9.2930954129233037</v>
      </c>
      <c r="N367" s="258">
        <f>'3 Statement and DCF Model'!N363</f>
        <v>9.4589740873744557</v>
      </c>
      <c r="O367" s="258">
        <f>'3 Statement and DCF Model'!O363</f>
        <v>9.570439946711053</v>
      </c>
      <c r="P367" s="258">
        <f>'3 Statement and DCF Model'!P363</f>
        <v>9.6634772619920373</v>
      </c>
      <c r="Q367" s="258">
        <f>'3 Statement and DCF Model'!Q363</f>
        <v>9.7379787952433166</v>
      </c>
      <c r="R367" s="258">
        <f>'3 Statement and DCF Model'!R363</f>
        <v>9.7939407987861671</v>
      </c>
      <c r="S367" s="258">
        <f>'3 Statement and DCF Model'!S363</f>
        <v>9.8314567329562514</v>
      </c>
      <c r="T367" s="258">
        <f>'3 Statement and DCF Model'!T363</f>
        <v>9.8507106050607529</v>
      </c>
      <c r="U367" s="258">
        <f>'3 Statement and DCF Model'!U363</f>
        <v>9.851970093628827</v>
      </c>
      <c r="V367" s="209"/>
      <c r="W367" s="209"/>
    </row>
    <row r="368" spans="1:23" s="256" customFormat="1" x14ac:dyDescent="0.2">
      <c r="A368" s="215"/>
      <c r="C368" s="257" t="str">
        <f>'3 Statement and DCF Model'!C364</f>
        <v>Rating</v>
      </c>
      <c r="D368" s="215"/>
      <c r="E368" s="215"/>
      <c r="F368" s="342" t="str">
        <f>'3 Statement and DCF Model'!F364</f>
        <v>AAA</v>
      </c>
      <c r="G368" s="217" t="str">
        <f>'3 Statement and DCF Model'!G364</f>
        <v>AAA</v>
      </c>
      <c r="H368" s="217" t="str">
        <f>'3 Statement and DCF Model'!H364</f>
        <v>AAA</v>
      </c>
      <c r="I368" s="217" t="str">
        <f>'3 Statement and DCF Model'!I364</f>
        <v>A</v>
      </c>
      <c r="J368" s="217" t="str">
        <f>'3 Statement and DCF Model'!J364</f>
        <v>A</v>
      </c>
      <c r="K368" s="217" t="str">
        <f>'3 Statement and DCF Model'!K364</f>
        <v>AAA</v>
      </c>
      <c r="L368" s="217" t="str">
        <f>'3 Statement and DCF Model'!L364</f>
        <v>AA</v>
      </c>
      <c r="M368" s="217" t="str">
        <f>'3 Statement and DCF Model'!M364</f>
        <v>AA</v>
      </c>
      <c r="N368" s="217" t="str">
        <f>'3 Statement and DCF Model'!N364</f>
        <v>AA</v>
      </c>
      <c r="O368" s="217" t="str">
        <f>'3 Statement and DCF Model'!O364</f>
        <v>AA</v>
      </c>
      <c r="P368" s="217" t="str">
        <f>'3 Statement and DCF Model'!P364</f>
        <v>AA</v>
      </c>
      <c r="Q368" s="217" t="str">
        <f>'3 Statement and DCF Model'!Q364</f>
        <v>AA</v>
      </c>
      <c r="R368" s="217" t="str">
        <f>'3 Statement and DCF Model'!R364</f>
        <v>AA</v>
      </c>
      <c r="S368" s="217" t="str">
        <f>'3 Statement and DCF Model'!S364</f>
        <v>AA</v>
      </c>
      <c r="T368" s="217" t="str">
        <f>'3 Statement and DCF Model'!T364</f>
        <v>AA</v>
      </c>
      <c r="U368" s="217" t="str">
        <f>'3 Statement and DCF Model'!U364</f>
        <v>AA</v>
      </c>
      <c r="V368" s="215"/>
      <c r="W368" s="215"/>
    </row>
    <row r="369" spans="1:23" x14ac:dyDescent="0.2">
      <c r="A369" s="209"/>
      <c r="C369" s="255"/>
      <c r="D369" s="209"/>
      <c r="E369" s="209"/>
      <c r="F369" s="272"/>
      <c r="G369" s="209"/>
      <c r="H369" s="209"/>
      <c r="I369" s="209"/>
      <c r="J369" s="209"/>
      <c r="K369" s="209"/>
      <c r="L369" s="209"/>
      <c r="M369" s="209"/>
      <c r="N369" s="209"/>
      <c r="O369" s="209"/>
      <c r="P369" s="209"/>
      <c r="Q369" s="209"/>
      <c r="R369" s="209"/>
      <c r="S369" s="209"/>
      <c r="T369" s="209"/>
      <c r="U369" s="209"/>
      <c r="V369" s="209"/>
      <c r="W369" s="209"/>
    </row>
    <row r="370" spans="1:23" x14ac:dyDescent="0.2">
      <c r="A370" s="209"/>
      <c r="C370" s="254" t="str">
        <f>'3 Statement and DCF Model'!C366</f>
        <v>DuPont analysis</v>
      </c>
      <c r="D370" s="209"/>
      <c r="E370" s="209"/>
      <c r="F370" s="272"/>
      <c r="G370" s="209"/>
      <c r="H370" s="209"/>
      <c r="I370" s="209"/>
      <c r="J370" s="209"/>
      <c r="K370" s="209"/>
      <c r="L370" s="209"/>
      <c r="M370" s="209"/>
      <c r="N370" s="209"/>
      <c r="O370" s="209"/>
      <c r="P370" s="209"/>
      <c r="Q370" s="209"/>
      <c r="R370" s="209"/>
      <c r="S370" s="209"/>
      <c r="T370" s="209"/>
      <c r="U370" s="209"/>
      <c r="V370" s="209"/>
      <c r="W370" s="209"/>
    </row>
    <row r="371" spans="1:23" x14ac:dyDescent="0.2">
      <c r="A371" s="209"/>
      <c r="C371" s="255" t="str">
        <f>'3 Statement and DCF Model'!C367</f>
        <v>Net Profit Margin</v>
      </c>
      <c r="D371" s="209"/>
      <c r="E371" s="209"/>
      <c r="F371" s="284">
        <f>'3 Statement and DCF Model'!F367</f>
        <v>9.7105216753223852E-2</v>
      </c>
      <c r="G371" s="219">
        <f>'3 Statement and DCF Model'!G367</f>
        <v>0.22573741784521964</v>
      </c>
      <c r="H371" s="219">
        <f>'3 Statement and DCF Model'!H367</f>
        <v>0.3136893667200365</v>
      </c>
      <c r="I371" s="219">
        <f>'3 Statement and DCF Model'!I367</f>
        <v>0.15194410102996214</v>
      </c>
      <c r="J371" s="219">
        <f>'3 Statement and DCF Model'!J367</f>
        <v>0.20002437949023646</v>
      </c>
      <c r="K371" s="219">
        <f>'3 Statement and DCF Model'!K367</f>
        <v>0.23160555499757685</v>
      </c>
      <c r="L371" s="219">
        <f ca="1">'3 Statement and DCF Model'!L367</f>
        <v>0.16536793019542073</v>
      </c>
      <c r="M371" s="219">
        <f ca="1">'3 Statement and DCF Model'!M367</f>
        <v>0.16267759356934974</v>
      </c>
      <c r="N371" s="219">
        <f ca="1">'3 Statement and DCF Model'!N367</f>
        <v>0.16672407720532484</v>
      </c>
      <c r="O371" s="219">
        <f ca="1">'3 Statement and DCF Model'!O367</f>
        <v>0.1691227469858031</v>
      </c>
      <c r="P371" s="219">
        <f ca="1">'3 Statement and DCF Model'!P367</f>
        <v>0.17148988048403166</v>
      </c>
      <c r="Q371" s="219">
        <f ca="1">'3 Statement and DCF Model'!Q367</f>
        <v>0.17382550392811769</v>
      </c>
      <c r="R371" s="219">
        <f ca="1">'3 Statement and DCF Model'!R367</f>
        <v>0.17612955359563179</v>
      </c>
      <c r="S371" s="219">
        <f ca="1">'3 Statement and DCF Model'!S367</f>
        <v>0.17840187602244403</v>
      </c>
      <c r="T371" s="219">
        <f ca="1">'3 Statement and DCF Model'!T367</f>
        <v>0.1806422273433852</v>
      </c>
      <c r="U371" s="219">
        <f ca="1">'3 Statement and DCF Model'!U367</f>
        <v>0.18285027176053759</v>
      </c>
      <c r="V371" s="209"/>
      <c r="W371" s="209"/>
    </row>
    <row r="372" spans="1:23" x14ac:dyDescent="0.2">
      <c r="A372" s="209"/>
      <c r="C372" s="255" t="str">
        <f>'3 Statement and DCF Model'!C368</f>
        <v>Asset Turnover</v>
      </c>
      <c r="D372" s="209"/>
      <c r="E372" s="209"/>
      <c r="F372" s="343">
        <f>'3 Statement and DCF Model'!F368</f>
        <v>1.6656600821329666</v>
      </c>
      <c r="G372" s="258">
        <f>'3 Statement and DCF Model'!G368</f>
        <v>1.2388687816376351</v>
      </c>
      <c r="H372" s="258">
        <f>'3 Statement and DCF Model'!H368</f>
        <v>1.4972907341295012</v>
      </c>
      <c r="I372" s="258">
        <f>'3 Statement and DCF Model'!I368</f>
        <v>0.78968132059264329</v>
      </c>
      <c r="J372" s="258">
        <f>'3 Statement and DCF Model'!J368</f>
        <v>0.85324906101294751</v>
      </c>
      <c r="K372" s="258">
        <f>'3 Statement and DCF Model'!K368</f>
        <v>0.85244754271113155</v>
      </c>
      <c r="L372" s="258">
        <f ca="1">'3 Statement and DCF Model'!L368</f>
        <v>0.82712141050638421</v>
      </c>
      <c r="M372" s="258">
        <f ca="1">'3 Statement and DCF Model'!M368</f>
        <v>0.81806228163279748</v>
      </c>
      <c r="N372" s="258">
        <f ca="1">'3 Statement and DCF Model'!N368</f>
        <v>0.80571287711780681</v>
      </c>
      <c r="O372" s="258">
        <f ca="1">'3 Statement and DCF Model'!O368</f>
        <v>0.79129135716873933</v>
      </c>
      <c r="P372" s="258">
        <f ca="1">'3 Statement and DCF Model'!P368</f>
        <v>0.77524308095913341</v>
      </c>
      <c r="Q372" s="258">
        <f ca="1">'3 Statement and DCF Model'!Q368</f>
        <v>0.75779874705304773</v>
      </c>
      <c r="R372" s="258">
        <f ca="1">'3 Statement and DCF Model'!R368</f>
        <v>0.73917994112815133</v>
      </c>
      <c r="S372" s="258">
        <f ca="1">'3 Statement and DCF Model'!S368</f>
        <v>0.71959606230498019</v>
      </c>
      <c r="T372" s="258">
        <f ca="1">'3 Statement and DCF Model'!T368</f>
        <v>0.69924217054965943</v>
      </c>
      <c r="U372" s="258">
        <f ca="1">'3 Statement and DCF Model'!U368</f>
        <v>0.67829764568699602</v>
      </c>
      <c r="V372" s="209"/>
      <c r="W372" s="209"/>
    </row>
    <row r="373" spans="1:23" x14ac:dyDescent="0.2">
      <c r="A373" s="209"/>
      <c r="C373" s="255" t="str">
        <f>'3 Statement and DCF Model'!C369</f>
        <v>Financial Leverage</v>
      </c>
      <c r="D373" s="209"/>
      <c r="E373" s="209"/>
      <c r="F373" s="343">
        <f>'3 Statement and DCF Model'!F369</f>
        <v>5.6010158826428107</v>
      </c>
      <c r="G373" s="258">
        <f>'3 Statement and DCF Model'!G369</f>
        <v>3.8492635041444019</v>
      </c>
      <c r="H373" s="258">
        <f>'3 Statement and DCF Model'!H369</f>
        <v>109.71935804573214</v>
      </c>
      <c r="I373" s="258">
        <f>'3 Statement and DCF Model'!I369</f>
        <v>5.5038835794217364</v>
      </c>
      <c r="J373" s="258">
        <f>'3 Statement and DCF Model'!J369</f>
        <v>3.1940027085340832</v>
      </c>
      <c r="K373" s="258">
        <f>'3 Statement and DCF Model'!K369</f>
        <v>2.6213810076852178</v>
      </c>
      <c r="L373" s="258">
        <f ca="1">'3 Statement and DCF Model'!L369</f>
        <v>2.5465476356989045</v>
      </c>
      <c r="M373" s="258">
        <f ca="1">'3 Statement and DCF Model'!M369</f>
        <v>2.4958825968227694</v>
      </c>
      <c r="N373" s="258">
        <f ca="1">'3 Statement and DCF Model'!N369</f>
        <v>2.4373393584027245</v>
      </c>
      <c r="O373" s="258">
        <f ca="1">'3 Statement and DCF Model'!O369</f>
        <v>2.3780504848602568</v>
      </c>
      <c r="P373" s="258">
        <f ca="1">'3 Statement and DCF Model'!P369</f>
        <v>2.3184265391277505</v>
      </c>
      <c r="Q373" s="258">
        <f ca="1">'3 Statement and DCF Model'!Q369</f>
        <v>2.2593246628602199</v>
      </c>
      <c r="R373" s="258">
        <f ca="1">'3 Statement and DCF Model'!R369</f>
        <v>2.2014184126594145</v>
      </c>
      <c r="S373" s="258">
        <f ca="1">'3 Statement and DCF Model'!S369</f>
        <v>2.1452156012349932</v>
      </c>
      <c r="T373" s="258">
        <f ca="1">'3 Statement and DCF Model'!T369</f>
        <v>2.0910805136639863</v>
      </c>
      <c r="U373" s="258">
        <f ca="1">'3 Statement and DCF Model'!U369</f>
        <v>2.0392573583437721</v>
      </c>
      <c r="V373" s="209"/>
      <c r="W373" s="209"/>
    </row>
    <row r="374" spans="1:23" x14ac:dyDescent="0.2">
      <c r="A374" s="209"/>
      <c r="C374" s="260" t="str">
        <f>'3 Statement and DCF Model'!C370</f>
        <v>Return on Equity</v>
      </c>
      <c r="D374" s="209"/>
      <c r="E374" s="209"/>
      <c r="F374" s="284">
        <f>'3 Statement and DCF Model'!F370</f>
        <v>0.90593229976119172</v>
      </c>
      <c r="G374" s="219">
        <f>'3 Statement and DCF Model'!G370</f>
        <v>1.0764813355675371</v>
      </c>
      <c r="H374" s="219">
        <f>'3 Statement and DCF Model'!H370</f>
        <v>51.533446953557736</v>
      </c>
      <c r="I374" s="219">
        <f>'3 Statement and DCF Model'!I370</f>
        <v>0.66039678163561466</v>
      </c>
      <c r="J374" s="219">
        <f>'3 Statement and DCF Model'!J370</f>
        <v>0.54512240331847006</v>
      </c>
      <c r="K374" s="219">
        <f>'3 Statement and DCF Model'!K370</f>
        <v>0.51754341047603891</v>
      </c>
      <c r="L374" s="219">
        <f ca="1">'3 Statement and DCF Model'!L370</f>
        <v>0.34831514480852027</v>
      </c>
      <c r="M374" s="219">
        <f ca="1">'3 Statement and DCF Model'!M370</f>
        <v>0.3321530627390421</v>
      </c>
      <c r="N374" s="219">
        <f ca="1">'3 Statement and DCF Model'!N370</f>
        <v>0.32741202706453992</v>
      </c>
      <c r="O374" s="219">
        <f ca="1">'3 Statement and DCF Model'!O370</f>
        <v>0.31824348123641427</v>
      </c>
      <c r="P374" s="219">
        <f ca="1">'3 Statement and DCF Model'!P370</f>
        <v>0.30822633058613913</v>
      </c>
      <c r="Q374" s="219">
        <f ca="1">'3 Statement and DCF Model'!Q370</f>
        <v>0.29760897431137473</v>
      </c>
      <c r="R374" s="219">
        <f ca="1">'3 Statement and DCF Model'!R370</f>
        <v>0.28660581790383916</v>
      </c>
      <c r="S374" s="219">
        <f ca="1">'3 Statement and DCF Model'!S370</f>
        <v>0.27539695997544061</v>
      </c>
      <c r="T374" s="219">
        <f ca="1">'3 Statement and DCF Model'!T370</f>
        <v>0.26412994852213145</v>
      </c>
      <c r="U374" s="219">
        <f ca="1">'3 Statement and DCF Model'!U370</f>
        <v>0.25292278650173211</v>
      </c>
      <c r="V374" s="209"/>
      <c r="W374" s="209"/>
    </row>
    <row r="375" spans="1:23" x14ac:dyDescent="0.2">
      <c r="A375" s="209"/>
      <c r="C375" s="260"/>
      <c r="D375" s="209"/>
      <c r="E375" s="209"/>
      <c r="F375" s="209"/>
      <c r="G375" s="209"/>
      <c r="H375" s="209"/>
      <c r="I375" s="209"/>
      <c r="J375" s="209"/>
      <c r="K375" s="209"/>
      <c r="L375" s="209"/>
      <c r="M375" s="209"/>
      <c r="N375" s="209"/>
      <c r="O375" s="209"/>
      <c r="P375" s="209"/>
      <c r="Q375" s="209"/>
      <c r="R375" s="209"/>
      <c r="S375" s="209"/>
      <c r="T375" s="209"/>
      <c r="U375" s="209"/>
      <c r="V375" s="209"/>
      <c r="W375" s="209"/>
    </row>
    <row r="376" spans="1:23" ht="18" x14ac:dyDescent="0.25">
      <c r="A376" s="209"/>
      <c r="C376" s="271" t="str">
        <f>'3 Statement and DCF Model'!C372</f>
        <v>Probability of Default - Credit Ratings (%)</v>
      </c>
      <c r="D376" s="209"/>
      <c r="E376" s="209"/>
      <c r="F376" s="272"/>
      <c r="G376" s="209"/>
      <c r="H376" s="209"/>
      <c r="I376" s="209"/>
      <c r="J376" s="209"/>
      <c r="K376" s="209"/>
      <c r="L376" s="209"/>
      <c r="M376" s="209"/>
      <c r="N376" s="209"/>
      <c r="O376" s="209"/>
      <c r="P376" s="209"/>
      <c r="Q376" s="209"/>
      <c r="R376" s="209"/>
      <c r="S376" s="209"/>
      <c r="T376" s="209"/>
      <c r="U376" s="209"/>
      <c r="V376" s="209"/>
      <c r="W376" s="209"/>
    </row>
    <row r="377" spans="1:23" x14ac:dyDescent="0.2">
      <c r="A377" s="209"/>
      <c r="C377" s="213"/>
      <c r="D377" s="209"/>
      <c r="E377" s="209"/>
      <c r="F377" s="272"/>
      <c r="G377" s="209"/>
      <c r="H377" s="209"/>
      <c r="I377" s="209"/>
      <c r="J377" s="209"/>
      <c r="K377" s="209"/>
      <c r="L377" s="209"/>
      <c r="M377" s="209"/>
      <c r="N377" s="209"/>
      <c r="O377" s="209"/>
      <c r="P377" s="209"/>
      <c r="Q377" s="209"/>
      <c r="R377" s="209"/>
      <c r="S377" s="209"/>
      <c r="T377" s="209"/>
      <c r="U377" s="209"/>
      <c r="V377" s="209"/>
      <c r="W377" s="209"/>
    </row>
    <row r="378" spans="1:23" s="269" customFormat="1" x14ac:dyDescent="0.2">
      <c r="A378" s="213"/>
      <c r="C378" s="270" t="s">
        <v>1485</v>
      </c>
      <c r="D378" s="270"/>
      <c r="E378" s="270"/>
      <c r="F378" s="338">
        <v>2025</v>
      </c>
      <c r="G378" s="310">
        <f t="shared" ref="G378:N378" si="20">F378+1</f>
        <v>2026</v>
      </c>
      <c r="H378" s="310">
        <f t="shared" si="20"/>
        <v>2027</v>
      </c>
      <c r="I378" s="310">
        <f t="shared" si="20"/>
        <v>2028</v>
      </c>
      <c r="J378" s="310">
        <f t="shared" si="20"/>
        <v>2029</v>
      </c>
      <c r="K378" s="310">
        <f t="shared" si="20"/>
        <v>2030</v>
      </c>
      <c r="L378" s="310">
        <f t="shared" si="20"/>
        <v>2031</v>
      </c>
      <c r="M378" s="310">
        <f t="shared" si="20"/>
        <v>2032</v>
      </c>
      <c r="N378" s="310">
        <f t="shared" si="20"/>
        <v>2033</v>
      </c>
      <c r="V378" s="213"/>
      <c r="W378" s="213"/>
    </row>
    <row r="379" spans="1:23" x14ac:dyDescent="0.2">
      <c r="A379" s="209"/>
      <c r="C379" s="209" t="str">
        <f>'3 Statement and DCF Model'!C376</f>
        <v>Moody's EDF Model (Black Scholes)</v>
      </c>
      <c r="D379" s="209"/>
      <c r="E379" s="209"/>
      <c r="F379" s="369">
        <f ca="1">'3 Statement and DCF Model'!L376</f>
        <v>5.5263497451685925E-3</v>
      </c>
      <c r="G379" s="379">
        <f ca="1">'3 Statement and DCF Model'!M376</f>
        <v>8.3746337860649087E-3</v>
      </c>
      <c r="H379" s="379">
        <f ca="1">'3 Statement and DCF Model'!N376</f>
        <v>1.289923176842653E-2</v>
      </c>
      <c r="I379" s="379">
        <f ca="1">'3 Statement and DCF Model'!O376</f>
        <v>2.0316848989473172E-2</v>
      </c>
      <c r="J379" s="379">
        <f ca="1">'3 Statement and DCF Model'!P376</f>
        <v>3.2649898905975805E-2</v>
      </c>
      <c r="K379" s="379">
        <f ca="1">'3 Statement and DCF Model'!Q376</f>
        <v>5.3520168979747811E-2</v>
      </c>
      <c r="L379" s="379">
        <f ca="1">'3 Statement and DCF Model'!R376</f>
        <v>8.9155556498836566E-2</v>
      </c>
      <c r="M379" s="379">
        <f ca="1">'3 Statement and DCF Model'!S376</f>
        <v>0.14921328752603571</v>
      </c>
      <c r="N379" s="379">
        <f ca="1">'3 Statement and DCF Model'!T376</f>
        <v>0.24355813904164525</v>
      </c>
      <c r="O379" s="261" t="str">
        <f>'3 Statement and DCF Model'!J375</f>
        <v>Importance</v>
      </c>
      <c r="P379" s="262">
        <f>'3 Statement and DCF Model'!J376</f>
        <v>10</v>
      </c>
      <c r="U379" s="209"/>
      <c r="V379" s="209"/>
      <c r="W379" s="209"/>
    </row>
    <row r="380" spans="1:23" x14ac:dyDescent="0.2">
      <c r="A380" s="209"/>
      <c r="C380" s="209"/>
      <c r="D380" s="209"/>
      <c r="E380" s="209"/>
      <c r="F380" s="272"/>
      <c r="G380" s="209"/>
      <c r="H380" s="209"/>
      <c r="I380" s="209"/>
      <c r="J380" s="209"/>
      <c r="K380" s="209"/>
      <c r="L380" s="209"/>
      <c r="M380" s="209"/>
      <c r="N380" s="209"/>
      <c r="O380" s="209"/>
      <c r="P380" s="234"/>
      <c r="U380" s="209"/>
      <c r="V380" s="209"/>
      <c r="W380" s="209"/>
    </row>
    <row r="381" spans="1:23" x14ac:dyDescent="0.2">
      <c r="A381" s="209"/>
      <c r="C381" s="209" t="str">
        <f>'3 Statement and DCF Model'!C378</f>
        <v>Altman Z-Score</v>
      </c>
      <c r="D381" s="209"/>
      <c r="E381" s="209"/>
      <c r="F381" s="380">
        <f ca="1">'3 Statement and DCF Model'!L378</f>
        <v>2.0000000000000001E-4</v>
      </c>
      <c r="G381" s="381">
        <f ca="1">'3 Statement and DCF Model'!M378</f>
        <v>0</v>
      </c>
      <c r="H381" s="381">
        <f ca="1">'3 Statement and DCF Model'!N378</f>
        <v>0</v>
      </c>
      <c r="I381" s="381">
        <f ca="1">'3 Statement and DCF Model'!O378</f>
        <v>0</v>
      </c>
      <c r="J381" s="381">
        <f ca="1">'3 Statement and DCF Model'!P378</f>
        <v>0</v>
      </c>
      <c r="K381" s="381">
        <f ca="1">'3 Statement and DCF Model'!Q378</f>
        <v>0</v>
      </c>
      <c r="L381" s="381">
        <f ca="1">'3 Statement and DCF Model'!R378</f>
        <v>0</v>
      </c>
      <c r="M381" s="381">
        <f ca="1">'3 Statement and DCF Model'!S378</f>
        <v>0</v>
      </c>
      <c r="N381" s="381">
        <f ca="1">'3 Statement and DCF Model'!T378</f>
        <v>0</v>
      </c>
      <c r="O381" s="261" t="str">
        <f>$O$379</f>
        <v>Importance</v>
      </c>
      <c r="P381" s="262">
        <f>'3 Statement and DCF Model'!J378</f>
        <v>9</v>
      </c>
      <c r="U381" s="209"/>
      <c r="V381" s="209"/>
      <c r="W381" s="209"/>
    </row>
    <row r="382" spans="1:23" x14ac:dyDescent="0.2">
      <c r="A382" s="209"/>
      <c r="C382" s="209"/>
      <c r="D382" s="209"/>
      <c r="E382" s="209"/>
      <c r="F382" s="272"/>
      <c r="G382" s="209"/>
      <c r="H382" s="209"/>
      <c r="I382" s="209"/>
      <c r="J382" s="209"/>
      <c r="K382" s="209"/>
      <c r="L382" s="209"/>
      <c r="M382" s="209"/>
      <c r="N382" s="209"/>
      <c r="O382" s="209"/>
      <c r="P382" s="234"/>
      <c r="U382" s="209"/>
      <c r="V382" s="209"/>
      <c r="W382" s="209"/>
    </row>
    <row r="383" spans="1:23" x14ac:dyDescent="0.2">
      <c r="A383" s="209"/>
      <c r="C383" s="209" t="str">
        <f>'3 Statement and DCF Model'!C380</f>
        <v>Gross Margin</v>
      </c>
      <c r="D383" s="209"/>
      <c r="E383" s="209"/>
      <c r="F383" s="380">
        <f>'3 Statement and DCF Model'!L380</f>
        <v>0</v>
      </c>
      <c r="G383" s="381">
        <f>'3 Statement and DCF Model'!M380</f>
        <v>0</v>
      </c>
      <c r="H383" s="381">
        <f>'3 Statement and DCF Model'!N380</f>
        <v>0</v>
      </c>
      <c r="I383" s="381">
        <f>'3 Statement and DCF Model'!O380</f>
        <v>0</v>
      </c>
      <c r="J383" s="381">
        <f>'3 Statement and DCF Model'!P380</f>
        <v>0</v>
      </c>
      <c r="K383" s="381">
        <f>'3 Statement and DCF Model'!Q380</f>
        <v>0</v>
      </c>
      <c r="L383" s="381">
        <f>'3 Statement and DCF Model'!R380</f>
        <v>0</v>
      </c>
      <c r="M383" s="381">
        <f>'3 Statement and DCF Model'!S380</f>
        <v>0</v>
      </c>
      <c r="N383" s="381">
        <f>'3 Statement and DCF Model'!T380</f>
        <v>0</v>
      </c>
      <c r="O383" s="261" t="str">
        <f t="shared" ref="O383:O396" si="21">$O$379</f>
        <v>Importance</v>
      </c>
      <c r="P383" s="262">
        <f>'3 Statement and DCF Model'!J380</f>
        <v>1</v>
      </c>
      <c r="U383" s="209"/>
      <c r="V383" s="209"/>
      <c r="W383" s="209"/>
    </row>
    <row r="384" spans="1:23" x14ac:dyDescent="0.2">
      <c r="A384" s="209"/>
      <c r="C384" s="209" t="str">
        <f>'3 Statement and DCF Model'!C381</f>
        <v>Net Profit Margin</v>
      </c>
      <c r="D384" s="209"/>
      <c r="E384" s="209"/>
      <c r="F384" s="380">
        <f ca="1">'3 Statement and DCF Model'!L381</f>
        <v>2.0000000000000001E-4</v>
      </c>
      <c r="G384" s="381">
        <f ca="1">'3 Statement and DCF Model'!M381</f>
        <v>2.0000000000000001E-4</v>
      </c>
      <c r="H384" s="381">
        <f ca="1">'3 Statement and DCF Model'!N381</f>
        <v>2.0000000000000001E-4</v>
      </c>
      <c r="I384" s="381">
        <f ca="1">'3 Statement and DCF Model'!O381</f>
        <v>2.0000000000000001E-4</v>
      </c>
      <c r="J384" s="381">
        <f ca="1">'3 Statement and DCF Model'!P381</f>
        <v>2.0000000000000001E-4</v>
      </c>
      <c r="K384" s="381">
        <f ca="1">'3 Statement and DCF Model'!Q381</f>
        <v>2.0000000000000001E-4</v>
      </c>
      <c r="L384" s="381">
        <f ca="1">'3 Statement and DCF Model'!R381</f>
        <v>2.0000000000000001E-4</v>
      </c>
      <c r="M384" s="381">
        <f ca="1">'3 Statement and DCF Model'!S381</f>
        <v>2.0000000000000001E-4</v>
      </c>
      <c r="N384" s="381">
        <f ca="1">'3 Statement and DCF Model'!T381</f>
        <v>2.0000000000000001E-4</v>
      </c>
      <c r="O384" s="261" t="str">
        <f t="shared" si="21"/>
        <v>Importance</v>
      </c>
      <c r="P384" s="262">
        <f>'3 Statement and DCF Model'!J381</f>
        <v>1</v>
      </c>
      <c r="U384" s="209"/>
      <c r="V384" s="209"/>
      <c r="W384" s="209"/>
    </row>
    <row r="385" spans="1:23" x14ac:dyDescent="0.2">
      <c r="A385" s="209"/>
      <c r="C385" s="209" t="str">
        <f>'3 Statement and DCF Model'!C382</f>
        <v>Return on Assets</v>
      </c>
      <c r="D385" s="209"/>
      <c r="E385" s="209"/>
      <c r="F385" s="380">
        <f ca="1">'3 Statement and DCF Model'!L382</f>
        <v>0</v>
      </c>
      <c r="G385" s="381">
        <f ca="1">'3 Statement and DCF Model'!M382</f>
        <v>0</v>
      </c>
      <c r="H385" s="381">
        <f ca="1">'3 Statement and DCF Model'!N382</f>
        <v>0</v>
      </c>
      <c r="I385" s="381">
        <f ca="1">'3 Statement and DCF Model'!O382</f>
        <v>0</v>
      </c>
      <c r="J385" s="381">
        <f ca="1">'3 Statement and DCF Model'!P382</f>
        <v>0</v>
      </c>
      <c r="K385" s="381">
        <f ca="1">'3 Statement and DCF Model'!Q382</f>
        <v>0</v>
      </c>
      <c r="L385" s="381">
        <f ca="1">'3 Statement and DCF Model'!R382</f>
        <v>0</v>
      </c>
      <c r="M385" s="381">
        <f ca="1">'3 Statement and DCF Model'!S382</f>
        <v>0</v>
      </c>
      <c r="N385" s="381">
        <f ca="1">'3 Statement and DCF Model'!T382</f>
        <v>0</v>
      </c>
      <c r="O385" s="261" t="str">
        <f t="shared" si="21"/>
        <v>Importance</v>
      </c>
      <c r="P385" s="262">
        <f>'3 Statement and DCF Model'!J382</f>
        <v>1</v>
      </c>
      <c r="U385" s="209"/>
      <c r="V385" s="209"/>
      <c r="W385" s="209"/>
    </row>
    <row r="386" spans="1:23" x14ac:dyDescent="0.2">
      <c r="A386" s="209"/>
      <c r="C386" s="209" t="str">
        <f>'3 Statement and DCF Model'!C383</f>
        <v>Return on Equity</v>
      </c>
      <c r="D386" s="209"/>
      <c r="E386" s="209"/>
      <c r="F386" s="380">
        <f ca="1">'3 Statement and DCF Model'!L383</f>
        <v>0</v>
      </c>
      <c r="G386" s="381">
        <f ca="1">'3 Statement and DCF Model'!M383</f>
        <v>0</v>
      </c>
      <c r="H386" s="381">
        <f ca="1">'3 Statement and DCF Model'!N383</f>
        <v>0</v>
      </c>
      <c r="I386" s="381">
        <f ca="1">'3 Statement and DCF Model'!O383</f>
        <v>0</v>
      </c>
      <c r="J386" s="381">
        <f ca="1">'3 Statement and DCF Model'!P383</f>
        <v>0</v>
      </c>
      <c r="K386" s="381">
        <f ca="1">'3 Statement and DCF Model'!Q383</f>
        <v>0</v>
      </c>
      <c r="L386" s="381">
        <f ca="1">'3 Statement and DCF Model'!R383</f>
        <v>0</v>
      </c>
      <c r="M386" s="381">
        <f ca="1">'3 Statement and DCF Model'!S383</f>
        <v>0</v>
      </c>
      <c r="N386" s="381">
        <f ca="1">'3 Statement and DCF Model'!T383</f>
        <v>0</v>
      </c>
      <c r="O386" s="261" t="str">
        <f t="shared" si="21"/>
        <v>Importance</v>
      </c>
      <c r="P386" s="262">
        <f>'3 Statement and DCF Model'!J383</f>
        <v>1</v>
      </c>
      <c r="U386" s="209"/>
      <c r="V386" s="209"/>
      <c r="W386" s="209"/>
    </row>
    <row r="387" spans="1:23" x14ac:dyDescent="0.2">
      <c r="A387" s="209"/>
      <c r="C387" s="209" t="str">
        <f>'3 Statement and DCF Model'!C384</f>
        <v>Return on Invested Capital</v>
      </c>
      <c r="D387" s="209"/>
      <c r="E387" s="209"/>
      <c r="F387" s="380">
        <f ca="1">'3 Statement and DCF Model'!L384</f>
        <v>0</v>
      </c>
      <c r="G387" s="381">
        <f ca="1">'3 Statement and DCF Model'!M384</f>
        <v>0</v>
      </c>
      <c r="H387" s="381">
        <f ca="1">'3 Statement and DCF Model'!N384</f>
        <v>0</v>
      </c>
      <c r="I387" s="381">
        <f ca="1">'3 Statement and DCF Model'!O384</f>
        <v>0</v>
      </c>
      <c r="J387" s="381">
        <f ca="1">'3 Statement and DCF Model'!P384</f>
        <v>0</v>
      </c>
      <c r="K387" s="381">
        <f ca="1">'3 Statement and DCF Model'!Q384</f>
        <v>0</v>
      </c>
      <c r="L387" s="381">
        <f ca="1">'3 Statement and DCF Model'!R384</f>
        <v>0</v>
      </c>
      <c r="M387" s="381">
        <f ca="1">'3 Statement and DCF Model'!S384</f>
        <v>0</v>
      </c>
      <c r="N387" s="381">
        <f ca="1">'3 Statement and DCF Model'!T384</f>
        <v>0</v>
      </c>
      <c r="O387" s="261" t="str">
        <f t="shared" si="21"/>
        <v>Importance</v>
      </c>
      <c r="P387" s="262">
        <f>'3 Statement and DCF Model'!J384</f>
        <v>1</v>
      </c>
      <c r="U387" s="209"/>
      <c r="V387" s="209"/>
      <c r="W387" s="209"/>
    </row>
    <row r="388" spans="1:23" x14ac:dyDescent="0.2">
      <c r="A388" s="209"/>
      <c r="C388" s="209" t="str">
        <f>'3 Statement and DCF Model'!C385</f>
        <v>Current Ratio</v>
      </c>
      <c r="D388" s="209"/>
      <c r="E388" s="209"/>
      <c r="F388" s="380">
        <f ca="1">'3 Statement and DCF Model'!L385</f>
        <v>2.0000000000000001E-4</v>
      </c>
      <c r="G388" s="381">
        <f ca="1">'3 Statement and DCF Model'!M385</f>
        <v>2.0000000000000001E-4</v>
      </c>
      <c r="H388" s="381">
        <f ca="1">'3 Statement and DCF Model'!N385</f>
        <v>2.0000000000000001E-4</v>
      </c>
      <c r="I388" s="381">
        <f ca="1">'3 Statement and DCF Model'!O385</f>
        <v>2.0000000000000001E-4</v>
      </c>
      <c r="J388" s="381">
        <f ca="1">'3 Statement and DCF Model'!P385</f>
        <v>2.0000000000000001E-4</v>
      </c>
      <c r="K388" s="381">
        <f ca="1">'3 Statement and DCF Model'!Q385</f>
        <v>2.0000000000000001E-4</v>
      </c>
      <c r="L388" s="381">
        <f ca="1">'3 Statement and DCF Model'!R385</f>
        <v>2.0000000000000001E-4</v>
      </c>
      <c r="M388" s="381">
        <f ca="1">'3 Statement and DCF Model'!S385</f>
        <v>2.0000000000000001E-4</v>
      </c>
      <c r="N388" s="381">
        <f ca="1">'3 Statement and DCF Model'!T385</f>
        <v>2.0000000000000001E-4</v>
      </c>
      <c r="O388" s="261" t="str">
        <f t="shared" si="21"/>
        <v>Importance</v>
      </c>
      <c r="P388" s="262">
        <f>'3 Statement and DCF Model'!J385</f>
        <v>2</v>
      </c>
      <c r="U388" s="209"/>
      <c r="V388" s="209"/>
      <c r="W388" s="209"/>
    </row>
    <row r="389" spans="1:23" x14ac:dyDescent="0.2">
      <c r="A389" s="209"/>
      <c r="C389" s="209" t="str">
        <f>'3 Statement and DCF Model'!C386</f>
        <v>Quick Ratio</v>
      </c>
      <c r="D389" s="209"/>
      <c r="E389" s="209"/>
      <c r="F389" s="380">
        <f ca="1">'3 Statement and DCF Model'!L386</f>
        <v>6.0000000000000001E-3</v>
      </c>
      <c r="G389" s="381">
        <f ca="1">'3 Statement and DCF Model'!M386</f>
        <v>6.0000000000000001E-3</v>
      </c>
      <c r="H389" s="381">
        <f ca="1">'3 Statement and DCF Model'!N386</f>
        <v>6.0000000000000001E-3</v>
      </c>
      <c r="I389" s="381">
        <f ca="1">'3 Statement and DCF Model'!O386</f>
        <v>6.0000000000000001E-3</v>
      </c>
      <c r="J389" s="381">
        <f ca="1">'3 Statement and DCF Model'!P386</f>
        <v>6.0000000000000001E-3</v>
      </c>
      <c r="K389" s="381">
        <f ca="1">'3 Statement and DCF Model'!Q386</f>
        <v>6.0000000000000001E-3</v>
      </c>
      <c r="L389" s="381">
        <f ca="1">'3 Statement and DCF Model'!R386</f>
        <v>6.0000000000000001E-3</v>
      </c>
      <c r="M389" s="381">
        <f ca="1">'3 Statement and DCF Model'!S386</f>
        <v>6.0000000000000001E-3</v>
      </c>
      <c r="N389" s="381">
        <f ca="1">'3 Statement and DCF Model'!T386</f>
        <v>1.5E-3</v>
      </c>
      <c r="O389" s="261" t="str">
        <f t="shared" si="21"/>
        <v>Importance</v>
      </c>
      <c r="P389" s="262">
        <f>'3 Statement and DCF Model'!J386</f>
        <v>3</v>
      </c>
      <c r="U389" s="209"/>
      <c r="V389" s="209"/>
      <c r="W389" s="209"/>
    </row>
    <row r="390" spans="1:23" x14ac:dyDescent="0.2">
      <c r="A390" s="209"/>
      <c r="C390" s="209" t="str">
        <f>'3 Statement and DCF Model'!C387</f>
        <v>Cash Ratio</v>
      </c>
      <c r="D390" s="209"/>
      <c r="E390" s="209"/>
      <c r="F390" s="380">
        <f ca="1">'3 Statement and DCF Model'!L387</f>
        <v>3.1800000000000002E-2</v>
      </c>
      <c r="G390" s="381">
        <f ca="1">'3 Statement and DCF Model'!M387</f>
        <v>3.1800000000000002E-2</v>
      </c>
      <c r="H390" s="381">
        <f ca="1">'3 Statement and DCF Model'!N387</f>
        <v>3.1800000000000002E-2</v>
      </c>
      <c r="I390" s="381">
        <f ca="1">'3 Statement and DCF Model'!O387</f>
        <v>3.1800000000000002E-2</v>
      </c>
      <c r="J390" s="381">
        <f ca="1">'3 Statement and DCF Model'!P387</f>
        <v>6.0000000000000001E-3</v>
      </c>
      <c r="K390" s="381">
        <f ca="1">'3 Statement and DCF Model'!Q387</f>
        <v>6.0000000000000001E-3</v>
      </c>
      <c r="L390" s="381">
        <f ca="1">'3 Statement and DCF Model'!R387</f>
        <v>6.0000000000000001E-3</v>
      </c>
      <c r="M390" s="381">
        <f ca="1">'3 Statement and DCF Model'!S387</f>
        <v>1.5E-3</v>
      </c>
      <c r="N390" s="381">
        <f ca="1">'3 Statement and DCF Model'!T387</f>
        <v>1.5E-3</v>
      </c>
      <c r="O390" s="261" t="str">
        <f t="shared" si="21"/>
        <v>Importance</v>
      </c>
      <c r="P390" s="262">
        <f>'3 Statement and DCF Model'!J387</f>
        <v>5</v>
      </c>
      <c r="U390" s="209"/>
      <c r="V390" s="209"/>
      <c r="W390" s="209"/>
    </row>
    <row r="391" spans="1:23" x14ac:dyDescent="0.2">
      <c r="A391" s="209"/>
      <c r="C391" s="209" t="str">
        <f>'3 Statement and DCF Model'!C388</f>
        <v>Cash Conversion Cycle</v>
      </c>
      <c r="D391" s="209"/>
      <c r="E391" s="209"/>
      <c r="F391" s="380">
        <f>'3 Statement and DCF Model'!L388</f>
        <v>2.0000000000000001E-4</v>
      </c>
      <c r="G391" s="381">
        <f>'3 Statement and DCF Model'!M388</f>
        <v>2.0000000000000001E-4</v>
      </c>
      <c r="H391" s="381">
        <f>'3 Statement and DCF Model'!N388</f>
        <v>2.0000000000000001E-4</v>
      </c>
      <c r="I391" s="381">
        <f>'3 Statement and DCF Model'!O388</f>
        <v>2.0000000000000001E-4</v>
      </c>
      <c r="J391" s="381">
        <f>'3 Statement and DCF Model'!P388</f>
        <v>2.0000000000000001E-4</v>
      </c>
      <c r="K391" s="381">
        <f>'3 Statement and DCF Model'!Q388</f>
        <v>2.0000000000000001E-4</v>
      </c>
      <c r="L391" s="381">
        <f>'3 Statement and DCF Model'!R388</f>
        <v>2.0000000000000001E-4</v>
      </c>
      <c r="M391" s="381">
        <f>'3 Statement and DCF Model'!S388</f>
        <v>2.0000000000000001E-4</v>
      </c>
      <c r="N391" s="381">
        <f>'3 Statement and DCF Model'!T388</f>
        <v>2.0000000000000001E-4</v>
      </c>
      <c r="O391" s="261" t="str">
        <f t="shared" si="21"/>
        <v>Importance</v>
      </c>
      <c r="P391" s="262">
        <f>'3 Statement and DCF Model'!J388</f>
        <v>3</v>
      </c>
      <c r="U391" s="209"/>
      <c r="V391" s="209"/>
      <c r="W391" s="209"/>
    </row>
    <row r="392" spans="1:23" x14ac:dyDescent="0.2">
      <c r="A392" s="209"/>
      <c r="C392" s="209" t="str">
        <f>'3 Statement and DCF Model'!C389</f>
        <v>Debt Ratio</v>
      </c>
      <c r="D392" s="209"/>
      <c r="E392" s="209"/>
      <c r="F392" s="380">
        <f ca="1">'3 Statement and DCF Model'!L389</f>
        <v>1.5E-3</v>
      </c>
      <c r="G392" s="381">
        <f ca="1">'3 Statement and DCF Model'!M389</f>
        <v>5.0000000000000001E-4</v>
      </c>
      <c r="H392" s="381">
        <f ca="1">'3 Statement and DCF Model'!N389</f>
        <v>5.0000000000000001E-4</v>
      </c>
      <c r="I392" s="381">
        <f ca="1">'3 Statement and DCF Model'!O389</f>
        <v>5.0000000000000001E-4</v>
      </c>
      <c r="J392" s="381">
        <f ca="1">'3 Statement and DCF Model'!P389</f>
        <v>5.0000000000000001E-4</v>
      </c>
      <c r="K392" s="381">
        <f ca="1">'3 Statement and DCF Model'!Q389</f>
        <v>5.0000000000000001E-4</v>
      </c>
      <c r="L392" s="381">
        <f ca="1">'3 Statement and DCF Model'!R389</f>
        <v>5.0000000000000001E-4</v>
      </c>
      <c r="M392" s="381">
        <f ca="1">'3 Statement and DCF Model'!S389</f>
        <v>5.0000000000000001E-4</v>
      </c>
      <c r="N392" s="381">
        <f ca="1">'3 Statement and DCF Model'!T389</f>
        <v>5.0000000000000001E-4</v>
      </c>
      <c r="O392" s="261" t="str">
        <f t="shared" si="21"/>
        <v>Importance</v>
      </c>
      <c r="P392" s="262">
        <f>'3 Statement and DCF Model'!J389</f>
        <v>4</v>
      </c>
      <c r="U392" s="209"/>
      <c r="V392" s="209"/>
      <c r="W392" s="209"/>
    </row>
    <row r="393" spans="1:23" x14ac:dyDescent="0.2">
      <c r="A393" s="209"/>
      <c r="C393" s="209" t="str">
        <f>'3 Statement and DCF Model'!C390</f>
        <v>Gearing Ratio</v>
      </c>
      <c r="D393" s="209"/>
      <c r="E393" s="209"/>
      <c r="F393" s="380">
        <f ca="1">'3 Statement and DCF Model'!L390</f>
        <v>5.0000000000000001E-4</v>
      </c>
      <c r="G393" s="381">
        <f ca="1">'3 Statement and DCF Model'!M390</f>
        <v>5.0000000000000001E-4</v>
      </c>
      <c r="H393" s="381">
        <f ca="1">'3 Statement and DCF Model'!N390</f>
        <v>5.0000000000000001E-4</v>
      </c>
      <c r="I393" s="381">
        <f ca="1">'3 Statement and DCF Model'!O390</f>
        <v>5.0000000000000001E-4</v>
      </c>
      <c r="J393" s="381">
        <f ca="1">'3 Statement and DCF Model'!P390</f>
        <v>5.0000000000000001E-4</v>
      </c>
      <c r="K393" s="381">
        <f ca="1">'3 Statement and DCF Model'!Q390</f>
        <v>5.0000000000000001E-4</v>
      </c>
      <c r="L393" s="381">
        <f ca="1">'3 Statement and DCF Model'!R390</f>
        <v>5.0000000000000001E-4</v>
      </c>
      <c r="M393" s="381">
        <f ca="1">'3 Statement and DCF Model'!S390</f>
        <v>5.0000000000000001E-4</v>
      </c>
      <c r="N393" s="381">
        <f ca="1">'3 Statement and DCF Model'!T390</f>
        <v>5.0000000000000001E-4</v>
      </c>
      <c r="O393" s="261" t="str">
        <f t="shared" si="21"/>
        <v>Importance</v>
      </c>
      <c r="P393" s="262">
        <f>'3 Statement and DCF Model'!J390</f>
        <v>4</v>
      </c>
      <c r="U393" s="209"/>
      <c r="V393" s="209"/>
      <c r="W393" s="209"/>
    </row>
    <row r="394" spans="1:23" x14ac:dyDescent="0.2">
      <c r="A394" s="209"/>
      <c r="C394" s="209" t="str">
        <f>'3 Statement and DCF Model'!C391</f>
        <v>Debt to Equity Ratio</v>
      </c>
      <c r="D394" s="209"/>
      <c r="E394" s="209"/>
      <c r="F394" s="380">
        <f ca="1">'3 Statement and DCF Model'!L391</f>
        <v>1.5E-3</v>
      </c>
      <c r="G394" s="381">
        <f ca="1">'3 Statement and DCF Model'!M391</f>
        <v>5.0000000000000001E-4</v>
      </c>
      <c r="H394" s="381">
        <f ca="1">'3 Statement and DCF Model'!N391</f>
        <v>5.0000000000000001E-4</v>
      </c>
      <c r="I394" s="381">
        <f ca="1">'3 Statement and DCF Model'!O391</f>
        <v>5.0000000000000001E-4</v>
      </c>
      <c r="J394" s="381">
        <f ca="1">'3 Statement and DCF Model'!P391</f>
        <v>5.0000000000000001E-4</v>
      </c>
      <c r="K394" s="381">
        <f ca="1">'3 Statement and DCF Model'!Q391</f>
        <v>5.0000000000000001E-4</v>
      </c>
      <c r="L394" s="381">
        <f ca="1">'3 Statement and DCF Model'!R391</f>
        <v>5.0000000000000001E-4</v>
      </c>
      <c r="M394" s="381">
        <f ca="1">'3 Statement and DCF Model'!S391</f>
        <v>5.0000000000000001E-4</v>
      </c>
      <c r="N394" s="381">
        <f ca="1">'3 Statement and DCF Model'!T391</f>
        <v>5.0000000000000001E-4</v>
      </c>
      <c r="O394" s="261" t="str">
        <f t="shared" si="21"/>
        <v>Importance</v>
      </c>
      <c r="P394" s="262">
        <f>'3 Statement and DCF Model'!J391</f>
        <v>4</v>
      </c>
      <c r="U394" s="209"/>
      <c r="V394" s="209"/>
      <c r="W394" s="209"/>
    </row>
    <row r="395" spans="1:23" x14ac:dyDescent="0.2">
      <c r="A395" s="209"/>
      <c r="C395" s="209" t="str">
        <f>'3 Statement and DCF Model'!C392</f>
        <v>Debt to Adjusted EBITDA</v>
      </c>
      <c r="D395" s="209"/>
      <c r="E395" s="209"/>
      <c r="F395" s="380">
        <f>'3 Statement and DCF Model'!L392</f>
        <v>5.0000000000000001E-4</v>
      </c>
      <c r="G395" s="381">
        <f>'3 Statement and DCF Model'!M392</f>
        <v>5.0000000000000001E-4</v>
      </c>
      <c r="H395" s="381">
        <f>'3 Statement and DCF Model'!N392</f>
        <v>5.0000000000000001E-4</v>
      </c>
      <c r="I395" s="381">
        <f>'3 Statement and DCF Model'!O392</f>
        <v>5.0000000000000001E-4</v>
      </c>
      <c r="J395" s="381">
        <f>'3 Statement and DCF Model'!P392</f>
        <v>5.0000000000000001E-4</v>
      </c>
      <c r="K395" s="381">
        <f>'3 Statement and DCF Model'!Q392</f>
        <v>5.0000000000000001E-4</v>
      </c>
      <c r="L395" s="381">
        <f>'3 Statement and DCF Model'!R392</f>
        <v>5.0000000000000001E-4</v>
      </c>
      <c r="M395" s="381">
        <f>'3 Statement and DCF Model'!S392</f>
        <v>5.0000000000000001E-4</v>
      </c>
      <c r="N395" s="381">
        <f>'3 Statement and DCF Model'!T392</f>
        <v>5.0000000000000001E-4</v>
      </c>
      <c r="O395" s="261" t="str">
        <f t="shared" si="21"/>
        <v>Importance</v>
      </c>
      <c r="P395" s="262">
        <f>'3 Statement and DCF Model'!J392</f>
        <v>4</v>
      </c>
      <c r="U395" s="209"/>
      <c r="V395" s="209"/>
      <c r="W395" s="209"/>
    </row>
    <row r="396" spans="1:23" x14ac:dyDescent="0.2">
      <c r="A396" s="209"/>
      <c r="C396" s="209" t="str">
        <f>'3 Statement and DCF Model'!C393</f>
        <v>Interest Cover (EBITDA to Interest Expense)</v>
      </c>
      <c r="D396" s="209"/>
      <c r="E396" s="209"/>
      <c r="F396" s="380">
        <f>'3 Statement and DCF Model'!L393</f>
        <v>2.0000000000000001E-4</v>
      </c>
      <c r="G396" s="381">
        <f>'3 Statement and DCF Model'!M393</f>
        <v>2.0000000000000001E-4</v>
      </c>
      <c r="H396" s="381">
        <f>'3 Statement and DCF Model'!N393</f>
        <v>2.0000000000000001E-4</v>
      </c>
      <c r="I396" s="381">
        <f>'3 Statement and DCF Model'!O393</f>
        <v>2.0000000000000001E-4</v>
      </c>
      <c r="J396" s="381">
        <f>'3 Statement and DCF Model'!P393</f>
        <v>2.0000000000000001E-4</v>
      </c>
      <c r="K396" s="381">
        <f>'3 Statement and DCF Model'!Q393</f>
        <v>2.0000000000000001E-4</v>
      </c>
      <c r="L396" s="381">
        <f>'3 Statement and DCF Model'!R393</f>
        <v>2.0000000000000001E-4</v>
      </c>
      <c r="M396" s="381">
        <f>'3 Statement and DCF Model'!S393</f>
        <v>2.0000000000000001E-4</v>
      </c>
      <c r="N396" s="381">
        <f>'3 Statement and DCF Model'!T393</f>
        <v>2.0000000000000001E-4</v>
      </c>
      <c r="O396" s="261" t="str">
        <f t="shared" si="21"/>
        <v>Importance</v>
      </c>
      <c r="P396" s="262">
        <f>'3 Statement and DCF Model'!J393</f>
        <v>4</v>
      </c>
      <c r="U396" s="209"/>
      <c r="V396" s="209"/>
      <c r="W396" s="209"/>
    </row>
    <row r="397" spans="1:23" x14ac:dyDescent="0.2">
      <c r="A397" s="209"/>
      <c r="C397" s="209"/>
      <c r="D397" s="209"/>
      <c r="E397" s="209"/>
      <c r="F397" s="347"/>
      <c r="G397" s="263"/>
      <c r="H397" s="263"/>
      <c r="I397" s="263"/>
      <c r="J397" s="263"/>
      <c r="K397" s="263"/>
      <c r="L397" s="263"/>
      <c r="M397" s="263"/>
      <c r="N397" s="263"/>
      <c r="U397" s="209"/>
      <c r="V397" s="209"/>
      <c r="W397" s="209"/>
    </row>
    <row r="398" spans="1:23" x14ac:dyDescent="0.2">
      <c r="A398" s="209"/>
      <c r="C398" s="213" t="str">
        <f>'3 Statement and DCF Model'!C395</f>
        <v>Yearly Probability of Default</v>
      </c>
      <c r="D398" s="209"/>
      <c r="E398" s="209"/>
      <c r="F398" s="348">
        <f ca="1">'3 Statement and DCF Model'!L395</f>
        <v>4.4221666219594023E-3</v>
      </c>
      <c r="G398" s="264">
        <f ca="1">'3 Statement and DCF Model'!M395</f>
        <v>4.7499357519412127E-3</v>
      </c>
      <c r="H398" s="264">
        <f ca="1">'3 Statement and DCF Model'!N395</f>
        <v>5.5437248716537777E-3</v>
      </c>
      <c r="I398" s="264">
        <f ca="1">'3 Statement and DCF Model'!O395</f>
        <v>6.8450612262233651E-3</v>
      </c>
      <c r="J398" s="264">
        <f ca="1">'3 Statement and DCF Model'!P395</f>
        <v>6.7455962992940006E-3</v>
      </c>
      <c r="K398" s="264">
        <f ca="1">'3 Statement and DCF Model'!Q395</f>
        <v>1.040704718942944E-2</v>
      </c>
      <c r="L398" s="264">
        <f ca="1">'3 Statement and DCF Model'!R395</f>
        <v>1.6658869561199399E-2</v>
      </c>
      <c r="M398" s="264">
        <f ca="1">'3 Statement and DCF Model'!S395</f>
        <v>2.6800576758953632E-2</v>
      </c>
      <c r="N398" s="264">
        <f ca="1">'3 Statement and DCF Model'!T395</f>
        <v>4.3115462989762307E-2</v>
      </c>
      <c r="U398" s="209"/>
      <c r="V398" s="209"/>
      <c r="W398" s="209"/>
    </row>
    <row r="399" spans="1:23" x14ac:dyDescent="0.2">
      <c r="A399" s="209"/>
      <c r="C399" s="213" t="str">
        <f>'3 Statement and DCF Model'!C396</f>
        <v>Cumulative Probability of Default</v>
      </c>
      <c r="D399" s="209"/>
      <c r="E399" s="209"/>
      <c r="F399" s="348">
        <f ca="1">'3 Statement and DCF Model'!L396</f>
        <v>4.422166621959378E-3</v>
      </c>
      <c r="G399" s="264">
        <f ca="1">'3 Statement and DCF Model'!M396</f>
        <v>9.1510973665618334E-3</v>
      </c>
      <c r="H399" s="264">
        <f ca="1">'3 Statement and DCF Model'!N396</f>
        <v>1.4644091072141707E-2</v>
      </c>
      <c r="I399" s="264">
        <f ca="1">'3 Statement and DCF Model'!O396</f>
        <v>2.1388912598373944E-2</v>
      </c>
      <c r="J399" s="264">
        <f ca="1">'3 Statement and DCF Model'!P396</f>
        <v>2.7990227927998435E-2</v>
      </c>
      <c r="K399" s="264">
        <f ca="1">'3 Statement and DCF Model'!Q396</f>
        <v>3.8105979494538311E-2</v>
      </c>
      <c r="L399" s="264">
        <f ca="1">'3 Statement and DCF Model'!R396</f>
        <v>5.4130046513836461E-2</v>
      </c>
      <c r="M399" s="264">
        <f ca="1">'3 Statement and DCF Model'!S396</f>
        <v>7.9479906806230294E-2</v>
      </c>
      <c r="N399" s="264">
        <f ca="1">'3 Statement and DCF Model'!T396</f>
        <v>0.11916855681565885</v>
      </c>
      <c r="U399" s="209"/>
      <c r="V399" s="209"/>
      <c r="W399" s="209"/>
    </row>
    <row r="400" spans="1:23" x14ac:dyDescent="0.2">
      <c r="A400" s="209"/>
      <c r="C400" s="209"/>
      <c r="D400" s="209"/>
      <c r="E400" s="209"/>
      <c r="F400" s="209"/>
      <c r="G400" s="209"/>
      <c r="H400" s="209"/>
      <c r="I400" s="209"/>
      <c r="J400" s="209"/>
      <c r="K400" s="209"/>
      <c r="L400" s="209"/>
      <c r="M400" s="209"/>
      <c r="N400" s="209"/>
      <c r="O400" s="209"/>
      <c r="P400" s="209"/>
      <c r="Q400" s="209"/>
      <c r="R400" s="209"/>
      <c r="S400" s="209"/>
      <c r="T400" s="209"/>
      <c r="U400" s="209"/>
      <c r="V400" s="209"/>
      <c r="W400" s="209"/>
    </row>
    <row r="401" spans="1:23" ht="18" x14ac:dyDescent="0.25">
      <c r="A401" s="209"/>
      <c r="C401" s="271" t="str">
        <f>'3 Statement and DCF Model'!C398</f>
        <v>Probability of Default - Letter Grade</v>
      </c>
      <c r="D401" s="209"/>
      <c r="E401" s="209"/>
      <c r="F401" s="272"/>
      <c r="G401" s="209"/>
      <c r="H401" s="209"/>
      <c r="I401" s="209"/>
      <c r="J401" s="209"/>
      <c r="K401" s="209"/>
      <c r="L401" s="209"/>
      <c r="M401" s="209"/>
      <c r="N401" s="209"/>
      <c r="O401" s="209"/>
      <c r="P401" s="209"/>
      <c r="Q401" s="209"/>
      <c r="R401" s="209"/>
      <c r="S401" s="209"/>
      <c r="T401" s="209"/>
      <c r="U401" s="209"/>
      <c r="V401" s="209"/>
      <c r="W401" s="209"/>
    </row>
    <row r="402" spans="1:23" x14ac:dyDescent="0.2">
      <c r="A402" s="209"/>
      <c r="C402" s="213"/>
      <c r="D402" s="209"/>
      <c r="E402" s="209"/>
      <c r="F402" s="272"/>
      <c r="G402" s="209"/>
      <c r="H402" s="209"/>
      <c r="I402" s="209"/>
      <c r="J402" s="209"/>
      <c r="K402" s="209"/>
      <c r="L402" s="209"/>
      <c r="M402" s="209"/>
      <c r="N402" s="209"/>
      <c r="O402" s="209"/>
      <c r="P402" s="209"/>
      <c r="Q402" s="209"/>
      <c r="R402" s="209"/>
      <c r="S402" s="209"/>
      <c r="T402" s="209"/>
      <c r="U402" s="209"/>
      <c r="V402" s="209"/>
      <c r="W402" s="209"/>
    </row>
    <row r="403" spans="1:23" s="269" customFormat="1" x14ac:dyDescent="0.2">
      <c r="A403" s="213"/>
      <c r="C403" s="270" t="s">
        <v>1485</v>
      </c>
      <c r="D403" s="270"/>
      <c r="E403" s="270"/>
      <c r="F403" s="338">
        <v>2025</v>
      </c>
      <c r="G403" s="310">
        <f t="shared" ref="G403:N403" si="22">F403+1</f>
        <v>2026</v>
      </c>
      <c r="H403" s="310">
        <f t="shared" si="22"/>
        <v>2027</v>
      </c>
      <c r="I403" s="310">
        <f t="shared" si="22"/>
        <v>2028</v>
      </c>
      <c r="J403" s="310">
        <f t="shared" si="22"/>
        <v>2029</v>
      </c>
      <c r="K403" s="310">
        <f t="shared" si="22"/>
        <v>2030</v>
      </c>
      <c r="L403" s="310">
        <f t="shared" si="22"/>
        <v>2031</v>
      </c>
      <c r="M403" s="310">
        <f t="shared" si="22"/>
        <v>2032</v>
      </c>
      <c r="N403" s="310">
        <f t="shared" si="22"/>
        <v>2033</v>
      </c>
      <c r="V403" s="213"/>
      <c r="W403" s="213"/>
    </row>
    <row r="404" spans="1:23" s="265" customFormat="1" ht="14.25" x14ac:dyDescent="0.2">
      <c r="C404" s="265" t="str">
        <f>'3 Statement and DCF Model'!C402</f>
        <v>Moody's EDF Model (Black Scholes)</v>
      </c>
      <c r="F404" s="382" t="str">
        <f ca="1">'3 Statement and DCF Model'!L402</f>
        <v>BB</v>
      </c>
      <c r="G404" s="383" t="str">
        <f ca="1">'3 Statement and DCF Model'!M402</f>
        <v>BB</v>
      </c>
      <c r="H404" s="383" t="str">
        <f ca="1">'3 Statement and DCF Model'!N402</f>
        <v>BB</v>
      </c>
      <c r="I404" s="383" t="str">
        <f ca="1">'3 Statement and DCF Model'!O402</f>
        <v>BB</v>
      </c>
      <c r="J404" s="383" t="str">
        <f ca="1">'3 Statement and DCF Model'!P402</f>
        <v>BB</v>
      </c>
      <c r="K404" s="383" t="str">
        <f ca="1">'3 Statement and DCF Model'!Q402</f>
        <v>BB</v>
      </c>
      <c r="L404" s="383" t="str">
        <f ca="1">'3 Statement and DCF Model'!R402</f>
        <v>B</v>
      </c>
      <c r="M404" s="383" t="str">
        <f ca="1">'3 Statement and DCF Model'!S402</f>
        <v>B</v>
      </c>
      <c r="N404" s="383" t="str">
        <f ca="1">'3 Statement and DCF Model'!T402</f>
        <v>CCC/C</v>
      </c>
    </row>
    <row r="405" spans="1:23" s="265" customFormat="1" ht="14.25" x14ac:dyDescent="0.2">
      <c r="F405" s="339"/>
      <c r="G405" s="266"/>
      <c r="H405" s="266"/>
      <c r="I405" s="266"/>
      <c r="J405" s="266"/>
      <c r="K405" s="266"/>
      <c r="L405" s="266"/>
      <c r="M405" s="266"/>
      <c r="N405" s="266"/>
    </row>
    <row r="406" spans="1:23" s="265" customFormat="1" ht="14.25" x14ac:dyDescent="0.2">
      <c r="C406" s="265" t="str">
        <f>'3 Statement and DCF Model'!C404</f>
        <v>Altman Z-Score</v>
      </c>
      <c r="F406" s="382" t="str">
        <f ca="1">'3 Statement and DCF Model'!L404</f>
        <v>AA</v>
      </c>
      <c r="G406" s="383" t="str">
        <f ca="1">'3 Statement and DCF Model'!M404</f>
        <v>AAA</v>
      </c>
      <c r="H406" s="383" t="str">
        <f ca="1">'3 Statement and DCF Model'!N404</f>
        <v>AAA</v>
      </c>
      <c r="I406" s="383" t="str">
        <f ca="1">'3 Statement and DCF Model'!O404</f>
        <v>AAA</v>
      </c>
      <c r="J406" s="383" t="str">
        <f ca="1">'3 Statement and DCF Model'!P404</f>
        <v>AAA</v>
      </c>
      <c r="K406" s="383" t="str">
        <f ca="1">'3 Statement and DCF Model'!Q404</f>
        <v>AAA</v>
      </c>
      <c r="L406" s="383" t="str">
        <f ca="1">'3 Statement and DCF Model'!R404</f>
        <v>AAA</v>
      </c>
      <c r="M406" s="383" t="str">
        <f ca="1">'3 Statement and DCF Model'!S404</f>
        <v>AAA</v>
      </c>
      <c r="N406" s="383" t="str">
        <f ca="1">'3 Statement and DCF Model'!T404</f>
        <v>AAA</v>
      </c>
    </row>
    <row r="407" spans="1:23" s="265" customFormat="1" ht="14.25" x14ac:dyDescent="0.2">
      <c r="F407" s="339"/>
      <c r="G407" s="266"/>
      <c r="H407" s="266"/>
      <c r="I407" s="266"/>
      <c r="J407" s="266"/>
      <c r="K407" s="266"/>
      <c r="L407" s="266"/>
      <c r="M407" s="266"/>
      <c r="N407" s="266"/>
    </row>
    <row r="408" spans="1:23" s="265" customFormat="1" ht="14.25" x14ac:dyDescent="0.2">
      <c r="C408" s="265" t="str">
        <f>'3 Statement and DCF Model'!C406</f>
        <v>Gross Margin</v>
      </c>
      <c r="F408" s="382" t="str">
        <f>'3 Statement and DCF Model'!L406</f>
        <v>AAA</v>
      </c>
      <c r="G408" s="383" t="str">
        <f>'3 Statement and DCF Model'!M406</f>
        <v>AAA</v>
      </c>
      <c r="H408" s="383" t="str">
        <f>'3 Statement and DCF Model'!N406</f>
        <v>AAA</v>
      </c>
      <c r="I408" s="383" t="str">
        <f>'3 Statement and DCF Model'!O406</f>
        <v>AAA</v>
      </c>
      <c r="J408" s="383" t="str">
        <f>'3 Statement and DCF Model'!P406</f>
        <v>AAA</v>
      </c>
      <c r="K408" s="383" t="str">
        <f>'3 Statement and DCF Model'!Q406</f>
        <v>AAA</v>
      </c>
      <c r="L408" s="383" t="str">
        <f>'3 Statement and DCF Model'!R406</f>
        <v>AAA</v>
      </c>
      <c r="M408" s="383" t="str">
        <f>'3 Statement and DCF Model'!S406</f>
        <v>AAA</v>
      </c>
      <c r="N408" s="383" t="str">
        <f>'3 Statement and DCF Model'!T406</f>
        <v>AAA</v>
      </c>
    </row>
    <row r="409" spans="1:23" s="265" customFormat="1" ht="14.25" x14ac:dyDescent="0.2">
      <c r="C409" s="265" t="str">
        <f>'3 Statement and DCF Model'!C407</f>
        <v>Net Profit Margin</v>
      </c>
      <c r="F409" s="382" t="str">
        <f ca="1">'3 Statement and DCF Model'!L407</f>
        <v>AA</v>
      </c>
      <c r="G409" s="383" t="str">
        <f ca="1">'3 Statement and DCF Model'!M407</f>
        <v>AA</v>
      </c>
      <c r="H409" s="383" t="str">
        <f ca="1">'3 Statement and DCF Model'!N407</f>
        <v>AA</v>
      </c>
      <c r="I409" s="383" t="str">
        <f ca="1">'3 Statement and DCF Model'!O407</f>
        <v>AA</v>
      </c>
      <c r="J409" s="383" t="str">
        <f ca="1">'3 Statement and DCF Model'!P407</f>
        <v>AA</v>
      </c>
      <c r="K409" s="383" t="str">
        <f ca="1">'3 Statement and DCF Model'!Q407</f>
        <v>AA</v>
      </c>
      <c r="L409" s="383" t="str">
        <f ca="1">'3 Statement and DCF Model'!R407</f>
        <v>AA</v>
      </c>
      <c r="M409" s="383" t="str">
        <f ca="1">'3 Statement and DCF Model'!S407</f>
        <v>AA</v>
      </c>
      <c r="N409" s="383" t="str">
        <f ca="1">'3 Statement and DCF Model'!T407</f>
        <v>AA</v>
      </c>
    </row>
    <row r="410" spans="1:23" s="265" customFormat="1" ht="14.25" x14ac:dyDescent="0.2">
      <c r="C410" s="265" t="str">
        <f>'3 Statement and DCF Model'!C408</f>
        <v>Return on Assets</v>
      </c>
      <c r="F410" s="382" t="str">
        <f ca="1">'3 Statement and DCF Model'!L408</f>
        <v>AAA</v>
      </c>
      <c r="G410" s="383" t="str">
        <f ca="1">'3 Statement and DCF Model'!M408</f>
        <v>AAA</v>
      </c>
      <c r="H410" s="383" t="str">
        <f ca="1">'3 Statement and DCF Model'!N408</f>
        <v>AAA</v>
      </c>
      <c r="I410" s="383" t="str">
        <f ca="1">'3 Statement and DCF Model'!O408</f>
        <v>AAA</v>
      </c>
      <c r="J410" s="383" t="str">
        <f ca="1">'3 Statement and DCF Model'!P408</f>
        <v>AAA</v>
      </c>
      <c r="K410" s="383" t="str">
        <f ca="1">'3 Statement and DCF Model'!Q408</f>
        <v>AAA</v>
      </c>
      <c r="L410" s="383" t="str">
        <f ca="1">'3 Statement and DCF Model'!R408</f>
        <v>AAA</v>
      </c>
      <c r="M410" s="383" t="str">
        <f ca="1">'3 Statement and DCF Model'!S408</f>
        <v>AAA</v>
      </c>
      <c r="N410" s="383" t="str">
        <f ca="1">'3 Statement and DCF Model'!T408</f>
        <v>AAA</v>
      </c>
    </row>
    <row r="411" spans="1:23" s="265" customFormat="1" ht="14.25" x14ac:dyDescent="0.2">
      <c r="C411" s="265" t="str">
        <f>'3 Statement and DCF Model'!C409</f>
        <v>Return on Equity</v>
      </c>
      <c r="F411" s="382" t="str">
        <f ca="1">'3 Statement and DCF Model'!L409</f>
        <v>AAA</v>
      </c>
      <c r="G411" s="383" t="str">
        <f ca="1">'3 Statement and DCF Model'!M409</f>
        <v>AAA</v>
      </c>
      <c r="H411" s="383" t="str">
        <f ca="1">'3 Statement and DCF Model'!N409</f>
        <v>AAA</v>
      </c>
      <c r="I411" s="383" t="str">
        <f ca="1">'3 Statement and DCF Model'!O409</f>
        <v>AAA</v>
      </c>
      <c r="J411" s="383" t="str">
        <f ca="1">'3 Statement and DCF Model'!P409</f>
        <v>AAA</v>
      </c>
      <c r="K411" s="383" t="str">
        <f ca="1">'3 Statement and DCF Model'!Q409</f>
        <v>AAA</v>
      </c>
      <c r="L411" s="383" t="str">
        <f ca="1">'3 Statement and DCF Model'!R409</f>
        <v>AAA</v>
      </c>
      <c r="M411" s="383" t="str">
        <f ca="1">'3 Statement and DCF Model'!S409</f>
        <v>AAA</v>
      </c>
      <c r="N411" s="383" t="str">
        <f ca="1">'3 Statement and DCF Model'!T409</f>
        <v>AAA</v>
      </c>
    </row>
    <row r="412" spans="1:23" s="265" customFormat="1" ht="14.25" x14ac:dyDescent="0.2">
      <c r="C412" s="265" t="str">
        <f>'3 Statement and DCF Model'!C410</f>
        <v>Return on Invested Capital</v>
      </c>
      <c r="F412" s="382" t="str">
        <f ca="1">'3 Statement and DCF Model'!L410</f>
        <v>AAA</v>
      </c>
      <c r="G412" s="383" t="str">
        <f ca="1">'3 Statement and DCF Model'!M410</f>
        <v>AAA</v>
      </c>
      <c r="H412" s="383" t="str">
        <f ca="1">'3 Statement and DCF Model'!N410</f>
        <v>AAA</v>
      </c>
      <c r="I412" s="383" t="str">
        <f ca="1">'3 Statement and DCF Model'!O410</f>
        <v>AAA</v>
      </c>
      <c r="J412" s="383" t="str">
        <f ca="1">'3 Statement and DCF Model'!P410</f>
        <v>AAA</v>
      </c>
      <c r="K412" s="383" t="str">
        <f ca="1">'3 Statement and DCF Model'!Q410</f>
        <v>AAA</v>
      </c>
      <c r="L412" s="383" t="str">
        <f ca="1">'3 Statement and DCF Model'!R410</f>
        <v>AAA</v>
      </c>
      <c r="M412" s="383" t="str">
        <f ca="1">'3 Statement and DCF Model'!S410</f>
        <v>AAA</v>
      </c>
      <c r="N412" s="383" t="str">
        <f ca="1">'3 Statement and DCF Model'!T410</f>
        <v>AAA</v>
      </c>
    </row>
    <row r="413" spans="1:23" s="265" customFormat="1" ht="14.25" x14ac:dyDescent="0.2">
      <c r="C413" s="265" t="str">
        <f>'3 Statement and DCF Model'!C411</f>
        <v>Current Ratio</v>
      </c>
      <c r="F413" s="382" t="str">
        <f ca="1">'3 Statement and DCF Model'!L411</f>
        <v>AA</v>
      </c>
      <c r="G413" s="383" t="str">
        <f ca="1">'3 Statement and DCF Model'!M411</f>
        <v>AA</v>
      </c>
      <c r="H413" s="383" t="str">
        <f ca="1">'3 Statement and DCF Model'!N411</f>
        <v>AA</v>
      </c>
      <c r="I413" s="383" t="str">
        <f ca="1">'3 Statement and DCF Model'!O411</f>
        <v>AA</v>
      </c>
      <c r="J413" s="383" t="str">
        <f ca="1">'3 Statement and DCF Model'!P411</f>
        <v>AA</v>
      </c>
      <c r="K413" s="383" t="str">
        <f ca="1">'3 Statement and DCF Model'!Q411</f>
        <v>AA</v>
      </c>
      <c r="L413" s="383" t="str">
        <f ca="1">'3 Statement and DCF Model'!R411</f>
        <v>AA</v>
      </c>
      <c r="M413" s="383" t="str">
        <f ca="1">'3 Statement and DCF Model'!S411</f>
        <v>AA</v>
      </c>
      <c r="N413" s="383" t="str">
        <f ca="1">'3 Statement and DCF Model'!T411</f>
        <v>AA</v>
      </c>
    </row>
    <row r="414" spans="1:23" s="265" customFormat="1" ht="14.25" x14ac:dyDescent="0.2">
      <c r="C414" s="265" t="str">
        <f>'3 Statement and DCF Model'!C412</f>
        <v>Quick Ratio</v>
      </c>
      <c r="F414" s="382" t="str">
        <f ca="1">'3 Statement and DCF Model'!L412</f>
        <v>BB</v>
      </c>
      <c r="G414" s="383" t="str">
        <f ca="1">'3 Statement and DCF Model'!M412</f>
        <v>BB</v>
      </c>
      <c r="H414" s="383" t="str">
        <f ca="1">'3 Statement and DCF Model'!N412</f>
        <v>BB</v>
      </c>
      <c r="I414" s="383" t="str">
        <f ca="1">'3 Statement and DCF Model'!O412</f>
        <v>BB</v>
      </c>
      <c r="J414" s="383" t="str">
        <f ca="1">'3 Statement and DCF Model'!P412</f>
        <v>BB</v>
      </c>
      <c r="K414" s="383" t="str">
        <f ca="1">'3 Statement and DCF Model'!Q412</f>
        <v>BB</v>
      </c>
      <c r="L414" s="383" t="str">
        <f ca="1">'3 Statement and DCF Model'!R412</f>
        <v>BB</v>
      </c>
      <c r="M414" s="383" t="str">
        <f ca="1">'3 Statement and DCF Model'!S412</f>
        <v>BB</v>
      </c>
      <c r="N414" s="383" t="str">
        <f ca="1">'3 Statement and DCF Model'!T412</f>
        <v>BBB</v>
      </c>
    </row>
    <row r="415" spans="1:23" s="265" customFormat="1" ht="14.25" x14ac:dyDescent="0.2">
      <c r="C415" s="265" t="str">
        <f>'3 Statement and DCF Model'!C413</f>
        <v>Cash Ratio</v>
      </c>
      <c r="F415" s="382" t="str">
        <f ca="1">'3 Statement and DCF Model'!L413</f>
        <v>B</v>
      </c>
      <c r="G415" s="383" t="str">
        <f ca="1">'3 Statement and DCF Model'!M413</f>
        <v>B</v>
      </c>
      <c r="H415" s="383" t="str">
        <f ca="1">'3 Statement and DCF Model'!N413</f>
        <v>B</v>
      </c>
      <c r="I415" s="383" t="str">
        <f ca="1">'3 Statement and DCF Model'!O413</f>
        <v>B</v>
      </c>
      <c r="J415" s="383" t="str">
        <f ca="1">'3 Statement and DCF Model'!P413</f>
        <v>BB</v>
      </c>
      <c r="K415" s="383" t="str">
        <f ca="1">'3 Statement and DCF Model'!Q413</f>
        <v>BB</v>
      </c>
      <c r="L415" s="383" t="str">
        <f ca="1">'3 Statement and DCF Model'!R413</f>
        <v>BB</v>
      </c>
      <c r="M415" s="383" t="str">
        <f ca="1">'3 Statement and DCF Model'!S413</f>
        <v>BBB</v>
      </c>
      <c r="N415" s="383" t="str">
        <f ca="1">'3 Statement and DCF Model'!T413</f>
        <v>BBB</v>
      </c>
    </row>
    <row r="416" spans="1:23" s="265" customFormat="1" ht="14.25" x14ac:dyDescent="0.2">
      <c r="C416" s="265" t="str">
        <f>'3 Statement and DCF Model'!C414</f>
        <v>Cash Conversion Cycle</v>
      </c>
      <c r="F416" s="382" t="str">
        <f>'3 Statement and DCF Model'!L414</f>
        <v>AA</v>
      </c>
      <c r="G416" s="383" t="str">
        <f>'3 Statement and DCF Model'!M414</f>
        <v>AA</v>
      </c>
      <c r="H416" s="383" t="str">
        <f>'3 Statement and DCF Model'!N414</f>
        <v>AA</v>
      </c>
      <c r="I416" s="383" t="str">
        <f>'3 Statement and DCF Model'!O414</f>
        <v>AA</v>
      </c>
      <c r="J416" s="383" t="str">
        <f>'3 Statement and DCF Model'!P414</f>
        <v>AA</v>
      </c>
      <c r="K416" s="383" t="str">
        <f>'3 Statement and DCF Model'!Q414</f>
        <v>AA</v>
      </c>
      <c r="L416" s="383" t="str">
        <f>'3 Statement and DCF Model'!R414</f>
        <v>AA</v>
      </c>
      <c r="M416" s="383" t="str">
        <f>'3 Statement and DCF Model'!S414</f>
        <v>AA</v>
      </c>
      <c r="N416" s="383" t="str">
        <f>'3 Statement and DCF Model'!T414</f>
        <v>AA</v>
      </c>
    </row>
    <row r="417" spans="1:23" s="265" customFormat="1" ht="14.25" x14ac:dyDescent="0.2">
      <c r="C417" s="265" t="str">
        <f>'3 Statement and DCF Model'!C415</f>
        <v>Debt Ratio</v>
      </c>
      <c r="F417" s="382" t="str">
        <f ca="1">'3 Statement and DCF Model'!L415</f>
        <v>BBB</v>
      </c>
      <c r="G417" s="383" t="str">
        <f ca="1">'3 Statement and DCF Model'!M415</f>
        <v>A</v>
      </c>
      <c r="H417" s="383" t="str">
        <f ca="1">'3 Statement and DCF Model'!N415</f>
        <v>A</v>
      </c>
      <c r="I417" s="383" t="str">
        <f ca="1">'3 Statement and DCF Model'!O415</f>
        <v>A</v>
      </c>
      <c r="J417" s="383" t="str">
        <f ca="1">'3 Statement and DCF Model'!P415</f>
        <v>A</v>
      </c>
      <c r="K417" s="383" t="str">
        <f ca="1">'3 Statement and DCF Model'!Q415</f>
        <v>A</v>
      </c>
      <c r="L417" s="383" t="str">
        <f ca="1">'3 Statement and DCF Model'!R415</f>
        <v>A</v>
      </c>
      <c r="M417" s="383" t="str">
        <f ca="1">'3 Statement and DCF Model'!S415</f>
        <v>A</v>
      </c>
      <c r="N417" s="383" t="str">
        <f ca="1">'3 Statement and DCF Model'!T415</f>
        <v>A</v>
      </c>
    </row>
    <row r="418" spans="1:23" s="265" customFormat="1" ht="14.25" x14ac:dyDescent="0.2">
      <c r="C418" s="265" t="str">
        <f>'3 Statement and DCF Model'!C416</f>
        <v>Gearing Ratio</v>
      </c>
      <c r="F418" s="382" t="str">
        <f ca="1">'3 Statement and DCF Model'!L416</f>
        <v>A</v>
      </c>
      <c r="G418" s="383" t="str">
        <f ca="1">'3 Statement and DCF Model'!M416</f>
        <v>A</v>
      </c>
      <c r="H418" s="383" t="str">
        <f ca="1">'3 Statement and DCF Model'!N416</f>
        <v>A</v>
      </c>
      <c r="I418" s="383" t="str">
        <f ca="1">'3 Statement and DCF Model'!O416</f>
        <v>A</v>
      </c>
      <c r="J418" s="383" t="str">
        <f ca="1">'3 Statement and DCF Model'!P416</f>
        <v>A</v>
      </c>
      <c r="K418" s="383" t="str">
        <f ca="1">'3 Statement and DCF Model'!Q416</f>
        <v>A</v>
      </c>
      <c r="L418" s="383" t="str">
        <f ca="1">'3 Statement and DCF Model'!R416</f>
        <v>A</v>
      </c>
      <c r="M418" s="383" t="str">
        <f ca="1">'3 Statement and DCF Model'!S416</f>
        <v>A</v>
      </c>
      <c r="N418" s="383" t="str">
        <f ca="1">'3 Statement and DCF Model'!T416</f>
        <v>A</v>
      </c>
    </row>
    <row r="419" spans="1:23" s="265" customFormat="1" ht="14.25" x14ac:dyDescent="0.2">
      <c r="C419" s="265" t="str">
        <f>'3 Statement and DCF Model'!C417</f>
        <v>Debt to Equity Ratio</v>
      </c>
      <c r="F419" s="382" t="str">
        <f ca="1">'3 Statement and DCF Model'!L417</f>
        <v>BBB</v>
      </c>
      <c r="G419" s="383" t="str">
        <f ca="1">'3 Statement and DCF Model'!M417</f>
        <v>A</v>
      </c>
      <c r="H419" s="383" t="str">
        <f ca="1">'3 Statement and DCF Model'!N417</f>
        <v>A</v>
      </c>
      <c r="I419" s="383" t="str">
        <f ca="1">'3 Statement and DCF Model'!O417</f>
        <v>A</v>
      </c>
      <c r="J419" s="383" t="str">
        <f ca="1">'3 Statement and DCF Model'!P417</f>
        <v>A</v>
      </c>
      <c r="K419" s="383" t="str">
        <f ca="1">'3 Statement and DCF Model'!Q417</f>
        <v>A</v>
      </c>
      <c r="L419" s="383" t="str">
        <f ca="1">'3 Statement and DCF Model'!R417</f>
        <v>A</v>
      </c>
      <c r="M419" s="383" t="str">
        <f ca="1">'3 Statement and DCF Model'!S417</f>
        <v>A</v>
      </c>
      <c r="N419" s="383" t="str">
        <f ca="1">'3 Statement and DCF Model'!T417</f>
        <v>A</v>
      </c>
    </row>
    <row r="420" spans="1:23" s="265" customFormat="1" ht="14.25" x14ac:dyDescent="0.2">
      <c r="C420" s="265" t="str">
        <f>'3 Statement and DCF Model'!C418</f>
        <v>Debt to Adjusted EBITDA</v>
      </c>
      <c r="F420" s="382" t="str">
        <f>'3 Statement and DCF Model'!L418</f>
        <v>A</v>
      </c>
      <c r="G420" s="383" t="str">
        <f>'3 Statement and DCF Model'!M418</f>
        <v>A</v>
      </c>
      <c r="H420" s="383" t="str">
        <f>'3 Statement and DCF Model'!N418</f>
        <v>A</v>
      </c>
      <c r="I420" s="383" t="str">
        <f>'3 Statement and DCF Model'!O418</f>
        <v>A</v>
      </c>
      <c r="J420" s="383" t="str">
        <f>'3 Statement and DCF Model'!P418</f>
        <v>A</v>
      </c>
      <c r="K420" s="383" t="str">
        <f>'3 Statement and DCF Model'!Q418</f>
        <v>A</v>
      </c>
      <c r="L420" s="383" t="str">
        <f>'3 Statement and DCF Model'!R418</f>
        <v>A</v>
      </c>
      <c r="M420" s="383" t="str">
        <f>'3 Statement and DCF Model'!S418</f>
        <v>A</v>
      </c>
      <c r="N420" s="383" t="str">
        <f>'3 Statement and DCF Model'!T418</f>
        <v>A</v>
      </c>
    </row>
    <row r="421" spans="1:23" s="265" customFormat="1" ht="14.25" x14ac:dyDescent="0.2">
      <c r="C421" s="265" t="str">
        <f>'3 Statement and DCF Model'!C419</f>
        <v>Interest Cover (EBITDA to Interest Expense)</v>
      </c>
      <c r="F421" s="382" t="str">
        <f>'3 Statement and DCF Model'!L419</f>
        <v>AA</v>
      </c>
      <c r="G421" s="383" t="str">
        <f>'3 Statement and DCF Model'!M419</f>
        <v>AA</v>
      </c>
      <c r="H421" s="383" t="str">
        <f>'3 Statement and DCF Model'!N419</f>
        <v>AA</v>
      </c>
      <c r="I421" s="383" t="str">
        <f>'3 Statement and DCF Model'!O419</f>
        <v>AA</v>
      </c>
      <c r="J421" s="383" t="str">
        <f>'3 Statement and DCF Model'!P419</f>
        <v>AA</v>
      </c>
      <c r="K421" s="383" t="str">
        <f>'3 Statement and DCF Model'!Q419</f>
        <v>AA</v>
      </c>
      <c r="L421" s="383" t="str">
        <f>'3 Statement and DCF Model'!R419</f>
        <v>AA</v>
      </c>
      <c r="M421" s="383" t="str">
        <f>'3 Statement and DCF Model'!S419</f>
        <v>AA</v>
      </c>
      <c r="N421" s="383" t="str">
        <f>'3 Statement and DCF Model'!T419</f>
        <v>AA</v>
      </c>
    </row>
    <row r="422" spans="1:23" s="265" customFormat="1" ht="14.25" x14ac:dyDescent="0.2">
      <c r="F422" s="340"/>
      <c r="G422" s="266"/>
      <c r="H422" s="266"/>
      <c r="I422" s="266"/>
      <c r="J422" s="266"/>
      <c r="K422" s="266"/>
      <c r="L422" s="266"/>
      <c r="M422" s="266"/>
      <c r="N422" s="266"/>
    </row>
    <row r="423" spans="1:23" s="265" customFormat="1" ht="15" x14ac:dyDescent="0.25">
      <c r="C423" s="267" t="str">
        <f>'3 Statement and DCF Model'!C421</f>
        <v>Yearly Probability of Default</v>
      </c>
      <c r="F423" s="384" t="str">
        <f ca="1">'3 Statement and DCF Model'!L421</f>
        <v>BB</v>
      </c>
      <c r="G423" s="385" t="str">
        <f ca="1">'3 Statement and DCF Model'!M421</f>
        <v>BB</v>
      </c>
      <c r="H423" s="385" t="str">
        <f ca="1">'3 Statement and DCF Model'!N421</f>
        <v>BB</v>
      </c>
      <c r="I423" s="385" t="str">
        <f ca="1">'3 Statement and DCF Model'!O421</f>
        <v>B</v>
      </c>
      <c r="J423" s="385" t="str">
        <f ca="1">'3 Statement and DCF Model'!P421</f>
        <v>B</v>
      </c>
      <c r="K423" s="385" t="str">
        <f ca="1">'3 Statement and DCF Model'!Q421</f>
        <v>B</v>
      </c>
      <c r="L423" s="385" t="str">
        <f ca="1">'3 Statement and DCF Model'!R421</f>
        <v>B</v>
      </c>
      <c r="M423" s="385" t="str">
        <f ca="1">'3 Statement and DCF Model'!S421</f>
        <v>B</v>
      </c>
      <c r="N423" s="385" t="str">
        <f ca="1">'3 Statement and DCF Model'!T421</f>
        <v>CCC/C</v>
      </c>
    </row>
    <row r="424" spans="1:23" s="265" customFormat="1" ht="15" x14ac:dyDescent="0.25">
      <c r="C424" s="267" t="str">
        <f>'3 Statement and DCF Model'!C422</f>
        <v>Cumulative Probability of Default</v>
      </c>
      <c r="F424" s="384" t="str">
        <f ca="1">'3 Statement and DCF Model'!L422</f>
        <v>BB</v>
      </c>
      <c r="G424" s="385" t="str">
        <f ca="1">'3 Statement and DCF Model'!M422</f>
        <v>BB</v>
      </c>
      <c r="H424" s="385" t="str">
        <f ca="1">'3 Statement and DCF Model'!N422</f>
        <v>BB</v>
      </c>
      <c r="I424" s="385" t="str">
        <f ca="1">'3 Statement and DCF Model'!O422</f>
        <v>BB</v>
      </c>
      <c r="J424" s="385" t="str">
        <f ca="1">'3 Statement and DCF Model'!P422</f>
        <v>BB</v>
      </c>
      <c r="K424" s="385" t="str">
        <f ca="1">'3 Statement and DCF Model'!Q422</f>
        <v>BB</v>
      </c>
      <c r="L424" s="385" t="str">
        <f ca="1">'3 Statement and DCF Model'!R422</f>
        <v>BB</v>
      </c>
      <c r="M424" s="385" t="str">
        <f ca="1">'3 Statement and DCF Model'!S422</f>
        <v>BB</v>
      </c>
      <c r="N424" s="385" t="str">
        <f ca="1">'3 Statement and DCF Model'!T422</f>
        <v>B</v>
      </c>
    </row>
    <row r="425" spans="1:23" ht="14.25" x14ac:dyDescent="0.2">
      <c r="A425" s="209"/>
      <c r="C425" s="265"/>
      <c r="D425" s="209"/>
      <c r="E425" s="209"/>
      <c r="F425" s="209"/>
      <c r="G425" s="209"/>
      <c r="H425" s="209"/>
      <c r="I425" s="209"/>
      <c r="J425" s="209"/>
      <c r="K425" s="209"/>
      <c r="L425" s="266"/>
      <c r="M425" s="266"/>
      <c r="N425" s="266"/>
      <c r="O425" s="266"/>
      <c r="P425" s="266"/>
      <c r="Q425" s="266"/>
      <c r="R425" s="266"/>
      <c r="S425" s="266"/>
      <c r="T425" s="266"/>
      <c r="U425" s="209"/>
      <c r="V425" s="209"/>
      <c r="W425" s="209"/>
    </row>
    <row r="426" spans="1:23" ht="18" x14ac:dyDescent="0.25">
      <c r="A426" s="209"/>
      <c r="C426" s="271" t="str">
        <f>'3 Statement and DCF Model'!C424</f>
        <v>Charts</v>
      </c>
      <c r="D426" s="209"/>
      <c r="E426" s="209"/>
      <c r="F426" s="272"/>
      <c r="G426" s="209"/>
      <c r="H426" s="209"/>
      <c r="I426" s="209"/>
      <c r="J426" s="209"/>
      <c r="K426" s="209"/>
      <c r="L426" s="209"/>
      <c r="M426" s="209"/>
      <c r="N426" s="209"/>
      <c r="O426" s="209"/>
      <c r="P426" s="209"/>
      <c r="Q426" s="209"/>
      <c r="R426" s="209"/>
      <c r="S426" s="209"/>
      <c r="T426" s="209"/>
      <c r="U426" s="209"/>
      <c r="V426" s="209"/>
      <c r="W426" s="209"/>
    </row>
    <row r="427" spans="1:23" x14ac:dyDescent="0.2">
      <c r="A427" s="209"/>
      <c r="C427" s="213"/>
      <c r="D427" s="209"/>
      <c r="E427" s="209"/>
      <c r="F427" s="272"/>
      <c r="G427" s="209"/>
      <c r="H427" s="209"/>
      <c r="I427" s="209"/>
      <c r="J427" s="209"/>
      <c r="K427" s="209"/>
      <c r="L427" s="209"/>
      <c r="M427" s="209"/>
      <c r="N427" s="209"/>
      <c r="O427" s="209"/>
      <c r="P427" s="209"/>
      <c r="Q427" s="209"/>
      <c r="R427" s="209"/>
      <c r="S427" s="209"/>
      <c r="T427" s="209"/>
      <c r="U427" s="209"/>
      <c r="V427" s="209"/>
      <c r="W427" s="209"/>
    </row>
    <row r="428" spans="1:23" s="269" customFormat="1" x14ac:dyDescent="0.2">
      <c r="A428" s="213"/>
      <c r="C428" s="270" t="s">
        <v>1485</v>
      </c>
      <c r="D428" s="270"/>
      <c r="E428" s="270"/>
      <c r="F428" s="338">
        <v>2025</v>
      </c>
      <c r="G428" s="310">
        <f t="shared" ref="G428:O428" si="23">F428+1</f>
        <v>2026</v>
      </c>
      <c r="H428" s="310">
        <f t="shared" si="23"/>
        <v>2027</v>
      </c>
      <c r="I428" s="310">
        <f t="shared" si="23"/>
        <v>2028</v>
      </c>
      <c r="J428" s="310">
        <f t="shared" si="23"/>
        <v>2029</v>
      </c>
      <c r="K428" s="310">
        <f t="shared" si="23"/>
        <v>2030</v>
      </c>
      <c r="L428" s="310">
        <f t="shared" si="23"/>
        <v>2031</v>
      </c>
      <c r="M428" s="310">
        <f t="shared" si="23"/>
        <v>2032</v>
      </c>
      <c r="N428" s="310">
        <f t="shared" si="23"/>
        <v>2033</v>
      </c>
      <c r="O428" s="310">
        <f t="shared" si="23"/>
        <v>2034</v>
      </c>
      <c r="V428" s="213"/>
      <c r="W428" s="213"/>
    </row>
    <row r="429" spans="1:23" x14ac:dyDescent="0.2">
      <c r="C429" s="209" t="str">
        <f>'3 Statement and DCF Model'!C428</f>
        <v>Cash From Operating Activities</v>
      </c>
      <c r="D429" s="209"/>
      <c r="E429" s="209"/>
      <c r="F429" s="364">
        <f ca="1">'3 Statement and DCF Model'!L428</f>
        <v>801538.06820262247</v>
      </c>
      <c r="G429" s="311">
        <f ca="1">'3 Statement and DCF Model'!M428</f>
        <v>806195.11375642463</v>
      </c>
      <c r="H429" s="311">
        <f ca="1">'3 Statement and DCF Model'!N428</f>
        <v>840744.32322307583</v>
      </c>
      <c r="I429" s="311">
        <f ca="1">'3 Statement and DCF Model'!O428</f>
        <v>871545.79305463587</v>
      </c>
      <c r="J429" s="311">
        <f ca="1">'3 Statement and DCF Model'!P428</f>
        <v>901921.05934692093</v>
      </c>
      <c r="K429" s="311">
        <f ca="1">'3 Statement and DCF Model'!Q428</f>
        <v>931245.71196354018</v>
      </c>
      <c r="L429" s="311">
        <f ca="1">'3 Statement and DCF Model'!R428</f>
        <v>959355.63864483905</v>
      </c>
      <c r="M429" s="311">
        <f ca="1">'3 Statement and DCF Model'!S428</f>
        <v>986089.47375370306</v>
      </c>
      <c r="N429" s="311">
        <f ca="1">'3 Statement and DCF Model'!T428</f>
        <v>1011290.0720626072</v>
      </c>
      <c r="O429" s="311">
        <f ca="1">'3 Statement and DCF Model'!U428</f>
        <v>1034805.9808017996</v>
      </c>
      <c r="V429" s="209"/>
      <c r="W429" s="209"/>
    </row>
    <row r="430" spans="1:23" x14ac:dyDescent="0.2">
      <c r="C430" s="209" t="str">
        <f>'3 Statement and DCF Model'!C429</f>
        <v>Cash From Investing Activities</v>
      </c>
      <c r="D430" s="209"/>
      <c r="E430" s="209"/>
      <c r="F430" s="364">
        <f>'3 Statement and DCF Model'!L429</f>
        <v>-79430.210000000006</v>
      </c>
      <c r="G430" s="311">
        <f>'3 Statement and DCF Model'!M429</f>
        <v>-86513.71</v>
      </c>
      <c r="H430" s="311">
        <f>'3 Statement and DCF Model'!N429</f>
        <v>-101150.53579119322</v>
      </c>
      <c r="I430" s="311">
        <f>'3 Statement and DCF Model'!O429</f>
        <v>-103603.80365028426</v>
      </c>
      <c r="J430" s="311">
        <f>'3 Statement and DCF Model'!P429</f>
        <v>-105909.36455762117</v>
      </c>
      <c r="K430" s="311">
        <f>'3 Statement and DCF Model'!Q429</f>
        <v>-108054.41383954132</v>
      </c>
      <c r="L430" s="311">
        <f>'3 Statement and DCF Model'!R429</f>
        <v>-110026.79933229322</v>
      </c>
      <c r="M430" s="311">
        <f>'3 Statement and DCF Model'!S429</f>
        <v>-111815.13442508185</v>
      </c>
      <c r="N430" s="311">
        <f>'3 Statement and DCF Model'!T429</f>
        <v>-113408.90618928858</v>
      </c>
      <c r="O430" s="311">
        <f>'3 Statement and DCF Model'!U429</f>
        <v>-114798.57717713733</v>
      </c>
      <c r="V430" s="209"/>
      <c r="W430" s="209"/>
    </row>
    <row r="431" spans="1:23" x14ac:dyDescent="0.2">
      <c r="C431" s="209" t="str">
        <f>'3 Statement and DCF Model'!C430</f>
        <v>Cash From Financing Activities</v>
      </c>
      <c r="D431" s="209"/>
      <c r="E431" s="209"/>
      <c r="F431" s="364">
        <f ca="1">'3 Statement and DCF Model'!L430</f>
        <v>-687212.29892986699</v>
      </c>
      <c r="G431" s="311">
        <f ca="1">'3 Statement and DCF Model'!M430</f>
        <v>-706628.54224416032</v>
      </c>
      <c r="H431" s="311">
        <f ca="1">'3 Statement and DCF Model'!N430</f>
        <v>-725180.10786497279</v>
      </c>
      <c r="I431" s="311">
        <f ca="1">'3 Statement and DCF Model'!O430</f>
        <v>-742768.35924457852</v>
      </c>
      <c r="J431" s="311">
        <f ca="1">'3 Statement and DCF Model'!P430</f>
        <v>-759297.65287999017</v>
      </c>
      <c r="K431" s="311">
        <f ca="1">'3 Statement and DCF Model'!Q430</f>
        <v>-774676.18802536651</v>
      </c>
      <c r="L431" s="311">
        <f ca="1">'3 Statement and DCF Model'!R430</f>
        <v>-788816.84198431158</v>
      </c>
      <c r="M431" s="311">
        <f ca="1">'3 Statement and DCF Model'!S430</f>
        <v>-801637.98055113363</v>
      </c>
      <c r="N431" s="311">
        <f ca="1">'3 Statement and DCF Model'!T430</f>
        <v>-813064.2332233435</v>
      </c>
      <c r="O431" s="311">
        <f ca="1">'3 Statement and DCF Model'!U430</f>
        <v>-823027.22302841302</v>
      </c>
      <c r="V431" s="209"/>
      <c r="W431" s="209"/>
    </row>
    <row r="432" spans="1:23" x14ac:dyDescent="0.2">
      <c r="C432" s="209" t="str">
        <f>'3 Statement and DCF Model'!C431</f>
        <v>Net Change In Cash</v>
      </c>
      <c r="D432" s="209"/>
      <c r="E432" s="209"/>
      <c r="F432" s="364">
        <f ca="1">'3 Statement and DCF Model'!L431</f>
        <v>34895.559272755519</v>
      </c>
      <c r="G432" s="311">
        <f ca="1">'3 Statement and DCF Model'!M431</f>
        <v>13052.861512264353</v>
      </c>
      <c r="H432" s="311">
        <f ca="1">'3 Statement and DCF Model'!N431</f>
        <v>14413.679566909792</v>
      </c>
      <c r="I432" s="311">
        <f ca="1">'3 Statement and DCF Model'!O431</f>
        <v>25173.630159773049</v>
      </c>
      <c r="J432" s="311">
        <f ca="1">'3 Statement and DCF Model'!P431</f>
        <v>36714.04190930957</v>
      </c>
      <c r="K432" s="311">
        <f ca="1">'3 Statement and DCF Model'!Q431</f>
        <v>48515.110098632285</v>
      </c>
      <c r="L432" s="311">
        <f ca="1">'3 Statement and DCF Model'!R431</f>
        <v>60511.997328234254</v>
      </c>
      <c r="M432" s="311">
        <f ca="1">'3 Statement and DCF Model'!S431</f>
        <v>72636.358777487534</v>
      </c>
      <c r="N432" s="311">
        <f ca="1">'3 Statement and DCF Model'!T431</f>
        <v>84816.93264997506</v>
      </c>
      <c r="O432" s="311">
        <f ca="1">'3 Statement and DCF Model'!U431</f>
        <v>96980.180596249178</v>
      </c>
      <c r="V432" s="209"/>
      <c r="W432" s="209"/>
    </row>
    <row r="433" spans="3:23" x14ac:dyDescent="0.2">
      <c r="C433" s="209"/>
      <c r="D433" s="209"/>
      <c r="E433" s="209"/>
      <c r="F433" s="341"/>
      <c r="G433" s="268"/>
      <c r="H433" s="268"/>
      <c r="I433" s="268"/>
      <c r="J433" s="268"/>
      <c r="K433" s="268"/>
      <c r="L433" s="268"/>
      <c r="M433" s="268"/>
      <c r="N433" s="268"/>
      <c r="O433" s="268"/>
      <c r="V433" s="209"/>
      <c r="W433" s="209"/>
    </row>
    <row r="434" spans="3:23" x14ac:dyDescent="0.2">
      <c r="C434" s="209" t="str">
        <f>'3 Statement and DCF Model'!C433</f>
        <v>Share Price from DCF</v>
      </c>
      <c r="D434" s="209"/>
      <c r="E434" s="209"/>
      <c r="F434" s="378">
        <f>'3 Statement and DCF Model'!L433</f>
        <v>107.66</v>
      </c>
      <c r="G434" s="363">
        <f ca="1">'3 Statement and DCF Model'!M433</f>
        <v>157.15766572128527</v>
      </c>
      <c r="H434" s="363">
        <f ca="1">'3 Statement and DCF Model'!N433</f>
        <v>154.20940998388377</v>
      </c>
      <c r="I434" s="363">
        <f ca="1">'3 Statement and DCF Model'!O433</f>
        <v>150.1871277217509</v>
      </c>
      <c r="J434" s="363">
        <f ca="1">'3 Statement and DCF Model'!P433</f>
        <v>144.61756414175593</v>
      </c>
      <c r="K434" s="363">
        <f ca="1">'3 Statement and DCF Model'!Q433</f>
        <v>137.2783656172823</v>
      </c>
      <c r="L434" s="363">
        <f ca="1">'3 Statement and DCF Model'!R433</f>
        <v>127.91431645196354</v>
      </c>
      <c r="M434" s="363">
        <f ca="1">'3 Statement and DCF Model'!S433</f>
        <v>116.23881448129374</v>
      </c>
      <c r="N434" s="363">
        <f ca="1">'3 Statement and DCF Model'!T433</f>
        <v>101.93003896144498</v>
      </c>
      <c r="O434" s="363">
        <f ca="1">'3 Statement and DCF Model'!U433</f>
        <v>84.62662926306983</v>
      </c>
      <c r="V434" s="209"/>
      <c r="W434" s="209"/>
    </row>
    <row r="435" spans="3:23" x14ac:dyDescent="0.2">
      <c r="C435" s="209" t="str">
        <f>'3 Statement and DCF Model'!C434</f>
        <v>Share Price from Implied P/E</v>
      </c>
      <c r="D435" s="209"/>
      <c r="E435" s="209"/>
      <c r="F435" s="378">
        <f ca="1">'3 Statement and DCF Model'!L434</f>
        <v>244.28399826263393</v>
      </c>
      <c r="G435" s="363">
        <f ca="1">'3 Statement and DCF Model'!M434</f>
        <v>211.61876064818603</v>
      </c>
      <c r="H435" s="363">
        <f ca="1">'3 Statement and DCF Model'!N434</f>
        <v>228.92504001919269</v>
      </c>
      <c r="I435" s="363">
        <f ca="1">'3 Statement and DCF Model'!O434</f>
        <v>244.63486677751877</v>
      </c>
      <c r="J435" s="363">
        <f ca="1">'3 Statement and DCF Model'!P434</f>
        <v>260.81185813833093</v>
      </c>
      <c r="K435" s="363">
        <f ca="1">'3 Statement and DCF Model'!Q434</f>
        <v>277.41141290618981</v>
      </c>
      <c r="L435" s="363">
        <f ca="1">'3 Statement and DCF Model'!R434</f>
        <v>294.38309810836154</v>
      </c>
      <c r="M435" s="363">
        <f ca="1">'3 Statement and DCF Model'!S434</f>
        <v>311.67072196236813</v>
      </c>
      <c r="N435" s="363">
        <f ca="1">'3 Statement and DCF Model'!T434</f>
        <v>329.21247459696764</v>
      </c>
      <c r="O435" s="363">
        <f ca="1">'3 Statement and DCF Model'!U434</f>
        <v>346.94113880751144</v>
      </c>
      <c r="V435" s="209"/>
      <c r="W435" s="209"/>
    </row>
    <row r="436" spans="3:23" x14ac:dyDescent="0.2">
      <c r="C436" s="209" t="str">
        <f>'3 Statement and DCF Model'!C435</f>
        <v>Share Price from Implied P/B</v>
      </c>
      <c r="D436" s="209"/>
      <c r="E436" s="209"/>
      <c r="F436" s="378">
        <f ca="1">'3 Statement and DCF Model'!L435</f>
        <v>139.97656055990052</v>
      </c>
      <c r="G436" s="363">
        <f ca="1">'3 Statement and DCF Model'!M435</f>
        <v>160.68752269375446</v>
      </c>
      <c r="H436" s="363">
        <f ca="1">'3 Statement and DCF Model'!N435</f>
        <v>176.34571864398157</v>
      </c>
      <c r="I436" s="363">
        <f ca="1">'3 Statement and DCF Model'!O435</f>
        <v>193.87646336288097</v>
      </c>
      <c r="J436" s="363">
        <f ca="1">'3 Statement and DCF Model'!P435</f>
        <v>213.41446263146332</v>
      </c>
      <c r="K436" s="363">
        <f ca="1">'3 Statement and DCF Model'!Q435</f>
        <v>235.09562720349945</v>
      </c>
      <c r="L436" s="363">
        <f ca="1">'3 Statement and DCF Model'!R435</f>
        <v>259.05627686273544</v>
      </c>
      <c r="M436" s="363">
        <f ca="1">'3 Statement and DCF Model'!S435</f>
        <v>285.43229877469366</v>
      </c>
      <c r="N436" s="363">
        <f ca="1">'3 Statement and DCF Model'!T435</f>
        <v>314.35826749794114</v>
      </c>
      <c r="O436" s="363">
        <f ca="1">'3 Statement and DCF Model'!U435</f>
        <v>345.96653496314934</v>
      </c>
      <c r="V436" s="209"/>
      <c r="W436" s="209"/>
    </row>
    <row r="437" spans="3:23" x14ac:dyDescent="0.2">
      <c r="C437" s="209" t="str">
        <f>'3 Statement and DCF Model'!C436</f>
        <v>Share Price from Implied EV/EBITDA</v>
      </c>
      <c r="D437" s="209"/>
      <c r="E437" s="209"/>
      <c r="F437" s="378">
        <f>'3 Statement and DCF Model'!L436</f>
        <v>119.95774021407823</v>
      </c>
      <c r="G437" s="363">
        <f ca="1">'3 Statement and DCF Model'!M436</f>
        <v>126.20948086219684</v>
      </c>
      <c r="H437" s="363">
        <f ca="1">'3 Statement and DCF Model'!N436</f>
        <v>136.36959254610377</v>
      </c>
      <c r="I437" s="363">
        <f ca="1">'3 Statement and DCF Model'!O436</f>
        <v>146.2395722450724</v>
      </c>
      <c r="J437" s="363">
        <f ca="1">'3 Statement and DCF Model'!P436</f>
        <v>156.60963217911728</v>
      </c>
      <c r="K437" s="363">
        <f ca="1">'3 Statement and DCF Model'!Q436</f>
        <v>167.48405354871787</v>
      </c>
      <c r="L437" s="363">
        <f ca="1">'3 Statement and DCF Model'!R436</f>
        <v>178.85514776426137</v>
      </c>
      <c r="M437" s="363">
        <f ca="1">'3 Statement and DCF Model'!S436</f>
        <v>190.71172759601043</v>
      </c>
      <c r="N437" s="363">
        <f ca="1">'3 Statement and DCF Model'!T436</f>
        <v>203.03900227288793</v>
      </c>
      <c r="O437" s="363">
        <f ca="1">'3 Statement and DCF Model'!U436</f>
        <v>215.81850653798239</v>
      </c>
      <c r="V437" s="209"/>
      <c r="W437" s="209"/>
    </row>
    <row r="438" spans="3:23" x14ac:dyDescent="0.2">
      <c r="C438" s="209"/>
      <c r="D438" s="209"/>
      <c r="E438" s="209"/>
      <c r="F438" s="272"/>
      <c r="G438" s="209"/>
      <c r="H438" s="209"/>
      <c r="I438" s="209"/>
      <c r="J438" s="209"/>
      <c r="K438" s="209"/>
      <c r="L438" s="209"/>
      <c r="M438" s="209"/>
      <c r="N438" s="209"/>
      <c r="O438" s="209"/>
      <c r="V438" s="209"/>
      <c r="W438" s="209"/>
    </row>
    <row r="439" spans="3:23" x14ac:dyDescent="0.2">
      <c r="C439" s="209" t="str">
        <f>'3 Statement and DCF Model'!C438</f>
        <v>EBIT</v>
      </c>
      <c r="D439" s="209"/>
      <c r="E439" s="209"/>
      <c r="F439" s="364">
        <f>'3 Statement and DCF Model'!L438</f>
        <v>943544.67327967728</v>
      </c>
      <c r="G439" s="311">
        <f>'3 Statement and DCF Model'!M438</f>
        <v>970992.64892899396</v>
      </c>
      <c r="H439" s="311">
        <f>'3 Statement and DCF Model'!N438</f>
        <v>1020595.8845832782</v>
      </c>
      <c r="I439" s="311">
        <f>'3 Statement and DCF Model'!O438</f>
        <v>1061109.4137951045</v>
      </c>
      <c r="J439" s="311">
        <f>'3 Statement and DCF Model'!P438</f>
        <v>1100834.0499269532</v>
      </c>
      <c r="K439" s="311">
        <f>'3 Statement and DCF Model'!Q438</f>
        <v>1139567.3436329335</v>
      </c>
      <c r="L439" s="311">
        <f>'3 Statement and DCF Model'!R438</f>
        <v>1177106.0348836824</v>
      </c>
      <c r="M439" s="311">
        <f>'3 Statement and DCF Model'!S438</f>
        <v>1213247.7758416922</v>
      </c>
      <c r="N439" s="311">
        <f>'3 Statement and DCF Model'!T438</f>
        <v>1247792.9028494882</v>
      </c>
      <c r="O439" s="311">
        <f>'3 Statement and DCF Model'!U438</f>
        <v>1280546.2364949505</v>
      </c>
      <c r="V439" s="209"/>
      <c r="W439" s="209"/>
    </row>
    <row r="440" spans="3:23" x14ac:dyDescent="0.2">
      <c r="C440" s="209" t="str">
        <f>'3 Statement and DCF Model'!C439</f>
        <v>Tax</v>
      </c>
      <c r="D440" s="209"/>
      <c r="E440" s="209"/>
      <c r="F440" s="364">
        <f>'3 Statement and DCF Model'!L439</f>
        <v>-167950.95184378256</v>
      </c>
      <c r="G440" s="311">
        <f>'3 Statement and DCF Model'!M439</f>
        <v>-186916.08491883133</v>
      </c>
      <c r="H440" s="311">
        <f>'3 Statement and DCF Model'!N439</f>
        <v>-198697.26127980699</v>
      </c>
      <c r="I440" s="311">
        <f>'3 Statement and DCF Model'!O439</f>
        <v>-208905.91584091121</v>
      </c>
      <c r="J440" s="311">
        <f>'3 Statement and DCF Model'!P439</f>
        <v>-219134.77806358415</v>
      </c>
      <c r="K440" s="311">
        <f>'3 Statement and DCF Model'!Q439</f>
        <v>-229337.92790612788</v>
      </c>
      <c r="L440" s="311">
        <f>'3 Statement and DCF Model'!R439</f>
        <v>-239467.50897164913</v>
      </c>
      <c r="M440" s="311">
        <f>'3 Statement and DCF Model'!S439</f>
        <v>-249474.07390744798</v>
      </c>
      <c r="N440" s="311">
        <f>'3 Statement and DCF Model'!T439</f>
        <v>-259306.96262340929</v>
      </c>
      <c r="O440" s="311">
        <f>'3 Statement and DCF Model'!U439</f>
        <v>-268914.7096639396</v>
      </c>
      <c r="V440" s="209"/>
      <c r="W440" s="209"/>
    </row>
    <row r="441" spans="3:23" x14ac:dyDescent="0.2">
      <c r="C441" s="209" t="str">
        <f>'3 Statement and DCF Model'!C440</f>
        <v>EBIAT</v>
      </c>
      <c r="D441" s="209"/>
      <c r="E441" s="209"/>
      <c r="F441" s="364">
        <f>'3 Statement and DCF Model'!L440</f>
        <v>775593.72143589472</v>
      </c>
      <c r="G441" s="311">
        <f>'3 Statement and DCF Model'!M440</f>
        <v>784076.5640101626</v>
      </c>
      <c r="H441" s="311">
        <f>'3 Statement and DCF Model'!N440</f>
        <v>821898.62330347125</v>
      </c>
      <c r="I441" s="311">
        <f>'3 Statement and DCF Model'!O440</f>
        <v>852203.49795419327</v>
      </c>
      <c r="J441" s="311">
        <f>'3 Statement and DCF Model'!P440</f>
        <v>881699.27186336904</v>
      </c>
      <c r="K441" s="311">
        <f>'3 Statement and DCF Model'!Q440</f>
        <v>910229.41572680557</v>
      </c>
      <c r="L441" s="311">
        <f>'3 Statement and DCF Model'!R440</f>
        <v>937638.52591203328</v>
      </c>
      <c r="M441" s="311">
        <f>'3 Statement and DCF Model'!S440</f>
        <v>963773.70193424425</v>
      </c>
      <c r="N441" s="311">
        <f>'3 Statement and DCF Model'!T440</f>
        <v>988485.94022607896</v>
      </c>
      <c r="O441" s="311">
        <f>'3 Statement and DCF Model'!U440</f>
        <v>1011631.5268310108</v>
      </c>
      <c r="V441" s="209"/>
      <c r="W441" s="209"/>
    </row>
    <row r="442" spans="3:23" x14ac:dyDescent="0.2">
      <c r="C442" s="209" t="str">
        <f>'3 Statement and DCF Model'!C441</f>
        <v>D&amp;A</v>
      </c>
      <c r="D442" s="209"/>
      <c r="E442" s="209"/>
      <c r="F442" s="364">
        <f>'3 Statement and DCF Model'!L441</f>
        <v>76409.75</v>
      </c>
      <c r="G442" s="311">
        <f>'3 Statement and DCF Model'!M441</f>
        <v>75610</v>
      </c>
      <c r="H442" s="311">
        <f>'3 Statement and DCF Model'!N441</f>
        <v>73247.33</v>
      </c>
      <c r="I442" s="311">
        <f>'3 Statement and DCF Model'!O441</f>
        <v>75023.843777684611</v>
      </c>
      <c r="J442" s="311">
        <f>'3 Statement and DCF Model'!P441</f>
        <v>76693.39677899961</v>
      </c>
      <c r="K442" s="311">
        <f>'3 Statement and DCF Model'!Q441</f>
        <v>78246.716604644535</v>
      </c>
      <c r="L442" s="311">
        <f>'3 Statement and DCF Model'!R441</f>
        <v>79675.003365013734</v>
      </c>
      <c r="M442" s="311">
        <f>'3 Statement and DCF Model'!S441</f>
        <v>80970.011539389365</v>
      </c>
      <c r="N442" s="311">
        <f>'3 Statement and DCF Model'!T441</f>
        <v>82124.128276828298</v>
      </c>
      <c r="O442" s="311">
        <f>'3 Statement and DCF Model'!U441</f>
        <v>83130.447112830399</v>
      </c>
      <c r="V442" s="209"/>
      <c r="W442" s="209"/>
    </row>
    <row r="443" spans="3:23" x14ac:dyDescent="0.2">
      <c r="C443" s="209" t="str">
        <f>'3 Statement and DCF Model'!C442</f>
        <v>SBC</v>
      </c>
      <c r="D443" s="209"/>
      <c r="E443" s="209"/>
      <c r="F443" s="364">
        <f>'3 Statement and DCF Model'!L442</f>
        <v>46475.234254057345</v>
      </c>
      <c r="G443" s="311">
        <f>'3 Statement and DCF Model'!M442</f>
        <v>48090.442026735422</v>
      </c>
      <c r="H443" s="311">
        <f>'3 Statement and DCF Model'!N442</f>
        <v>48859.057494221357</v>
      </c>
      <c r="I443" s="311">
        <f>'3 Statement and DCF Model'!O442</f>
        <v>49538.154117967104</v>
      </c>
      <c r="J443" s="311">
        <f>'3 Statement and DCF Model'!P442</f>
        <v>50123.386591990515</v>
      </c>
      <c r="K443" s="311">
        <f>'3 Statement and DCF Model'!Q442</f>
        <v>50610.921242293327</v>
      </c>
      <c r="L443" s="311">
        <f>'3 Statement and DCF Model'!R442</f>
        <v>50997.476942146808</v>
      </c>
      <c r="M443" s="311">
        <f>'3 Statement and DCF Model'!S442</f>
        <v>51280.361024073281</v>
      </c>
      <c r="N443" s="311">
        <f>'3 Statement and DCF Model'!T442</f>
        <v>51457.499650219921</v>
      </c>
      <c r="O443" s="311">
        <f>'3 Statement and DCF Model'!U442</f>
        <v>51527.462173189175</v>
      </c>
      <c r="V443" s="209"/>
      <c r="W443" s="209"/>
    </row>
    <row r="444" spans="3:23" x14ac:dyDescent="0.2">
      <c r="C444" s="209" t="str">
        <f>'3 Statement and DCF Model'!C443</f>
        <v>Δ NWC</v>
      </c>
      <c r="D444" s="209"/>
      <c r="E444" s="209"/>
      <c r="F444" s="364">
        <f>'3 Statement and DCF Model'!L443</f>
        <v>-4913.3566878457132</v>
      </c>
      <c r="G444" s="311">
        <f>'3 Statement and DCF Model'!M443</f>
        <v>-8949.9995392262845</v>
      </c>
      <c r="H444" s="311">
        <f>'3 Statement and DCF Model'!N443</f>
        <v>-8610.3798302864325</v>
      </c>
      <c r="I444" s="311">
        <f>'3 Statement and DCF Model'!O443</f>
        <v>-8619.66552061537</v>
      </c>
      <c r="J444" s="311">
        <f>'3 Statement and DCF Model'!P443</f>
        <v>-8125.2916779022544</v>
      </c>
      <c r="K444" s="311">
        <f>'3 Statement and DCF Model'!Q443</f>
        <v>-7588.0607072874282</v>
      </c>
      <c r="L444" s="311">
        <f>'3 Statement and DCF Model'!R443</f>
        <v>-7010.1565535913178</v>
      </c>
      <c r="M444" s="311">
        <f>'3 Statement and DCF Model'!S443</f>
        <v>-6394.1415156924531</v>
      </c>
      <c r="N444" s="311">
        <f>'3 Statement and DCF Model'!T443</f>
        <v>-5742.9397999992625</v>
      </c>
      <c r="O444" s="311">
        <f>'3 Statement and DCF Model'!U443</f>
        <v>-5059.8163321424454</v>
      </c>
      <c r="V444" s="209"/>
      <c r="W444" s="209"/>
    </row>
    <row r="445" spans="3:23" x14ac:dyDescent="0.2">
      <c r="C445" s="209" t="str">
        <f>'3 Statement and DCF Model'!C444</f>
        <v>CFFO</v>
      </c>
      <c r="D445" s="209"/>
      <c r="E445" s="209"/>
      <c r="F445" s="364">
        <f>'3 Statement and DCF Model'!L444</f>
        <v>893565.34900210635</v>
      </c>
      <c r="G445" s="311">
        <f>'3 Statement and DCF Model'!M444</f>
        <v>898827.00649767171</v>
      </c>
      <c r="H445" s="311">
        <f>'3 Statement and DCF Model'!N444</f>
        <v>935394.63096740609</v>
      </c>
      <c r="I445" s="311">
        <f>'3 Statement and DCF Model'!O444</f>
        <v>968145.83032922959</v>
      </c>
      <c r="J445" s="311">
        <f>'3 Statement and DCF Model'!P444</f>
        <v>1000390.7635564569</v>
      </c>
      <c r="K445" s="311">
        <f>'3 Statement and DCF Model'!Q444</f>
        <v>1031498.992866456</v>
      </c>
      <c r="L445" s="311">
        <f>'3 Statement and DCF Model'!R444</f>
        <v>1061300.8496656024</v>
      </c>
      <c r="M445" s="311">
        <f>'3 Statement and DCF Model'!S444</f>
        <v>1089629.9329820145</v>
      </c>
      <c r="N445" s="311">
        <f>'3 Statement and DCF Model'!T444</f>
        <v>1116324.6283531277</v>
      </c>
      <c r="O445" s="311">
        <f>'3 Statement and DCF Model'!U444</f>
        <v>1141229.6197848881</v>
      </c>
      <c r="V445" s="209"/>
      <c r="W445" s="209"/>
    </row>
    <row r="446" spans="3:23" x14ac:dyDescent="0.2">
      <c r="C446" s="209" t="str">
        <f>'3 Statement and DCF Model'!C445</f>
        <v>CFFI</v>
      </c>
      <c r="D446" s="209"/>
      <c r="E446" s="209"/>
      <c r="F446" s="364">
        <f>'3 Statement and DCF Model'!L445</f>
        <v>-79430.210000000006</v>
      </c>
      <c r="G446" s="311">
        <f>'3 Statement and DCF Model'!M445</f>
        <v>-86513.71</v>
      </c>
      <c r="H446" s="311">
        <f>'3 Statement and DCF Model'!N445</f>
        <v>-101150.53579119322</v>
      </c>
      <c r="I446" s="311">
        <f>'3 Statement and DCF Model'!O445</f>
        <v>-103603.80365028426</v>
      </c>
      <c r="J446" s="311">
        <f>'3 Statement and DCF Model'!P445</f>
        <v>-105909.36455762117</v>
      </c>
      <c r="K446" s="311">
        <f>'3 Statement and DCF Model'!Q445</f>
        <v>-108054.41383954132</v>
      </c>
      <c r="L446" s="311">
        <f>'3 Statement and DCF Model'!R445</f>
        <v>-110026.79933229322</v>
      </c>
      <c r="M446" s="311">
        <f>'3 Statement and DCF Model'!S445</f>
        <v>-111815.13442508185</v>
      </c>
      <c r="N446" s="311">
        <f>'3 Statement and DCF Model'!T445</f>
        <v>-113408.90618928858</v>
      </c>
      <c r="O446" s="311">
        <f>'3 Statement and DCF Model'!U445</f>
        <v>-114798.57717713733</v>
      </c>
      <c r="V446" s="209"/>
      <c r="W446" s="209"/>
    </row>
    <row r="447" spans="3:23" x14ac:dyDescent="0.2">
      <c r="C447" s="209" t="str">
        <f>'3 Statement and DCF Model'!C446</f>
        <v>UFCF</v>
      </c>
      <c r="D447" s="209"/>
      <c r="E447" s="209"/>
      <c r="F447" s="364">
        <f>'3 Statement and DCF Model'!L446</f>
        <v>814135.13900210639</v>
      </c>
      <c r="G447" s="311">
        <f>'3 Statement and DCF Model'!M446</f>
        <v>812313.29649767175</v>
      </c>
      <c r="H447" s="311">
        <f>'3 Statement and DCF Model'!N446</f>
        <v>834244.09517621284</v>
      </c>
      <c r="I447" s="311">
        <f>'3 Statement and DCF Model'!O446</f>
        <v>864542.02667894529</v>
      </c>
      <c r="J447" s="311">
        <f>'3 Statement and DCF Model'!P446</f>
        <v>894481.39899883571</v>
      </c>
      <c r="K447" s="311">
        <f>'3 Statement and DCF Model'!Q446</f>
        <v>923444.57902691467</v>
      </c>
      <c r="L447" s="311">
        <f>'3 Statement and DCF Model'!R446</f>
        <v>951274.05033330922</v>
      </c>
      <c r="M447" s="311">
        <f>'3 Statement and DCF Model'!S446</f>
        <v>977814.7985569326</v>
      </c>
      <c r="N447" s="311">
        <f>'3 Statement and DCF Model'!T446</f>
        <v>1002915.7221638391</v>
      </c>
      <c r="O447" s="311">
        <f>'3 Statement and DCF Model'!U446</f>
        <v>1026431.0426077507</v>
      </c>
      <c r="V447" s="209"/>
      <c r="W447" s="209"/>
    </row>
    <row r="448" spans="3:23" x14ac:dyDescent="0.2">
      <c r="C448" s="209"/>
      <c r="D448" s="209"/>
      <c r="E448" s="209"/>
      <c r="F448" s="272"/>
      <c r="G448" s="209"/>
      <c r="H448" s="209"/>
      <c r="I448" s="209"/>
      <c r="J448" s="209"/>
      <c r="K448" s="209"/>
      <c r="L448" s="209"/>
      <c r="M448" s="209"/>
      <c r="N448" s="209"/>
      <c r="O448" s="209"/>
      <c r="P448" s="209"/>
      <c r="Q448" s="209"/>
      <c r="R448" s="209"/>
      <c r="S448" s="209"/>
      <c r="T448" s="209"/>
      <c r="U448" s="209"/>
      <c r="V448" s="209"/>
      <c r="W448" s="209"/>
    </row>
    <row r="449" spans="3:23" x14ac:dyDescent="0.2">
      <c r="C449" s="209" t="str">
        <f>'3 Statement and DCF Model'!C448</f>
        <v>Current Share Price as of 12/22/2024</v>
      </c>
      <c r="F449" s="392" t="str">
        <f>'3 Statement and DCF Model'!D448</f>
        <v>Low</v>
      </c>
      <c r="G449" s="389" t="str">
        <f>'3 Statement and DCF Model'!E448</f>
        <v>Diff</v>
      </c>
      <c r="H449" s="389" t="str">
        <f>'3 Statement and DCF Model'!F448</f>
        <v>High</v>
      </c>
      <c r="I449" s="389" t="str">
        <f>'3 Statement and DCF Model'!G448</f>
        <v>Current Share Price (7/26/2025)</v>
      </c>
      <c r="J449" s="390" t="str">
        <f>'3 Statement and DCF Model'!H448</f>
        <v>Mean Analyst Rating</v>
      </c>
      <c r="K449" s="209"/>
      <c r="L449" s="209"/>
      <c r="M449" s="209"/>
      <c r="N449" s="209"/>
      <c r="O449" s="209"/>
      <c r="P449" s="209"/>
      <c r="Q449" s="209"/>
      <c r="R449" s="209"/>
      <c r="S449" s="209"/>
      <c r="T449" s="209"/>
      <c r="U449" s="209"/>
      <c r="V449" s="209"/>
      <c r="W449" s="209"/>
    </row>
    <row r="450" spans="3:23" x14ac:dyDescent="0.2">
      <c r="C450" s="248" t="str">
        <f>'3 Statement and DCF Model'!C449</f>
        <v>DCF: TGR</v>
      </c>
      <c r="F450" s="393">
        <f>'3 Statement and DCF Model'!D449</f>
        <v>124.42327536818527</v>
      </c>
      <c r="G450" s="391">
        <f>'3 Statement and DCF Model'!E449</f>
        <v>56.552387548694981</v>
      </c>
      <c r="H450" s="391">
        <f>'3 Statement and DCF Model'!F449</f>
        <v>180.97566291688025</v>
      </c>
      <c r="I450" s="391">
        <f>'3 Statement and DCF Model'!G449</f>
        <v>107.66</v>
      </c>
      <c r="J450" s="391">
        <f>'3 Statement and DCF Model'!H449</f>
        <v>123.74</v>
      </c>
      <c r="K450" s="209"/>
      <c r="L450" s="209"/>
      <c r="M450" s="209"/>
      <c r="N450" s="209"/>
      <c r="O450" s="209"/>
      <c r="P450" s="209"/>
      <c r="Q450" s="209"/>
      <c r="R450" s="209"/>
      <c r="S450" s="209"/>
      <c r="T450" s="209"/>
      <c r="U450" s="209"/>
      <c r="V450" s="209"/>
      <c r="W450" s="209"/>
    </row>
    <row r="451" spans="3:23" x14ac:dyDescent="0.2">
      <c r="C451" s="248" t="str">
        <f>'3 Statement and DCF Model'!C450</f>
        <v>DCF: EBITDAx</v>
      </c>
      <c r="F451" s="393">
        <f>'3 Statement and DCF Model'!D450</f>
        <v>111.22269034253254</v>
      </c>
      <c r="G451" s="391">
        <f>'3 Statement and DCF Model'!E450</f>
        <v>78.75070621343265</v>
      </c>
      <c r="H451" s="391">
        <f>'3 Statement and DCF Model'!F450</f>
        <v>189.97339655596519</v>
      </c>
      <c r="I451" s="391">
        <f>'3 Statement and DCF Model'!G450</f>
        <v>107.66</v>
      </c>
      <c r="J451" s="391">
        <f>'3 Statement and DCF Model'!H450</f>
        <v>123.74</v>
      </c>
      <c r="K451" s="209"/>
      <c r="L451" s="209"/>
      <c r="M451" s="209"/>
      <c r="N451" s="209"/>
      <c r="O451" s="209"/>
      <c r="P451" s="209"/>
      <c r="Q451" s="209"/>
      <c r="R451" s="209"/>
      <c r="S451" s="209"/>
      <c r="T451" s="209"/>
      <c r="U451" s="209"/>
      <c r="V451" s="209"/>
      <c r="W451" s="209"/>
    </row>
    <row r="452" spans="3:23" x14ac:dyDescent="0.2">
      <c r="C452" s="248" t="str">
        <f>'3 Statement and DCF Model'!C451</f>
        <v>Equity Research (13 Analysts)</v>
      </c>
      <c r="F452" s="393">
        <f>'3 Statement and DCF Model'!D451</f>
        <v>87</v>
      </c>
      <c r="G452" s="391">
        <f>'3 Statement and DCF Model'!E451</f>
        <v>63</v>
      </c>
      <c r="H452" s="391">
        <f>'3 Statement and DCF Model'!F451</f>
        <v>150</v>
      </c>
      <c r="I452" s="391">
        <f>'3 Statement and DCF Model'!G451</f>
        <v>107.66</v>
      </c>
      <c r="J452" s="391">
        <f>'3 Statement and DCF Model'!H451</f>
        <v>123.74</v>
      </c>
      <c r="K452" s="209"/>
      <c r="L452" s="209"/>
      <c r="M452" s="209"/>
      <c r="N452" s="209"/>
      <c r="O452" s="209"/>
      <c r="P452" s="209"/>
      <c r="Q452" s="209"/>
      <c r="R452" s="209"/>
      <c r="S452" s="209"/>
      <c r="T452" s="209"/>
      <c r="U452" s="209"/>
      <c r="V452" s="209"/>
      <c r="W452" s="209"/>
    </row>
    <row r="453" spans="3:23" x14ac:dyDescent="0.2">
      <c r="C453" s="248" t="str">
        <f>'3 Statement and DCF Model'!C452</f>
        <v>52 Week High / Low</v>
      </c>
      <c r="F453" s="393">
        <f>'3 Statement and DCF Model'!D452</f>
        <v>86.11</v>
      </c>
      <c r="G453" s="391">
        <f>'3 Statement and DCF Model'!E452</f>
        <v>65.02</v>
      </c>
      <c r="H453" s="391">
        <f>'3 Statement and DCF Model'!F452</f>
        <v>151.13</v>
      </c>
      <c r="I453" s="391">
        <f>'3 Statement and DCF Model'!G452</f>
        <v>107.66</v>
      </c>
      <c r="J453" s="391">
        <f>'3 Statement and DCF Model'!H452</f>
        <v>123.74</v>
      </c>
      <c r="K453" s="209"/>
      <c r="L453" s="209"/>
      <c r="M453" s="209"/>
      <c r="N453" s="209"/>
      <c r="O453" s="209"/>
      <c r="P453" s="209"/>
      <c r="Q453" s="209"/>
      <c r="R453" s="209"/>
      <c r="S453" s="209"/>
      <c r="T453" s="209"/>
      <c r="U453" s="209"/>
      <c r="V453" s="209"/>
      <c r="W453" s="209"/>
    </row>
    <row r="454" spans="3:23" x14ac:dyDescent="0.2">
      <c r="C454" s="209"/>
      <c r="D454" s="209"/>
      <c r="E454" s="209"/>
      <c r="F454" s="209"/>
      <c r="G454" s="209"/>
      <c r="H454" s="209"/>
      <c r="I454" s="209"/>
      <c r="J454" s="209"/>
      <c r="K454" s="209"/>
      <c r="L454" s="209"/>
      <c r="M454" s="209"/>
      <c r="N454" s="209"/>
      <c r="O454" s="209"/>
      <c r="P454" s="209"/>
      <c r="Q454" s="209"/>
      <c r="R454" s="209"/>
      <c r="S454" s="209"/>
      <c r="T454" s="209"/>
      <c r="U454" s="209"/>
      <c r="V454" s="209"/>
      <c r="W454" s="209"/>
    </row>
    <row r="455" spans="3:23" ht="18" x14ac:dyDescent="0.25">
      <c r="C455" s="271" t="str">
        <f>'Trading Comparables'!B2</f>
        <v>Trading Comparables Table</v>
      </c>
      <c r="F455" s="285"/>
      <c r="G455" s="285"/>
      <c r="H455" s="285"/>
      <c r="I455" s="285"/>
      <c r="J455" s="285"/>
      <c r="K455" s="285"/>
      <c r="L455" s="285"/>
      <c r="M455" s="285"/>
      <c r="N455" s="285"/>
      <c r="O455" s="285"/>
      <c r="P455" s="209"/>
      <c r="Q455" s="209"/>
      <c r="R455" s="209"/>
      <c r="S455" s="209"/>
      <c r="T455" s="209"/>
      <c r="U455" s="209"/>
      <c r="V455" s="209"/>
      <c r="W455" s="209"/>
    </row>
    <row r="456" spans="3:23" x14ac:dyDescent="0.2">
      <c r="C456" s="209"/>
      <c r="F456" s="285"/>
      <c r="G456" s="285"/>
      <c r="H456" s="285"/>
      <c r="I456" s="285"/>
      <c r="J456" s="285"/>
      <c r="K456" s="285"/>
      <c r="L456" s="285"/>
      <c r="M456" s="285"/>
      <c r="N456" s="285"/>
      <c r="O456" s="285"/>
      <c r="P456" s="209"/>
      <c r="Q456" s="209"/>
      <c r="R456" s="209"/>
      <c r="S456" s="209"/>
      <c r="T456" s="209"/>
      <c r="U456" s="209"/>
      <c r="V456" s="209"/>
      <c r="W456" s="209"/>
    </row>
    <row r="457" spans="3:23" ht="15" x14ac:dyDescent="0.25">
      <c r="C457" s="412" t="str">
        <f>'Trading Comparables'!B4</f>
        <v>Metrics</v>
      </c>
      <c r="D457" s="413"/>
      <c r="E457" s="413"/>
      <c r="F457" s="440" t="str">
        <f>'Trading Comparables'!D4</f>
        <v>EV/Revenue</v>
      </c>
      <c r="G457" s="414" t="str">
        <f>'Trading Comparables'!C4</f>
        <v>EV/EBITDA</v>
      </c>
      <c r="H457" s="414" t="str">
        <f>'Trading Comparables'!E4</f>
        <v>EV/EBIT</v>
      </c>
      <c r="I457" s="414" t="str">
        <f>'Trading Comparables'!F4</f>
        <v>P/E</v>
      </c>
      <c r="J457" s="414" t="str">
        <f>'Trading Comparables'!G4</f>
        <v>P/B</v>
      </c>
      <c r="K457" s="414" t="str">
        <f>'Trading Comparables'!I4</f>
        <v>EV/Revenue</v>
      </c>
      <c r="L457" s="414" t="str">
        <f>'Trading Comparables'!J4</f>
        <v>EV/EBITDA</v>
      </c>
      <c r="M457" s="414" t="str">
        <f>'Trading Comparables'!K4</f>
        <v>EV/EBIT</v>
      </c>
      <c r="N457" s="414" t="str">
        <f>'Trading Comparables'!H4</f>
        <v>P/E</v>
      </c>
      <c r="O457" s="415" t="str">
        <f>'Trading Comparables'!L4</f>
        <v>P/B</v>
      </c>
      <c r="S457" s="209"/>
      <c r="T457" s="209"/>
      <c r="U457" s="209"/>
      <c r="V457" s="209"/>
      <c r="W457" s="209"/>
    </row>
    <row r="458" spans="3:23" ht="15" x14ac:dyDescent="0.25">
      <c r="C458" s="416" t="str">
        <f>'Trading Comparables'!B5</f>
        <v>Period</v>
      </c>
      <c r="D458" s="417"/>
      <c r="E458" s="417"/>
      <c r="F458" s="441" t="str">
        <f>'Trading Comparables'!D5</f>
        <v>Current</v>
      </c>
      <c r="G458" s="418" t="str">
        <f>'Trading Comparables'!C5</f>
        <v>Current</v>
      </c>
      <c r="H458" s="418" t="str">
        <f>'Trading Comparables'!E5</f>
        <v>Current</v>
      </c>
      <c r="I458" s="418" t="str">
        <f>'Trading Comparables'!F5</f>
        <v>Current</v>
      </c>
      <c r="J458" s="418" t="str">
        <f>'Trading Comparables'!G5</f>
        <v>Current</v>
      </c>
      <c r="K458" s="418" t="str">
        <f>'Trading Comparables'!I5</f>
        <v>Forward</v>
      </c>
      <c r="L458" s="418" t="str">
        <f>'Trading Comparables'!J5</f>
        <v>Forward</v>
      </c>
      <c r="M458" s="418" t="str">
        <f>'Trading Comparables'!K5</f>
        <v>Forward</v>
      </c>
      <c r="N458" s="418" t="str">
        <f>'Trading Comparables'!H5</f>
        <v>Forward</v>
      </c>
      <c r="O458" s="419" t="str">
        <f>'Trading Comparables'!L5</f>
        <v>Forward</v>
      </c>
      <c r="S458" s="209"/>
      <c r="T458" s="209"/>
      <c r="U458" s="209"/>
      <c r="V458" s="209"/>
      <c r="W458" s="209"/>
    </row>
    <row r="459" spans="3:23" ht="14.25" x14ac:dyDescent="0.2">
      <c r="C459" s="420" t="str">
        <f>'Trading Comparables'!B6</f>
        <v>Wolverine World Wide, Inc. (NYSE:WWW)</v>
      </c>
      <c r="D459" s="446"/>
      <c r="E459" s="446"/>
      <c r="F459" s="442">
        <f>'Trading Comparables'!D6</f>
        <v>1.493147</v>
      </c>
      <c r="G459" s="447">
        <f>'Trading Comparables'!C6</f>
        <v>14.645562999999999</v>
      </c>
      <c r="H459" s="447">
        <f>'Trading Comparables'!E6</f>
        <v>22.164601000000001</v>
      </c>
      <c r="I459" s="447">
        <f>'Trading Comparables'!F6</f>
        <v>25.926338999999999</v>
      </c>
      <c r="J459" s="447" t="str">
        <f>'Trading Comparables'!G6</f>
        <v>NM</v>
      </c>
      <c r="K459" s="447">
        <f>'Trading Comparables'!I6</f>
        <v>1.4273670677927</v>
      </c>
      <c r="L459" s="447">
        <f>'Trading Comparables'!J6</f>
        <v>15.8898427138997</v>
      </c>
      <c r="M459" s="447">
        <f>'Trading Comparables'!K6</f>
        <v>18.106760300304501</v>
      </c>
      <c r="N459" s="447">
        <f>'Trading Comparables'!H6</f>
        <v>19.802233398599999</v>
      </c>
      <c r="O459" s="421">
        <f>'Trading Comparables'!L6</f>
        <v>4.9572456237000004</v>
      </c>
      <c r="S459" s="209"/>
      <c r="T459" s="209"/>
      <c r="U459" s="209"/>
      <c r="V459" s="209"/>
      <c r="W459" s="209"/>
    </row>
    <row r="460" spans="3:23" ht="14.25" x14ac:dyDescent="0.2">
      <c r="C460" s="420" t="str">
        <f>'Trading Comparables'!B7</f>
        <v>Deckers Outdoor Corporation (NYSE:DECK)</v>
      </c>
      <c r="D460" s="446"/>
      <c r="E460" s="446"/>
      <c r="F460" s="442">
        <f>'Trading Comparables'!D7</f>
        <v>2.7851720000000002</v>
      </c>
      <c r="G460" s="447">
        <f>'Trading Comparables'!C7</f>
        <v>10.175641000000001</v>
      </c>
      <c r="H460" s="447">
        <f>'Trading Comparables'!E7</f>
        <v>11.739371999999999</v>
      </c>
      <c r="I460" s="447">
        <f>'Trading Comparables'!F7</f>
        <v>16.072904999999999</v>
      </c>
      <c r="J460" s="447">
        <f>'Trading Comparables'!G7</f>
        <v>6.3515309999999996</v>
      </c>
      <c r="K460" s="447">
        <f>'Trading Comparables'!I7</f>
        <v>2.5855455720056</v>
      </c>
      <c r="L460" s="447">
        <f>'Trading Comparables'!J7</f>
        <v>11.790843996906499</v>
      </c>
      <c r="M460" s="447">
        <f>'Trading Comparables'!K7</f>
        <v>12.351474836523201</v>
      </c>
      <c r="N460" s="447">
        <f>'Trading Comparables'!H7</f>
        <v>16.494035175899999</v>
      </c>
      <c r="O460" s="421">
        <f>'Trading Comparables'!L7</f>
        <v>5.3604622235999999</v>
      </c>
      <c r="S460" s="209"/>
      <c r="T460" s="209"/>
      <c r="U460" s="209"/>
      <c r="V460" s="209"/>
      <c r="W460" s="209"/>
    </row>
    <row r="461" spans="3:23" ht="14.25" x14ac:dyDescent="0.2">
      <c r="C461" s="420" t="str">
        <f>'Trading Comparables'!B8</f>
        <v>Skechers U.S.A., Inc. (NYSE:SKX)</v>
      </c>
      <c r="D461" s="446"/>
      <c r="E461" s="446"/>
      <c r="F461" s="442">
        <f>'Trading Comparables'!D8</f>
        <v>1.211266</v>
      </c>
      <c r="G461" s="447">
        <f>'Trading Comparables'!C8</f>
        <v>7.2619689999999997</v>
      </c>
      <c r="H461" s="447">
        <f>'Trading Comparables'!E8</f>
        <v>12.701874999999999</v>
      </c>
      <c r="I461" s="447">
        <f>'Trading Comparables'!F8</f>
        <v>15.164545</v>
      </c>
      <c r="J461" s="447">
        <f>'Trading Comparables'!G8</f>
        <v>2.1387670000000001</v>
      </c>
      <c r="K461" s="447">
        <f>'Trading Comparables'!I8</f>
        <v>1.1295705461850001</v>
      </c>
      <c r="L461" s="447">
        <f>'Trading Comparables'!J8</f>
        <v>10.8952037393104</v>
      </c>
      <c r="M461" s="447">
        <f>'Trading Comparables'!K8</f>
        <v>14.7674430495102</v>
      </c>
      <c r="N461" s="447">
        <f>'Trading Comparables'!H8</f>
        <v>17.774586817500001</v>
      </c>
      <c r="O461" s="421">
        <f>'Trading Comparables'!L8</f>
        <v>1.9464412622</v>
      </c>
      <c r="S461" s="209"/>
      <c r="T461" s="209"/>
      <c r="U461" s="209"/>
      <c r="V461" s="209"/>
      <c r="W461" s="209"/>
    </row>
    <row r="462" spans="3:23" ht="14.25" x14ac:dyDescent="0.2">
      <c r="C462" s="420" t="str">
        <f>'Trading Comparables'!B9</f>
        <v>Steven Madden, Ltd. (NASDAQGS:SHOO)</v>
      </c>
      <c r="D462" s="446"/>
      <c r="E462" s="446"/>
      <c r="F462" s="442">
        <f>'Trading Comparables'!D9</f>
        <v>0.81636600000000004</v>
      </c>
      <c r="G462" s="447">
        <f>'Trading Comparables'!C9</f>
        <v>5.6632740000000004</v>
      </c>
      <c r="H462" s="447">
        <f>'Trading Comparables'!E9</f>
        <v>7.4964190000000004</v>
      </c>
      <c r="I462" s="447">
        <f>'Trading Comparables'!F9</f>
        <v>11.284483</v>
      </c>
      <c r="J462" s="447">
        <f>'Trading Comparables'!G9</f>
        <v>3.3022200000000002</v>
      </c>
      <c r="K462" s="447">
        <f>'Trading Comparables'!I9</f>
        <v>0.71145790265700004</v>
      </c>
      <c r="L462" s="447">
        <f>'Trading Comparables'!J9</f>
        <v>9.4657187551398998</v>
      </c>
      <c r="M462" s="447">
        <f>'Trading Comparables'!K9</f>
        <v>11.4857608842951</v>
      </c>
      <c r="N462" s="447">
        <f>'Trading Comparables'!H9</f>
        <v>17.361894024800002</v>
      </c>
      <c r="O462" s="421">
        <f>'Trading Comparables'!L9</f>
        <v>2.1020227753</v>
      </c>
      <c r="S462" s="209"/>
      <c r="T462" s="209"/>
      <c r="U462" s="209"/>
      <c r="V462" s="209"/>
      <c r="W462" s="209"/>
    </row>
    <row r="463" spans="3:23" ht="14.25" x14ac:dyDescent="0.2">
      <c r="C463" s="420" t="str">
        <f>'Trading Comparables'!B10</f>
        <v>Under Armour, Inc. (NYSE:UAA)</v>
      </c>
      <c r="D463" s="446"/>
      <c r="E463" s="446"/>
      <c r="F463" s="442">
        <f>'Trading Comparables'!D10</f>
        <v>0.73083600000000004</v>
      </c>
      <c r="G463" s="447">
        <f>'Trading Comparables'!C10</f>
        <v>6.4934229999999999</v>
      </c>
      <c r="H463" s="447">
        <f>'Trading Comparables'!E10</f>
        <v>18.615262999999999</v>
      </c>
      <c r="I463" s="447" t="str">
        <f>'Trading Comparables'!F10</f>
        <v>NM</v>
      </c>
      <c r="J463" s="447">
        <f>'Trading Comparables'!G10</f>
        <v>2.1859760000000001</v>
      </c>
      <c r="K463" s="447">
        <f>'Trading Comparables'!I10</f>
        <v>0.74621432465920001</v>
      </c>
      <c r="L463" s="447">
        <f>'Trading Comparables'!J10</f>
        <v>10.7891432997046</v>
      </c>
      <c r="M463" s="447">
        <f>'Trading Comparables'!K10</f>
        <v>17.803717745747999</v>
      </c>
      <c r="N463" s="447">
        <f>'Trading Comparables'!H10</f>
        <v>22.005340208</v>
      </c>
      <c r="O463" s="421">
        <f>'Trading Comparables'!L10</f>
        <v>1.5803533643000001</v>
      </c>
      <c r="S463" s="209"/>
      <c r="T463" s="209"/>
      <c r="U463" s="209"/>
      <c r="V463" s="209"/>
      <c r="W463" s="209"/>
    </row>
    <row r="464" spans="3:23" ht="14.25" x14ac:dyDescent="0.2">
      <c r="C464" s="420" t="str">
        <f>'Trading Comparables'!B11</f>
        <v>PVH Corp. (NYSE:PVH)</v>
      </c>
      <c r="D464" s="446"/>
      <c r="E464" s="446"/>
      <c r="F464" s="442">
        <f>'Trading Comparables'!D11</f>
        <v>0.82982199999999995</v>
      </c>
      <c r="G464" s="447">
        <f>'Trading Comparables'!C11</f>
        <v>4.4759159999999998</v>
      </c>
      <c r="H464" s="447">
        <f>'Trading Comparables'!E11</f>
        <v>9.4588160000000006</v>
      </c>
      <c r="I464" s="447">
        <f>'Trading Comparables'!F11</f>
        <v>10.388548</v>
      </c>
      <c r="J464" s="447" t="str">
        <f>'Trading Comparables'!G11</f>
        <v>NM</v>
      </c>
      <c r="K464" s="447">
        <f>'Trading Comparables'!I11</f>
        <v>0.81111714241190003</v>
      </c>
      <c r="L464" s="447">
        <f>'Trading Comparables'!J11</f>
        <v>6.8861036494189998</v>
      </c>
      <c r="M464" s="447">
        <f>'Trading Comparables'!K11</f>
        <v>9.3201439301657008</v>
      </c>
      <c r="N464" s="447">
        <f>'Trading Comparables'!H11</f>
        <v>6.6991366728999999</v>
      </c>
      <c r="O464" s="421">
        <f>'Trading Comparables'!L11</f>
        <v>0.84215272799999996</v>
      </c>
      <c r="S464" s="209"/>
      <c r="T464" s="209"/>
      <c r="U464" s="209"/>
      <c r="V464" s="209"/>
      <c r="W464" s="209"/>
    </row>
    <row r="465" spans="3:23" ht="14.25" x14ac:dyDescent="0.2">
      <c r="C465" s="420" t="str">
        <f>'Trading Comparables'!B12</f>
        <v>V.F. Corporation (NYSE:VFC)</v>
      </c>
      <c r="D465" s="446"/>
      <c r="E465" s="446"/>
      <c r="F465" s="442">
        <f>'Trading Comparables'!D12</f>
        <v>1.0393589999999999</v>
      </c>
      <c r="G465" s="447">
        <f>'Trading Comparables'!C12</f>
        <v>7.6729529999999997</v>
      </c>
      <c r="H465" s="447">
        <f>'Trading Comparables'!E12</f>
        <v>20.986060999999999</v>
      </c>
      <c r="I465" s="447" t="str">
        <f>'Trading Comparables'!F12</f>
        <v>NM</v>
      </c>
      <c r="J465" s="447" t="str">
        <f>'Trading Comparables'!G12</f>
        <v>NM</v>
      </c>
      <c r="K465" s="447">
        <f>'Trading Comparables'!I12</f>
        <v>1.0390498685687</v>
      </c>
      <c r="L465" s="447">
        <f>'Trading Comparables'!J12</f>
        <v>11.504228643540801</v>
      </c>
      <c r="M465" s="447">
        <f>'Trading Comparables'!K12</f>
        <v>16.682452865282102</v>
      </c>
      <c r="N465" s="447">
        <f>'Trading Comparables'!H12</f>
        <v>15.2523004751</v>
      </c>
      <c r="O465" s="421">
        <f>'Trading Comparables'!L12</f>
        <v>2.7937822919999999</v>
      </c>
      <c r="S465" s="209"/>
      <c r="T465" s="209"/>
      <c r="U465" s="209"/>
      <c r="V465" s="209"/>
      <c r="W465" s="209"/>
    </row>
    <row r="466" spans="3:23" ht="14.25" x14ac:dyDescent="0.2">
      <c r="C466" s="420" t="str">
        <f>'Trading Comparables'!B13</f>
        <v>Levi Strauss &amp; Co. (NYSE:LEVI)</v>
      </c>
      <c r="D466" s="446"/>
      <c r="E466" s="446"/>
      <c r="F466" s="442">
        <f>'Trading Comparables'!D13</f>
        <v>1.4860390000000001</v>
      </c>
      <c r="G466" s="447">
        <f>'Trading Comparables'!C13</f>
        <v>6.9086230000000004</v>
      </c>
      <c r="H466" s="447">
        <f>'Trading Comparables'!E13</f>
        <v>12.653268000000001</v>
      </c>
      <c r="I466" s="447">
        <f>'Trading Comparables'!F13</f>
        <v>20.437376</v>
      </c>
      <c r="J466" s="447">
        <f>'Trading Comparables'!G13</f>
        <v>5.0318160000000001</v>
      </c>
      <c r="K466" s="447">
        <f>'Trading Comparables'!I13</f>
        <v>1.5172230904768</v>
      </c>
      <c r="L466" s="447">
        <f>'Trading Comparables'!J13</f>
        <v>10.5945042996873</v>
      </c>
      <c r="M466" s="447">
        <f>'Trading Comparables'!K13</f>
        <v>13.1341864117589</v>
      </c>
      <c r="N466" s="447">
        <f>'Trading Comparables'!H13</f>
        <v>15.378861545299999</v>
      </c>
      <c r="O466" s="421">
        <f>'Trading Comparables'!L13</f>
        <v>3.5461359881000001</v>
      </c>
      <c r="S466" s="209"/>
      <c r="T466" s="209"/>
      <c r="U466" s="209"/>
      <c r="V466" s="209"/>
      <c r="W466" s="209"/>
    </row>
    <row r="467" spans="3:23" ht="14.25" x14ac:dyDescent="0.2">
      <c r="C467" s="420" t="str">
        <f>'Trading Comparables'!B14</f>
        <v>Columbia Sportswear Company (NASDAQGS:COLM)</v>
      </c>
      <c r="D467" s="446"/>
      <c r="E467" s="446"/>
      <c r="F467" s="442">
        <f>'Trading Comparables'!D14</f>
        <v>0.92008699999999999</v>
      </c>
      <c r="G467" s="447">
        <f>'Trading Comparables'!C14</f>
        <v>6.1874830000000003</v>
      </c>
      <c r="H467" s="447">
        <f>'Trading Comparables'!E14</f>
        <v>11.399659</v>
      </c>
      <c r="I467" s="447">
        <f>'Trading Comparables'!F14</f>
        <v>15.593394999999999</v>
      </c>
      <c r="J467" s="447">
        <f>'Trading Comparables'!G14</f>
        <v>2.0789759999999999</v>
      </c>
      <c r="K467" s="447">
        <f>'Trading Comparables'!I14</f>
        <v>0.91329701140420005</v>
      </c>
      <c r="L467" s="447">
        <f>'Trading Comparables'!J14</f>
        <v>9.6237307687661993</v>
      </c>
      <c r="M467" s="447">
        <f>'Trading Comparables'!K14</f>
        <v>14.396099775291299</v>
      </c>
      <c r="N467" s="447">
        <f>'Trading Comparables'!H14</f>
        <v>18.441447488800002</v>
      </c>
      <c r="O467" s="421">
        <f>'Trading Comparables'!L14</f>
        <v>1.8403140835</v>
      </c>
      <c r="S467" s="209"/>
      <c r="T467" s="209"/>
      <c r="U467" s="209"/>
      <c r="V467" s="209"/>
      <c r="W467" s="209"/>
    </row>
    <row r="468" spans="3:23" ht="14.25" x14ac:dyDescent="0.2">
      <c r="C468" s="420" t="str">
        <f>'Trading Comparables'!B15</f>
        <v>Gildan Activewear Inc. (TSX:GIL)</v>
      </c>
      <c r="D468" s="446"/>
      <c r="E468" s="446"/>
      <c r="F468" s="442">
        <f>'Trading Comparables'!D15</f>
        <v>2.8372700000000002</v>
      </c>
      <c r="G468" s="447">
        <f>'Trading Comparables'!C15</f>
        <v>11.242387000000001</v>
      </c>
      <c r="H468" s="447">
        <f>'Trading Comparables'!E15</f>
        <v>13.369895</v>
      </c>
      <c r="I468" s="447">
        <f>'Trading Comparables'!F15</f>
        <v>19.434321000000001</v>
      </c>
      <c r="J468" s="447">
        <f>'Trading Comparables'!G15</f>
        <v>8.5492329999999992</v>
      </c>
      <c r="K468" s="447">
        <f>'Trading Comparables'!I15</f>
        <v>2.8329216649803</v>
      </c>
      <c r="L468" s="447">
        <f>'Trading Comparables'!J15</f>
        <v>10.899793425368401</v>
      </c>
      <c r="M468" s="447">
        <f>'Trading Comparables'!K15</f>
        <v>13.432324731144099</v>
      </c>
      <c r="N468" s="447">
        <f>'Trading Comparables'!H15</f>
        <v>14.8929702894042</v>
      </c>
      <c r="O468" s="421">
        <f>'Trading Comparables'!L15</f>
        <v>5.9967088065747003</v>
      </c>
      <c r="S468" s="209"/>
      <c r="T468" s="209"/>
      <c r="U468" s="209"/>
      <c r="V468" s="209"/>
      <c r="W468" s="209"/>
    </row>
    <row r="469" spans="3:23" ht="15" x14ac:dyDescent="0.2">
      <c r="C469" s="422" t="str">
        <f>'Trading Comparables'!B16</f>
        <v>Crocs, Inc. (NASDAQGS:CROX)</v>
      </c>
      <c r="D469" s="423"/>
      <c r="E469" s="423"/>
      <c r="F469" s="443">
        <f>'Trading Comparables'!D16</f>
        <v>1.887354</v>
      </c>
      <c r="G469" s="424">
        <f>'Trading Comparables'!C16</f>
        <v>6.2538559999999999</v>
      </c>
      <c r="H469" s="424">
        <f>'Trading Comparables'!E16</f>
        <v>7.5919679999999996</v>
      </c>
      <c r="I469" s="424">
        <f>'Trading Comparables'!F16</f>
        <v>6.6070989999999998</v>
      </c>
      <c r="J469" s="424">
        <f ca="1">'Trading Comparables'!G16</f>
        <v>3.2591003249963526</v>
      </c>
      <c r="K469" s="424">
        <f>'Trading Comparables'!I16</f>
        <v>1.8512182398510999</v>
      </c>
      <c r="L469" s="424">
        <f>'Trading Comparables'!J16</f>
        <v>7.5506473544806001</v>
      </c>
      <c r="M469" s="424">
        <f>'Trading Comparables'!K16</f>
        <v>8.2994312947908995</v>
      </c>
      <c r="N469" s="424">
        <f>'Trading Comparables'!H16</f>
        <v>8.5446876658999997</v>
      </c>
      <c r="O469" s="425">
        <f>'Trading Comparables'!L16</f>
        <v>2.8284083204999999</v>
      </c>
      <c r="S469" s="209"/>
      <c r="T469" s="209"/>
      <c r="U469" s="209"/>
      <c r="V469" s="209"/>
      <c r="W469" s="209"/>
    </row>
    <row r="470" spans="3:23" ht="15" x14ac:dyDescent="0.2">
      <c r="C470" s="426" t="str">
        <f>'Trading Comparables'!B17</f>
        <v>Minimum</v>
      </c>
      <c r="D470" s="448"/>
      <c r="E470" s="448"/>
      <c r="F470" s="444">
        <f>'Trading Comparables'!D17</f>
        <v>0.73083600000000004</v>
      </c>
      <c r="G470" s="449">
        <f>'Trading Comparables'!C17</f>
        <v>4.4759159999999998</v>
      </c>
      <c r="H470" s="449">
        <f>'Trading Comparables'!E17</f>
        <v>7.4964190000000004</v>
      </c>
      <c r="I470" s="449">
        <f>'Trading Comparables'!F17</f>
        <v>10.388548</v>
      </c>
      <c r="J470" s="449">
        <f>'Trading Comparables'!G17</f>
        <v>2.0789759999999999</v>
      </c>
      <c r="K470" s="449">
        <f>'Trading Comparables'!I17</f>
        <v>0.71145790265700004</v>
      </c>
      <c r="L470" s="449">
        <f>'Trading Comparables'!J17</f>
        <v>6.8861036494189998</v>
      </c>
      <c r="M470" s="449">
        <f>'Trading Comparables'!K17</f>
        <v>9.3201439301657008</v>
      </c>
      <c r="N470" s="449">
        <f>'Trading Comparables'!H17</f>
        <v>6.6991366728999999</v>
      </c>
      <c r="O470" s="427">
        <f>'Trading Comparables'!L17</f>
        <v>0.84215272799999996</v>
      </c>
      <c r="S470" s="209"/>
      <c r="T470" s="209"/>
      <c r="U470" s="209"/>
      <c r="V470" s="209"/>
      <c r="W470" s="209"/>
    </row>
    <row r="471" spans="3:23" ht="15" x14ac:dyDescent="0.2">
      <c r="C471" s="426" t="str">
        <f>'Trading Comparables'!B18</f>
        <v>Median</v>
      </c>
      <c r="D471" s="448"/>
      <c r="E471" s="448"/>
      <c r="F471" s="444">
        <f>'Trading Comparables'!D18</f>
        <v>1.1253124999999999</v>
      </c>
      <c r="G471" s="449">
        <f>'Trading Comparables'!C18</f>
        <v>7.0852959999999996</v>
      </c>
      <c r="H471" s="449">
        <f>'Trading Comparables'!E18</f>
        <v>12.677571499999999</v>
      </c>
      <c r="I471" s="449">
        <f>'Trading Comparables'!F18</f>
        <v>15.83315</v>
      </c>
      <c r="J471" s="449">
        <f>'Trading Comparables'!G18</f>
        <v>3.3022200000000002</v>
      </c>
      <c r="K471" s="449">
        <f>'Trading Comparables'!I18</f>
        <v>1.08431020737685</v>
      </c>
      <c r="L471" s="449">
        <f>'Trading Comparables'!J18</f>
        <v>10.842173519507501</v>
      </c>
      <c r="M471" s="449">
        <f>'Trading Comparables'!K18</f>
        <v>13.914212253217698</v>
      </c>
      <c r="N471" s="449">
        <f>'Trading Comparables'!H18</f>
        <v>16.927964600350002</v>
      </c>
      <c r="O471" s="427">
        <f>'Trading Comparables'!L18</f>
        <v>2.4479025336499998</v>
      </c>
      <c r="S471" s="209"/>
      <c r="T471" s="209"/>
      <c r="U471" s="209"/>
      <c r="V471" s="209"/>
      <c r="W471" s="209"/>
    </row>
    <row r="472" spans="3:23" ht="15" x14ac:dyDescent="0.2">
      <c r="C472" s="426" t="str">
        <f>'Trading Comparables'!B19</f>
        <v>Average</v>
      </c>
      <c r="D472" s="448"/>
      <c r="E472" s="448"/>
      <c r="F472" s="444">
        <f>'Trading Comparables'!D19</f>
        <v>1.4149364</v>
      </c>
      <c r="G472" s="449">
        <f>'Trading Comparables'!C19</f>
        <v>8.0727232000000022</v>
      </c>
      <c r="H472" s="449">
        <f>'Trading Comparables'!E19</f>
        <v>14.0585229</v>
      </c>
      <c r="I472" s="449">
        <f>'Trading Comparables'!F19</f>
        <v>16.787738999999998</v>
      </c>
      <c r="J472" s="449">
        <f>'Trading Comparables'!G19</f>
        <v>4.2340741428571436</v>
      </c>
      <c r="K472" s="449">
        <f>'Trading Comparables'!I19</f>
        <v>1.37137641911414</v>
      </c>
      <c r="L472" s="449">
        <f>'Trading Comparables'!J19</f>
        <v>10.833911329174281</v>
      </c>
      <c r="M472" s="449">
        <f>'Trading Comparables'!K19</f>
        <v>14.148036453002311</v>
      </c>
      <c r="N472" s="449">
        <f>'Trading Comparables'!H19</f>
        <v>16.410280609630419</v>
      </c>
      <c r="O472" s="427">
        <f>'Trading Comparables'!L19</f>
        <v>3.0965619147274701</v>
      </c>
      <c r="S472" s="209"/>
      <c r="T472" s="209"/>
      <c r="U472" s="209"/>
      <c r="V472" s="209"/>
      <c r="W472" s="209"/>
    </row>
    <row r="473" spans="3:23" ht="15" x14ac:dyDescent="0.2">
      <c r="C473" s="428" t="str">
        <f>'Trading Comparables'!B20</f>
        <v>Maximum</v>
      </c>
      <c r="D473" s="429"/>
      <c r="E473" s="429"/>
      <c r="F473" s="445">
        <f>'Trading Comparables'!D20</f>
        <v>2.8372700000000002</v>
      </c>
      <c r="G473" s="430">
        <f>'Trading Comparables'!C20</f>
        <v>14.645562999999999</v>
      </c>
      <c r="H473" s="430">
        <f>'Trading Comparables'!E20</f>
        <v>22.164601000000001</v>
      </c>
      <c r="I473" s="430">
        <f>'Trading Comparables'!F20</f>
        <v>25.926338999999999</v>
      </c>
      <c r="J473" s="430">
        <f>'Trading Comparables'!G20</f>
        <v>8.5492329999999992</v>
      </c>
      <c r="K473" s="430">
        <f>'Trading Comparables'!I20</f>
        <v>2.8329216649803</v>
      </c>
      <c r="L473" s="430">
        <f>'Trading Comparables'!J20</f>
        <v>15.8898427138997</v>
      </c>
      <c r="M473" s="430">
        <f>'Trading Comparables'!K20</f>
        <v>18.106760300304501</v>
      </c>
      <c r="N473" s="430">
        <f>'Trading Comparables'!H20</f>
        <v>22.005340208</v>
      </c>
      <c r="O473" s="431">
        <f>'Trading Comparables'!L20</f>
        <v>5.9967088065747003</v>
      </c>
      <c r="S473" s="209"/>
      <c r="T473" s="209"/>
      <c r="U473" s="209"/>
      <c r="V473" s="209"/>
      <c r="W473" s="209"/>
    </row>
    <row r="474" spans="3:23" x14ac:dyDescent="0.2">
      <c r="C474" s="209"/>
      <c r="F474" s="285"/>
      <c r="G474" s="285"/>
      <c r="H474" s="285"/>
      <c r="I474" s="285"/>
      <c r="J474" s="285"/>
      <c r="K474" s="285"/>
      <c r="L474" s="285"/>
      <c r="M474" s="285"/>
      <c r="N474" s="285"/>
      <c r="O474" s="285"/>
      <c r="P474" s="209"/>
      <c r="Q474" s="209"/>
      <c r="R474" s="209"/>
      <c r="S474" s="209"/>
      <c r="T474" s="209"/>
      <c r="U474" s="209"/>
      <c r="V474" s="209"/>
      <c r="W474" s="209"/>
    </row>
    <row r="475" spans="3:23" ht="15" x14ac:dyDescent="0.25">
      <c r="C475" s="409" t="str">
        <f>"Trading Comparables: "&amp;'Trading Comparables'!B23</f>
        <v>Trading Comparables: EV/Sales</v>
      </c>
      <c r="D475" s="410"/>
      <c r="E475" s="411"/>
      <c r="F475" s="285"/>
      <c r="G475" s="285"/>
      <c r="H475" s="285"/>
      <c r="I475" s="285"/>
      <c r="J475" s="285"/>
      <c r="K475" s="285"/>
      <c r="L475" s="285"/>
      <c r="M475" s="285"/>
      <c r="N475" s="285"/>
      <c r="O475" s="285"/>
      <c r="P475" s="209"/>
      <c r="Q475" s="209"/>
      <c r="R475" s="209"/>
      <c r="S475" s="209"/>
      <c r="T475" s="209"/>
      <c r="U475" s="209"/>
      <c r="V475" s="209"/>
      <c r="W475" s="209"/>
    </row>
    <row r="476" spans="3:23" ht="14.25" x14ac:dyDescent="0.2">
      <c r="C476" s="400" t="str">
        <f>'Trading Comparables'!B24</f>
        <v>Min Peer EV/Sales</v>
      </c>
      <c r="D476" s="407"/>
      <c r="E476" s="401">
        <f>'Trading Comparables'!C24</f>
        <v>0.73083600000000004</v>
      </c>
      <c r="F476" s="285"/>
      <c r="G476" s="285"/>
      <c r="H476" s="285"/>
      <c r="I476" s="285"/>
      <c r="J476" s="285"/>
      <c r="K476" s="285"/>
      <c r="L476" s="285"/>
      <c r="M476" s="285"/>
      <c r="N476" s="285"/>
      <c r="O476" s="285"/>
      <c r="P476" s="209"/>
      <c r="Q476" s="209"/>
      <c r="R476" s="209"/>
      <c r="S476" s="209"/>
      <c r="T476" s="209"/>
      <c r="U476" s="209"/>
      <c r="V476" s="209"/>
      <c r="W476" s="209"/>
    </row>
    <row r="477" spans="3:23" ht="14.25" x14ac:dyDescent="0.2">
      <c r="C477" s="402" t="str">
        <f>'Trading Comparables'!B25</f>
        <v>Median Peer EV/Sales</v>
      </c>
      <c r="E477" s="403">
        <f>'Trading Comparables'!C25</f>
        <v>1.1253124999999999</v>
      </c>
      <c r="F477" s="285"/>
      <c r="G477" s="285"/>
      <c r="H477" s="285"/>
      <c r="I477" s="285"/>
      <c r="J477" s="285"/>
      <c r="K477" s="285"/>
      <c r="L477" s="285"/>
      <c r="M477" s="285"/>
      <c r="N477" s="285"/>
      <c r="O477" s="285"/>
      <c r="P477" s="209"/>
      <c r="Q477" s="209"/>
      <c r="R477" s="209"/>
      <c r="S477" s="209"/>
      <c r="T477" s="209"/>
      <c r="U477" s="209"/>
      <c r="V477" s="209"/>
      <c r="W477" s="209"/>
    </row>
    <row r="478" spans="3:23" ht="14.25" x14ac:dyDescent="0.2">
      <c r="C478" s="402" t="str">
        <f>'Trading Comparables'!B26</f>
        <v>Avg Peer EV/Sales</v>
      </c>
      <c r="E478" s="403">
        <f>'Trading Comparables'!C26</f>
        <v>1.4149364</v>
      </c>
      <c r="F478" s="285"/>
      <c r="G478" s="285"/>
      <c r="H478" s="285"/>
      <c r="I478" s="285"/>
      <c r="J478" s="285"/>
      <c r="K478" s="285"/>
      <c r="L478" s="285"/>
      <c r="M478" s="285"/>
      <c r="N478" s="285"/>
      <c r="O478" s="285"/>
      <c r="P478" s="209"/>
      <c r="Q478" s="209"/>
      <c r="R478" s="209"/>
      <c r="S478" s="209"/>
      <c r="T478" s="209"/>
      <c r="U478" s="209"/>
      <c r="V478" s="209"/>
      <c r="W478" s="209"/>
    </row>
    <row r="479" spans="3:23" ht="14.25" x14ac:dyDescent="0.2">
      <c r="C479" s="402" t="str">
        <f>'Trading Comparables'!B27</f>
        <v>Max Peer EV/Sales</v>
      </c>
      <c r="E479" s="403">
        <f>'Trading Comparables'!C27</f>
        <v>2.8372700000000002</v>
      </c>
      <c r="F479" s="285"/>
      <c r="G479" s="285"/>
      <c r="H479" s="285"/>
      <c r="I479" s="285"/>
      <c r="J479" s="285"/>
      <c r="K479" s="285"/>
      <c r="L479" s="285"/>
      <c r="M479" s="285"/>
      <c r="N479" s="285"/>
      <c r="O479" s="285"/>
      <c r="P479" s="209"/>
      <c r="Q479" s="209"/>
      <c r="R479" s="209"/>
      <c r="S479" s="209"/>
      <c r="T479" s="209"/>
      <c r="U479" s="209"/>
      <c r="V479" s="209"/>
      <c r="W479" s="209"/>
    </row>
    <row r="480" spans="3:23" ht="14.25" x14ac:dyDescent="0.2">
      <c r="C480" s="402" t="str">
        <f>'Trading Comparables'!B28</f>
        <v>Crocs EV/Sales</v>
      </c>
      <c r="E480" s="403">
        <f>'Trading Comparables'!C28</f>
        <v>6.2538559999999999</v>
      </c>
      <c r="F480" s="285"/>
      <c r="G480" s="285"/>
      <c r="H480" s="285"/>
      <c r="I480" s="285"/>
      <c r="J480" s="285"/>
      <c r="K480" s="285"/>
      <c r="L480" s="285"/>
      <c r="M480" s="285"/>
      <c r="N480" s="285"/>
      <c r="O480" s="285"/>
      <c r="P480" s="209"/>
      <c r="Q480" s="209"/>
      <c r="R480" s="209"/>
      <c r="S480" s="209"/>
      <c r="T480" s="209"/>
      <c r="U480" s="209"/>
      <c r="V480" s="209"/>
      <c r="W480" s="209"/>
    </row>
    <row r="481" spans="3:23" ht="14.25" x14ac:dyDescent="0.2">
      <c r="C481" s="402" t="str">
        <f>'Trading Comparables'!B29</f>
        <v>Fwd Min Peer EV/Sales</v>
      </c>
      <c r="E481" s="403">
        <f>'Trading Comparables'!C29</f>
        <v>0.71145790265700004</v>
      </c>
      <c r="F481" s="285"/>
      <c r="G481" s="285"/>
      <c r="H481" s="285"/>
      <c r="I481" s="285"/>
      <c r="J481" s="285"/>
      <c r="K481" s="285"/>
      <c r="L481" s="285"/>
      <c r="M481" s="285"/>
      <c r="N481" s="285"/>
      <c r="O481" s="285"/>
      <c r="P481" s="209"/>
      <c r="Q481" s="209"/>
      <c r="R481" s="209"/>
      <c r="S481" s="209"/>
      <c r="T481" s="209"/>
      <c r="U481" s="209"/>
      <c r="V481" s="209"/>
      <c r="W481" s="209"/>
    </row>
    <row r="482" spans="3:23" ht="14.25" x14ac:dyDescent="0.2">
      <c r="C482" s="402" t="str">
        <f>'Trading Comparables'!B30</f>
        <v>Fwd Median Peer EV/Sales</v>
      </c>
      <c r="E482" s="403">
        <f>'Trading Comparables'!C30</f>
        <v>1.08431020737685</v>
      </c>
      <c r="F482" s="285"/>
      <c r="G482" s="285"/>
      <c r="H482" s="285"/>
      <c r="I482" s="285"/>
      <c r="J482" s="285"/>
      <c r="K482" s="285"/>
      <c r="L482" s="285"/>
      <c r="M482" s="285"/>
      <c r="N482" s="285"/>
      <c r="O482" s="285"/>
      <c r="P482" s="209"/>
      <c r="Q482" s="209"/>
      <c r="R482" s="209"/>
      <c r="S482" s="209"/>
      <c r="T482" s="209"/>
      <c r="U482" s="209"/>
      <c r="V482" s="209"/>
      <c r="W482" s="209"/>
    </row>
    <row r="483" spans="3:23" ht="14.25" x14ac:dyDescent="0.2">
      <c r="C483" s="402" t="str">
        <f>'Trading Comparables'!B31</f>
        <v>Fwd Avg Peer EV/Sales</v>
      </c>
      <c r="E483" s="403">
        <f>'Trading Comparables'!C31</f>
        <v>1.37137641911414</v>
      </c>
      <c r="F483" s="285"/>
      <c r="G483" s="285"/>
      <c r="H483" s="285"/>
      <c r="I483" s="285"/>
      <c r="J483" s="285"/>
      <c r="K483" s="285"/>
      <c r="L483" s="285"/>
      <c r="M483" s="285"/>
      <c r="N483" s="285"/>
      <c r="O483" s="285"/>
      <c r="P483" s="209"/>
      <c r="Q483" s="209"/>
      <c r="R483" s="209"/>
      <c r="S483" s="209"/>
      <c r="T483" s="209"/>
      <c r="U483" s="209"/>
      <c r="V483" s="209"/>
      <c r="W483" s="209"/>
    </row>
    <row r="484" spans="3:23" ht="14.25" x14ac:dyDescent="0.2">
      <c r="C484" s="402" t="str">
        <f>'Trading Comparables'!B32</f>
        <v>Fwd Max Peer EV/Sales</v>
      </c>
      <c r="E484" s="403">
        <f>'Trading Comparables'!C32</f>
        <v>2.8329216649803</v>
      </c>
      <c r="F484" s="209"/>
      <c r="G484" s="209"/>
      <c r="H484" s="209"/>
      <c r="I484" s="209"/>
      <c r="J484" s="209"/>
      <c r="K484" s="209"/>
      <c r="L484" s="209"/>
      <c r="M484" s="209"/>
      <c r="N484" s="209"/>
      <c r="O484" s="209"/>
      <c r="P484" s="209"/>
      <c r="Q484" s="209"/>
      <c r="R484" s="209"/>
      <c r="S484" s="209"/>
      <c r="T484" s="209"/>
      <c r="U484" s="209"/>
      <c r="V484" s="209"/>
      <c r="W484" s="209"/>
    </row>
    <row r="485" spans="3:23" ht="14.25" x14ac:dyDescent="0.2">
      <c r="C485" s="404" t="str">
        <f>'Trading Comparables'!B33</f>
        <v>Fwd Crocs EV/Sales</v>
      </c>
      <c r="D485" s="408"/>
      <c r="E485" s="405">
        <f>'Trading Comparables'!C33</f>
        <v>1.8512182398510999</v>
      </c>
      <c r="F485" s="209"/>
      <c r="G485" s="209"/>
      <c r="H485" s="209"/>
      <c r="I485" s="209"/>
      <c r="J485" s="209"/>
      <c r="K485" s="209"/>
      <c r="L485" s="209"/>
      <c r="M485" s="209"/>
      <c r="N485" s="209"/>
      <c r="O485" s="209"/>
      <c r="P485" s="209"/>
      <c r="Q485" s="209"/>
      <c r="R485" s="209"/>
      <c r="S485" s="209"/>
      <c r="T485" s="209"/>
      <c r="U485" s="209"/>
      <c r="V485" s="209"/>
      <c r="W485" s="209"/>
    </row>
    <row r="486" spans="3:23" ht="14.25" x14ac:dyDescent="0.2">
      <c r="C486" s="406"/>
      <c r="E486" s="406"/>
      <c r="F486" s="209"/>
      <c r="G486" s="209"/>
      <c r="H486" s="209"/>
      <c r="I486" s="209"/>
      <c r="J486" s="209"/>
      <c r="K486" s="209"/>
      <c r="L486" s="209"/>
      <c r="M486" s="209"/>
      <c r="N486" s="209"/>
      <c r="O486" s="209"/>
      <c r="P486" s="209"/>
      <c r="Q486" s="209"/>
      <c r="R486" s="209"/>
      <c r="S486" s="209"/>
      <c r="T486" s="209"/>
      <c r="U486" s="209"/>
      <c r="V486" s="209"/>
      <c r="W486" s="209"/>
    </row>
    <row r="487" spans="3:23" ht="15" x14ac:dyDescent="0.25">
      <c r="C487" s="409" t="str">
        <f>"Trading Comparables: "&amp;'Trading Comparables'!B35</f>
        <v>Trading Comparables: EV/EBITDA</v>
      </c>
      <c r="D487" s="410"/>
      <c r="E487" s="411"/>
      <c r="F487" s="209"/>
      <c r="G487" s="209"/>
      <c r="H487" s="209"/>
      <c r="I487" s="209"/>
      <c r="J487" s="209"/>
      <c r="K487" s="209"/>
      <c r="L487" s="209"/>
      <c r="M487" s="209"/>
      <c r="N487" s="209"/>
      <c r="O487" s="209"/>
      <c r="P487" s="209"/>
      <c r="Q487" s="209"/>
      <c r="R487" s="209"/>
      <c r="S487" s="209"/>
      <c r="T487" s="209"/>
      <c r="U487" s="209"/>
      <c r="V487" s="209"/>
      <c r="W487" s="209"/>
    </row>
    <row r="488" spans="3:23" ht="14.25" x14ac:dyDescent="0.2">
      <c r="C488" s="400" t="str">
        <f>'Trading Comparables'!B36</f>
        <v>Min Peer EV/EBITDA</v>
      </c>
      <c r="D488" s="407"/>
      <c r="E488" s="401">
        <f>'Trading Comparables'!C36</f>
        <v>4.4759159999999998</v>
      </c>
      <c r="F488" s="209"/>
      <c r="G488" s="209"/>
      <c r="H488" s="209"/>
      <c r="I488" s="209"/>
      <c r="J488" s="209"/>
      <c r="K488" s="209"/>
      <c r="L488" s="209"/>
      <c r="M488" s="209"/>
      <c r="N488" s="209"/>
      <c r="O488" s="209"/>
      <c r="P488" s="209"/>
      <c r="Q488" s="209"/>
      <c r="R488" s="209"/>
      <c r="S488" s="209"/>
      <c r="T488" s="209"/>
      <c r="U488" s="209"/>
      <c r="V488" s="209"/>
      <c r="W488" s="209"/>
    </row>
    <row r="489" spans="3:23" ht="14.25" x14ac:dyDescent="0.2">
      <c r="C489" s="402" t="str">
        <f>'Trading Comparables'!B37</f>
        <v>Median Peer EV/EBITDA</v>
      </c>
      <c r="E489" s="403">
        <f>'Trading Comparables'!C37</f>
        <v>7.0852959999999996</v>
      </c>
      <c r="F489" s="209"/>
      <c r="G489" s="209"/>
      <c r="H489" s="209"/>
      <c r="I489" s="209"/>
      <c r="J489" s="209"/>
      <c r="K489" s="209"/>
      <c r="L489" s="209"/>
      <c r="M489" s="209"/>
      <c r="N489" s="209"/>
      <c r="O489" s="209"/>
      <c r="P489" s="209"/>
      <c r="Q489" s="209"/>
      <c r="R489" s="209"/>
      <c r="S489" s="209"/>
      <c r="T489" s="209"/>
      <c r="U489" s="209"/>
      <c r="V489" s="209"/>
      <c r="W489" s="209"/>
    </row>
    <row r="490" spans="3:23" ht="14.25" x14ac:dyDescent="0.2">
      <c r="C490" s="402" t="str">
        <f>'Trading Comparables'!B38</f>
        <v>Avg Peer EV/EBITDA</v>
      </c>
      <c r="E490" s="403">
        <f>'Trading Comparables'!C38</f>
        <v>8.0727232000000022</v>
      </c>
      <c r="F490" s="209"/>
      <c r="G490" s="209"/>
      <c r="H490" s="209"/>
      <c r="I490" s="209"/>
      <c r="J490" s="209"/>
      <c r="K490" s="209"/>
      <c r="L490" s="209"/>
      <c r="M490" s="209"/>
      <c r="N490" s="209"/>
      <c r="O490" s="209"/>
      <c r="P490" s="209"/>
      <c r="Q490" s="209"/>
      <c r="R490" s="209"/>
      <c r="S490" s="209"/>
      <c r="T490" s="209"/>
      <c r="U490" s="209"/>
      <c r="V490" s="209"/>
      <c r="W490" s="209"/>
    </row>
    <row r="491" spans="3:23" ht="14.25" x14ac:dyDescent="0.2">
      <c r="C491" s="402" t="str">
        <f>'Trading Comparables'!B39</f>
        <v>Max Peer EV/EBITDA</v>
      </c>
      <c r="E491" s="403">
        <f>'Trading Comparables'!C39</f>
        <v>14.645562999999999</v>
      </c>
      <c r="F491" s="209"/>
      <c r="G491" s="209"/>
      <c r="H491" s="209"/>
      <c r="I491" s="209"/>
      <c r="J491" s="209"/>
      <c r="K491" s="209"/>
      <c r="L491" s="209"/>
      <c r="M491" s="209"/>
      <c r="N491" s="209"/>
      <c r="O491" s="209"/>
      <c r="P491" s="209"/>
      <c r="Q491" s="209"/>
      <c r="R491" s="209"/>
      <c r="S491" s="209"/>
      <c r="T491" s="209"/>
      <c r="U491" s="209"/>
      <c r="V491" s="209"/>
      <c r="W491" s="209"/>
    </row>
    <row r="492" spans="3:23" ht="14.25" x14ac:dyDescent="0.2">
      <c r="C492" s="402" t="str">
        <f>'Trading Comparables'!B40</f>
        <v>Crocs EV/EBITDA</v>
      </c>
      <c r="E492" s="403">
        <f>'Trading Comparables'!C40</f>
        <v>6.2538559999999999</v>
      </c>
      <c r="F492" s="209"/>
      <c r="G492" s="209"/>
      <c r="H492" s="209"/>
      <c r="I492" s="209"/>
      <c r="J492" s="209"/>
      <c r="K492" s="209"/>
      <c r="L492" s="209"/>
      <c r="M492" s="209"/>
      <c r="N492" s="209"/>
      <c r="O492" s="209"/>
      <c r="P492" s="209"/>
      <c r="Q492" s="209"/>
      <c r="R492" s="209"/>
      <c r="S492" s="209"/>
      <c r="T492" s="209"/>
      <c r="U492" s="209"/>
      <c r="V492" s="209"/>
      <c r="W492" s="209"/>
    </row>
    <row r="493" spans="3:23" ht="14.25" x14ac:dyDescent="0.2">
      <c r="C493" s="402" t="str">
        <f>'Trading Comparables'!B41</f>
        <v>Fwd Min Peer EV/EBITDA</v>
      </c>
      <c r="E493" s="403">
        <f>'Trading Comparables'!C41</f>
        <v>6.8861036494189998</v>
      </c>
      <c r="F493" s="209"/>
      <c r="G493" s="209"/>
      <c r="H493" s="209"/>
      <c r="I493" s="209"/>
      <c r="J493" s="209"/>
      <c r="K493" s="209"/>
      <c r="L493" s="209"/>
      <c r="M493" s="209"/>
      <c r="N493" s="209"/>
      <c r="O493" s="209"/>
      <c r="P493" s="209"/>
      <c r="Q493" s="209"/>
      <c r="R493" s="209"/>
      <c r="S493" s="209"/>
      <c r="T493" s="209"/>
      <c r="U493" s="209"/>
      <c r="V493" s="209"/>
      <c r="W493" s="209"/>
    </row>
    <row r="494" spans="3:23" ht="14.25" x14ac:dyDescent="0.2">
      <c r="C494" s="402" t="str">
        <f>'Trading Comparables'!B42</f>
        <v>Fwd Median Peer EV/EBITDA</v>
      </c>
      <c r="E494" s="403">
        <f>'Trading Comparables'!C42</f>
        <v>10.842173519507501</v>
      </c>
      <c r="F494" s="209"/>
      <c r="G494" s="209"/>
      <c r="H494" s="209"/>
      <c r="I494" s="209"/>
      <c r="J494" s="209"/>
      <c r="K494" s="209"/>
      <c r="L494" s="209"/>
      <c r="M494" s="209"/>
      <c r="N494" s="209"/>
      <c r="O494" s="209"/>
      <c r="P494" s="209"/>
      <c r="Q494" s="209"/>
      <c r="R494" s="209"/>
      <c r="S494" s="209"/>
      <c r="T494" s="209"/>
      <c r="U494" s="209"/>
      <c r="V494" s="209"/>
      <c r="W494" s="209"/>
    </row>
    <row r="495" spans="3:23" ht="14.25" x14ac:dyDescent="0.2">
      <c r="C495" s="402" t="str">
        <f>'Trading Comparables'!B43</f>
        <v>Fwd Avg Peer EV/EBITDA</v>
      </c>
      <c r="E495" s="403">
        <f>'Trading Comparables'!C43</f>
        <v>10.833911329174281</v>
      </c>
      <c r="F495" s="209"/>
      <c r="G495" s="209"/>
      <c r="H495" s="209"/>
      <c r="I495" s="209"/>
      <c r="J495" s="209"/>
      <c r="K495" s="209"/>
      <c r="L495" s="209"/>
      <c r="M495" s="209"/>
      <c r="N495" s="209"/>
      <c r="O495" s="209"/>
      <c r="P495" s="209"/>
      <c r="Q495" s="209"/>
      <c r="R495" s="209"/>
      <c r="S495" s="209"/>
      <c r="T495" s="209"/>
      <c r="U495" s="209"/>
      <c r="V495" s="209"/>
      <c r="W495" s="209"/>
    </row>
    <row r="496" spans="3:23" ht="14.25" x14ac:dyDescent="0.2">
      <c r="C496" s="402" t="str">
        <f>'Trading Comparables'!B44</f>
        <v>Fwd Max Peer EV/EBITDA</v>
      </c>
      <c r="E496" s="403">
        <f>'Trading Comparables'!C44</f>
        <v>15.8898427138997</v>
      </c>
      <c r="F496" s="209"/>
      <c r="G496" s="209"/>
      <c r="H496" s="209"/>
      <c r="I496" s="209"/>
      <c r="J496" s="209"/>
      <c r="K496" s="209"/>
      <c r="L496" s="209"/>
      <c r="M496" s="209"/>
      <c r="N496" s="209"/>
      <c r="O496" s="209"/>
      <c r="P496" s="209"/>
      <c r="Q496" s="209"/>
      <c r="R496" s="209"/>
      <c r="S496" s="209"/>
      <c r="T496" s="209"/>
      <c r="U496" s="209"/>
      <c r="V496" s="209"/>
      <c r="W496" s="209"/>
    </row>
    <row r="497" spans="3:23" ht="14.25" x14ac:dyDescent="0.2">
      <c r="C497" s="404" t="str">
        <f>'Trading Comparables'!B45</f>
        <v>Fwd Crocs EV/EBITDA</v>
      </c>
      <c r="D497" s="408"/>
      <c r="E497" s="405">
        <f>'Trading Comparables'!C45</f>
        <v>7.5506473544806001</v>
      </c>
      <c r="F497" s="209"/>
      <c r="G497" s="209"/>
      <c r="H497" s="209"/>
      <c r="I497" s="209"/>
      <c r="J497" s="209"/>
      <c r="K497" s="209"/>
      <c r="L497" s="209"/>
      <c r="M497" s="209"/>
      <c r="N497" s="209"/>
      <c r="O497" s="209"/>
      <c r="P497" s="209"/>
      <c r="Q497" s="209"/>
      <c r="R497" s="209"/>
      <c r="S497" s="209"/>
      <c r="T497" s="209"/>
      <c r="U497" s="209"/>
      <c r="V497" s="209"/>
      <c r="W497" s="209"/>
    </row>
    <row r="498" spans="3:23" ht="14.25" x14ac:dyDescent="0.2">
      <c r="C498" s="406"/>
      <c r="E498" s="406"/>
      <c r="F498" s="209"/>
      <c r="G498" s="209"/>
      <c r="H498" s="209"/>
      <c r="I498" s="209"/>
      <c r="J498" s="209"/>
      <c r="K498" s="209"/>
      <c r="L498" s="209"/>
      <c r="M498" s="209"/>
      <c r="N498" s="209"/>
      <c r="O498" s="209"/>
      <c r="P498" s="209"/>
      <c r="Q498" s="209"/>
      <c r="R498" s="209"/>
      <c r="S498" s="209"/>
      <c r="T498" s="209"/>
      <c r="U498" s="209"/>
      <c r="V498" s="209"/>
      <c r="W498" s="209"/>
    </row>
    <row r="499" spans="3:23" ht="15" x14ac:dyDescent="0.25">
      <c r="C499" s="409" t="str">
        <f>"Trading Comparables: "&amp;'Trading Comparables'!B47</f>
        <v>Trading Comparables: EV/EBIT</v>
      </c>
      <c r="D499" s="410"/>
      <c r="E499" s="411"/>
      <c r="F499" s="209"/>
      <c r="G499" s="209"/>
      <c r="H499" s="209"/>
      <c r="I499" s="209"/>
      <c r="J499" s="209"/>
      <c r="K499" s="209"/>
      <c r="L499" s="209"/>
      <c r="M499" s="209"/>
      <c r="N499" s="209"/>
      <c r="O499" s="209"/>
      <c r="P499" s="209"/>
      <c r="Q499" s="209"/>
      <c r="R499" s="209"/>
      <c r="S499" s="209"/>
      <c r="T499" s="209"/>
      <c r="U499" s="209"/>
      <c r="V499" s="209"/>
      <c r="W499" s="209"/>
    </row>
    <row r="500" spans="3:23" ht="14.25" x14ac:dyDescent="0.2">
      <c r="C500" s="400" t="str">
        <f>'Trading Comparables'!B48</f>
        <v>Min Peer EV/EBIT</v>
      </c>
      <c r="D500" s="407"/>
      <c r="E500" s="401">
        <f>'Trading Comparables'!C48</f>
        <v>7.4964190000000004</v>
      </c>
      <c r="F500" s="209"/>
      <c r="G500" s="209"/>
      <c r="H500" s="209"/>
      <c r="I500" s="209"/>
      <c r="J500" s="209"/>
      <c r="K500" s="209"/>
      <c r="L500" s="209"/>
      <c r="M500" s="209"/>
      <c r="N500" s="209"/>
      <c r="O500" s="209"/>
      <c r="P500" s="209"/>
      <c r="Q500" s="209"/>
      <c r="R500" s="209"/>
      <c r="S500" s="209"/>
      <c r="T500" s="209"/>
      <c r="U500" s="209"/>
      <c r="V500" s="209"/>
      <c r="W500" s="209"/>
    </row>
    <row r="501" spans="3:23" ht="14.25" x14ac:dyDescent="0.2">
      <c r="C501" s="402" t="str">
        <f>'Trading Comparables'!B49</f>
        <v>Median Peer EV/EBIT</v>
      </c>
      <c r="E501" s="403">
        <f>'Trading Comparables'!C49</f>
        <v>12.677571499999999</v>
      </c>
      <c r="F501" s="209"/>
      <c r="G501" s="209"/>
      <c r="H501" s="209"/>
      <c r="I501" s="209"/>
      <c r="J501" s="209"/>
      <c r="K501" s="209"/>
      <c r="L501" s="209"/>
      <c r="M501" s="209"/>
      <c r="N501" s="209"/>
      <c r="O501" s="209"/>
      <c r="P501" s="209"/>
      <c r="Q501" s="209"/>
      <c r="R501" s="209"/>
      <c r="S501" s="209"/>
      <c r="T501" s="209"/>
      <c r="U501" s="209"/>
      <c r="V501" s="209"/>
      <c r="W501" s="209"/>
    </row>
    <row r="502" spans="3:23" ht="14.25" x14ac:dyDescent="0.2">
      <c r="C502" s="402" t="str">
        <f>'Trading Comparables'!B50</f>
        <v>Avg Peer EV/EBIT</v>
      </c>
      <c r="E502" s="403">
        <f>'Trading Comparables'!C50</f>
        <v>14.0585229</v>
      </c>
      <c r="F502" s="209"/>
      <c r="G502" s="209"/>
      <c r="H502" s="209"/>
      <c r="I502" s="209"/>
      <c r="J502" s="209"/>
      <c r="K502" s="209"/>
      <c r="L502" s="209"/>
      <c r="M502" s="209"/>
      <c r="N502" s="209"/>
      <c r="O502" s="209"/>
      <c r="P502" s="209"/>
      <c r="Q502" s="209"/>
      <c r="R502" s="209"/>
      <c r="S502" s="209"/>
      <c r="T502" s="209"/>
      <c r="U502" s="209"/>
      <c r="V502" s="209"/>
      <c r="W502" s="209"/>
    </row>
    <row r="503" spans="3:23" ht="14.25" x14ac:dyDescent="0.2">
      <c r="C503" s="402" t="str">
        <f>'Trading Comparables'!B51</f>
        <v>Max Peer EV/EBIT</v>
      </c>
      <c r="E503" s="403">
        <f>'Trading Comparables'!C51</f>
        <v>22.164601000000001</v>
      </c>
      <c r="F503" s="209"/>
      <c r="G503" s="209"/>
      <c r="H503" s="209"/>
      <c r="I503" s="209"/>
      <c r="J503" s="209"/>
      <c r="K503" s="209"/>
      <c r="L503" s="209"/>
      <c r="M503" s="209"/>
      <c r="N503" s="209"/>
      <c r="O503" s="209"/>
      <c r="P503" s="209"/>
      <c r="Q503" s="209"/>
      <c r="R503" s="209"/>
      <c r="S503" s="209"/>
      <c r="T503" s="209"/>
      <c r="U503" s="209"/>
      <c r="V503" s="209"/>
      <c r="W503" s="209"/>
    </row>
    <row r="504" spans="3:23" ht="14.25" x14ac:dyDescent="0.2">
      <c r="C504" s="402" t="str">
        <f>'Trading Comparables'!B52</f>
        <v>Crocs EV/EBIT</v>
      </c>
      <c r="E504" s="403">
        <f>'Trading Comparables'!C52</f>
        <v>7.5919679999999996</v>
      </c>
      <c r="F504" s="209"/>
      <c r="G504" s="209"/>
      <c r="H504" s="209"/>
      <c r="I504" s="209"/>
      <c r="J504" s="209"/>
      <c r="K504" s="209"/>
      <c r="L504" s="209"/>
      <c r="M504" s="209"/>
      <c r="N504" s="209"/>
      <c r="O504" s="209"/>
      <c r="P504" s="209"/>
      <c r="Q504" s="209"/>
      <c r="R504" s="209"/>
      <c r="S504" s="209"/>
      <c r="T504" s="209"/>
      <c r="U504" s="209"/>
      <c r="V504" s="209"/>
      <c r="W504" s="209"/>
    </row>
    <row r="505" spans="3:23" ht="14.25" x14ac:dyDescent="0.2">
      <c r="C505" s="402" t="str">
        <f>'Trading Comparables'!B53</f>
        <v>Fwd Min Peer EV/EBIT</v>
      </c>
      <c r="E505" s="403">
        <f>'Trading Comparables'!C53</f>
        <v>9.3201439301657008</v>
      </c>
      <c r="F505" s="209"/>
      <c r="G505" s="209"/>
      <c r="H505" s="209"/>
      <c r="I505" s="209"/>
      <c r="J505" s="209"/>
      <c r="K505" s="209"/>
      <c r="L505" s="209"/>
      <c r="M505" s="209"/>
      <c r="N505" s="209"/>
      <c r="O505" s="209"/>
      <c r="P505" s="209"/>
      <c r="Q505" s="209"/>
      <c r="R505" s="209"/>
      <c r="S505" s="209"/>
      <c r="T505" s="209"/>
      <c r="U505" s="209"/>
      <c r="V505" s="209"/>
      <c r="W505" s="209"/>
    </row>
    <row r="506" spans="3:23" ht="14.25" x14ac:dyDescent="0.2">
      <c r="C506" s="402" t="str">
        <f>'Trading Comparables'!B54</f>
        <v>Fwd Median Peer EV/EBIT</v>
      </c>
      <c r="E506" s="403">
        <f>'Trading Comparables'!C54</f>
        <v>13.914212253217698</v>
      </c>
      <c r="F506" s="209"/>
      <c r="G506" s="209"/>
      <c r="H506" s="209"/>
      <c r="I506" s="209"/>
      <c r="J506" s="209"/>
      <c r="K506" s="209"/>
      <c r="L506" s="209"/>
      <c r="M506" s="209"/>
      <c r="N506" s="209"/>
      <c r="O506" s="209"/>
      <c r="P506" s="209"/>
      <c r="Q506" s="209"/>
      <c r="R506" s="209"/>
      <c r="S506" s="209"/>
      <c r="T506" s="209"/>
      <c r="U506" s="209"/>
      <c r="V506" s="209"/>
      <c r="W506" s="209"/>
    </row>
    <row r="507" spans="3:23" ht="14.25" x14ac:dyDescent="0.2">
      <c r="C507" s="402" t="str">
        <f>'Trading Comparables'!B55</f>
        <v>Fwd Avg Peer EV/EBIT</v>
      </c>
      <c r="E507" s="403">
        <f>'Trading Comparables'!C55</f>
        <v>14.148036453002311</v>
      </c>
      <c r="F507" s="209"/>
      <c r="G507" s="209"/>
      <c r="H507" s="209"/>
      <c r="I507" s="209"/>
      <c r="J507" s="209"/>
      <c r="K507" s="209"/>
      <c r="L507" s="209"/>
      <c r="M507" s="209"/>
      <c r="N507" s="209"/>
      <c r="O507" s="209"/>
      <c r="P507" s="209"/>
      <c r="Q507" s="209"/>
      <c r="R507" s="209"/>
      <c r="S507" s="209"/>
      <c r="T507" s="209"/>
      <c r="U507" s="209"/>
      <c r="V507" s="209"/>
      <c r="W507" s="209"/>
    </row>
    <row r="508" spans="3:23" ht="14.25" x14ac:dyDescent="0.2">
      <c r="C508" s="402" t="str">
        <f>'Trading Comparables'!B56</f>
        <v>Fwd Max Peer EV/EBIT</v>
      </c>
      <c r="E508" s="403">
        <f>'Trading Comparables'!C56</f>
        <v>18.106760300304501</v>
      </c>
      <c r="F508" s="209"/>
      <c r="G508" s="209"/>
      <c r="H508" s="209"/>
      <c r="I508" s="209"/>
      <c r="J508" s="209"/>
      <c r="K508" s="209"/>
      <c r="L508" s="209"/>
      <c r="M508" s="209"/>
      <c r="N508" s="209"/>
      <c r="O508" s="209"/>
      <c r="P508" s="209"/>
      <c r="Q508" s="209"/>
      <c r="R508" s="209"/>
      <c r="S508" s="209"/>
      <c r="T508" s="209"/>
      <c r="U508" s="209"/>
      <c r="V508" s="209"/>
      <c r="W508" s="209"/>
    </row>
    <row r="509" spans="3:23" ht="14.25" x14ac:dyDescent="0.2">
      <c r="C509" s="404" t="str">
        <f>'Trading Comparables'!B57</f>
        <v>Fwd Crocs EV/EBIT</v>
      </c>
      <c r="D509" s="408"/>
      <c r="E509" s="405">
        <f>'Trading Comparables'!C57</f>
        <v>8.2994312947908995</v>
      </c>
      <c r="F509" s="209"/>
      <c r="G509" s="209"/>
      <c r="H509" s="209"/>
      <c r="I509" s="209"/>
      <c r="J509" s="209"/>
      <c r="K509" s="209"/>
      <c r="L509" s="209"/>
      <c r="M509" s="209"/>
      <c r="N509" s="209"/>
      <c r="O509" s="209"/>
      <c r="P509" s="209"/>
      <c r="Q509" s="209"/>
      <c r="R509" s="209"/>
      <c r="S509" s="209"/>
      <c r="T509" s="209"/>
      <c r="U509" s="209"/>
      <c r="V509" s="209"/>
      <c r="W509" s="209"/>
    </row>
    <row r="510" spans="3:23" ht="14.25" x14ac:dyDescent="0.2">
      <c r="C510" s="406"/>
      <c r="E510" s="406"/>
      <c r="F510" s="209"/>
      <c r="G510" s="209"/>
      <c r="H510" s="209"/>
      <c r="I510" s="209"/>
      <c r="J510" s="209"/>
      <c r="K510" s="209"/>
      <c r="L510" s="209"/>
      <c r="M510" s="209"/>
      <c r="N510" s="209"/>
      <c r="O510" s="209"/>
      <c r="P510" s="209"/>
      <c r="Q510" s="209"/>
      <c r="R510" s="209"/>
      <c r="S510" s="209"/>
      <c r="T510" s="209"/>
      <c r="U510" s="209"/>
      <c r="V510" s="209"/>
      <c r="W510" s="209"/>
    </row>
    <row r="511" spans="3:23" ht="15" x14ac:dyDescent="0.25">
      <c r="C511" s="409" t="str">
        <f>"Trading Comparables: "&amp;'Trading Comparables'!B59</f>
        <v>Trading Comparables: P/E</v>
      </c>
      <c r="D511" s="410"/>
      <c r="E511" s="411"/>
      <c r="F511" s="209"/>
      <c r="G511" s="209"/>
      <c r="H511" s="209"/>
      <c r="I511" s="209"/>
      <c r="J511" s="209"/>
      <c r="K511" s="209"/>
      <c r="L511" s="209"/>
      <c r="M511" s="209"/>
      <c r="N511" s="209"/>
      <c r="O511" s="209"/>
      <c r="P511" s="209"/>
      <c r="Q511" s="209"/>
      <c r="R511" s="209"/>
      <c r="S511" s="209"/>
      <c r="T511" s="209"/>
      <c r="U511" s="209"/>
      <c r="V511" s="209"/>
      <c r="W511" s="209"/>
    </row>
    <row r="512" spans="3:23" ht="14.25" x14ac:dyDescent="0.2">
      <c r="C512" s="400" t="str">
        <f>'Trading Comparables'!B60</f>
        <v>Min Peer P/E</v>
      </c>
      <c r="D512" s="407"/>
      <c r="E512" s="401">
        <f>'Trading Comparables'!C60</f>
        <v>10.388548</v>
      </c>
      <c r="F512" s="209"/>
      <c r="G512" s="209"/>
      <c r="H512" s="209"/>
      <c r="I512" s="209"/>
      <c r="J512" s="209"/>
      <c r="K512" s="209"/>
      <c r="L512" s="209"/>
      <c r="M512" s="209"/>
      <c r="N512" s="209"/>
      <c r="O512" s="209"/>
      <c r="P512" s="209"/>
      <c r="Q512" s="209"/>
      <c r="R512" s="209"/>
      <c r="S512" s="209"/>
      <c r="T512" s="209"/>
      <c r="U512" s="209"/>
      <c r="V512" s="209"/>
      <c r="W512" s="209"/>
    </row>
    <row r="513" spans="3:23" ht="14.25" x14ac:dyDescent="0.2">
      <c r="C513" s="402" t="str">
        <f>'Trading Comparables'!B61</f>
        <v>Median Peer P/E</v>
      </c>
      <c r="E513" s="403">
        <f>'Trading Comparables'!C61</f>
        <v>15.83315</v>
      </c>
      <c r="F513" s="209"/>
      <c r="G513" s="209"/>
      <c r="H513" s="209"/>
      <c r="I513" s="209"/>
      <c r="J513" s="209"/>
      <c r="K513" s="209"/>
      <c r="L513" s="209"/>
      <c r="M513" s="209"/>
      <c r="N513" s="209"/>
      <c r="O513" s="209"/>
      <c r="P513" s="209"/>
      <c r="Q513" s="209"/>
      <c r="R513" s="209"/>
      <c r="S513" s="209"/>
      <c r="T513" s="209"/>
      <c r="U513" s="209"/>
      <c r="V513" s="209"/>
      <c r="W513" s="209"/>
    </row>
    <row r="514" spans="3:23" ht="14.25" x14ac:dyDescent="0.2">
      <c r="C514" s="402" t="str">
        <f>'Trading Comparables'!B62</f>
        <v>Avg Peer P/E</v>
      </c>
      <c r="E514" s="403">
        <f>'Trading Comparables'!C62</f>
        <v>16.787738999999998</v>
      </c>
      <c r="F514" s="209"/>
      <c r="G514" s="209"/>
      <c r="H514" s="209"/>
      <c r="I514" s="209"/>
      <c r="J514" s="209"/>
      <c r="K514" s="209"/>
      <c r="L514" s="209"/>
      <c r="M514" s="209"/>
      <c r="N514" s="209"/>
      <c r="O514" s="209"/>
      <c r="P514" s="209"/>
      <c r="Q514" s="209"/>
      <c r="R514" s="209"/>
      <c r="S514" s="209"/>
      <c r="T514" s="209"/>
      <c r="U514" s="209"/>
      <c r="V514" s="209"/>
      <c r="W514" s="209"/>
    </row>
    <row r="515" spans="3:23" ht="14.25" x14ac:dyDescent="0.2">
      <c r="C515" s="402" t="str">
        <f>'Trading Comparables'!B63</f>
        <v>Max Peer P/E</v>
      </c>
      <c r="E515" s="403">
        <f>'Trading Comparables'!C63</f>
        <v>25.926338999999999</v>
      </c>
      <c r="F515" s="209"/>
      <c r="G515" s="209"/>
      <c r="H515" s="209"/>
      <c r="I515" s="209"/>
      <c r="J515" s="209"/>
      <c r="K515" s="209"/>
      <c r="L515" s="209"/>
      <c r="M515" s="209"/>
      <c r="N515" s="209"/>
      <c r="O515" s="209"/>
      <c r="P515" s="209"/>
      <c r="Q515" s="209"/>
      <c r="R515" s="209"/>
      <c r="S515" s="209"/>
      <c r="T515" s="209"/>
      <c r="U515" s="209"/>
      <c r="V515" s="209"/>
      <c r="W515" s="209"/>
    </row>
    <row r="516" spans="3:23" ht="14.25" x14ac:dyDescent="0.2">
      <c r="C516" s="402" t="str">
        <f>'Trading Comparables'!B64</f>
        <v>Crocs P/E</v>
      </c>
      <c r="E516" s="403">
        <f>'Trading Comparables'!C64</f>
        <v>6.6070989999999998</v>
      </c>
      <c r="F516" s="209"/>
      <c r="G516" s="209"/>
      <c r="H516" s="209"/>
      <c r="I516" s="209"/>
      <c r="J516" s="209"/>
      <c r="K516" s="209"/>
      <c r="L516" s="209"/>
      <c r="M516" s="209"/>
      <c r="N516" s="209"/>
      <c r="O516" s="209"/>
      <c r="P516" s="209"/>
      <c r="Q516" s="209"/>
      <c r="R516" s="209"/>
      <c r="S516" s="209"/>
      <c r="T516" s="209"/>
      <c r="U516" s="209"/>
      <c r="V516" s="209"/>
      <c r="W516" s="209"/>
    </row>
    <row r="517" spans="3:23" ht="14.25" x14ac:dyDescent="0.2">
      <c r="C517" s="402" t="str">
        <f>'Trading Comparables'!B65</f>
        <v>Fwd Min Peer P/E</v>
      </c>
      <c r="E517" s="403">
        <f>'Trading Comparables'!C65</f>
        <v>6.6991366728999999</v>
      </c>
      <c r="F517" s="209"/>
      <c r="G517" s="209"/>
      <c r="H517" s="209"/>
      <c r="I517" s="209"/>
      <c r="J517" s="209"/>
      <c r="K517" s="209"/>
      <c r="L517" s="209"/>
      <c r="M517" s="209"/>
      <c r="N517" s="209"/>
      <c r="O517" s="209"/>
      <c r="P517" s="209"/>
      <c r="Q517" s="209"/>
      <c r="R517" s="209"/>
      <c r="S517" s="209"/>
      <c r="T517" s="209"/>
      <c r="U517" s="209"/>
      <c r="V517" s="209"/>
      <c r="W517" s="209"/>
    </row>
    <row r="518" spans="3:23" ht="14.25" x14ac:dyDescent="0.2">
      <c r="C518" s="402" t="str">
        <f>'Trading Comparables'!B66</f>
        <v>Fwd Median Peer P/E</v>
      </c>
      <c r="E518" s="403">
        <f>'Trading Comparables'!C66</f>
        <v>16.927964600350002</v>
      </c>
      <c r="F518" s="209"/>
      <c r="G518" s="209"/>
      <c r="H518" s="209"/>
      <c r="I518" s="209"/>
      <c r="J518" s="209"/>
      <c r="K518" s="209"/>
      <c r="L518" s="209"/>
      <c r="M518" s="209"/>
      <c r="N518" s="209"/>
      <c r="O518" s="209"/>
      <c r="P518" s="209"/>
      <c r="Q518" s="209"/>
      <c r="R518" s="209"/>
      <c r="S518" s="209"/>
      <c r="T518" s="209"/>
      <c r="U518" s="209"/>
      <c r="V518" s="209"/>
      <c r="W518" s="209"/>
    </row>
    <row r="519" spans="3:23" ht="14.25" x14ac:dyDescent="0.2">
      <c r="C519" s="402" t="str">
        <f>'Trading Comparables'!B67</f>
        <v>Fwd Avg Peer P/E</v>
      </c>
      <c r="E519" s="403">
        <f>'Trading Comparables'!C67</f>
        <v>16.410280609630419</v>
      </c>
      <c r="F519" s="209"/>
      <c r="G519" s="209"/>
      <c r="H519" s="209"/>
      <c r="I519" s="209"/>
      <c r="J519" s="209"/>
      <c r="K519" s="209"/>
      <c r="L519" s="209"/>
      <c r="M519" s="209"/>
      <c r="N519" s="209"/>
      <c r="O519" s="209"/>
      <c r="P519" s="209"/>
      <c r="Q519" s="209"/>
      <c r="R519" s="209"/>
      <c r="S519" s="209"/>
      <c r="T519" s="209"/>
      <c r="U519" s="209"/>
      <c r="V519" s="209"/>
      <c r="W519" s="209"/>
    </row>
    <row r="520" spans="3:23" ht="14.25" x14ac:dyDescent="0.2">
      <c r="C520" s="402" t="str">
        <f>'Trading Comparables'!B68</f>
        <v>Fwd Max Peer P/E</v>
      </c>
      <c r="E520" s="403">
        <f>'Trading Comparables'!C68</f>
        <v>22.005340208</v>
      </c>
      <c r="F520" s="209"/>
      <c r="G520" s="209"/>
      <c r="H520" s="209"/>
      <c r="I520" s="209"/>
      <c r="J520" s="209"/>
      <c r="K520" s="209"/>
      <c r="L520" s="209"/>
      <c r="M520" s="209"/>
      <c r="N520" s="209"/>
      <c r="O520" s="209"/>
      <c r="P520" s="209"/>
      <c r="Q520" s="209"/>
      <c r="R520" s="209"/>
      <c r="S520" s="209"/>
      <c r="T520" s="209"/>
      <c r="U520" s="209"/>
      <c r="V520" s="209"/>
      <c r="W520" s="209"/>
    </row>
    <row r="521" spans="3:23" ht="14.25" x14ac:dyDescent="0.2">
      <c r="C521" s="404" t="str">
        <f>'Trading Comparables'!B69</f>
        <v>Fwd Crocs P/E</v>
      </c>
      <c r="D521" s="408"/>
      <c r="E521" s="405">
        <f>'Trading Comparables'!C69</f>
        <v>8.5446876658999997</v>
      </c>
      <c r="F521" s="209"/>
      <c r="G521" s="209"/>
      <c r="H521" s="209"/>
      <c r="I521" s="209"/>
      <c r="J521" s="209"/>
      <c r="K521" s="209"/>
      <c r="L521" s="209"/>
      <c r="M521" s="209"/>
      <c r="N521" s="209"/>
      <c r="O521" s="209"/>
      <c r="P521" s="209"/>
      <c r="Q521" s="209"/>
      <c r="R521" s="209"/>
      <c r="S521" s="209"/>
      <c r="T521" s="209"/>
      <c r="U521" s="209"/>
      <c r="V521" s="209"/>
      <c r="W521" s="209"/>
    </row>
    <row r="522" spans="3:23" ht="14.25" x14ac:dyDescent="0.2">
      <c r="C522" s="406"/>
      <c r="E522" s="406"/>
      <c r="F522" s="209"/>
      <c r="G522" s="209"/>
      <c r="H522" s="209"/>
      <c r="I522" s="209"/>
      <c r="J522" s="209"/>
      <c r="K522" s="209"/>
      <c r="L522" s="209"/>
      <c r="M522" s="209"/>
      <c r="N522" s="209"/>
      <c r="O522" s="209"/>
      <c r="P522" s="209"/>
      <c r="Q522" s="209"/>
      <c r="R522" s="209"/>
      <c r="S522" s="209"/>
      <c r="T522" s="209"/>
      <c r="U522" s="209"/>
      <c r="V522" s="209"/>
      <c r="W522" s="209"/>
    </row>
    <row r="523" spans="3:23" ht="15" x14ac:dyDescent="0.25">
      <c r="C523" s="409" t="str">
        <f>"Trading Comparables: "&amp;'Trading Comparables'!B71</f>
        <v>Trading Comparables: P/B</v>
      </c>
      <c r="D523" s="410"/>
      <c r="E523" s="411"/>
      <c r="F523" s="209"/>
      <c r="G523" s="209"/>
      <c r="H523" s="209"/>
      <c r="I523" s="209"/>
      <c r="J523" s="209"/>
      <c r="K523" s="209"/>
      <c r="L523" s="209"/>
      <c r="M523" s="209"/>
      <c r="N523" s="209"/>
      <c r="O523" s="209"/>
      <c r="P523" s="209"/>
      <c r="Q523" s="209"/>
      <c r="R523" s="209"/>
      <c r="S523" s="209"/>
      <c r="T523" s="209"/>
      <c r="U523" s="209"/>
      <c r="V523" s="209"/>
      <c r="W523" s="209"/>
    </row>
    <row r="524" spans="3:23" ht="14.25" x14ac:dyDescent="0.2">
      <c r="C524" s="400" t="str">
        <f>'Trading Comparables'!B72</f>
        <v>Min Peer P/B</v>
      </c>
      <c r="D524" s="407"/>
      <c r="E524" s="401">
        <f>'Trading Comparables'!C72</f>
        <v>2.0789759999999999</v>
      </c>
      <c r="F524" s="209"/>
      <c r="G524" s="209"/>
      <c r="H524" s="209"/>
      <c r="I524" s="209"/>
      <c r="J524" s="209"/>
      <c r="K524" s="209"/>
      <c r="L524" s="209"/>
      <c r="M524" s="209"/>
      <c r="N524" s="209"/>
      <c r="O524" s="209"/>
      <c r="P524" s="209"/>
      <c r="Q524" s="209"/>
      <c r="R524" s="209"/>
      <c r="S524" s="209"/>
      <c r="T524" s="209"/>
      <c r="U524" s="209"/>
      <c r="V524" s="209"/>
      <c r="W524" s="209"/>
    </row>
    <row r="525" spans="3:23" ht="14.25" x14ac:dyDescent="0.2">
      <c r="C525" s="402" t="str">
        <f>'Trading Comparables'!B73</f>
        <v>Median Peer P/B</v>
      </c>
      <c r="E525" s="403">
        <f>'Trading Comparables'!C73</f>
        <v>3.3022200000000002</v>
      </c>
      <c r="F525" s="209"/>
      <c r="G525" s="209"/>
      <c r="H525" s="209"/>
      <c r="I525" s="209"/>
      <c r="J525" s="209"/>
      <c r="K525" s="209"/>
      <c r="L525" s="209"/>
      <c r="M525" s="209"/>
      <c r="N525" s="209"/>
      <c r="O525" s="209"/>
      <c r="P525" s="209"/>
      <c r="Q525" s="209"/>
      <c r="R525" s="209"/>
      <c r="S525" s="209"/>
      <c r="T525" s="209"/>
      <c r="U525" s="209"/>
      <c r="V525" s="209"/>
      <c r="W525" s="209"/>
    </row>
    <row r="526" spans="3:23" ht="14.25" x14ac:dyDescent="0.2">
      <c r="C526" s="402" t="str">
        <f>'Trading Comparables'!B74</f>
        <v>Avg Peer P/B</v>
      </c>
      <c r="E526" s="403">
        <f>'Trading Comparables'!C74</f>
        <v>4.2340741428571436</v>
      </c>
      <c r="F526" s="209"/>
      <c r="G526" s="209"/>
      <c r="H526" s="209"/>
      <c r="I526" s="209"/>
      <c r="J526" s="209"/>
      <c r="K526" s="209"/>
      <c r="L526" s="209"/>
      <c r="M526" s="209"/>
      <c r="N526" s="209"/>
      <c r="O526" s="209"/>
      <c r="P526" s="209"/>
      <c r="Q526" s="209"/>
      <c r="R526" s="209"/>
      <c r="S526" s="209"/>
      <c r="T526" s="209"/>
      <c r="U526" s="209"/>
      <c r="V526" s="209"/>
      <c r="W526" s="209"/>
    </row>
    <row r="527" spans="3:23" ht="14.25" x14ac:dyDescent="0.2">
      <c r="C527" s="402" t="str">
        <f>'Trading Comparables'!B75</f>
        <v>Max Peer P/B</v>
      </c>
      <c r="E527" s="403">
        <f>'Trading Comparables'!C75</f>
        <v>8.5492329999999992</v>
      </c>
      <c r="F527" s="209"/>
      <c r="G527" s="209"/>
      <c r="H527" s="209"/>
      <c r="I527" s="209"/>
      <c r="J527" s="209"/>
      <c r="K527" s="209"/>
      <c r="L527" s="209"/>
      <c r="M527" s="209"/>
      <c r="N527" s="209"/>
      <c r="O527" s="209"/>
      <c r="P527" s="209"/>
      <c r="Q527" s="209"/>
      <c r="R527" s="209"/>
      <c r="S527" s="209"/>
      <c r="T527" s="209"/>
      <c r="U527" s="209"/>
      <c r="V527" s="209"/>
      <c r="W527" s="209"/>
    </row>
    <row r="528" spans="3:23" ht="14.25" x14ac:dyDescent="0.2">
      <c r="C528" s="402" t="str">
        <f>'Trading Comparables'!B76</f>
        <v>Crocs P/B</v>
      </c>
      <c r="E528" s="403">
        <f ca="1">'Trading Comparables'!C76</f>
        <v>3.2591003249963526</v>
      </c>
      <c r="F528" s="209"/>
      <c r="G528" s="209"/>
      <c r="H528" s="209"/>
      <c r="I528" s="209"/>
      <c r="J528" s="209"/>
      <c r="K528" s="209"/>
      <c r="L528" s="209"/>
      <c r="M528" s="209"/>
      <c r="N528" s="209"/>
      <c r="O528" s="209"/>
      <c r="P528" s="209"/>
      <c r="Q528" s="209"/>
      <c r="R528" s="209"/>
      <c r="S528" s="209"/>
      <c r="T528" s="209"/>
      <c r="U528" s="209"/>
      <c r="V528" s="209"/>
      <c r="W528" s="209"/>
    </row>
    <row r="529" spans="3:23" ht="14.25" x14ac:dyDescent="0.2">
      <c r="C529" s="402" t="str">
        <f>'Trading Comparables'!B77</f>
        <v>Fwd Min Peer P/B</v>
      </c>
      <c r="E529" s="403">
        <f>'Trading Comparables'!C77</f>
        <v>0.84215272799999996</v>
      </c>
      <c r="F529" s="209"/>
      <c r="G529" s="209"/>
      <c r="H529" s="209"/>
      <c r="I529" s="209"/>
      <c r="J529" s="209"/>
      <c r="K529" s="209"/>
      <c r="L529" s="209"/>
      <c r="M529" s="209"/>
      <c r="N529" s="209"/>
      <c r="O529" s="209"/>
      <c r="P529" s="209"/>
      <c r="Q529" s="209"/>
      <c r="R529" s="209"/>
      <c r="S529" s="209"/>
      <c r="T529" s="209"/>
      <c r="U529" s="209"/>
      <c r="V529" s="209"/>
      <c r="W529" s="209"/>
    </row>
    <row r="530" spans="3:23" ht="14.25" x14ac:dyDescent="0.2">
      <c r="C530" s="402" t="str">
        <f>'Trading Comparables'!B78</f>
        <v>Fwd Median Peer P/B</v>
      </c>
      <c r="E530" s="403">
        <f>'Trading Comparables'!C78</f>
        <v>2.4479025336499998</v>
      </c>
      <c r="F530" s="209"/>
      <c r="G530" s="209"/>
      <c r="H530" s="209"/>
      <c r="I530" s="209"/>
      <c r="J530" s="209"/>
      <c r="K530" s="209"/>
      <c r="L530" s="209"/>
      <c r="M530" s="209"/>
      <c r="N530" s="209"/>
      <c r="O530" s="209"/>
      <c r="P530" s="209"/>
      <c r="Q530" s="209"/>
      <c r="R530" s="209"/>
      <c r="S530" s="209"/>
      <c r="T530" s="209"/>
      <c r="U530" s="209"/>
      <c r="V530" s="209"/>
      <c r="W530" s="209"/>
    </row>
    <row r="531" spans="3:23" ht="14.25" x14ac:dyDescent="0.2">
      <c r="C531" s="402" t="str">
        <f>'Trading Comparables'!B79</f>
        <v>Fwd Avg Peer P/B</v>
      </c>
      <c r="E531" s="403">
        <f>'Trading Comparables'!C79</f>
        <v>3.0965619147274701</v>
      </c>
      <c r="F531" s="209"/>
      <c r="G531" s="209"/>
      <c r="H531" s="209"/>
      <c r="I531" s="209"/>
      <c r="J531" s="209"/>
      <c r="K531" s="209"/>
      <c r="L531" s="209"/>
      <c r="M531" s="209"/>
      <c r="N531" s="209"/>
      <c r="O531" s="209"/>
      <c r="P531" s="209"/>
      <c r="Q531" s="209"/>
      <c r="R531" s="209"/>
      <c r="S531" s="209"/>
      <c r="T531" s="209"/>
      <c r="U531" s="209"/>
      <c r="V531" s="209"/>
      <c r="W531" s="209"/>
    </row>
    <row r="532" spans="3:23" ht="14.25" x14ac:dyDescent="0.2">
      <c r="C532" s="402" t="str">
        <f>'Trading Comparables'!B80</f>
        <v>Fwd Max Peer P/B</v>
      </c>
      <c r="E532" s="403">
        <f>'Trading Comparables'!C80</f>
        <v>5.9967088065747003</v>
      </c>
      <c r="F532" s="209"/>
      <c r="G532" s="209"/>
      <c r="H532" s="209"/>
      <c r="I532" s="209"/>
      <c r="J532" s="209"/>
      <c r="K532" s="209"/>
      <c r="L532" s="209"/>
      <c r="M532" s="209"/>
      <c r="N532" s="209"/>
      <c r="O532" s="209"/>
      <c r="P532" s="209"/>
      <c r="Q532" s="209"/>
      <c r="R532" s="209"/>
      <c r="S532" s="209"/>
      <c r="T532" s="209"/>
      <c r="U532" s="209"/>
      <c r="V532" s="209"/>
      <c r="W532" s="209"/>
    </row>
    <row r="533" spans="3:23" ht="14.25" x14ac:dyDescent="0.2">
      <c r="C533" s="404" t="str">
        <f>'Trading Comparables'!B81</f>
        <v>Fwd Crocs P/B</v>
      </c>
      <c r="D533" s="408"/>
      <c r="E533" s="405">
        <f>'Trading Comparables'!C81</f>
        <v>2.8284083204999999</v>
      </c>
      <c r="F533" s="209"/>
      <c r="G533" s="209"/>
      <c r="H533" s="209"/>
      <c r="I533" s="209"/>
      <c r="J533" s="209"/>
      <c r="K533" s="209"/>
      <c r="L533" s="209"/>
      <c r="M533" s="209"/>
      <c r="N533" s="209"/>
      <c r="O533" s="209"/>
      <c r="P533" s="209"/>
      <c r="Q533" s="209"/>
      <c r="R533" s="209"/>
      <c r="S533" s="209"/>
      <c r="T533" s="209"/>
      <c r="U533" s="209"/>
      <c r="V533" s="209"/>
      <c r="W533" s="209"/>
    </row>
    <row r="534" spans="3:23" x14ac:dyDescent="0.2">
      <c r="C534" s="209"/>
      <c r="D534" s="209"/>
      <c r="E534" s="209"/>
      <c r="F534" s="209"/>
      <c r="G534" s="209"/>
      <c r="H534" s="209"/>
      <c r="I534" s="209"/>
      <c r="J534" s="209"/>
      <c r="K534" s="209"/>
      <c r="L534" s="209"/>
      <c r="M534" s="209"/>
      <c r="N534" s="209"/>
      <c r="O534" s="209"/>
      <c r="P534" s="209"/>
      <c r="Q534" s="209"/>
      <c r="R534" s="209"/>
      <c r="S534" s="209"/>
      <c r="T534" s="209"/>
      <c r="U534" s="209"/>
      <c r="V534" s="209"/>
      <c r="W534" s="209"/>
    </row>
    <row r="535" spans="3:23" x14ac:dyDescent="0.2">
      <c r="C535" s="209"/>
      <c r="D535" s="209"/>
      <c r="E535" s="209"/>
      <c r="F535" s="209"/>
      <c r="G535" s="209"/>
      <c r="H535" s="209"/>
      <c r="I535" s="209"/>
      <c r="J535" s="209"/>
      <c r="K535" s="209"/>
      <c r="L535" s="209"/>
      <c r="M535" s="209"/>
      <c r="N535" s="209"/>
      <c r="O535" s="209"/>
      <c r="P535" s="209"/>
      <c r="Q535" s="209"/>
      <c r="R535" s="209"/>
      <c r="S535" s="209"/>
      <c r="T535" s="209"/>
      <c r="U535" s="209"/>
      <c r="V535" s="209"/>
      <c r="W535" s="209"/>
    </row>
    <row r="536" spans="3:23" x14ac:dyDescent="0.2">
      <c r="C536" s="209"/>
      <c r="D536" s="209"/>
      <c r="E536" s="209"/>
      <c r="F536" s="209"/>
      <c r="G536" s="209"/>
      <c r="H536" s="209"/>
      <c r="I536" s="209"/>
      <c r="J536" s="209"/>
      <c r="K536" s="209"/>
      <c r="L536" s="209"/>
      <c r="M536" s="209"/>
      <c r="N536" s="209"/>
      <c r="O536" s="209"/>
      <c r="P536" s="209"/>
      <c r="Q536" s="209"/>
      <c r="R536" s="209"/>
      <c r="S536" s="209"/>
      <c r="T536" s="209"/>
      <c r="U536" s="209"/>
      <c r="V536" s="209"/>
      <c r="W536" s="209"/>
    </row>
    <row r="537" spans="3:23" x14ac:dyDescent="0.2">
      <c r="C537" s="209"/>
      <c r="D537" s="209"/>
      <c r="E537" s="209"/>
      <c r="F537" s="209"/>
      <c r="G537" s="209"/>
      <c r="H537" s="209"/>
      <c r="I537" s="209"/>
      <c r="J537" s="209"/>
      <c r="K537" s="209"/>
      <c r="L537" s="209"/>
      <c r="M537" s="209"/>
      <c r="N537" s="209"/>
      <c r="O537" s="209"/>
      <c r="P537" s="209"/>
      <c r="Q537" s="209"/>
      <c r="R537" s="209"/>
      <c r="S537" s="209"/>
      <c r="T537" s="209"/>
      <c r="U537" s="209"/>
      <c r="V537" s="209"/>
      <c r="W537" s="209"/>
    </row>
    <row r="538" spans="3:23" x14ac:dyDescent="0.2">
      <c r="C538" s="209"/>
      <c r="D538" s="209"/>
      <c r="E538" s="209"/>
      <c r="F538" s="209"/>
      <c r="G538" s="209"/>
      <c r="H538" s="209"/>
      <c r="I538" s="209"/>
      <c r="J538" s="209"/>
      <c r="K538" s="209"/>
      <c r="L538" s="209"/>
      <c r="M538" s="209"/>
      <c r="N538" s="209"/>
      <c r="O538" s="209"/>
      <c r="P538" s="209"/>
      <c r="Q538" s="209"/>
      <c r="R538" s="209"/>
      <c r="S538" s="209"/>
      <c r="T538" s="209"/>
      <c r="U538" s="209"/>
      <c r="V538" s="209"/>
      <c r="W538" s="209"/>
    </row>
    <row r="539" spans="3:23" x14ac:dyDescent="0.2">
      <c r="C539" s="209"/>
      <c r="D539" s="209"/>
      <c r="E539" s="209"/>
      <c r="F539" s="209"/>
      <c r="G539" s="209"/>
      <c r="H539" s="209"/>
      <c r="I539" s="209"/>
      <c r="J539" s="209"/>
      <c r="K539" s="209"/>
      <c r="L539" s="209"/>
      <c r="M539" s="209"/>
      <c r="N539" s="209"/>
      <c r="O539" s="209"/>
      <c r="P539" s="209"/>
      <c r="Q539" s="209"/>
      <c r="R539" s="209"/>
      <c r="S539" s="209"/>
      <c r="T539" s="209"/>
      <c r="U539" s="209"/>
      <c r="V539" s="209"/>
      <c r="W539" s="209"/>
    </row>
    <row r="540" spans="3:23" x14ac:dyDescent="0.2">
      <c r="C540" s="209"/>
      <c r="D540" s="209"/>
      <c r="E540" s="209"/>
      <c r="F540" s="209"/>
      <c r="G540" s="209"/>
      <c r="H540" s="209"/>
      <c r="I540" s="209"/>
      <c r="J540" s="209"/>
      <c r="K540" s="209"/>
      <c r="L540" s="209"/>
      <c r="M540" s="209"/>
      <c r="N540" s="209"/>
      <c r="O540" s="209"/>
      <c r="P540" s="209"/>
      <c r="Q540" s="209"/>
      <c r="R540" s="209"/>
      <c r="S540" s="209"/>
      <c r="T540" s="209"/>
      <c r="U540" s="209"/>
      <c r="V540" s="209"/>
      <c r="W540" s="209"/>
    </row>
    <row r="541" spans="3:23" x14ac:dyDescent="0.2">
      <c r="C541" s="209"/>
      <c r="D541" s="209"/>
      <c r="E541" s="209"/>
      <c r="F541" s="209"/>
      <c r="G541" s="209"/>
      <c r="H541" s="209"/>
      <c r="I541" s="209"/>
      <c r="J541" s="209"/>
      <c r="K541" s="209"/>
      <c r="L541" s="209"/>
      <c r="M541" s="209"/>
      <c r="N541" s="209"/>
      <c r="O541" s="209"/>
      <c r="P541" s="209"/>
      <c r="Q541" s="209"/>
      <c r="R541" s="209"/>
      <c r="S541" s="209"/>
      <c r="T541" s="209"/>
      <c r="U541" s="209"/>
      <c r="V541" s="209"/>
      <c r="W541" s="209"/>
    </row>
    <row r="542" spans="3:23" x14ac:dyDescent="0.2">
      <c r="C542" s="209"/>
      <c r="D542" s="209"/>
      <c r="E542" s="209"/>
      <c r="F542" s="209"/>
      <c r="G542" s="209"/>
      <c r="H542" s="209"/>
      <c r="I542" s="209"/>
      <c r="J542" s="209"/>
      <c r="K542" s="209"/>
      <c r="L542" s="209"/>
      <c r="M542" s="209"/>
      <c r="N542" s="209"/>
      <c r="O542" s="209"/>
      <c r="P542" s="209"/>
      <c r="Q542" s="209"/>
      <c r="R542" s="209"/>
      <c r="S542" s="209"/>
      <c r="T542" s="209"/>
      <c r="U542" s="209"/>
      <c r="V542" s="209"/>
      <c r="W542" s="209"/>
    </row>
    <row r="543" spans="3:23" x14ac:dyDescent="0.2">
      <c r="C543" s="209"/>
      <c r="D543" s="209"/>
      <c r="E543" s="209"/>
      <c r="F543" s="209"/>
      <c r="G543" s="209"/>
      <c r="H543" s="209"/>
      <c r="I543" s="209"/>
      <c r="J543" s="209"/>
      <c r="K543" s="209"/>
      <c r="L543" s="209"/>
      <c r="M543" s="209"/>
      <c r="N543" s="209"/>
      <c r="O543" s="209"/>
      <c r="P543" s="209"/>
      <c r="Q543" s="209"/>
      <c r="R543" s="209"/>
      <c r="S543" s="209"/>
      <c r="T543" s="209"/>
      <c r="U543" s="209"/>
      <c r="V543" s="209"/>
      <c r="W543" s="209"/>
    </row>
    <row r="544" spans="3:23" x14ac:dyDescent="0.2">
      <c r="C544" s="209"/>
      <c r="D544" s="209"/>
      <c r="E544" s="209"/>
      <c r="F544" s="209"/>
      <c r="G544" s="209"/>
      <c r="H544" s="209"/>
      <c r="I544" s="209"/>
      <c r="J544" s="209"/>
      <c r="K544" s="209"/>
      <c r="L544" s="209"/>
      <c r="M544" s="209"/>
      <c r="N544" s="209"/>
      <c r="O544" s="209"/>
      <c r="P544" s="209"/>
      <c r="Q544" s="209"/>
      <c r="R544" s="209"/>
      <c r="S544" s="209"/>
      <c r="T544" s="209"/>
      <c r="U544" s="209"/>
      <c r="V544" s="209"/>
      <c r="W544" s="209"/>
    </row>
    <row r="545" spans="3:23" x14ac:dyDescent="0.2">
      <c r="C545" s="209"/>
      <c r="D545" s="209"/>
      <c r="E545" s="209"/>
      <c r="F545" s="209"/>
      <c r="G545" s="209"/>
      <c r="H545" s="209"/>
      <c r="I545" s="209"/>
      <c r="J545" s="209"/>
      <c r="K545" s="209"/>
      <c r="L545" s="209"/>
      <c r="M545" s="209"/>
      <c r="N545" s="209"/>
      <c r="O545" s="209"/>
      <c r="P545" s="209"/>
      <c r="Q545" s="209"/>
      <c r="R545" s="209"/>
      <c r="S545" s="209"/>
      <c r="T545" s="209"/>
      <c r="U545" s="209"/>
      <c r="V545" s="209"/>
      <c r="W545" s="209"/>
    </row>
    <row r="546" spans="3:23" x14ac:dyDescent="0.2">
      <c r="C546" s="209"/>
      <c r="D546" s="209"/>
      <c r="E546" s="209"/>
      <c r="F546" s="209"/>
      <c r="G546" s="209"/>
      <c r="H546" s="209"/>
      <c r="I546" s="209"/>
      <c r="J546" s="209"/>
      <c r="K546" s="209"/>
      <c r="L546" s="209"/>
      <c r="M546" s="209"/>
      <c r="N546" s="209"/>
      <c r="O546" s="209"/>
      <c r="P546" s="209"/>
      <c r="Q546" s="209"/>
      <c r="R546" s="209"/>
      <c r="S546" s="209"/>
      <c r="T546" s="209"/>
      <c r="U546" s="209"/>
      <c r="V546" s="209"/>
      <c r="W546" s="209"/>
    </row>
    <row r="547" spans="3:23" x14ac:dyDescent="0.2">
      <c r="C547" s="209"/>
      <c r="D547" s="209"/>
      <c r="E547" s="209"/>
      <c r="F547" s="209"/>
      <c r="G547" s="209"/>
      <c r="H547" s="209"/>
      <c r="I547" s="209"/>
      <c r="J547" s="209"/>
      <c r="K547" s="209"/>
      <c r="L547" s="209"/>
      <c r="M547" s="209"/>
      <c r="N547" s="209"/>
      <c r="O547" s="209"/>
      <c r="P547" s="209"/>
      <c r="Q547" s="209"/>
      <c r="R547" s="209"/>
      <c r="S547" s="209"/>
      <c r="T547" s="209"/>
      <c r="U547" s="209"/>
      <c r="V547" s="209"/>
      <c r="W547" s="209"/>
    </row>
    <row r="548" spans="3:23" x14ac:dyDescent="0.2">
      <c r="C548" s="209"/>
      <c r="D548" s="209"/>
      <c r="E548" s="209"/>
      <c r="F548" s="209"/>
      <c r="G548" s="209"/>
      <c r="H548" s="209"/>
      <c r="I548" s="209"/>
      <c r="J548" s="209"/>
      <c r="K548" s="209"/>
      <c r="L548" s="209"/>
      <c r="M548" s="209"/>
      <c r="N548" s="209"/>
      <c r="O548" s="209"/>
      <c r="P548" s="209"/>
      <c r="Q548" s="209"/>
      <c r="R548" s="209"/>
      <c r="S548" s="209"/>
      <c r="T548" s="209"/>
      <c r="U548" s="209"/>
      <c r="V548" s="209"/>
      <c r="W548" s="209"/>
    </row>
    <row r="549" spans="3:23" x14ac:dyDescent="0.2">
      <c r="C549" s="209"/>
      <c r="D549" s="209"/>
      <c r="E549" s="209"/>
      <c r="F549" s="209"/>
      <c r="G549" s="209"/>
      <c r="H549" s="209"/>
      <c r="I549" s="209"/>
      <c r="J549" s="209"/>
      <c r="K549" s="209"/>
      <c r="L549" s="209"/>
      <c r="M549" s="209"/>
      <c r="N549" s="209"/>
      <c r="O549" s="209"/>
      <c r="P549" s="209"/>
      <c r="Q549" s="209"/>
      <c r="R549" s="209"/>
      <c r="S549" s="209"/>
      <c r="T549" s="209"/>
      <c r="U549" s="209"/>
      <c r="V549" s="209"/>
      <c r="W549" s="209"/>
    </row>
    <row r="550" spans="3:23" x14ac:dyDescent="0.2">
      <c r="C550" s="209"/>
      <c r="D550" s="209"/>
      <c r="E550" s="209"/>
      <c r="F550" s="209"/>
      <c r="G550" s="209"/>
      <c r="H550" s="209"/>
      <c r="I550" s="209"/>
      <c r="J550" s="209"/>
      <c r="K550" s="209"/>
      <c r="L550" s="209"/>
      <c r="M550" s="209"/>
      <c r="N550" s="209"/>
      <c r="O550" s="209"/>
      <c r="P550" s="209"/>
      <c r="Q550" s="209"/>
      <c r="R550" s="209"/>
      <c r="S550" s="209"/>
      <c r="T550" s="209"/>
      <c r="U550" s="209"/>
      <c r="V550" s="209"/>
      <c r="W550" s="209"/>
    </row>
    <row r="551" spans="3:23" x14ac:dyDescent="0.2">
      <c r="C551" s="209"/>
      <c r="D551" s="209"/>
      <c r="E551" s="209"/>
      <c r="F551" s="209"/>
      <c r="G551" s="209"/>
      <c r="H551" s="209"/>
      <c r="I551" s="209"/>
      <c r="J551" s="209"/>
      <c r="K551" s="209"/>
      <c r="L551" s="209"/>
      <c r="M551" s="209"/>
      <c r="N551" s="209"/>
      <c r="O551" s="209"/>
      <c r="P551" s="209"/>
      <c r="Q551" s="209"/>
      <c r="R551" s="209"/>
      <c r="S551" s="209"/>
      <c r="T551" s="209"/>
      <c r="U551" s="209"/>
      <c r="V551" s="209"/>
      <c r="W551" s="209"/>
    </row>
    <row r="552" spans="3:23" x14ac:dyDescent="0.2">
      <c r="C552" s="209"/>
      <c r="D552" s="209"/>
      <c r="E552" s="209"/>
      <c r="F552" s="209"/>
      <c r="G552" s="209"/>
      <c r="H552" s="209"/>
      <c r="I552" s="209"/>
      <c r="J552" s="209"/>
      <c r="K552" s="209"/>
      <c r="L552" s="209"/>
      <c r="M552" s="209"/>
      <c r="N552" s="209"/>
      <c r="O552" s="209"/>
      <c r="P552" s="209"/>
      <c r="Q552" s="209"/>
      <c r="R552" s="209"/>
      <c r="S552" s="209"/>
      <c r="T552" s="209"/>
      <c r="U552" s="209"/>
      <c r="V552" s="209"/>
      <c r="W552" s="209"/>
    </row>
    <row r="553" spans="3:23" x14ac:dyDescent="0.2">
      <c r="C553" s="209"/>
      <c r="D553" s="209"/>
      <c r="E553" s="209"/>
      <c r="F553" s="209"/>
      <c r="G553" s="209"/>
      <c r="H553" s="209"/>
      <c r="I553" s="209"/>
      <c r="J553" s="209"/>
      <c r="K553" s="209"/>
      <c r="L553" s="209"/>
      <c r="M553" s="209"/>
      <c r="N553" s="209"/>
      <c r="O553" s="209"/>
      <c r="P553" s="209"/>
      <c r="Q553" s="209"/>
      <c r="R553" s="209"/>
      <c r="S553" s="209"/>
      <c r="T553" s="209"/>
      <c r="U553" s="209"/>
      <c r="V553" s="209"/>
      <c r="W553" s="209"/>
    </row>
    <row r="554" spans="3:23" x14ac:dyDescent="0.2">
      <c r="C554" s="209"/>
      <c r="D554" s="209"/>
      <c r="E554" s="209"/>
      <c r="F554" s="209"/>
      <c r="G554" s="209"/>
      <c r="H554" s="209"/>
      <c r="I554" s="209"/>
      <c r="J554" s="209"/>
      <c r="K554" s="209"/>
      <c r="L554" s="209"/>
      <c r="M554" s="209"/>
      <c r="N554" s="209"/>
      <c r="O554" s="209"/>
      <c r="P554" s="209"/>
      <c r="Q554" s="209"/>
      <c r="R554" s="209"/>
      <c r="S554" s="209"/>
      <c r="T554" s="209"/>
      <c r="U554" s="209"/>
      <c r="V554" s="209"/>
      <c r="W554" s="209"/>
    </row>
    <row r="555" spans="3:23" x14ac:dyDescent="0.2">
      <c r="C555" s="209"/>
      <c r="D555" s="209"/>
      <c r="E555" s="209"/>
      <c r="F555" s="209"/>
      <c r="G555" s="209"/>
      <c r="H555" s="209"/>
      <c r="I555" s="209"/>
      <c r="J555" s="209"/>
      <c r="K555" s="209"/>
      <c r="L555" s="209"/>
      <c r="M555" s="209"/>
      <c r="N555" s="209"/>
      <c r="O555" s="209"/>
      <c r="P555" s="209"/>
      <c r="Q555" s="209"/>
      <c r="R555" s="209"/>
      <c r="S555" s="209"/>
      <c r="T555" s="209"/>
      <c r="U555" s="209"/>
      <c r="V555" s="209"/>
      <c r="W555" s="209"/>
    </row>
    <row r="556" spans="3:23" x14ac:dyDescent="0.2">
      <c r="C556" s="209"/>
      <c r="D556" s="209"/>
      <c r="E556" s="209"/>
      <c r="F556" s="209"/>
      <c r="G556" s="209"/>
      <c r="H556" s="209"/>
      <c r="I556" s="209"/>
      <c r="J556" s="209"/>
      <c r="K556" s="209"/>
      <c r="L556" s="209"/>
      <c r="M556" s="209"/>
      <c r="N556" s="209"/>
      <c r="O556" s="209"/>
      <c r="P556" s="209"/>
      <c r="Q556" s="209"/>
      <c r="R556" s="209"/>
      <c r="S556" s="209"/>
      <c r="T556" s="209"/>
      <c r="U556" s="209"/>
      <c r="V556" s="209"/>
      <c r="W556" s="209"/>
    </row>
    <row r="557" spans="3:23" x14ac:dyDescent="0.2">
      <c r="C557" s="209"/>
      <c r="D557" s="209"/>
      <c r="E557" s="209"/>
      <c r="F557" s="209"/>
      <c r="G557" s="209"/>
      <c r="H557" s="209"/>
      <c r="I557" s="209"/>
      <c r="J557" s="209"/>
      <c r="K557" s="209"/>
      <c r="L557" s="209"/>
      <c r="M557" s="209"/>
      <c r="N557" s="209"/>
      <c r="O557" s="209"/>
      <c r="P557" s="209"/>
      <c r="Q557" s="209"/>
      <c r="R557" s="209"/>
      <c r="S557" s="209"/>
      <c r="T557" s="209"/>
      <c r="U557" s="209"/>
      <c r="V557" s="209"/>
      <c r="W557" s="209"/>
    </row>
    <row r="558" spans="3:23" x14ac:dyDescent="0.2">
      <c r="C558" s="209"/>
      <c r="D558" s="209"/>
      <c r="E558" s="209"/>
      <c r="F558" s="209"/>
      <c r="G558" s="209"/>
      <c r="H558" s="209"/>
      <c r="I558" s="209"/>
      <c r="J558" s="209"/>
      <c r="K558" s="209"/>
      <c r="L558" s="209"/>
      <c r="M558" s="209"/>
      <c r="N558" s="209"/>
      <c r="O558" s="209"/>
      <c r="P558" s="209"/>
      <c r="Q558" s="209"/>
      <c r="R558" s="209"/>
      <c r="S558" s="209"/>
      <c r="T558" s="209"/>
      <c r="U558" s="209"/>
      <c r="V558" s="209"/>
      <c r="W558" s="209"/>
    </row>
    <row r="559" spans="3:23" x14ac:dyDescent="0.2">
      <c r="C559" s="209"/>
      <c r="D559" s="209"/>
      <c r="E559" s="209"/>
      <c r="F559" s="209"/>
      <c r="G559" s="209"/>
      <c r="H559" s="209"/>
      <c r="I559" s="209"/>
      <c r="J559" s="209"/>
      <c r="K559" s="209"/>
      <c r="L559" s="209"/>
      <c r="M559" s="209"/>
      <c r="N559" s="209"/>
      <c r="O559" s="209"/>
      <c r="P559" s="209"/>
      <c r="Q559" s="209"/>
      <c r="R559" s="209"/>
      <c r="S559" s="209"/>
      <c r="T559" s="209"/>
      <c r="U559" s="209"/>
      <c r="V559" s="209"/>
      <c r="W559" s="209"/>
    </row>
    <row r="560" spans="3:23" x14ac:dyDescent="0.2">
      <c r="C560" s="209"/>
      <c r="D560" s="209"/>
      <c r="E560" s="209"/>
      <c r="F560" s="209"/>
      <c r="G560" s="209"/>
      <c r="H560" s="209"/>
      <c r="I560" s="209"/>
      <c r="J560" s="209"/>
      <c r="K560" s="209"/>
      <c r="L560" s="209"/>
      <c r="M560" s="209"/>
      <c r="N560" s="209"/>
      <c r="O560" s="209"/>
      <c r="P560" s="209"/>
      <c r="Q560" s="209"/>
      <c r="R560" s="209"/>
      <c r="S560" s="209"/>
      <c r="T560" s="209"/>
      <c r="U560" s="209"/>
      <c r="V560" s="209"/>
      <c r="W560" s="209"/>
    </row>
    <row r="561" spans="3:23" x14ac:dyDescent="0.2">
      <c r="C561" s="209"/>
      <c r="D561" s="209"/>
      <c r="E561" s="209"/>
      <c r="F561" s="209"/>
      <c r="G561" s="209"/>
      <c r="H561" s="209"/>
      <c r="I561" s="209"/>
      <c r="J561" s="209"/>
      <c r="K561" s="209"/>
      <c r="L561" s="209"/>
      <c r="M561" s="209"/>
      <c r="N561" s="209"/>
      <c r="O561" s="209"/>
      <c r="P561" s="209"/>
      <c r="Q561" s="209"/>
      <c r="R561" s="209"/>
      <c r="S561" s="209"/>
      <c r="T561" s="209"/>
      <c r="U561" s="209"/>
      <c r="V561" s="209"/>
      <c r="W561" s="209"/>
    </row>
    <row r="562" spans="3:23" x14ac:dyDescent="0.2">
      <c r="C562" s="209"/>
      <c r="D562" s="209"/>
      <c r="E562" s="209"/>
      <c r="F562" s="209"/>
      <c r="G562" s="209"/>
      <c r="H562" s="209"/>
      <c r="I562" s="209"/>
      <c r="J562" s="209"/>
      <c r="K562" s="209"/>
      <c r="L562" s="209"/>
      <c r="M562" s="209"/>
      <c r="N562" s="209"/>
      <c r="O562" s="209"/>
      <c r="P562" s="209"/>
      <c r="Q562" s="209"/>
      <c r="R562" s="209"/>
      <c r="S562" s="209"/>
      <c r="T562" s="209"/>
      <c r="U562" s="209"/>
      <c r="V562" s="209"/>
      <c r="W562" s="209"/>
    </row>
    <row r="563" spans="3:23" x14ac:dyDescent="0.2">
      <c r="C563" s="209"/>
      <c r="D563" s="209"/>
      <c r="E563" s="209"/>
      <c r="F563" s="209"/>
      <c r="G563" s="209"/>
      <c r="H563" s="209"/>
      <c r="I563" s="209"/>
      <c r="J563" s="209"/>
      <c r="K563" s="209"/>
      <c r="L563" s="209"/>
      <c r="M563" s="209"/>
      <c r="N563" s="209"/>
      <c r="O563" s="209"/>
      <c r="P563" s="209"/>
      <c r="Q563" s="209"/>
      <c r="R563" s="209"/>
      <c r="S563" s="209"/>
      <c r="T563" s="209"/>
      <c r="U563" s="209"/>
      <c r="V563" s="209"/>
      <c r="W563" s="209"/>
    </row>
    <row r="564" spans="3:23" x14ac:dyDescent="0.2">
      <c r="C564" s="209"/>
      <c r="D564" s="209"/>
      <c r="E564" s="209"/>
      <c r="F564" s="209"/>
      <c r="G564" s="209"/>
      <c r="H564" s="209"/>
      <c r="I564" s="209"/>
      <c r="J564" s="209"/>
      <c r="K564" s="209"/>
      <c r="L564" s="209"/>
      <c r="M564" s="209"/>
      <c r="N564" s="209"/>
      <c r="O564" s="209"/>
      <c r="P564" s="209"/>
      <c r="Q564" s="209"/>
      <c r="R564" s="209"/>
      <c r="S564" s="209"/>
      <c r="T564" s="209"/>
      <c r="U564" s="209"/>
      <c r="V564" s="209"/>
      <c r="W564" s="209"/>
    </row>
    <row r="565" spans="3:23" x14ac:dyDescent="0.2">
      <c r="C565" s="209"/>
      <c r="D565" s="209"/>
      <c r="E565" s="209"/>
      <c r="F565" s="209"/>
      <c r="G565" s="209"/>
      <c r="H565" s="209"/>
      <c r="I565" s="209"/>
      <c r="J565" s="209"/>
      <c r="K565" s="209"/>
      <c r="L565" s="209"/>
      <c r="M565" s="209"/>
      <c r="N565" s="209"/>
      <c r="O565" s="209"/>
      <c r="P565" s="209"/>
      <c r="Q565" s="209"/>
      <c r="R565" s="209"/>
      <c r="S565" s="209"/>
      <c r="T565" s="209"/>
      <c r="U565" s="209"/>
      <c r="V565" s="209"/>
      <c r="W565" s="209"/>
    </row>
    <row r="566" spans="3:23" x14ac:dyDescent="0.2">
      <c r="C566" s="209"/>
      <c r="D566" s="209"/>
      <c r="E566" s="209"/>
      <c r="F566" s="209"/>
      <c r="G566" s="209"/>
      <c r="H566" s="209"/>
      <c r="I566" s="209"/>
      <c r="J566" s="209"/>
      <c r="K566" s="209"/>
      <c r="L566" s="209"/>
      <c r="M566" s="209"/>
      <c r="N566" s="209"/>
      <c r="O566" s="209"/>
      <c r="P566" s="209"/>
      <c r="Q566" s="209"/>
      <c r="R566" s="209"/>
      <c r="S566" s="209"/>
      <c r="T566" s="209"/>
      <c r="U566" s="209"/>
      <c r="V566" s="209"/>
      <c r="W566" s="209"/>
    </row>
    <row r="567" spans="3:23" x14ac:dyDescent="0.2">
      <c r="C567" s="209"/>
      <c r="D567" s="209"/>
      <c r="E567" s="209"/>
      <c r="F567" s="209"/>
      <c r="G567" s="209"/>
      <c r="H567" s="209"/>
      <c r="I567" s="209"/>
      <c r="J567" s="209"/>
      <c r="K567" s="209"/>
      <c r="L567" s="209"/>
      <c r="M567" s="209"/>
      <c r="N567" s="209"/>
      <c r="O567" s="209"/>
      <c r="P567" s="209"/>
      <c r="Q567" s="209"/>
      <c r="R567" s="209"/>
      <c r="S567" s="209"/>
      <c r="T567" s="209"/>
      <c r="U567" s="209"/>
      <c r="V567" s="209"/>
      <c r="W567" s="209"/>
    </row>
    <row r="568" spans="3:23" x14ac:dyDescent="0.2">
      <c r="C568" s="209"/>
      <c r="D568" s="209"/>
      <c r="E568" s="209"/>
      <c r="F568" s="209"/>
      <c r="G568" s="209"/>
      <c r="H568" s="209"/>
      <c r="I568" s="209"/>
      <c r="J568" s="209"/>
      <c r="K568" s="209"/>
      <c r="L568" s="209"/>
      <c r="M568" s="209"/>
      <c r="N568" s="209"/>
      <c r="O568" s="209"/>
      <c r="P568" s="209"/>
      <c r="Q568" s="209"/>
      <c r="R568" s="209"/>
      <c r="S568" s="209"/>
      <c r="T568" s="209"/>
      <c r="U568" s="209"/>
      <c r="V568" s="209"/>
      <c r="W568" s="209"/>
    </row>
    <row r="569" spans="3:23" x14ac:dyDescent="0.2">
      <c r="C569" s="209"/>
      <c r="D569" s="209"/>
      <c r="E569" s="209"/>
      <c r="F569" s="209"/>
      <c r="G569" s="209"/>
      <c r="H569" s="209"/>
      <c r="I569" s="209"/>
      <c r="J569" s="209"/>
      <c r="K569" s="209"/>
      <c r="L569" s="209"/>
      <c r="M569" s="209"/>
      <c r="N569" s="209"/>
      <c r="O569" s="209"/>
      <c r="P569" s="209"/>
      <c r="Q569" s="209"/>
      <c r="R569" s="209"/>
      <c r="S569" s="209"/>
      <c r="T569" s="209"/>
      <c r="U569" s="209"/>
      <c r="V569" s="209"/>
      <c r="W569" s="209"/>
    </row>
    <row r="570" spans="3:23" x14ac:dyDescent="0.2">
      <c r="C570" s="209"/>
      <c r="D570" s="209"/>
      <c r="E570" s="209"/>
      <c r="F570" s="209"/>
      <c r="G570" s="209"/>
      <c r="H570" s="209"/>
      <c r="I570" s="209"/>
      <c r="J570" s="209"/>
      <c r="K570" s="209"/>
      <c r="L570" s="209"/>
      <c r="M570" s="209"/>
      <c r="N570" s="209"/>
      <c r="O570" s="209"/>
      <c r="P570" s="209"/>
      <c r="Q570" s="209"/>
      <c r="R570" s="209"/>
      <c r="S570" s="209"/>
      <c r="T570" s="209"/>
      <c r="U570" s="209"/>
      <c r="V570" s="209"/>
      <c r="W570" s="209"/>
    </row>
    <row r="571" spans="3:23" x14ac:dyDescent="0.2">
      <c r="C571" s="209"/>
      <c r="D571" s="209"/>
      <c r="E571" s="209"/>
      <c r="F571" s="209"/>
      <c r="G571" s="209"/>
      <c r="H571" s="209"/>
      <c r="I571" s="209"/>
      <c r="J571" s="209"/>
      <c r="K571" s="209"/>
      <c r="L571" s="209"/>
      <c r="M571" s="209"/>
      <c r="N571" s="209"/>
      <c r="O571" s="209"/>
      <c r="P571" s="209"/>
      <c r="Q571" s="209"/>
      <c r="R571" s="209"/>
      <c r="S571" s="209"/>
      <c r="T571" s="209"/>
      <c r="U571" s="209"/>
      <c r="V571" s="209"/>
      <c r="W571" s="209"/>
    </row>
    <row r="572" spans="3:23" x14ac:dyDescent="0.2">
      <c r="C572" s="209"/>
      <c r="D572" s="209"/>
      <c r="E572" s="209"/>
      <c r="F572" s="209"/>
      <c r="G572" s="209"/>
      <c r="H572" s="209"/>
      <c r="I572" s="209"/>
      <c r="J572" s="209"/>
      <c r="K572" s="209"/>
      <c r="L572" s="209"/>
      <c r="M572" s="209"/>
      <c r="N572" s="209"/>
      <c r="O572" s="209"/>
      <c r="P572" s="209"/>
      <c r="Q572" s="209"/>
      <c r="R572" s="209"/>
      <c r="S572" s="209"/>
      <c r="T572" s="209"/>
      <c r="U572" s="209"/>
      <c r="V572" s="209"/>
      <c r="W572" s="209"/>
    </row>
    <row r="573" spans="3:23" x14ac:dyDescent="0.2">
      <c r="C573" s="209"/>
      <c r="D573" s="209"/>
      <c r="E573" s="209"/>
      <c r="F573" s="209"/>
      <c r="G573" s="209"/>
      <c r="H573" s="209"/>
      <c r="I573" s="209"/>
      <c r="J573" s="209"/>
      <c r="K573" s="209"/>
      <c r="L573" s="209"/>
      <c r="M573" s="209"/>
      <c r="N573" s="209"/>
      <c r="O573" s="209"/>
      <c r="P573" s="209"/>
      <c r="Q573" s="209"/>
      <c r="R573" s="209"/>
      <c r="S573" s="209"/>
      <c r="T573" s="209"/>
      <c r="U573" s="209"/>
      <c r="V573" s="209"/>
      <c r="W573" s="209"/>
    </row>
    <row r="574" spans="3:23" x14ac:dyDescent="0.2">
      <c r="C574" s="209"/>
      <c r="D574" s="209"/>
      <c r="E574" s="209"/>
      <c r="F574" s="209"/>
      <c r="G574" s="209"/>
      <c r="H574" s="209"/>
      <c r="I574" s="209"/>
      <c r="J574" s="209"/>
      <c r="K574" s="209"/>
      <c r="L574" s="209"/>
      <c r="M574" s="209"/>
      <c r="N574" s="209"/>
      <c r="O574" s="209"/>
      <c r="P574" s="209"/>
      <c r="Q574" s="209"/>
      <c r="R574" s="209"/>
      <c r="S574" s="209"/>
      <c r="T574" s="209"/>
      <c r="U574" s="209"/>
      <c r="V574" s="209"/>
      <c r="W574" s="209"/>
    </row>
    <row r="575" spans="3:23" x14ac:dyDescent="0.2">
      <c r="C575" s="209"/>
      <c r="D575" s="209"/>
      <c r="E575" s="209"/>
      <c r="F575" s="209"/>
      <c r="G575" s="209"/>
      <c r="H575" s="209"/>
      <c r="I575" s="209"/>
      <c r="J575" s="209"/>
      <c r="K575" s="209"/>
      <c r="L575" s="209"/>
      <c r="M575" s="209"/>
      <c r="N575" s="209"/>
      <c r="O575" s="209"/>
      <c r="P575" s="209"/>
      <c r="Q575" s="209"/>
      <c r="R575" s="209"/>
      <c r="S575" s="209"/>
      <c r="T575" s="209"/>
      <c r="U575" s="209"/>
      <c r="V575" s="209"/>
      <c r="W575" s="209"/>
    </row>
    <row r="576" spans="3:23" x14ac:dyDescent="0.2">
      <c r="C576" s="209"/>
      <c r="D576" s="209"/>
      <c r="E576" s="209"/>
      <c r="F576" s="209"/>
      <c r="G576" s="209"/>
      <c r="H576" s="209"/>
      <c r="I576" s="209"/>
      <c r="J576" s="209"/>
      <c r="K576" s="209"/>
      <c r="L576" s="209"/>
      <c r="M576" s="209"/>
      <c r="N576" s="209"/>
      <c r="O576" s="209"/>
      <c r="P576" s="209"/>
      <c r="Q576" s="209"/>
      <c r="R576" s="209"/>
      <c r="S576" s="209"/>
      <c r="T576" s="209"/>
      <c r="U576" s="209"/>
      <c r="V576" s="209"/>
      <c r="W576" s="209"/>
    </row>
    <row r="577" spans="3:23" x14ac:dyDescent="0.2">
      <c r="C577" s="209"/>
      <c r="D577" s="209"/>
      <c r="E577" s="209"/>
      <c r="F577" s="209"/>
      <c r="G577" s="209"/>
      <c r="H577" s="209"/>
      <c r="I577" s="209"/>
      <c r="J577" s="209"/>
      <c r="K577" s="209"/>
      <c r="L577" s="209"/>
      <c r="M577" s="209"/>
      <c r="N577" s="209"/>
      <c r="O577" s="209"/>
      <c r="P577" s="209"/>
      <c r="Q577" s="209"/>
      <c r="R577" s="209"/>
      <c r="S577" s="209"/>
      <c r="T577" s="209"/>
      <c r="U577" s="209"/>
      <c r="V577" s="209"/>
      <c r="W577" s="209"/>
    </row>
    <row r="578" spans="3:23" x14ac:dyDescent="0.2">
      <c r="C578" s="209"/>
      <c r="D578" s="209"/>
      <c r="E578" s="209"/>
      <c r="F578" s="209"/>
      <c r="G578" s="209"/>
      <c r="H578" s="209"/>
      <c r="I578" s="209"/>
      <c r="J578" s="209"/>
      <c r="K578" s="209"/>
      <c r="L578" s="209"/>
      <c r="M578" s="209"/>
      <c r="N578" s="209"/>
      <c r="O578" s="209"/>
      <c r="P578" s="209"/>
      <c r="Q578" s="209"/>
      <c r="R578" s="209"/>
      <c r="S578" s="209"/>
      <c r="T578" s="209"/>
      <c r="U578" s="209"/>
      <c r="V578" s="209"/>
      <c r="W578" s="209"/>
    </row>
    <row r="579" spans="3:23" x14ac:dyDescent="0.2">
      <c r="C579" s="209"/>
      <c r="D579" s="209"/>
      <c r="E579" s="209"/>
      <c r="F579" s="209"/>
      <c r="G579" s="209"/>
      <c r="H579" s="209"/>
      <c r="I579" s="209"/>
      <c r="J579" s="209"/>
      <c r="K579" s="209"/>
      <c r="L579" s="209"/>
      <c r="M579" s="209"/>
      <c r="N579" s="209"/>
      <c r="O579" s="209"/>
      <c r="P579" s="209"/>
      <c r="Q579" s="209"/>
      <c r="R579" s="209"/>
      <c r="S579" s="209"/>
      <c r="T579" s="209"/>
      <c r="U579" s="209"/>
      <c r="V579" s="209"/>
      <c r="W579" s="209"/>
    </row>
    <row r="580" spans="3:23" x14ac:dyDescent="0.2">
      <c r="C580" s="209"/>
      <c r="D580" s="209"/>
      <c r="E580" s="209"/>
      <c r="F580" s="209"/>
      <c r="G580" s="209"/>
      <c r="H580" s="209"/>
      <c r="I580" s="209"/>
      <c r="J580" s="209"/>
      <c r="K580" s="209"/>
      <c r="L580" s="209"/>
      <c r="M580" s="209"/>
      <c r="N580" s="209"/>
      <c r="O580" s="209"/>
      <c r="P580" s="209"/>
      <c r="Q580" s="209"/>
      <c r="R580" s="209"/>
      <c r="S580" s="209"/>
      <c r="T580" s="209"/>
      <c r="U580" s="209"/>
      <c r="V580" s="209"/>
      <c r="W580" s="209"/>
    </row>
    <row r="581" spans="3:23" x14ac:dyDescent="0.2">
      <c r="C581" s="209"/>
      <c r="D581" s="209"/>
      <c r="E581" s="209"/>
      <c r="F581" s="209"/>
      <c r="G581" s="209"/>
      <c r="H581" s="209"/>
      <c r="I581" s="209"/>
      <c r="J581" s="209"/>
      <c r="K581" s="209"/>
      <c r="L581" s="209"/>
      <c r="M581" s="209"/>
      <c r="N581" s="209"/>
      <c r="O581" s="209"/>
      <c r="P581" s="209"/>
      <c r="Q581" s="209"/>
      <c r="R581" s="209"/>
      <c r="S581" s="209"/>
      <c r="T581" s="209"/>
      <c r="U581" s="209"/>
      <c r="V581" s="209"/>
      <c r="W581" s="209"/>
    </row>
    <row r="582" spans="3:23" x14ac:dyDescent="0.2">
      <c r="C582" s="209"/>
      <c r="D582" s="209"/>
      <c r="E582" s="209"/>
      <c r="F582" s="209"/>
      <c r="G582" s="209"/>
      <c r="H582" s="209"/>
      <c r="I582" s="209"/>
      <c r="J582" s="209"/>
      <c r="K582" s="209"/>
      <c r="L582" s="209"/>
      <c r="M582" s="209"/>
      <c r="N582" s="209"/>
      <c r="O582" s="209"/>
      <c r="P582" s="209"/>
      <c r="Q582" s="209"/>
      <c r="R582" s="209"/>
      <c r="S582" s="209"/>
      <c r="T582" s="209"/>
      <c r="U582" s="209"/>
      <c r="V582" s="209"/>
      <c r="W582" s="209"/>
    </row>
    <row r="583" spans="3:23" x14ac:dyDescent="0.2">
      <c r="C583" s="209"/>
      <c r="D583" s="209"/>
      <c r="E583" s="209"/>
      <c r="F583" s="209"/>
      <c r="G583" s="209"/>
      <c r="H583" s="209"/>
      <c r="I583" s="209"/>
      <c r="J583" s="209"/>
      <c r="K583" s="209"/>
      <c r="L583" s="209"/>
      <c r="M583" s="209"/>
      <c r="N583" s="209"/>
      <c r="O583" s="209"/>
      <c r="P583" s="209"/>
      <c r="Q583" s="209"/>
      <c r="R583" s="209"/>
      <c r="S583" s="209"/>
      <c r="T583" s="209"/>
      <c r="U583" s="209"/>
      <c r="V583" s="209"/>
      <c r="W583" s="209"/>
    </row>
    <row r="584" spans="3:23" x14ac:dyDescent="0.2">
      <c r="C584" s="209"/>
      <c r="D584" s="209"/>
      <c r="E584" s="209"/>
      <c r="F584" s="209"/>
      <c r="G584" s="209"/>
      <c r="H584" s="209"/>
      <c r="I584" s="209"/>
      <c r="J584" s="209"/>
      <c r="K584" s="209"/>
      <c r="L584" s="209"/>
      <c r="M584" s="209"/>
      <c r="N584" s="209"/>
      <c r="O584" s="209"/>
      <c r="P584" s="209"/>
      <c r="Q584" s="209"/>
      <c r="R584" s="209"/>
      <c r="S584" s="209"/>
      <c r="T584" s="209"/>
      <c r="U584" s="209"/>
      <c r="V584" s="209"/>
      <c r="W584" s="209"/>
    </row>
    <row r="585" spans="3:23" x14ac:dyDescent="0.2">
      <c r="C585" s="209"/>
      <c r="D585" s="209"/>
      <c r="E585" s="209"/>
      <c r="F585" s="209"/>
      <c r="G585" s="209"/>
      <c r="H585" s="209"/>
      <c r="I585" s="209"/>
      <c r="J585" s="209"/>
      <c r="K585" s="209"/>
      <c r="L585" s="209"/>
      <c r="M585" s="209"/>
      <c r="N585" s="209"/>
      <c r="O585" s="209"/>
      <c r="P585" s="209"/>
      <c r="Q585" s="209"/>
      <c r="R585" s="209"/>
      <c r="S585" s="209"/>
      <c r="T585" s="209"/>
      <c r="U585" s="209"/>
      <c r="V585" s="209"/>
      <c r="W585" s="209"/>
    </row>
    <row r="586" spans="3:23" x14ac:dyDescent="0.2">
      <c r="C586" s="209"/>
      <c r="D586" s="209"/>
      <c r="E586" s="209"/>
      <c r="F586" s="209"/>
      <c r="G586" s="209"/>
      <c r="H586" s="209"/>
      <c r="I586" s="209"/>
      <c r="J586" s="209"/>
      <c r="K586" s="209"/>
      <c r="L586" s="209"/>
      <c r="M586" s="209"/>
      <c r="N586" s="209"/>
      <c r="O586" s="209"/>
      <c r="P586" s="209"/>
      <c r="Q586" s="209"/>
      <c r="R586" s="209"/>
      <c r="S586" s="209"/>
      <c r="T586" s="209"/>
      <c r="U586" s="209"/>
      <c r="V586" s="209"/>
      <c r="W586" s="209"/>
    </row>
    <row r="587" spans="3:23" x14ac:dyDescent="0.2">
      <c r="C587" s="209"/>
      <c r="D587" s="209"/>
      <c r="E587" s="209"/>
      <c r="F587" s="209"/>
      <c r="G587" s="209"/>
      <c r="H587" s="209"/>
      <c r="I587" s="209"/>
      <c r="J587" s="209"/>
      <c r="K587" s="209"/>
      <c r="L587" s="209"/>
      <c r="M587" s="209"/>
      <c r="N587" s="209"/>
      <c r="O587" s="209"/>
      <c r="P587" s="209"/>
      <c r="Q587" s="209"/>
      <c r="R587" s="209"/>
      <c r="S587" s="209"/>
      <c r="T587" s="209"/>
      <c r="U587" s="209"/>
      <c r="V587" s="209"/>
      <c r="W587" s="209"/>
    </row>
    <row r="588" spans="3:23" x14ac:dyDescent="0.2">
      <c r="C588" s="209"/>
      <c r="D588" s="209"/>
      <c r="E588" s="209"/>
      <c r="F588" s="209"/>
      <c r="G588" s="209"/>
      <c r="H588" s="209"/>
      <c r="I588" s="209"/>
      <c r="J588" s="209"/>
      <c r="K588" s="209"/>
      <c r="L588" s="209"/>
      <c r="M588" s="209"/>
      <c r="N588" s="209"/>
      <c r="O588" s="209"/>
      <c r="P588" s="209"/>
      <c r="Q588" s="209"/>
      <c r="R588" s="209"/>
      <c r="S588" s="209"/>
      <c r="T588" s="209"/>
      <c r="U588" s="209"/>
      <c r="V588" s="209"/>
      <c r="W588" s="209"/>
    </row>
    <row r="589" spans="3:23" x14ac:dyDescent="0.2">
      <c r="C589" s="209"/>
      <c r="D589" s="209"/>
      <c r="E589" s="209"/>
      <c r="F589" s="209"/>
      <c r="G589" s="209"/>
      <c r="H589" s="209"/>
      <c r="I589" s="209"/>
      <c r="J589" s="209"/>
      <c r="K589" s="209"/>
      <c r="L589" s="209"/>
      <c r="M589" s="209"/>
      <c r="N589" s="209"/>
      <c r="O589" s="209"/>
      <c r="P589" s="209"/>
      <c r="Q589" s="209"/>
      <c r="R589" s="209"/>
      <c r="S589" s="209"/>
      <c r="T589" s="209"/>
      <c r="U589" s="209"/>
      <c r="V589" s="209"/>
      <c r="W589" s="209"/>
    </row>
    <row r="590" spans="3:23" x14ac:dyDescent="0.2">
      <c r="C590" s="209"/>
      <c r="D590" s="209"/>
      <c r="E590" s="209"/>
      <c r="F590" s="209"/>
      <c r="G590" s="209"/>
      <c r="H590" s="209"/>
      <c r="I590" s="209"/>
      <c r="J590" s="209"/>
      <c r="K590" s="209"/>
      <c r="L590" s="209"/>
      <c r="M590" s="209"/>
      <c r="N590" s="209"/>
      <c r="O590" s="209"/>
      <c r="P590" s="209"/>
      <c r="Q590" s="209"/>
      <c r="R590" s="209"/>
      <c r="S590" s="209"/>
      <c r="T590" s="209"/>
      <c r="U590" s="209"/>
      <c r="V590" s="209"/>
      <c r="W590" s="209"/>
    </row>
    <row r="591" spans="3:23" x14ac:dyDescent="0.2">
      <c r="C591" s="209"/>
      <c r="D591" s="209"/>
      <c r="E591" s="209"/>
      <c r="F591" s="209"/>
      <c r="G591" s="209"/>
      <c r="H591" s="209"/>
      <c r="I591" s="209"/>
      <c r="J591" s="209"/>
      <c r="K591" s="209"/>
      <c r="L591" s="209"/>
      <c r="M591" s="209"/>
      <c r="N591" s="209"/>
      <c r="O591" s="209"/>
      <c r="P591" s="209"/>
      <c r="Q591" s="209"/>
      <c r="R591" s="209"/>
      <c r="S591" s="209"/>
      <c r="T591" s="209"/>
      <c r="U591" s="209"/>
      <c r="V591" s="209"/>
      <c r="W591" s="209"/>
    </row>
    <row r="592" spans="3:23" x14ac:dyDescent="0.2">
      <c r="C592" s="209"/>
      <c r="D592" s="209"/>
      <c r="E592" s="209"/>
      <c r="F592" s="209"/>
      <c r="G592" s="209"/>
      <c r="H592" s="209"/>
      <c r="I592" s="209"/>
      <c r="J592" s="209"/>
      <c r="K592" s="209"/>
      <c r="L592" s="209"/>
      <c r="M592" s="209"/>
      <c r="N592" s="209"/>
      <c r="O592" s="209"/>
      <c r="P592" s="209"/>
      <c r="Q592" s="209"/>
      <c r="R592" s="209"/>
      <c r="S592" s="209"/>
      <c r="T592" s="209"/>
      <c r="U592" s="209"/>
      <c r="V592" s="209"/>
      <c r="W592" s="209"/>
    </row>
    <row r="593" spans="3:23" x14ac:dyDescent="0.2">
      <c r="C593" s="209"/>
      <c r="D593" s="209"/>
      <c r="E593" s="209"/>
      <c r="F593" s="209"/>
      <c r="G593" s="209"/>
      <c r="H593" s="209"/>
      <c r="I593" s="209"/>
      <c r="J593" s="209"/>
      <c r="K593" s="209"/>
      <c r="L593" s="209"/>
      <c r="M593" s="209"/>
      <c r="N593" s="209"/>
      <c r="O593" s="209"/>
      <c r="P593" s="209"/>
      <c r="Q593" s="209"/>
      <c r="R593" s="209"/>
      <c r="S593" s="209"/>
      <c r="T593" s="209"/>
      <c r="U593" s="209"/>
      <c r="V593" s="209"/>
      <c r="W593" s="209"/>
    </row>
    <row r="594" spans="3:23" x14ac:dyDescent="0.2">
      <c r="C594" s="209"/>
      <c r="D594" s="209"/>
      <c r="E594" s="209"/>
      <c r="F594" s="209"/>
      <c r="G594" s="209"/>
      <c r="H594" s="209"/>
      <c r="I594" s="209"/>
      <c r="J594" s="209"/>
      <c r="K594" s="209"/>
      <c r="L594" s="209"/>
      <c r="M594" s="209"/>
      <c r="N594" s="209"/>
      <c r="O594" s="209"/>
      <c r="P594" s="209"/>
      <c r="Q594" s="209"/>
      <c r="R594" s="209"/>
      <c r="S594" s="209"/>
      <c r="T594" s="209"/>
      <c r="U594" s="209"/>
      <c r="V594" s="209"/>
      <c r="W594" s="209"/>
    </row>
    <row r="595" spans="3:23" x14ac:dyDescent="0.2">
      <c r="C595" s="209"/>
      <c r="D595" s="209"/>
      <c r="E595" s="209"/>
      <c r="F595" s="209"/>
      <c r="G595" s="209"/>
      <c r="H595" s="209"/>
      <c r="I595" s="209"/>
      <c r="J595" s="209"/>
      <c r="K595" s="209"/>
      <c r="L595" s="209"/>
      <c r="M595" s="209"/>
      <c r="N595" s="209"/>
      <c r="O595" s="209"/>
      <c r="P595" s="209"/>
      <c r="Q595" s="209"/>
      <c r="R595" s="209"/>
      <c r="S595" s="209"/>
      <c r="T595" s="209"/>
      <c r="U595" s="209"/>
      <c r="V595" s="209"/>
      <c r="W595" s="209"/>
    </row>
    <row r="596" spans="3:23" x14ac:dyDescent="0.2">
      <c r="C596" s="209"/>
      <c r="D596" s="209"/>
      <c r="E596" s="209"/>
      <c r="F596" s="209"/>
      <c r="G596" s="209"/>
      <c r="H596" s="209"/>
      <c r="I596" s="209"/>
      <c r="J596" s="209"/>
      <c r="K596" s="209"/>
      <c r="L596" s="209"/>
      <c r="M596" s="209"/>
      <c r="N596" s="209"/>
      <c r="O596" s="209"/>
      <c r="P596" s="209"/>
      <c r="Q596" s="209"/>
      <c r="R596" s="209"/>
      <c r="S596" s="209"/>
      <c r="T596" s="209"/>
      <c r="U596" s="209"/>
      <c r="V596" s="209"/>
      <c r="W596" s="209"/>
    </row>
    <row r="597" spans="3:23" x14ac:dyDescent="0.2">
      <c r="C597" s="209"/>
      <c r="D597" s="209"/>
      <c r="E597" s="209"/>
      <c r="F597" s="209"/>
      <c r="G597" s="209"/>
      <c r="H597" s="209"/>
      <c r="I597" s="209"/>
      <c r="J597" s="209"/>
      <c r="K597" s="209"/>
      <c r="L597" s="209"/>
      <c r="M597" s="209"/>
      <c r="N597" s="209"/>
      <c r="O597" s="209"/>
      <c r="P597" s="209"/>
      <c r="Q597" s="209"/>
      <c r="R597" s="209"/>
      <c r="S597" s="209"/>
      <c r="T597" s="209"/>
      <c r="U597" s="209"/>
      <c r="V597" s="209"/>
      <c r="W597" s="209"/>
    </row>
    <row r="598" spans="3:23" x14ac:dyDescent="0.2">
      <c r="C598" s="209"/>
      <c r="D598" s="209"/>
      <c r="E598" s="209"/>
      <c r="F598" s="209"/>
      <c r="G598" s="209"/>
      <c r="H598" s="209"/>
      <c r="I598" s="209"/>
      <c r="J598" s="209"/>
      <c r="K598" s="209"/>
      <c r="L598" s="209"/>
      <c r="M598" s="209"/>
      <c r="N598" s="209"/>
      <c r="O598" s="209"/>
      <c r="P598" s="209"/>
      <c r="Q598" s="209"/>
      <c r="R598" s="209"/>
      <c r="S598" s="209"/>
      <c r="T598" s="209"/>
      <c r="U598" s="209"/>
      <c r="V598" s="209"/>
      <c r="W598" s="209"/>
    </row>
    <row r="599" spans="3:23" x14ac:dyDescent="0.2">
      <c r="C599" s="209"/>
      <c r="D599" s="209"/>
      <c r="E599" s="209"/>
      <c r="F599" s="209"/>
      <c r="G599" s="209"/>
      <c r="H599" s="209"/>
      <c r="I599" s="209"/>
      <c r="J599" s="209"/>
      <c r="K599" s="209"/>
      <c r="L599" s="209"/>
      <c r="M599" s="209"/>
      <c r="N599" s="209"/>
      <c r="O599" s="209"/>
      <c r="P599" s="209"/>
      <c r="Q599" s="209"/>
      <c r="R599" s="209"/>
      <c r="S599" s="209"/>
      <c r="T599" s="209"/>
      <c r="U599" s="209"/>
      <c r="V599" s="209"/>
      <c r="W599" s="209"/>
    </row>
    <row r="600" spans="3:23" x14ac:dyDescent="0.2">
      <c r="C600" s="209"/>
      <c r="D600" s="209"/>
      <c r="E600" s="209"/>
      <c r="F600" s="209"/>
      <c r="G600" s="209"/>
      <c r="H600" s="209"/>
      <c r="I600" s="209"/>
      <c r="J600" s="209"/>
      <c r="K600" s="209"/>
      <c r="L600" s="209"/>
      <c r="M600" s="209"/>
      <c r="N600" s="209"/>
      <c r="O600" s="209"/>
      <c r="P600" s="209"/>
      <c r="Q600" s="209"/>
      <c r="R600" s="209"/>
      <c r="S600" s="209"/>
      <c r="T600" s="209"/>
      <c r="U600" s="209"/>
      <c r="V600" s="209"/>
      <c r="W600" s="209"/>
    </row>
    <row r="601" spans="3:23" x14ac:dyDescent="0.2">
      <c r="C601" s="209"/>
      <c r="D601" s="209"/>
      <c r="E601" s="209"/>
      <c r="F601" s="209"/>
      <c r="G601" s="209"/>
      <c r="H601" s="209"/>
      <c r="I601" s="209"/>
      <c r="J601" s="209"/>
      <c r="K601" s="209"/>
      <c r="L601" s="209"/>
      <c r="M601" s="209"/>
      <c r="N601" s="209"/>
      <c r="O601" s="209"/>
      <c r="P601" s="209"/>
      <c r="Q601" s="209"/>
      <c r="R601" s="209"/>
      <c r="S601" s="209"/>
      <c r="T601" s="209"/>
      <c r="U601" s="209"/>
      <c r="V601" s="209"/>
      <c r="W601" s="209"/>
    </row>
    <row r="602" spans="3:23" x14ac:dyDescent="0.2">
      <c r="C602" s="209"/>
      <c r="D602" s="209"/>
      <c r="E602" s="209"/>
      <c r="F602" s="209"/>
      <c r="G602" s="209"/>
      <c r="H602" s="209"/>
      <c r="I602" s="209"/>
      <c r="J602" s="209"/>
      <c r="K602" s="209"/>
      <c r="L602" s="209"/>
      <c r="M602" s="209"/>
      <c r="N602" s="209"/>
      <c r="O602" s="209"/>
      <c r="P602" s="209"/>
      <c r="Q602" s="209"/>
      <c r="R602" s="209"/>
      <c r="S602" s="209"/>
      <c r="T602" s="209"/>
      <c r="U602" s="209"/>
      <c r="V602" s="209"/>
      <c r="W602" s="209"/>
    </row>
    <row r="603" spans="3:23" x14ac:dyDescent="0.2">
      <c r="C603" s="209"/>
      <c r="D603" s="209"/>
      <c r="E603" s="209"/>
      <c r="F603" s="209"/>
      <c r="G603" s="209"/>
      <c r="H603" s="209"/>
      <c r="I603" s="209"/>
      <c r="J603" s="209"/>
      <c r="K603" s="209"/>
      <c r="L603" s="209"/>
      <c r="M603" s="209"/>
      <c r="N603" s="209"/>
      <c r="O603" s="209"/>
      <c r="P603" s="209"/>
      <c r="Q603" s="209"/>
      <c r="R603" s="209"/>
      <c r="S603" s="209"/>
      <c r="T603" s="209"/>
      <c r="U603" s="209"/>
      <c r="V603" s="209"/>
      <c r="W603" s="209"/>
    </row>
    <row r="604" spans="3:23" x14ac:dyDescent="0.2">
      <c r="C604" s="209"/>
      <c r="D604" s="209"/>
      <c r="E604" s="209"/>
      <c r="F604" s="209"/>
      <c r="G604" s="209"/>
      <c r="H604" s="209"/>
      <c r="I604" s="209"/>
      <c r="J604" s="209"/>
      <c r="K604" s="209"/>
      <c r="L604" s="209"/>
      <c r="M604" s="209"/>
      <c r="N604" s="209"/>
      <c r="O604" s="209"/>
      <c r="P604" s="209"/>
      <c r="Q604" s="209"/>
      <c r="R604" s="209"/>
      <c r="S604" s="209"/>
      <c r="T604" s="209"/>
      <c r="U604" s="209"/>
      <c r="V604" s="209"/>
      <c r="W604" s="209"/>
    </row>
    <row r="605" spans="3:23" x14ac:dyDescent="0.2">
      <c r="C605" s="209"/>
      <c r="D605" s="209"/>
      <c r="E605" s="209"/>
      <c r="F605" s="209"/>
      <c r="G605" s="209"/>
      <c r="H605" s="209"/>
      <c r="I605" s="209"/>
      <c r="J605" s="209"/>
      <c r="K605" s="209"/>
      <c r="L605" s="209"/>
      <c r="M605" s="209"/>
      <c r="N605" s="209"/>
      <c r="O605" s="209"/>
      <c r="P605" s="209"/>
      <c r="Q605" s="209"/>
      <c r="R605" s="209"/>
      <c r="S605" s="209"/>
      <c r="T605" s="209"/>
      <c r="U605" s="209"/>
      <c r="V605" s="209"/>
      <c r="W605" s="209"/>
    </row>
    <row r="606" spans="3:23" x14ac:dyDescent="0.2">
      <c r="C606" s="209"/>
      <c r="D606" s="209"/>
      <c r="E606" s="209"/>
      <c r="F606" s="209"/>
      <c r="G606" s="209"/>
      <c r="H606" s="209"/>
      <c r="I606" s="209"/>
      <c r="J606" s="209"/>
      <c r="K606" s="209"/>
      <c r="L606" s="209"/>
      <c r="M606" s="209"/>
      <c r="N606" s="209"/>
      <c r="O606" s="209"/>
      <c r="P606" s="209"/>
      <c r="Q606" s="209"/>
      <c r="R606" s="209"/>
      <c r="S606" s="209"/>
      <c r="T606" s="209"/>
      <c r="U606" s="209"/>
      <c r="V606" s="209"/>
      <c r="W606" s="209"/>
    </row>
    <row r="607" spans="3:23" x14ac:dyDescent="0.2">
      <c r="C607" s="209"/>
      <c r="D607" s="209"/>
      <c r="E607" s="209"/>
      <c r="F607" s="209"/>
      <c r="G607" s="209"/>
      <c r="H607" s="209"/>
      <c r="I607" s="209"/>
      <c r="J607" s="209"/>
      <c r="K607" s="209"/>
      <c r="L607" s="209"/>
      <c r="M607" s="209"/>
      <c r="N607" s="209"/>
      <c r="O607" s="209"/>
      <c r="P607" s="209"/>
      <c r="Q607" s="209"/>
      <c r="R607" s="209"/>
      <c r="S607" s="209"/>
      <c r="T607" s="209"/>
      <c r="U607" s="209"/>
      <c r="V607" s="209"/>
      <c r="W607" s="209"/>
    </row>
    <row r="608" spans="3:23" x14ac:dyDescent="0.2">
      <c r="C608" s="209"/>
      <c r="D608" s="209"/>
      <c r="E608" s="209"/>
      <c r="F608" s="209"/>
      <c r="G608" s="209"/>
      <c r="H608" s="209"/>
      <c r="I608" s="209"/>
      <c r="J608" s="209"/>
      <c r="K608" s="209"/>
      <c r="L608" s="209"/>
      <c r="M608" s="209"/>
      <c r="N608" s="209"/>
      <c r="O608" s="209"/>
      <c r="P608" s="209"/>
      <c r="Q608" s="209"/>
      <c r="R608" s="209"/>
      <c r="S608" s="209"/>
      <c r="T608" s="209"/>
      <c r="U608" s="209"/>
      <c r="V608" s="209"/>
      <c r="W608" s="209"/>
    </row>
    <row r="609" spans="3:23" x14ac:dyDescent="0.2">
      <c r="C609" s="209"/>
      <c r="D609" s="209"/>
      <c r="E609" s="209"/>
      <c r="F609" s="209"/>
      <c r="G609" s="209"/>
      <c r="H609" s="209"/>
      <c r="I609" s="209"/>
      <c r="J609" s="209"/>
      <c r="K609" s="209"/>
      <c r="L609" s="209"/>
      <c r="M609" s="209"/>
      <c r="N609" s="209"/>
      <c r="O609" s="209"/>
      <c r="P609" s="209"/>
      <c r="Q609" s="209"/>
      <c r="R609" s="209"/>
      <c r="S609" s="209"/>
      <c r="T609" s="209"/>
      <c r="U609" s="209"/>
      <c r="V609" s="209"/>
      <c r="W609" s="209"/>
    </row>
    <row r="610" spans="3:23" x14ac:dyDescent="0.2">
      <c r="C610" s="209"/>
      <c r="D610" s="209"/>
      <c r="E610" s="209"/>
      <c r="F610" s="209"/>
      <c r="G610" s="209"/>
      <c r="H610" s="209"/>
      <c r="I610" s="209"/>
      <c r="J610" s="209"/>
      <c r="K610" s="209"/>
      <c r="L610" s="209"/>
      <c r="M610" s="209"/>
      <c r="N610" s="209"/>
      <c r="O610" s="209"/>
      <c r="P610" s="209"/>
      <c r="Q610" s="209"/>
      <c r="R610" s="209"/>
      <c r="S610" s="209"/>
      <c r="T610" s="209"/>
      <c r="U610" s="209"/>
      <c r="V610" s="209"/>
      <c r="W610" s="209"/>
    </row>
    <row r="611" spans="3:23" x14ac:dyDescent="0.2">
      <c r="C611" s="209"/>
      <c r="D611" s="209"/>
      <c r="E611" s="209"/>
      <c r="F611" s="209"/>
      <c r="G611" s="209"/>
      <c r="H611" s="209"/>
      <c r="I611" s="209"/>
      <c r="J611" s="209"/>
      <c r="K611" s="209"/>
      <c r="L611" s="209"/>
      <c r="M611" s="209"/>
      <c r="N611" s="209"/>
      <c r="O611" s="209"/>
      <c r="P611" s="209"/>
      <c r="Q611" s="209"/>
      <c r="R611" s="209"/>
      <c r="S611" s="209"/>
      <c r="T611" s="209"/>
      <c r="U611" s="209"/>
      <c r="V611" s="209"/>
      <c r="W611" s="209"/>
    </row>
    <row r="612" spans="3:23" x14ac:dyDescent="0.2">
      <c r="C612" s="209"/>
      <c r="D612" s="209"/>
      <c r="E612" s="209"/>
      <c r="F612" s="209"/>
      <c r="G612" s="209"/>
      <c r="H612" s="209"/>
      <c r="I612" s="209"/>
      <c r="J612" s="209"/>
      <c r="K612" s="209"/>
      <c r="L612" s="209"/>
      <c r="M612" s="209"/>
      <c r="N612" s="209"/>
      <c r="O612" s="209"/>
      <c r="P612" s="209"/>
      <c r="Q612" s="209"/>
      <c r="R612" s="209"/>
      <c r="S612" s="209"/>
      <c r="T612" s="209"/>
      <c r="U612" s="209"/>
      <c r="V612" s="209"/>
      <c r="W612" s="209"/>
    </row>
    <row r="613" spans="3:23" x14ac:dyDescent="0.2">
      <c r="C613" s="209"/>
      <c r="D613" s="209"/>
      <c r="E613" s="209"/>
      <c r="F613" s="209"/>
      <c r="G613" s="209"/>
      <c r="H613" s="209"/>
      <c r="I613" s="209"/>
      <c r="J613" s="209"/>
      <c r="K613" s="209"/>
      <c r="L613" s="209"/>
      <c r="M613" s="209"/>
      <c r="N613" s="209"/>
      <c r="O613" s="209"/>
      <c r="P613" s="209"/>
      <c r="Q613" s="209"/>
      <c r="R613" s="209"/>
      <c r="S613" s="209"/>
      <c r="T613" s="209"/>
      <c r="U613" s="209"/>
      <c r="V613" s="209"/>
      <c r="W613" s="209"/>
    </row>
    <row r="614" spans="3:23" x14ac:dyDescent="0.2">
      <c r="C614" s="209"/>
      <c r="D614" s="209"/>
      <c r="E614" s="209"/>
      <c r="F614" s="209"/>
      <c r="G614" s="209"/>
      <c r="H614" s="209"/>
      <c r="I614" s="209"/>
      <c r="J614" s="209"/>
      <c r="K614" s="209"/>
      <c r="L614" s="209"/>
      <c r="M614" s="209"/>
      <c r="N614" s="209"/>
      <c r="O614" s="209"/>
      <c r="P614" s="209"/>
      <c r="Q614" s="209"/>
      <c r="R614" s="209"/>
      <c r="S614" s="209"/>
      <c r="T614" s="209"/>
      <c r="U614" s="209"/>
      <c r="V614" s="209"/>
      <c r="W614" s="209"/>
    </row>
    <row r="615" spans="3:23" x14ac:dyDescent="0.2">
      <c r="C615" s="209"/>
      <c r="D615" s="209"/>
      <c r="E615" s="209"/>
      <c r="F615" s="209"/>
      <c r="G615" s="209"/>
      <c r="H615" s="209"/>
      <c r="I615" s="209"/>
      <c r="J615" s="209"/>
      <c r="K615" s="209"/>
      <c r="L615" s="209"/>
      <c r="M615" s="209"/>
      <c r="N615" s="209"/>
      <c r="O615" s="209"/>
      <c r="P615" s="209"/>
      <c r="Q615" s="209"/>
      <c r="R615" s="209"/>
      <c r="S615" s="209"/>
      <c r="T615" s="209"/>
      <c r="U615" s="209"/>
      <c r="V615" s="209"/>
      <c r="W615" s="209"/>
    </row>
    <row r="616" spans="3:23" x14ac:dyDescent="0.2">
      <c r="C616" s="209"/>
      <c r="D616" s="209"/>
      <c r="E616" s="209"/>
      <c r="F616" s="209"/>
      <c r="G616" s="209"/>
      <c r="H616" s="209"/>
      <c r="I616" s="209"/>
      <c r="J616" s="209"/>
      <c r="K616" s="209"/>
      <c r="L616" s="209"/>
      <c r="M616" s="209"/>
      <c r="N616" s="209"/>
      <c r="O616" s="209"/>
      <c r="P616" s="209"/>
      <c r="Q616" s="209"/>
      <c r="R616" s="209"/>
      <c r="S616" s="209"/>
      <c r="T616" s="209"/>
      <c r="U616" s="209"/>
      <c r="V616" s="209"/>
      <c r="W616" s="209"/>
    </row>
    <row r="617" spans="3:23" x14ac:dyDescent="0.2">
      <c r="C617" s="209"/>
      <c r="D617" s="209"/>
      <c r="E617" s="209"/>
      <c r="F617" s="209"/>
      <c r="G617" s="209"/>
      <c r="H617" s="209"/>
      <c r="I617" s="209"/>
      <c r="J617" s="209"/>
      <c r="K617" s="209"/>
      <c r="L617" s="209"/>
      <c r="M617" s="209"/>
      <c r="N617" s="209"/>
      <c r="O617" s="209"/>
      <c r="P617" s="209"/>
      <c r="Q617" s="209"/>
      <c r="R617" s="209"/>
      <c r="S617" s="209"/>
      <c r="T617" s="209"/>
      <c r="U617" s="209"/>
      <c r="V617" s="209"/>
      <c r="W617" s="209"/>
    </row>
    <row r="618" spans="3:23" x14ac:dyDescent="0.2">
      <c r="C618" s="209"/>
      <c r="D618" s="209"/>
      <c r="E618" s="209"/>
      <c r="F618" s="209"/>
      <c r="G618" s="209"/>
      <c r="H618" s="209"/>
      <c r="I618" s="209"/>
      <c r="J618" s="209"/>
      <c r="K618" s="209"/>
      <c r="L618" s="209"/>
      <c r="M618" s="209"/>
      <c r="N618" s="209"/>
      <c r="O618" s="209"/>
      <c r="P618" s="209"/>
      <c r="Q618" s="209"/>
      <c r="R618" s="209"/>
      <c r="S618" s="209"/>
      <c r="T618" s="209"/>
      <c r="U618" s="209"/>
      <c r="V618" s="209"/>
      <c r="W618" s="209"/>
    </row>
    <row r="619" spans="3:23" x14ac:dyDescent="0.2">
      <c r="C619" s="209"/>
      <c r="D619" s="209"/>
      <c r="E619" s="209"/>
      <c r="F619" s="209"/>
      <c r="G619" s="209"/>
      <c r="H619" s="209"/>
      <c r="I619" s="209"/>
      <c r="J619" s="209"/>
      <c r="K619" s="209"/>
      <c r="L619" s="209"/>
      <c r="M619" s="209"/>
      <c r="N619" s="209"/>
      <c r="O619" s="209"/>
      <c r="P619" s="209"/>
      <c r="Q619" s="209"/>
      <c r="R619" s="209"/>
      <c r="S619" s="209"/>
      <c r="T619" s="209"/>
      <c r="U619" s="209"/>
      <c r="V619" s="209"/>
      <c r="W619" s="209"/>
    </row>
    <row r="620" spans="3:23" x14ac:dyDescent="0.2">
      <c r="C620" s="209"/>
      <c r="D620" s="209"/>
      <c r="E620" s="209"/>
      <c r="F620" s="209"/>
      <c r="G620" s="209"/>
      <c r="H620" s="209"/>
      <c r="I620" s="209"/>
      <c r="J620" s="209"/>
      <c r="K620" s="209"/>
      <c r="L620" s="209"/>
      <c r="M620" s="209"/>
      <c r="N620" s="209"/>
      <c r="O620" s="209"/>
      <c r="P620" s="209"/>
      <c r="Q620" s="209"/>
      <c r="R620" s="209"/>
      <c r="S620" s="209"/>
      <c r="T620" s="209"/>
      <c r="U620" s="209"/>
      <c r="V620" s="209"/>
      <c r="W620" s="209"/>
    </row>
    <row r="621" spans="3:23" x14ac:dyDescent="0.2">
      <c r="C621" s="209"/>
      <c r="D621" s="209"/>
      <c r="E621" s="209"/>
      <c r="F621" s="209"/>
      <c r="G621" s="209"/>
      <c r="H621" s="209"/>
      <c r="I621" s="209"/>
      <c r="J621" s="209"/>
      <c r="K621" s="209"/>
      <c r="L621" s="209"/>
      <c r="M621" s="209"/>
      <c r="N621" s="209"/>
      <c r="O621" s="209"/>
      <c r="P621" s="209"/>
      <c r="Q621" s="209"/>
      <c r="R621" s="209"/>
      <c r="S621" s="209"/>
      <c r="T621" s="209"/>
      <c r="U621" s="209"/>
      <c r="V621" s="209"/>
      <c r="W621" s="209"/>
    </row>
    <row r="622" spans="3:23" x14ac:dyDescent="0.2">
      <c r="C622" s="209"/>
      <c r="D622" s="209"/>
      <c r="E622" s="209"/>
      <c r="F622" s="209"/>
      <c r="G622" s="209"/>
      <c r="H622" s="209"/>
      <c r="I622" s="209"/>
      <c r="J622" s="209"/>
      <c r="K622" s="209"/>
      <c r="L622" s="209"/>
      <c r="M622" s="209"/>
      <c r="N622" s="209"/>
      <c r="O622" s="209"/>
      <c r="P622" s="209"/>
      <c r="Q622" s="209"/>
      <c r="R622" s="209"/>
      <c r="S622" s="209"/>
      <c r="T622" s="209"/>
      <c r="U622" s="209"/>
      <c r="V622" s="209"/>
      <c r="W622" s="209"/>
    </row>
    <row r="623" spans="3:23" x14ac:dyDescent="0.2">
      <c r="C623" s="209"/>
      <c r="D623" s="209"/>
      <c r="E623" s="209"/>
      <c r="F623" s="209"/>
      <c r="G623" s="209"/>
      <c r="H623" s="209"/>
      <c r="I623" s="209"/>
      <c r="J623" s="209"/>
      <c r="K623" s="209"/>
      <c r="L623" s="209"/>
      <c r="M623" s="209"/>
      <c r="N623" s="209"/>
      <c r="O623" s="209"/>
      <c r="P623" s="209"/>
      <c r="Q623" s="209"/>
      <c r="R623" s="209"/>
      <c r="S623" s="209"/>
      <c r="T623" s="209"/>
      <c r="U623" s="209"/>
      <c r="V623" s="209"/>
      <c r="W623" s="209"/>
    </row>
    <row r="624" spans="3:23" x14ac:dyDescent="0.2">
      <c r="C624" s="209"/>
      <c r="D624" s="209"/>
      <c r="E624" s="209"/>
      <c r="F624" s="209"/>
      <c r="G624" s="209"/>
      <c r="H624" s="209"/>
      <c r="I624" s="209"/>
      <c r="J624" s="209"/>
      <c r="K624" s="209"/>
      <c r="L624" s="209"/>
      <c r="M624" s="209"/>
      <c r="N624" s="209"/>
      <c r="O624" s="209"/>
      <c r="P624" s="209"/>
      <c r="Q624" s="209"/>
      <c r="R624" s="209"/>
      <c r="S624" s="209"/>
      <c r="T624" s="209"/>
      <c r="U624" s="209"/>
      <c r="V624" s="209"/>
      <c r="W624" s="209"/>
    </row>
    <row r="625" spans="3:23" x14ac:dyDescent="0.2">
      <c r="C625" s="209"/>
      <c r="D625" s="209"/>
      <c r="E625" s="209"/>
      <c r="F625" s="209"/>
      <c r="G625" s="209"/>
      <c r="H625" s="209"/>
      <c r="I625" s="209"/>
      <c r="J625" s="209"/>
      <c r="K625" s="209"/>
      <c r="L625" s="209"/>
      <c r="M625" s="209"/>
      <c r="N625" s="209"/>
      <c r="O625" s="209"/>
      <c r="P625" s="209"/>
      <c r="Q625" s="209"/>
      <c r="R625" s="209"/>
      <c r="S625" s="209"/>
      <c r="T625" s="209"/>
      <c r="U625" s="209"/>
      <c r="V625" s="209"/>
      <c r="W625" s="209"/>
    </row>
    <row r="626" spans="3:23" x14ac:dyDescent="0.2">
      <c r="C626" s="209"/>
      <c r="D626" s="209"/>
      <c r="E626" s="209"/>
      <c r="F626" s="209"/>
      <c r="G626" s="209"/>
      <c r="H626" s="209"/>
      <c r="I626" s="209"/>
      <c r="J626" s="209"/>
      <c r="K626" s="209"/>
      <c r="L626" s="209"/>
      <c r="M626" s="209"/>
      <c r="N626" s="209"/>
      <c r="O626" s="209"/>
      <c r="P626" s="209"/>
      <c r="Q626" s="209"/>
      <c r="R626" s="209"/>
      <c r="S626" s="209"/>
      <c r="T626" s="209"/>
      <c r="U626" s="209"/>
      <c r="V626" s="209"/>
      <c r="W626" s="209"/>
    </row>
    <row r="627" spans="3:23" x14ac:dyDescent="0.2">
      <c r="C627" s="209"/>
      <c r="D627" s="209"/>
      <c r="E627" s="209"/>
      <c r="F627" s="209"/>
      <c r="G627" s="209"/>
      <c r="H627" s="209"/>
      <c r="I627" s="209"/>
      <c r="J627" s="209"/>
      <c r="K627" s="209"/>
      <c r="L627" s="209"/>
      <c r="M627" s="209"/>
      <c r="N627" s="209"/>
      <c r="O627" s="209"/>
      <c r="P627" s="209"/>
      <c r="Q627" s="209"/>
      <c r="R627" s="209"/>
      <c r="S627" s="209"/>
      <c r="T627" s="209"/>
      <c r="U627" s="209"/>
      <c r="V627" s="209"/>
      <c r="W627" s="209"/>
    </row>
    <row r="628" spans="3:23" x14ac:dyDescent="0.2">
      <c r="C628" s="209"/>
      <c r="D628" s="209"/>
      <c r="E628" s="209"/>
      <c r="F628" s="209"/>
      <c r="G628" s="209"/>
      <c r="H628" s="209"/>
      <c r="I628" s="209"/>
      <c r="J628" s="209"/>
      <c r="K628" s="209"/>
      <c r="L628" s="209"/>
      <c r="M628" s="209"/>
      <c r="N628" s="209"/>
      <c r="O628" s="209"/>
      <c r="P628" s="209"/>
      <c r="Q628" s="209"/>
      <c r="R628" s="209"/>
      <c r="S628" s="209"/>
      <c r="T628" s="209"/>
      <c r="U628" s="209"/>
      <c r="V628" s="209"/>
      <c r="W628" s="209"/>
    </row>
    <row r="629" spans="3:23" x14ac:dyDescent="0.2">
      <c r="C629" s="209"/>
      <c r="D629" s="209"/>
      <c r="E629" s="209"/>
      <c r="F629" s="209"/>
      <c r="G629" s="209"/>
      <c r="H629" s="209"/>
      <c r="I629" s="209"/>
      <c r="J629" s="209"/>
      <c r="K629" s="209"/>
      <c r="L629" s="209"/>
      <c r="M629" s="209"/>
      <c r="N629" s="209"/>
      <c r="O629" s="209"/>
      <c r="P629" s="209"/>
      <c r="Q629" s="209"/>
      <c r="R629" s="209"/>
      <c r="S629" s="209"/>
      <c r="T629" s="209"/>
      <c r="U629" s="209"/>
      <c r="V629" s="209"/>
      <c r="W629" s="209"/>
    </row>
    <row r="630" spans="3:23" x14ac:dyDescent="0.2">
      <c r="C630" s="209"/>
      <c r="D630" s="209"/>
      <c r="E630" s="209"/>
      <c r="F630" s="209"/>
      <c r="G630" s="209"/>
      <c r="H630" s="209"/>
      <c r="I630" s="209"/>
      <c r="J630" s="209"/>
      <c r="K630" s="209"/>
      <c r="L630" s="209"/>
      <c r="M630" s="209"/>
      <c r="N630" s="209"/>
      <c r="O630" s="209"/>
      <c r="P630" s="209"/>
      <c r="Q630" s="209"/>
      <c r="R630" s="209"/>
      <c r="S630" s="209"/>
      <c r="T630" s="209"/>
      <c r="U630" s="209"/>
      <c r="V630" s="209"/>
      <c r="W630" s="209"/>
    </row>
    <row r="631" spans="3:23" x14ac:dyDescent="0.2">
      <c r="C631" s="209"/>
      <c r="D631" s="209"/>
      <c r="E631" s="209"/>
      <c r="F631" s="209"/>
      <c r="G631" s="209"/>
      <c r="H631" s="209"/>
      <c r="I631" s="209"/>
      <c r="J631" s="209"/>
      <c r="K631" s="209"/>
      <c r="L631" s="209"/>
      <c r="M631" s="209"/>
      <c r="N631" s="209"/>
      <c r="O631" s="209"/>
      <c r="P631" s="209"/>
      <c r="Q631" s="209"/>
      <c r="R631" s="209"/>
      <c r="S631" s="209"/>
      <c r="T631" s="209"/>
      <c r="U631" s="209"/>
      <c r="V631" s="209"/>
      <c r="W631" s="209"/>
    </row>
    <row r="632" spans="3:23" x14ac:dyDescent="0.2">
      <c r="C632" s="209"/>
      <c r="D632" s="209"/>
      <c r="E632" s="209"/>
      <c r="F632" s="209"/>
      <c r="G632" s="209"/>
      <c r="H632" s="209"/>
      <c r="I632" s="209"/>
      <c r="J632" s="209"/>
      <c r="K632" s="209"/>
      <c r="L632" s="209"/>
      <c r="M632" s="209"/>
      <c r="N632" s="209"/>
      <c r="O632" s="209"/>
      <c r="P632" s="209"/>
      <c r="Q632" s="209"/>
      <c r="R632" s="209"/>
      <c r="S632" s="209"/>
      <c r="T632" s="209"/>
      <c r="U632" s="209"/>
      <c r="V632" s="209"/>
      <c r="W632" s="209"/>
    </row>
    <row r="633" spans="3:23" x14ac:dyDescent="0.2">
      <c r="C633" s="209"/>
      <c r="D633" s="209"/>
      <c r="E633" s="209"/>
      <c r="F633" s="209"/>
      <c r="G633" s="209"/>
      <c r="H633" s="209"/>
      <c r="I633" s="209"/>
      <c r="J633" s="209"/>
      <c r="K633" s="209"/>
      <c r="L633" s="209"/>
      <c r="M633" s="209"/>
      <c r="N633" s="209"/>
      <c r="O633" s="209"/>
      <c r="P633" s="209"/>
      <c r="Q633" s="209"/>
      <c r="R633" s="209"/>
      <c r="S633" s="209"/>
      <c r="T633" s="209"/>
      <c r="U633" s="209"/>
      <c r="V633" s="209"/>
      <c r="W633" s="209"/>
    </row>
    <row r="634" spans="3:23" x14ac:dyDescent="0.2">
      <c r="C634" s="209"/>
      <c r="D634" s="209"/>
      <c r="E634" s="209"/>
      <c r="F634" s="209"/>
      <c r="G634" s="209"/>
      <c r="H634" s="209"/>
      <c r="I634" s="209"/>
      <c r="J634" s="209"/>
      <c r="K634" s="209"/>
      <c r="L634" s="209"/>
      <c r="M634" s="209"/>
      <c r="N634" s="209"/>
      <c r="O634" s="209"/>
      <c r="P634" s="209"/>
      <c r="Q634" s="209"/>
      <c r="R634" s="209"/>
      <c r="S634" s="209"/>
      <c r="T634" s="209"/>
      <c r="U634" s="209"/>
      <c r="V634" s="209"/>
      <c r="W634" s="209"/>
    </row>
    <row r="635" spans="3:23" x14ac:dyDescent="0.2">
      <c r="C635" s="209"/>
      <c r="D635" s="209"/>
      <c r="E635" s="209"/>
      <c r="F635" s="209"/>
      <c r="G635" s="209"/>
      <c r="H635" s="209"/>
      <c r="I635" s="209"/>
      <c r="J635" s="209"/>
      <c r="K635" s="209"/>
      <c r="L635" s="209"/>
      <c r="M635" s="209"/>
      <c r="N635" s="209"/>
      <c r="O635" s="209"/>
      <c r="P635" s="209"/>
      <c r="Q635" s="209"/>
      <c r="R635" s="209"/>
      <c r="S635" s="209"/>
      <c r="T635" s="209"/>
      <c r="U635" s="209"/>
      <c r="V635" s="209"/>
      <c r="W635" s="209"/>
    </row>
    <row r="636" spans="3:23" x14ac:dyDescent="0.2">
      <c r="C636" s="209"/>
      <c r="D636" s="209"/>
      <c r="E636" s="209"/>
      <c r="F636" s="209"/>
      <c r="G636" s="209"/>
      <c r="H636" s="209"/>
      <c r="I636" s="209"/>
      <c r="J636" s="209"/>
      <c r="K636" s="209"/>
      <c r="L636" s="209"/>
      <c r="M636" s="209"/>
      <c r="N636" s="209"/>
      <c r="O636" s="209"/>
      <c r="P636" s="209"/>
      <c r="Q636" s="209"/>
      <c r="R636" s="209"/>
      <c r="S636" s="209"/>
      <c r="T636" s="209"/>
      <c r="U636" s="209"/>
      <c r="V636" s="209"/>
      <c r="W636" s="209"/>
    </row>
    <row r="637" spans="3:23" x14ac:dyDescent="0.2">
      <c r="C637" s="209"/>
      <c r="D637" s="209"/>
      <c r="E637" s="209"/>
      <c r="F637" s="209"/>
      <c r="G637" s="209"/>
      <c r="H637" s="209"/>
      <c r="I637" s="209"/>
      <c r="J637" s="209"/>
      <c r="K637" s="209"/>
      <c r="L637" s="209"/>
      <c r="M637" s="209"/>
      <c r="N637" s="209"/>
      <c r="O637" s="209"/>
      <c r="P637" s="209"/>
      <c r="Q637" s="209"/>
      <c r="R637" s="209"/>
      <c r="S637" s="209"/>
      <c r="T637" s="209"/>
      <c r="U637" s="209"/>
      <c r="V637" s="209"/>
      <c r="W637" s="209"/>
    </row>
    <row r="638" spans="3:23" x14ac:dyDescent="0.2">
      <c r="C638" s="209"/>
      <c r="D638" s="209"/>
      <c r="E638" s="209"/>
      <c r="F638" s="209"/>
      <c r="G638" s="209"/>
      <c r="H638" s="209"/>
      <c r="I638" s="209"/>
      <c r="J638" s="209"/>
      <c r="K638" s="209"/>
      <c r="L638" s="209"/>
      <c r="M638" s="209"/>
      <c r="N638" s="209"/>
      <c r="O638" s="209"/>
      <c r="P638" s="209"/>
      <c r="Q638" s="209"/>
      <c r="R638" s="209"/>
      <c r="S638" s="209"/>
      <c r="T638" s="209"/>
      <c r="U638" s="209"/>
      <c r="V638" s="209"/>
      <c r="W638" s="209"/>
    </row>
    <row r="639" spans="3:23" x14ac:dyDescent="0.2">
      <c r="C639" s="209"/>
      <c r="D639" s="209"/>
      <c r="E639" s="209"/>
      <c r="F639" s="209"/>
      <c r="G639" s="209"/>
      <c r="H639" s="209"/>
      <c r="I639" s="209"/>
      <c r="J639" s="209"/>
      <c r="K639" s="209"/>
      <c r="L639" s="209"/>
      <c r="M639" s="209"/>
      <c r="N639" s="209"/>
      <c r="O639" s="209"/>
      <c r="P639" s="209"/>
      <c r="Q639" s="209"/>
      <c r="R639" s="209"/>
      <c r="S639" s="209"/>
      <c r="T639" s="209"/>
      <c r="U639" s="209"/>
      <c r="V639" s="209"/>
      <c r="W639" s="209"/>
    </row>
    <row r="640" spans="3:23" x14ac:dyDescent="0.2">
      <c r="C640" s="209"/>
      <c r="D640" s="209"/>
      <c r="E640" s="209"/>
      <c r="F640" s="209"/>
      <c r="G640" s="209"/>
      <c r="H640" s="209"/>
      <c r="I640" s="209"/>
      <c r="J640" s="209"/>
      <c r="K640" s="209"/>
      <c r="L640" s="209"/>
      <c r="M640" s="209"/>
      <c r="N640" s="209"/>
      <c r="O640" s="209"/>
      <c r="P640" s="209"/>
      <c r="Q640" s="209"/>
      <c r="R640" s="209"/>
      <c r="S640" s="209"/>
      <c r="T640" s="209"/>
      <c r="U640" s="209"/>
      <c r="V640" s="209"/>
      <c r="W640" s="209"/>
    </row>
    <row r="641" spans="3:23" x14ac:dyDescent="0.2">
      <c r="C641" s="209"/>
      <c r="D641" s="209"/>
      <c r="E641" s="209"/>
      <c r="F641" s="209"/>
      <c r="G641" s="209"/>
      <c r="H641" s="209"/>
      <c r="I641" s="209"/>
      <c r="J641" s="209"/>
      <c r="K641" s="209"/>
      <c r="L641" s="209"/>
      <c r="M641" s="209"/>
      <c r="N641" s="209"/>
      <c r="O641" s="209"/>
      <c r="P641" s="209"/>
      <c r="Q641" s="209"/>
      <c r="R641" s="209"/>
      <c r="S641" s="209"/>
      <c r="T641" s="209"/>
      <c r="U641" s="209"/>
      <c r="V641" s="209"/>
      <c r="W641" s="209"/>
    </row>
    <row r="642" spans="3:23" x14ac:dyDescent="0.2">
      <c r="C642" s="209"/>
      <c r="D642" s="209"/>
      <c r="E642" s="209"/>
      <c r="F642" s="209"/>
      <c r="G642" s="209"/>
      <c r="H642" s="209"/>
      <c r="I642" s="209"/>
      <c r="J642" s="209"/>
      <c r="K642" s="209"/>
      <c r="L642" s="209"/>
      <c r="M642" s="209"/>
      <c r="N642" s="209"/>
      <c r="O642" s="209"/>
      <c r="P642" s="209"/>
      <c r="Q642" s="209"/>
      <c r="R642" s="209"/>
      <c r="S642" s="209"/>
      <c r="T642" s="209"/>
      <c r="U642" s="209"/>
      <c r="V642" s="209"/>
      <c r="W642" s="209"/>
    </row>
    <row r="643" spans="3:23" x14ac:dyDescent="0.2">
      <c r="C643" s="209"/>
      <c r="D643" s="209"/>
      <c r="E643" s="209"/>
      <c r="F643" s="209"/>
      <c r="G643" s="209"/>
      <c r="H643" s="209"/>
      <c r="I643" s="209"/>
      <c r="J643" s="209"/>
      <c r="K643" s="209"/>
      <c r="L643" s="209"/>
      <c r="M643" s="209"/>
      <c r="N643" s="209"/>
      <c r="O643" s="209"/>
      <c r="P643" s="209"/>
      <c r="Q643" s="209"/>
      <c r="R643" s="209"/>
      <c r="S643" s="209"/>
      <c r="T643" s="209"/>
      <c r="U643" s="209"/>
      <c r="V643" s="209"/>
      <c r="W643" s="209"/>
    </row>
    <row r="644" spans="3:23" x14ac:dyDescent="0.2">
      <c r="C644" s="209"/>
      <c r="D644" s="209"/>
      <c r="E644" s="209"/>
      <c r="F644" s="209"/>
      <c r="G644" s="209"/>
      <c r="H644" s="209"/>
      <c r="I644" s="209"/>
      <c r="J644" s="209"/>
      <c r="K644" s="209"/>
      <c r="L644" s="209"/>
      <c r="M644" s="209"/>
      <c r="N644" s="209"/>
      <c r="O644" s="209"/>
      <c r="P644" s="209"/>
      <c r="Q644" s="209"/>
      <c r="R644" s="209"/>
      <c r="S644" s="209"/>
      <c r="T644" s="209"/>
      <c r="U644" s="209"/>
      <c r="V644" s="209"/>
      <c r="W644" s="209"/>
    </row>
    <row r="645" spans="3:23" x14ac:dyDescent="0.2">
      <c r="C645" s="209"/>
      <c r="D645" s="209"/>
      <c r="E645" s="209"/>
      <c r="F645" s="209"/>
      <c r="G645" s="209"/>
      <c r="H645" s="209"/>
      <c r="I645" s="209"/>
      <c r="J645" s="209"/>
      <c r="K645" s="209"/>
      <c r="L645" s="209"/>
      <c r="M645" s="209"/>
      <c r="N645" s="209"/>
      <c r="O645" s="209"/>
      <c r="P645" s="209"/>
      <c r="Q645" s="209"/>
      <c r="R645" s="209"/>
      <c r="S645" s="209"/>
      <c r="T645" s="209"/>
      <c r="U645" s="209"/>
      <c r="V645" s="209"/>
      <c r="W645" s="209"/>
    </row>
    <row r="646" spans="3:23" x14ac:dyDescent="0.2">
      <c r="C646" s="209"/>
      <c r="D646" s="209"/>
      <c r="E646" s="209"/>
      <c r="F646" s="209"/>
      <c r="G646" s="209"/>
      <c r="H646" s="209"/>
      <c r="I646" s="209"/>
      <c r="J646" s="209"/>
      <c r="K646" s="209"/>
      <c r="L646" s="209"/>
      <c r="M646" s="209"/>
      <c r="N646" s="209"/>
      <c r="O646" s="209"/>
      <c r="P646" s="209"/>
      <c r="Q646" s="209"/>
      <c r="R646" s="209"/>
      <c r="S646" s="209"/>
      <c r="T646" s="209"/>
      <c r="U646" s="209"/>
      <c r="V646" s="209"/>
      <c r="W646" s="209"/>
    </row>
    <row r="647" spans="3:23" x14ac:dyDescent="0.2">
      <c r="C647" s="209"/>
      <c r="D647" s="209"/>
      <c r="E647" s="209"/>
      <c r="F647" s="209"/>
      <c r="G647" s="209"/>
      <c r="H647" s="209"/>
      <c r="I647" s="209"/>
      <c r="J647" s="209"/>
      <c r="K647" s="209"/>
      <c r="L647" s="209"/>
      <c r="M647" s="209"/>
      <c r="N647" s="209"/>
      <c r="O647" s="209"/>
      <c r="P647" s="209"/>
      <c r="Q647" s="209"/>
      <c r="R647" s="209"/>
      <c r="S647" s="209"/>
      <c r="T647" s="209"/>
      <c r="U647" s="209"/>
      <c r="V647" s="209"/>
      <c r="W647" s="209"/>
    </row>
    <row r="648" spans="3:23" x14ac:dyDescent="0.2">
      <c r="C648" s="209"/>
      <c r="D648" s="209"/>
      <c r="E648" s="209"/>
      <c r="F648" s="209"/>
      <c r="G648" s="209"/>
      <c r="H648" s="209"/>
      <c r="I648" s="209"/>
      <c r="J648" s="209"/>
      <c r="K648" s="209"/>
      <c r="L648" s="209"/>
      <c r="M648" s="209"/>
      <c r="N648" s="209"/>
      <c r="O648" s="209"/>
      <c r="P648" s="209"/>
      <c r="Q648" s="209"/>
      <c r="R648" s="209"/>
      <c r="S648" s="209"/>
      <c r="T648" s="209"/>
      <c r="U648" s="209"/>
      <c r="V648" s="209"/>
      <c r="W648" s="209"/>
    </row>
    <row r="649" spans="3:23" x14ac:dyDescent="0.2">
      <c r="C649" s="209"/>
      <c r="D649" s="209"/>
      <c r="E649" s="209"/>
      <c r="F649" s="209"/>
      <c r="G649" s="209"/>
      <c r="H649" s="209"/>
      <c r="I649" s="209"/>
      <c r="J649" s="209"/>
      <c r="K649" s="209"/>
      <c r="L649" s="209"/>
      <c r="M649" s="209"/>
      <c r="N649" s="209"/>
      <c r="O649" s="209"/>
      <c r="P649" s="209"/>
      <c r="Q649" s="209"/>
      <c r="R649" s="209"/>
      <c r="S649" s="209"/>
      <c r="T649" s="209"/>
      <c r="U649" s="209"/>
      <c r="V649" s="209"/>
      <c r="W649" s="209"/>
    </row>
    <row r="650" spans="3:23" x14ac:dyDescent="0.2">
      <c r="C650" s="209"/>
      <c r="D650" s="209"/>
      <c r="E650" s="209"/>
      <c r="F650" s="209"/>
      <c r="G650" s="209"/>
      <c r="H650" s="209"/>
      <c r="I650" s="209"/>
      <c r="J650" s="209"/>
      <c r="K650" s="209"/>
      <c r="L650" s="209"/>
      <c r="M650" s="209"/>
      <c r="N650" s="209"/>
      <c r="O650" s="209"/>
      <c r="P650" s="209"/>
      <c r="Q650" s="209"/>
      <c r="R650" s="209"/>
      <c r="S650" s="209"/>
      <c r="T650" s="209"/>
      <c r="U650" s="209"/>
      <c r="V650" s="209"/>
      <c r="W650" s="209"/>
    </row>
    <row r="651" spans="3:23" x14ac:dyDescent="0.2">
      <c r="C651" s="209"/>
      <c r="D651" s="209"/>
      <c r="E651" s="209"/>
      <c r="F651" s="209"/>
      <c r="G651" s="209"/>
      <c r="H651" s="209"/>
      <c r="I651" s="209"/>
      <c r="J651" s="209"/>
      <c r="K651" s="209"/>
      <c r="L651" s="209"/>
      <c r="M651" s="209"/>
      <c r="N651" s="209"/>
      <c r="O651" s="209"/>
      <c r="P651" s="209"/>
      <c r="Q651" s="209"/>
      <c r="R651" s="209"/>
      <c r="S651" s="209"/>
      <c r="T651" s="209"/>
      <c r="U651" s="209"/>
      <c r="V651" s="209"/>
      <c r="W651" s="209"/>
    </row>
    <row r="652" spans="3:23" x14ac:dyDescent="0.2">
      <c r="C652" s="209"/>
      <c r="D652" s="209"/>
      <c r="E652" s="209"/>
      <c r="F652" s="209"/>
      <c r="G652" s="209"/>
      <c r="H652" s="209"/>
      <c r="I652" s="209"/>
      <c r="J652" s="209"/>
      <c r="K652" s="209"/>
      <c r="L652" s="209"/>
      <c r="M652" s="209"/>
      <c r="N652" s="209"/>
      <c r="O652" s="209"/>
      <c r="P652" s="209"/>
      <c r="Q652" s="209"/>
      <c r="R652" s="209"/>
      <c r="S652" s="209"/>
      <c r="T652" s="209"/>
      <c r="U652" s="209"/>
      <c r="V652" s="209"/>
      <c r="W652" s="209"/>
    </row>
    <row r="653" spans="3:23" x14ac:dyDescent="0.2">
      <c r="C653" s="209"/>
      <c r="D653" s="209"/>
      <c r="E653" s="209"/>
      <c r="F653" s="209"/>
      <c r="G653" s="209"/>
      <c r="H653" s="209"/>
      <c r="I653" s="209"/>
      <c r="J653" s="209"/>
      <c r="K653" s="209"/>
      <c r="L653" s="209"/>
      <c r="M653" s="209"/>
      <c r="N653" s="209"/>
      <c r="O653" s="209"/>
      <c r="P653" s="209"/>
      <c r="Q653" s="209"/>
      <c r="R653" s="209"/>
      <c r="S653" s="209"/>
      <c r="T653" s="209"/>
      <c r="U653" s="209"/>
      <c r="V653" s="209"/>
      <c r="W653" s="209"/>
    </row>
    <row r="654" spans="3:23" x14ac:dyDescent="0.2">
      <c r="C654" s="209"/>
      <c r="D654" s="209"/>
      <c r="E654" s="209"/>
      <c r="F654" s="209"/>
      <c r="G654" s="209"/>
      <c r="H654" s="209"/>
      <c r="I654" s="209"/>
      <c r="J654" s="209"/>
      <c r="K654" s="209"/>
      <c r="L654" s="209"/>
      <c r="M654" s="209"/>
      <c r="N654" s="209"/>
      <c r="O654" s="209"/>
      <c r="P654" s="209"/>
      <c r="Q654" s="209"/>
      <c r="R654" s="209"/>
      <c r="S654" s="209"/>
      <c r="T654" s="209"/>
      <c r="U654" s="209"/>
      <c r="V654" s="209"/>
      <c r="W654" s="209"/>
    </row>
    <row r="655" spans="3:23" x14ac:dyDescent="0.2">
      <c r="C655" s="209"/>
      <c r="D655" s="209"/>
      <c r="E655" s="209"/>
      <c r="F655" s="209"/>
      <c r="G655" s="209"/>
      <c r="H655" s="209"/>
      <c r="I655" s="209"/>
      <c r="J655" s="209"/>
      <c r="K655" s="209"/>
      <c r="L655" s="209"/>
      <c r="M655" s="209"/>
      <c r="N655" s="209"/>
      <c r="O655" s="209"/>
      <c r="P655" s="209"/>
      <c r="Q655" s="209"/>
      <c r="R655" s="209"/>
      <c r="S655" s="209"/>
      <c r="T655" s="209"/>
      <c r="U655" s="209"/>
      <c r="V655" s="209"/>
      <c r="W655" s="209"/>
    </row>
    <row r="656" spans="3:23" x14ac:dyDescent="0.2">
      <c r="C656" s="209"/>
      <c r="D656" s="209"/>
      <c r="E656" s="209"/>
      <c r="F656" s="209"/>
      <c r="G656" s="209"/>
      <c r="H656" s="209"/>
      <c r="I656" s="209"/>
      <c r="J656" s="209"/>
      <c r="K656" s="209"/>
      <c r="L656" s="209"/>
      <c r="M656" s="209"/>
      <c r="N656" s="209"/>
      <c r="O656" s="209"/>
      <c r="P656" s="209"/>
      <c r="Q656" s="209"/>
      <c r="R656" s="209"/>
      <c r="S656" s="209"/>
      <c r="T656" s="209"/>
      <c r="U656" s="209"/>
      <c r="V656" s="209"/>
      <c r="W656" s="209"/>
    </row>
    <row r="657" spans="3:23" x14ac:dyDescent="0.2">
      <c r="C657" s="209"/>
      <c r="D657" s="209"/>
      <c r="E657" s="209"/>
      <c r="F657" s="209"/>
      <c r="G657" s="209"/>
      <c r="H657" s="209"/>
      <c r="I657" s="209"/>
      <c r="J657" s="209"/>
      <c r="K657" s="209"/>
      <c r="L657" s="209"/>
      <c r="M657" s="209"/>
      <c r="N657" s="209"/>
      <c r="O657" s="209"/>
      <c r="P657" s="209"/>
      <c r="Q657" s="209"/>
      <c r="R657" s="209"/>
      <c r="S657" s="209"/>
      <c r="T657" s="209"/>
      <c r="U657" s="209"/>
      <c r="V657" s="209"/>
      <c r="W657" s="209"/>
    </row>
    <row r="658" spans="3:23" x14ac:dyDescent="0.2">
      <c r="C658" s="209"/>
      <c r="D658" s="209"/>
      <c r="E658" s="209"/>
      <c r="F658" s="209"/>
      <c r="G658" s="209"/>
      <c r="H658" s="209"/>
      <c r="I658" s="209"/>
      <c r="J658" s="209"/>
      <c r="K658" s="209"/>
      <c r="L658" s="209"/>
      <c r="M658" s="209"/>
      <c r="N658" s="209"/>
      <c r="O658" s="209"/>
      <c r="P658" s="209"/>
      <c r="Q658" s="209"/>
      <c r="R658" s="209"/>
      <c r="S658" s="209"/>
      <c r="T658" s="209"/>
      <c r="U658" s="209"/>
      <c r="V658" s="209"/>
      <c r="W658" s="209"/>
    </row>
    <row r="659" spans="3:23" x14ac:dyDescent="0.2">
      <c r="C659" s="209"/>
      <c r="D659" s="209"/>
      <c r="E659" s="209"/>
      <c r="F659" s="209"/>
      <c r="G659" s="209"/>
      <c r="H659" s="209"/>
      <c r="I659" s="209"/>
      <c r="J659" s="209"/>
      <c r="K659" s="209"/>
      <c r="L659" s="209"/>
      <c r="M659" s="209"/>
      <c r="N659" s="209"/>
      <c r="O659" s="209"/>
      <c r="P659" s="209"/>
      <c r="Q659" s="209"/>
      <c r="R659" s="209"/>
      <c r="S659" s="209"/>
      <c r="T659" s="209"/>
      <c r="U659" s="209"/>
      <c r="V659" s="209"/>
      <c r="W659" s="209"/>
    </row>
    <row r="660" spans="3:23" x14ac:dyDescent="0.2">
      <c r="C660" s="209"/>
      <c r="D660" s="209"/>
      <c r="E660" s="209"/>
      <c r="F660" s="209"/>
      <c r="G660" s="209"/>
      <c r="H660" s="209"/>
      <c r="I660" s="209"/>
      <c r="J660" s="209"/>
      <c r="K660" s="209"/>
      <c r="L660" s="209"/>
      <c r="M660" s="209"/>
      <c r="N660" s="209"/>
      <c r="O660" s="209"/>
      <c r="P660" s="209"/>
      <c r="Q660" s="209"/>
      <c r="R660" s="209"/>
      <c r="S660" s="209"/>
      <c r="T660" s="209"/>
      <c r="U660" s="209"/>
      <c r="V660" s="209"/>
      <c r="W660" s="209"/>
    </row>
    <row r="661" spans="3:23" x14ac:dyDescent="0.2">
      <c r="C661" s="209"/>
      <c r="D661" s="209"/>
      <c r="E661" s="209"/>
      <c r="F661" s="209"/>
      <c r="G661" s="209"/>
      <c r="H661" s="209"/>
      <c r="I661" s="209"/>
      <c r="J661" s="209"/>
      <c r="K661" s="209"/>
      <c r="L661" s="209"/>
      <c r="M661" s="209"/>
      <c r="N661" s="209"/>
      <c r="O661" s="209"/>
      <c r="P661" s="209"/>
      <c r="Q661" s="209"/>
      <c r="R661" s="209"/>
      <c r="S661" s="209"/>
      <c r="T661" s="209"/>
      <c r="U661" s="209"/>
      <c r="V661" s="209"/>
      <c r="W661" s="209"/>
    </row>
    <row r="662" spans="3:23" x14ac:dyDescent="0.2">
      <c r="C662" s="209"/>
      <c r="D662" s="209"/>
      <c r="E662" s="209"/>
      <c r="F662" s="209"/>
      <c r="G662" s="209"/>
      <c r="H662" s="209"/>
      <c r="I662" s="209"/>
      <c r="J662" s="209"/>
      <c r="K662" s="209"/>
      <c r="L662" s="209"/>
      <c r="M662" s="209"/>
      <c r="N662" s="209"/>
      <c r="O662" s="209"/>
      <c r="P662" s="209"/>
      <c r="Q662" s="209"/>
      <c r="R662" s="209"/>
      <c r="S662" s="209"/>
      <c r="T662" s="209"/>
      <c r="U662" s="209"/>
      <c r="V662" s="209"/>
      <c r="W662" s="209"/>
    </row>
    <row r="663" spans="3:23" x14ac:dyDescent="0.2">
      <c r="C663" s="209"/>
      <c r="D663" s="209"/>
      <c r="E663" s="209"/>
      <c r="F663" s="209"/>
      <c r="G663" s="209"/>
      <c r="H663" s="209"/>
      <c r="I663" s="209"/>
      <c r="J663" s="209"/>
      <c r="K663" s="209"/>
      <c r="L663" s="209"/>
      <c r="M663" s="209"/>
      <c r="N663" s="209"/>
      <c r="O663" s="209"/>
      <c r="P663" s="209"/>
      <c r="Q663" s="209"/>
      <c r="R663" s="209"/>
      <c r="S663" s="209"/>
      <c r="T663" s="209"/>
      <c r="U663" s="209"/>
      <c r="V663" s="209"/>
      <c r="W663" s="209"/>
    </row>
    <row r="664" spans="3:23" x14ac:dyDescent="0.2">
      <c r="C664" s="209"/>
      <c r="D664" s="209"/>
      <c r="E664" s="209"/>
      <c r="F664" s="209"/>
      <c r="G664" s="209"/>
      <c r="H664" s="209"/>
      <c r="I664" s="209"/>
      <c r="J664" s="209"/>
      <c r="K664" s="209"/>
      <c r="L664" s="209"/>
      <c r="M664" s="209"/>
      <c r="N664" s="209"/>
      <c r="O664" s="209"/>
      <c r="P664" s="209"/>
      <c r="Q664" s="209"/>
      <c r="R664" s="209"/>
      <c r="S664" s="209"/>
      <c r="T664" s="209"/>
      <c r="U664" s="209"/>
      <c r="V664" s="209"/>
      <c r="W664" s="209"/>
    </row>
    <row r="665" spans="3:23" x14ac:dyDescent="0.2">
      <c r="C665" s="209"/>
      <c r="D665" s="209"/>
      <c r="E665" s="209"/>
      <c r="F665" s="209"/>
      <c r="G665" s="209"/>
      <c r="H665" s="209"/>
      <c r="I665" s="209"/>
      <c r="J665" s="209"/>
      <c r="K665" s="209"/>
      <c r="L665" s="209"/>
      <c r="M665" s="209"/>
      <c r="N665" s="209"/>
      <c r="O665" s="209"/>
      <c r="P665" s="209"/>
      <c r="Q665" s="209"/>
      <c r="R665" s="209"/>
      <c r="S665" s="209"/>
      <c r="T665" s="209"/>
      <c r="U665" s="209"/>
      <c r="V665" s="209"/>
      <c r="W665" s="209"/>
    </row>
    <row r="666" spans="3:23" x14ac:dyDescent="0.2">
      <c r="C666" s="209"/>
      <c r="D666" s="209"/>
      <c r="E666" s="209"/>
      <c r="F666" s="209"/>
      <c r="G666" s="209"/>
      <c r="H666" s="209"/>
      <c r="I666" s="209"/>
      <c r="J666" s="209"/>
      <c r="K666" s="209"/>
      <c r="L666" s="209"/>
      <c r="M666" s="209"/>
      <c r="N666" s="209"/>
      <c r="O666" s="209"/>
      <c r="P666" s="209"/>
      <c r="Q666" s="209"/>
      <c r="R666" s="209"/>
      <c r="S666" s="209"/>
      <c r="T666" s="209"/>
      <c r="U666" s="209"/>
      <c r="V666" s="209"/>
      <c r="W666" s="209"/>
    </row>
    <row r="667" spans="3:23" x14ac:dyDescent="0.2">
      <c r="C667" s="209"/>
      <c r="D667" s="209"/>
      <c r="E667" s="209"/>
      <c r="F667" s="209"/>
      <c r="G667" s="209"/>
      <c r="H667" s="209"/>
      <c r="I667" s="209"/>
      <c r="J667" s="209"/>
      <c r="K667" s="209"/>
      <c r="L667" s="209"/>
      <c r="M667" s="209"/>
      <c r="N667" s="209"/>
      <c r="O667" s="209"/>
      <c r="P667" s="209"/>
      <c r="Q667" s="209"/>
      <c r="R667" s="209"/>
      <c r="S667" s="209"/>
      <c r="T667" s="209"/>
      <c r="U667" s="209"/>
      <c r="V667" s="209"/>
      <c r="W667" s="209"/>
    </row>
    <row r="668" spans="3:23" x14ac:dyDescent="0.2">
      <c r="C668" s="209"/>
      <c r="D668" s="209"/>
      <c r="E668" s="209"/>
      <c r="F668" s="209"/>
      <c r="G668" s="209"/>
      <c r="H668" s="209"/>
      <c r="I668" s="209"/>
      <c r="J668" s="209"/>
      <c r="K668" s="209"/>
      <c r="L668" s="209"/>
      <c r="M668" s="209"/>
      <c r="N668" s="209"/>
      <c r="O668" s="209"/>
      <c r="P668" s="209"/>
      <c r="Q668" s="209"/>
      <c r="R668" s="209"/>
      <c r="S668" s="209"/>
      <c r="T668" s="209"/>
      <c r="U668" s="209"/>
      <c r="V668" s="209"/>
      <c r="W668" s="209"/>
    </row>
    <row r="669" spans="3:23" x14ac:dyDescent="0.2">
      <c r="C669" s="209"/>
      <c r="D669" s="209"/>
      <c r="E669" s="209"/>
      <c r="F669" s="209"/>
      <c r="G669" s="209"/>
      <c r="H669" s="209"/>
      <c r="I669" s="209"/>
      <c r="J669" s="209"/>
      <c r="K669" s="209"/>
      <c r="L669" s="209"/>
      <c r="M669" s="209"/>
      <c r="N669" s="209"/>
      <c r="O669" s="209"/>
      <c r="P669" s="209"/>
      <c r="Q669" s="209"/>
      <c r="R669" s="209"/>
      <c r="S669" s="209"/>
      <c r="T669" s="209"/>
      <c r="U669" s="209"/>
      <c r="V669" s="209"/>
      <c r="W669" s="209"/>
    </row>
    <row r="670" spans="3:23" x14ac:dyDescent="0.2">
      <c r="C670" s="209"/>
      <c r="D670" s="209"/>
      <c r="E670" s="209"/>
      <c r="F670" s="209"/>
      <c r="G670" s="209"/>
      <c r="H670" s="209"/>
      <c r="I670" s="209"/>
      <c r="J670" s="209"/>
      <c r="K670" s="209"/>
      <c r="L670" s="209"/>
      <c r="M670" s="209"/>
      <c r="N670" s="209"/>
      <c r="O670" s="209"/>
      <c r="P670" s="209"/>
      <c r="Q670" s="209"/>
      <c r="R670" s="209"/>
      <c r="S670" s="209"/>
      <c r="T670" s="209"/>
      <c r="U670" s="209"/>
      <c r="V670" s="209"/>
      <c r="W670" s="209"/>
    </row>
    <row r="671" spans="3:23" x14ac:dyDescent="0.2">
      <c r="C671" s="209"/>
      <c r="D671" s="209"/>
      <c r="E671" s="209"/>
      <c r="F671" s="209"/>
      <c r="G671" s="209"/>
      <c r="H671" s="209"/>
      <c r="I671" s="209"/>
      <c r="J671" s="209"/>
      <c r="K671" s="209"/>
      <c r="L671" s="209"/>
      <c r="M671" s="209"/>
      <c r="N671" s="209"/>
      <c r="O671" s="209"/>
      <c r="P671" s="209"/>
      <c r="Q671" s="209"/>
      <c r="R671" s="209"/>
      <c r="S671" s="209"/>
      <c r="T671" s="209"/>
      <c r="U671" s="209"/>
      <c r="V671" s="209"/>
      <c r="W671" s="209"/>
    </row>
    <row r="672" spans="3:23" x14ac:dyDescent="0.2">
      <c r="C672" s="209"/>
      <c r="D672" s="209"/>
      <c r="E672" s="209"/>
      <c r="F672" s="209"/>
      <c r="G672" s="209"/>
      <c r="H672" s="209"/>
      <c r="I672" s="209"/>
      <c r="J672" s="209"/>
      <c r="K672" s="209"/>
      <c r="L672" s="209"/>
      <c r="M672" s="209"/>
      <c r="N672" s="209"/>
      <c r="O672" s="209"/>
      <c r="P672" s="209"/>
      <c r="Q672" s="209"/>
      <c r="R672" s="209"/>
      <c r="S672" s="209"/>
      <c r="T672" s="209"/>
      <c r="U672" s="209"/>
      <c r="V672" s="209"/>
      <c r="W672" s="209"/>
    </row>
    <row r="673" spans="3:23" x14ac:dyDescent="0.2">
      <c r="C673" s="209"/>
      <c r="D673" s="209"/>
      <c r="E673" s="209"/>
      <c r="F673" s="209"/>
      <c r="G673" s="209"/>
      <c r="H673" s="209"/>
      <c r="I673" s="209"/>
      <c r="J673" s="209"/>
      <c r="K673" s="209"/>
      <c r="L673" s="209"/>
      <c r="M673" s="209"/>
      <c r="N673" s="209"/>
      <c r="O673" s="209"/>
      <c r="P673" s="209"/>
      <c r="Q673" s="209"/>
      <c r="R673" s="209"/>
      <c r="S673" s="209"/>
      <c r="T673" s="209"/>
      <c r="U673" s="209"/>
      <c r="V673" s="209"/>
      <c r="W673" s="209"/>
    </row>
    <row r="674" spans="3:23" x14ac:dyDescent="0.2">
      <c r="C674" s="209"/>
      <c r="D674" s="209"/>
      <c r="E674" s="209"/>
      <c r="F674" s="209"/>
      <c r="G674" s="209"/>
      <c r="H674" s="209"/>
      <c r="I674" s="209"/>
      <c r="J674" s="209"/>
      <c r="K674" s="209"/>
      <c r="L674" s="209"/>
      <c r="M674" s="209"/>
      <c r="N674" s="209"/>
      <c r="O674" s="209"/>
      <c r="P674" s="209"/>
      <c r="Q674" s="209"/>
      <c r="R674" s="209"/>
      <c r="S674" s="209"/>
      <c r="T674" s="209"/>
      <c r="U674" s="209"/>
      <c r="V674" s="209"/>
      <c r="W674" s="209"/>
    </row>
    <row r="675" spans="3:23" x14ac:dyDescent="0.2">
      <c r="C675" s="209"/>
      <c r="D675" s="209"/>
      <c r="E675" s="209"/>
      <c r="F675" s="209"/>
      <c r="G675" s="209"/>
      <c r="H675" s="209"/>
      <c r="I675" s="209"/>
      <c r="J675" s="209"/>
      <c r="K675" s="209"/>
      <c r="L675" s="209"/>
      <c r="M675" s="209"/>
      <c r="N675" s="209"/>
      <c r="O675" s="209"/>
      <c r="P675" s="209"/>
      <c r="Q675" s="209"/>
      <c r="R675" s="209"/>
      <c r="S675" s="209"/>
      <c r="T675" s="209"/>
      <c r="U675" s="209"/>
      <c r="V675" s="209"/>
      <c r="W675" s="209"/>
    </row>
    <row r="676" spans="3:23" x14ac:dyDescent="0.2">
      <c r="C676" s="209"/>
      <c r="D676" s="209"/>
      <c r="E676" s="209"/>
      <c r="F676" s="209"/>
      <c r="G676" s="209"/>
      <c r="H676" s="209"/>
      <c r="I676" s="209"/>
      <c r="J676" s="209"/>
      <c r="K676" s="209"/>
      <c r="L676" s="209"/>
      <c r="M676" s="209"/>
      <c r="N676" s="209"/>
      <c r="O676" s="209"/>
      <c r="P676" s="209"/>
      <c r="Q676" s="209"/>
      <c r="R676" s="209"/>
      <c r="S676" s="209"/>
      <c r="T676" s="209"/>
      <c r="U676" s="209"/>
      <c r="V676" s="209"/>
      <c r="W676" s="209"/>
    </row>
    <row r="677" spans="3:23" x14ac:dyDescent="0.2">
      <c r="C677" s="209"/>
      <c r="D677" s="209"/>
      <c r="E677" s="209"/>
      <c r="F677" s="209"/>
      <c r="G677" s="209"/>
      <c r="H677" s="209"/>
      <c r="I677" s="209"/>
      <c r="J677" s="209"/>
      <c r="K677" s="209"/>
      <c r="L677" s="209"/>
      <c r="M677" s="209"/>
      <c r="N677" s="209"/>
      <c r="O677" s="209"/>
      <c r="P677" s="209"/>
      <c r="Q677" s="209"/>
      <c r="R677" s="209"/>
      <c r="S677" s="209"/>
      <c r="T677" s="209"/>
      <c r="U677" s="209"/>
      <c r="V677" s="209"/>
      <c r="W677" s="209"/>
    </row>
    <row r="678" spans="3:23" x14ac:dyDescent="0.2">
      <c r="C678" s="209"/>
      <c r="D678" s="209"/>
      <c r="E678" s="209"/>
      <c r="F678" s="209"/>
      <c r="G678" s="209"/>
      <c r="H678" s="209"/>
      <c r="I678" s="209"/>
      <c r="J678" s="209"/>
      <c r="K678" s="209"/>
      <c r="L678" s="209"/>
      <c r="M678" s="209"/>
      <c r="N678" s="209"/>
      <c r="O678" s="209"/>
      <c r="P678" s="209"/>
      <c r="Q678" s="209"/>
      <c r="R678" s="209"/>
      <c r="S678" s="209"/>
      <c r="T678" s="209"/>
      <c r="U678" s="209"/>
      <c r="V678" s="209"/>
      <c r="W678" s="209"/>
    </row>
    <row r="679" spans="3:23" x14ac:dyDescent="0.2">
      <c r="C679" s="209"/>
      <c r="D679" s="209"/>
      <c r="E679" s="209"/>
      <c r="F679" s="209"/>
      <c r="G679" s="209"/>
      <c r="H679" s="209"/>
      <c r="I679" s="209"/>
      <c r="J679" s="209"/>
      <c r="K679" s="209"/>
      <c r="L679" s="209"/>
      <c r="M679" s="209"/>
      <c r="N679" s="209"/>
      <c r="O679" s="209"/>
      <c r="P679" s="209"/>
      <c r="Q679" s="209"/>
      <c r="R679" s="209"/>
      <c r="S679" s="209"/>
      <c r="T679" s="209"/>
      <c r="U679" s="209"/>
      <c r="V679" s="209"/>
      <c r="W679" s="209"/>
    </row>
    <row r="680" spans="3:23" x14ac:dyDescent="0.2">
      <c r="C680" s="209"/>
      <c r="D680" s="209"/>
      <c r="E680" s="209"/>
      <c r="F680" s="209"/>
      <c r="G680" s="209"/>
      <c r="H680" s="209"/>
      <c r="I680" s="209"/>
      <c r="J680" s="209"/>
      <c r="K680" s="209"/>
      <c r="L680" s="209"/>
      <c r="M680" s="209"/>
      <c r="N680" s="209"/>
      <c r="O680" s="209"/>
      <c r="P680" s="209"/>
      <c r="Q680" s="209"/>
      <c r="R680" s="209"/>
      <c r="S680" s="209"/>
      <c r="T680" s="209"/>
      <c r="U680" s="209"/>
      <c r="V680" s="209"/>
      <c r="W680" s="209"/>
    </row>
    <row r="681" spans="3:23" x14ac:dyDescent="0.2">
      <c r="C681" s="209"/>
      <c r="D681" s="209"/>
      <c r="E681" s="209"/>
      <c r="F681" s="209"/>
      <c r="G681" s="209"/>
      <c r="H681" s="209"/>
      <c r="I681" s="209"/>
      <c r="J681" s="209"/>
      <c r="K681" s="209"/>
      <c r="L681" s="209"/>
      <c r="M681" s="209"/>
      <c r="N681" s="209"/>
      <c r="O681" s="209"/>
      <c r="P681" s="209"/>
      <c r="Q681" s="209"/>
      <c r="R681" s="209"/>
      <c r="S681" s="209"/>
      <c r="T681" s="209"/>
      <c r="U681" s="209"/>
      <c r="V681" s="209"/>
      <c r="W681" s="209"/>
    </row>
    <row r="682" spans="3:23" x14ac:dyDescent="0.2">
      <c r="C682" s="209"/>
      <c r="D682" s="209"/>
      <c r="E682" s="209"/>
      <c r="F682" s="209"/>
      <c r="G682" s="209"/>
      <c r="H682" s="209"/>
      <c r="I682" s="209"/>
      <c r="J682" s="209"/>
      <c r="K682" s="209"/>
      <c r="L682" s="209"/>
      <c r="M682" s="209"/>
      <c r="N682" s="209"/>
      <c r="O682" s="209"/>
      <c r="P682" s="209"/>
      <c r="Q682" s="209"/>
      <c r="R682" s="209"/>
      <c r="S682" s="209"/>
      <c r="T682" s="209"/>
      <c r="U682" s="209"/>
      <c r="V682" s="209"/>
      <c r="W682" s="209"/>
    </row>
    <row r="683" spans="3:23" x14ac:dyDescent="0.2">
      <c r="C683" s="209"/>
      <c r="D683" s="209"/>
      <c r="E683" s="209"/>
      <c r="F683" s="209"/>
      <c r="G683" s="209"/>
      <c r="H683" s="209"/>
      <c r="I683" s="209"/>
      <c r="J683" s="209"/>
      <c r="K683" s="209"/>
      <c r="L683" s="209"/>
      <c r="M683" s="209"/>
      <c r="N683" s="209"/>
      <c r="O683" s="209"/>
      <c r="P683" s="209"/>
      <c r="Q683" s="209"/>
      <c r="R683" s="209"/>
      <c r="S683" s="209"/>
      <c r="T683" s="209"/>
      <c r="U683" s="209"/>
      <c r="V683" s="209"/>
      <c r="W683" s="209"/>
    </row>
    <row r="684" spans="3:23" x14ac:dyDescent="0.2">
      <c r="C684" s="209"/>
      <c r="D684" s="209"/>
      <c r="E684" s="209"/>
      <c r="F684" s="209"/>
      <c r="G684" s="209"/>
      <c r="H684" s="209"/>
      <c r="I684" s="209"/>
      <c r="J684" s="209"/>
      <c r="K684" s="209"/>
      <c r="L684" s="209"/>
      <c r="M684" s="209"/>
      <c r="N684" s="209"/>
      <c r="O684" s="209"/>
      <c r="P684" s="209"/>
      <c r="Q684" s="209"/>
      <c r="R684" s="209"/>
      <c r="S684" s="209"/>
      <c r="T684" s="209"/>
      <c r="U684" s="209"/>
      <c r="V684" s="209"/>
      <c r="W684" s="209"/>
    </row>
    <row r="685" spans="3:23" x14ac:dyDescent="0.2">
      <c r="C685" s="209"/>
      <c r="D685" s="209"/>
      <c r="E685" s="209"/>
      <c r="F685" s="209"/>
      <c r="G685" s="209"/>
      <c r="H685" s="209"/>
      <c r="I685" s="209"/>
      <c r="J685" s="209"/>
      <c r="K685" s="209"/>
      <c r="L685" s="209"/>
      <c r="M685" s="209"/>
      <c r="N685" s="209"/>
      <c r="O685" s="209"/>
      <c r="P685" s="209"/>
      <c r="Q685" s="209"/>
      <c r="R685" s="209"/>
      <c r="S685" s="209"/>
      <c r="T685" s="209"/>
      <c r="U685" s="209"/>
      <c r="V685" s="209"/>
      <c r="W685" s="209"/>
    </row>
    <row r="686" spans="3:23" x14ac:dyDescent="0.2">
      <c r="C686" s="209"/>
      <c r="D686" s="209"/>
      <c r="E686" s="209"/>
      <c r="F686" s="209"/>
      <c r="G686" s="209"/>
      <c r="H686" s="209"/>
      <c r="I686" s="209"/>
      <c r="J686" s="209"/>
      <c r="K686" s="209"/>
      <c r="L686" s="209"/>
      <c r="M686" s="209"/>
      <c r="N686" s="209"/>
      <c r="O686" s="209"/>
      <c r="P686" s="209"/>
      <c r="Q686" s="209"/>
      <c r="R686" s="209"/>
      <c r="S686" s="209"/>
      <c r="T686" s="209"/>
      <c r="U686" s="209"/>
      <c r="V686" s="209"/>
      <c r="W686" s="209"/>
    </row>
    <row r="687" spans="3:23" x14ac:dyDescent="0.2">
      <c r="C687" s="209"/>
      <c r="D687" s="209"/>
      <c r="E687" s="209"/>
      <c r="F687" s="209"/>
      <c r="G687" s="209"/>
      <c r="H687" s="209"/>
      <c r="I687" s="209"/>
      <c r="J687" s="209"/>
      <c r="K687" s="209"/>
      <c r="L687" s="209"/>
      <c r="M687" s="209"/>
      <c r="N687" s="209"/>
      <c r="O687" s="209"/>
      <c r="P687" s="209"/>
      <c r="Q687" s="209"/>
      <c r="R687" s="209"/>
      <c r="S687" s="209"/>
      <c r="T687" s="209"/>
      <c r="U687" s="209"/>
      <c r="V687" s="209"/>
      <c r="W687" s="209"/>
    </row>
    <row r="688" spans="3:23" x14ac:dyDescent="0.2">
      <c r="C688" s="209"/>
      <c r="D688" s="209"/>
      <c r="E688" s="209"/>
      <c r="F688" s="209"/>
      <c r="G688" s="209"/>
      <c r="H688" s="209"/>
      <c r="I688" s="209"/>
      <c r="J688" s="209"/>
      <c r="K688" s="209"/>
      <c r="L688" s="209"/>
      <c r="M688" s="209"/>
      <c r="N688" s="209"/>
      <c r="O688" s="209"/>
      <c r="P688" s="209"/>
      <c r="Q688" s="209"/>
      <c r="R688" s="209"/>
      <c r="S688" s="209"/>
      <c r="T688" s="209"/>
      <c r="U688" s="209"/>
      <c r="V688" s="209"/>
      <c r="W688" s="209"/>
    </row>
    <row r="689" spans="3:23" x14ac:dyDescent="0.2">
      <c r="C689" s="209"/>
      <c r="D689" s="209"/>
      <c r="E689" s="209"/>
      <c r="F689" s="209"/>
      <c r="G689" s="209"/>
      <c r="H689" s="209"/>
      <c r="I689" s="209"/>
      <c r="J689" s="209"/>
      <c r="K689" s="209"/>
      <c r="L689" s="209"/>
      <c r="M689" s="209"/>
      <c r="N689" s="209"/>
      <c r="O689" s="209"/>
      <c r="P689" s="209"/>
      <c r="Q689" s="209"/>
      <c r="R689" s="209"/>
      <c r="S689" s="209"/>
      <c r="T689" s="209"/>
      <c r="U689" s="209"/>
      <c r="V689" s="209"/>
      <c r="W689" s="209"/>
    </row>
    <row r="690" spans="3:23" x14ac:dyDescent="0.2">
      <c r="C690" s="209"/>
      <c r="D690" s="209"/>
      <c r="E690" s="209"/>
      <c r="F690" s="209"/>
      <c r="G690" s="209"/>
      <c r="H690" s="209"/>
      <c r="I690" s="209"/>
      <c r="J690" s="209"/>
      <c r="K690" s="209"/>
      <c r="L690" s="209"/>
      <c r="M690" s="209"/>
      <c r="N690" s="209"/>
      <c r="O690" s="209"/>
      <c r="P690" s="209"/>
      <c r="Q690" s="209"/>
      <c r="R690" s="209"/>
      <c r="S690" s="209"/>
      <c r="T690" s="209"/>
      <c r="U690" s="209"/>
      <c r="V690" s="209"/>
      <c r="W690" s="209"/>
    </row>
    <row r="691" spans="3:23" x14ac:dyDescent="0.2">
      <c r="C691" s="209"/>
      <c r="D691" s="209"/>
      <c r="E691" s="209"/>
      <c r="F691" s="209"/>
      <c r="G691" s="209"/>
      <c r="H691" s="209"/>
      <c r="I691" s="209"/>
      <c r="J691" s="209"/>
      <c r="K691" s="209"/>
      <c r="L691" s="209"/>
      <c r="M691" s="209"/>
      <c r="N691" s="209"/>
      <c r="O691" s="209"/>
      <c r="P691" s="209"/>
      <c r="Q691" s="209"/>
      <c r="R691" s="209"/>
      <c r="S691" s="209"/>
      <c r="T691" s="209"/>
      <c r="U691" s="209"/>
      <c r="V691" s="209"/>
      <c r="W691" s="209"/>
    </row>
    <row r="692" spans="3:23" x14ac:dyDescent="0.2">
      <c r="C692" s="209"/>
      <c r="D692" s="209"/>
      <c r="E692" s="209"/>
      <c r="F692" s="209"/>
      <c r="G692" s="209"/>
      <c r="H692" s="209"/>
      <c r="I692" s="209"/>
      <c r="J692" s="209"/>
      <c r="K692" s="209"/>
      <c r="L692" s="209"/>
      <c r="M692" s="209"/>
      <c r="N692" s="209"/>
      <c r="O692" s="209"/>
      <c r="P692" s="209"/>
      <c r="Q692" s="209"/>
      <c r="R692" s="209"/>
      <c r="S692" s="209"/>
      <c r="T692" s="209"/>
      <c r="U692" s="209"/>
      <c r="V692" s="209"/>
      <c r="W692" s="209"/>
    </row>
    <row r="693" spans="3:23" x14ac:dyDescent="0.2">
      <c r="C693" s="209"/>
      <c r="D693" s="209"/>
      <c r="E693" s="209"/>
      <c r="F693" s="209"/>
      <c r="G693" s="209"/>
      <c r="H693" s="209"/>
      <c r="I693" s="209"/>
      <c r="J693" s="209"/>
      <c r="K693" s="209"/>
      <c r="L693" s="209"/>
      <c r="M693" s="209"/>
      <c r="N693" s="209"/>
      <c r="O693" s="209"/>
      <c r="P693" s="209"/>
      <c r="Q693" s="209"/>
      <c r="R693" s="209"/>
      <c r="S693" s="209"/>
      <c r="T693" s="209"/>
      <c r="U693" s="209"/>
      <c r="V693" s="209"/>
      <c r="W693" s="209"/>
    </row>
    <row r="694" spans="3:23" x14ac:dyDescent="0.2">
      <c r="C694" s="209"/>
      <c r="D694" s="209"/>
      <c r="E694" s="209"/>
      <c r="F694" s="209"/>
      <c r="G694" s="209"/>
      <c r="H694" s="209"/>
      <c r="I694" s="209"/>
      <c r="J694" s="209"/>
      <c r="K694" s="209"/>
      <c r="L694" s="209"/>
      <c r="M694" s="209"/>
      <c r="N694" s="209"/>
      <c r="O694" s="209"/>
      <c r="P694" s="209"/>
      <c r="Q694" s="209"/>
      <c r="R694" s="209"/>
      <c r="S694" s="209"/>
      <c r="T694" s="209"/>
      <c r="U694" s="209"/>
      <c r="V694" s="209"/>
      <c r="W694" s="209"/>
    </row>
    <row r="695" spans="3:23" x14ac:dyDescent="0.2">
      <c r="C695" s="209"/>
      <c r="D695" s="209"/>
      <c r="E695" s="209"/>
      <c r="F695" s="209"/>
      <c r="G695" s="209"/>
      <c r="H695" s="209"/>
      <c r="I695" s="209"/>
      <c r="J695" s="209"/>
      <c r="K695" s="209"/>
      <c r="L695" s="209"/>
      <c r="M695" s="209"/>
      <c r="N695" s="209"/>
      <c r="O695" s="209"/>
      <c r="P695" s="209"/>
      <c r="Q695" s="209"/>
      <c r="R695" s="209"/>
      <c r="S695" s="209"/>
      <c r="T695" s="209"/>
      <c r="U695" s="209"/>
      <c r="V695" s="209"/>
      <c r="W695" s="209"/>
    </row>
    <row r="696" spans="3:23" x14ac:dyDescent="0.2">
      <c r="C696" s="209"/>
      <c r="D696" s="209"/>
      <c r="E696" s="209"/>
      <c r="F696" s="209"/>
      <c r="G696" s="209"/>
      <c r="H696" s="209"/>
      <c r="I696" s="209"/>
      <c r="J696" s="209"/>
      <c r="K696" s="209"/>
      <c r="L696" s="209"/>
      <c r="M696" s="209"/>
      <c r="N696" s="209"/>
      <c r="O696" s="209"/>
      <c r="P696" s="209"/>
      <c r="Q696" s="209"/>
      <c r="R696" s="209"/>
      <c r="S696" s="209"/>
      <c r="T696" s="209"/>
      <c r="U696" s="209"/>
      <c r="V696" s="209"/>
      <c r="W696" s="209"/>
    </row>
    <row r="697" spans="3:23" x14ac:dyDescent="0.2">
      <c r="C697" s="209"/>
      <c r="D697" s="209"/>
      <c r="E697" s="209"/>
      <c r="F697" s="209"/>
      <c r="G697" s="209"/>
      <c r="H697" s="209"/>
      <c r="I697" s="209"/>
      <c r="J697" s="209"/>
      <c r="K697" s="209"/>
      <c r="L697" s="209"/>
      <c r="M697" s="209"/>
      <c r="N697" s="209"/>
      <c r="O697" s="209"/>
      <c r="P697" s="209"/>
      <c r="Q697" s="209"/>
      <c r="R697" s="209"/>
      <c r="S697" s="209"/>
      <c r="T697" s="209"/>
      <c r="U697" s="209"/>
      <c r="V697" s="209"/>
      <c r="W697" s="209"/>
    </row>
    <row r="698" spans="3:23" x14ac:dyDescent="0.2">
      <c r="C698" s="209"/>
      <c r="D698" s="209"/>
      <c r="E698" s="209"/>
      <c r="F698" s="209"/>
      <c r="G698" s="209"/>
      <c r="H698" s="209"/>
      <c r="I698" s="209"/>
      <c r="J698" s="209"/>
      <c r="K698" s="209"/>
      <c r="L698" s="209"/>
      <c r="M698" s="209"/>
      <c r="N698" s="209"/>
      <c r="O698" s="209"/>
      <c r="P698" s="209"/>
      <c r="Q698" s="209"/>
      <c r="R698" s="209"/>
      <c r="S698" s="209"/>
      <c r="T698" s="209"/>
      <c r="U698" s="209"/>
      <c r="V698" s="209"/>
      <c r="W698" s="209"/>
    </row>
    <row r="699" spans="3:23" x14ac:dyDescent="0.2">
      <c r="C699" s="209"/>
      <c r="D699" s="209"/>
      <c r="E699" s="209"/>
      <c r="F699" s="209"/>
      <c r="G699" s="209"/>
      <c r="H699" s="209"/>
      <c r="I699" s="209"/>
      <c r="J699" s="209"/>
      <c r="K699" s="209"/>
      <c r="L699" s="209"/>
      <c r="M699" s="209"/>
      <c r="N699" s="209"/>
      <c r="O699" s="209"/>
      <c r="P699" s="209"/>
      <c r="Q699" s="209"/>
      <c r="R699" s="209"/>
      <c r="S699" s="209"/>
      <c r="T699" s="209"/>
      <c r="U699" s="209"/>
      <c r="V699" s="209"/>
      <c r="W699" s="209"/>
    </row>
    <row r="700" spans="3:23" x14ac:dyDescent="0.2">
      <c r="C700" s="209"/>
      <c r="D700" s="209"/>
      <c r="E700" s="209"/>
      <c r="F700" s="209"/>
      <c r="G700" s="209"/>
      <c r="H700" s="209"/>
      <c r="I700" s="209"/>
      <c r="J700" s="209"/>
      <c r="K700" s="209"/>
      <c r="L700" s="209"/>
      <c r="M700" s="209"/>
      <c r="N700" s="209"/>
      <c r="O700" s="209"/>
      <c r="P700" s="209"/>
      <c r="Q700" s="209"/>
      <c r="R700" s="209"/>
      <c r="S700" s="209"/>
      <c r="T700" s="209"/>
      <c r="U700" s="209"/>
      <c r="V700" s="209"/>
      <c r="W700" s="209"/>
    </row>
    <row r="701" spans="3:23" x14ac:dyDescent="0.2">
      <c r="C701" s="209"/>
      <c r="D701" s="209"/>
      <c r="E701" s="209"/>
      <c r="F701" s="209"/>
      <c r="G701" s="209"/>
      <c r="H701" s="209"/>
      <c r="I701" s="209"/>
      <c r="J701" s="209"/>
      <c r="K701" s="209"/>
      <c r="L701" s="209"/>
      <c r="M701" s="209"/>
      <c r="N701" s="209"/>
      <c r="O701" s="209"/>
      <c r="P701" s="209"/>
      <c r="Q701" s="209"/>
      <c r="R701" s="209"/>
      <c r="S701" s="209"/>
      <c r="T701" s="209"/>
      <c r="U701" s="209"/>
      <c r="V701" s="209"/>
      <c r="W701" s="209"/>
    </row>
    <row r="702" spans="3:23" x14ac:dyDescent="0.2">
      <c r="C702" s="209"/>
      <c r="D702" s="209"/>
      <c r="E702" s="209"/>
      <c r="F702" s="209"/>
      <c r="G702" s="209"/>
      <c r="H702" s="209"/>
      <c r="I702" s="209"/>
      <c r="J702" s="209"/>
      <c r="K702" s="209"/>
      <c r="L702" s="209"/>
      <c r="M702" s="209"/>
      <c r="N702" s="209"/>
      <c r="O702" s="209"/>
      <c r="P702" s="209"/>
      <c r="Q702" s="209"/>
      <c r="R702" s="209"/>
      <c r="S702" s="209"/>
      <c r="T702" s="209"/>
      <c r="U702" s="209"/>
      <c r="V702" s="209"/>
      <c r="W702" s="209"/>
    </row>
    <row r="703" spans="3:23" x14ac:dyDescent="0.2">
      <c r="C703" s="209"/>
      <c r="D703" s="209"/>
      <c r="E703" s="209"/>
      <c r="F703" s="209"/>
      <c r="G703" s="209"/>
      <c r="H703" s="209"/>
      <c r="I703" s="209"/>
      <c r="J703" s="209"/>
      <c r="K703" s="209"/>
      <c r="L703" s="209"/>
      <c r="M703" s="209"/>
      <c r="N703" s="209"/>
      <c r="O703" s="209"/>
      <c r="P703" s="209"/>
      <c r="Q703" s="209"/>
      <c r="R703" s="209"/>
      <c r="S703" s="209"/>
      <c r="T703" s="209"/>
      <c r="U703" s="209"/>
      <c r="V703" s="209"/>
      <c r="W703" s="209"/>
    </row>
    <row r="704" spans="3:23" x14ac:dyDescent="0.2">
      <c r="C704" s="209"/>
      <c r="D704" s="209"/>
      <c r="E704" s="209"/>
      <c r="F704" s="209"/>
      <c r="G704" s="209"/>
      <c r="H704" s="209"/>
      <c r="I704" s="209"/>
      <c r="J704" s="209"/>
      <c r="K704" s="209"/>
      <c r="L704" s="209"/>
      <c r="M704" s="209"/>
      <c r="N704" s="209"/>
      <c r="O704" s="209"/>
      <c r="P704" s="209"/>
      <c r="Q704" s="209"/>
      <c r="R704" s="209"/>
      <c r="S704" s="209"/>
      <c r="T704" s="209"/>
      <c r="U704" s="209"/>
      <c r="V704" s="209"/>
      <c r="W704" s="209"/>
    </row>
    <row r="705" spans="3:23" x14ac:dyDescent="0.2">
      <c r="C705" s="209"/>
      <c r="D705" s="209"/>
      <c r="E705" s="209"/>
      <c r="F705" s="209"/>
      <c r="G705" s="209"/>
      <c r="H705" s="209"/>
      <c r="I705" s="209"/>
      <c r="J705" s="209"/>
      <c r="K705" s="209"/>
      <c r="L705" s="209"/>
      <c r="M705" s="209"/>
      <c r="N705" s="209"/>
      <c r="O705" s="209"/>
      <c r="P705" s="209"/>
      <c r="Q705" s="209"/>
      <c r="R705" s="209"/>
      <c r="S705" s="209"/>
      <c r="T705" s="209"/>
      <c r="U705" s="209"/>
      <c r="V705" s="209"/>
      <c r="W705" s="209"/>
    </row>
    <row r="706" spans="3:23" x14ac:dyDescent="0.2">
      <c r="C706" s="209"/>
      <c r="D706" s="209"/>
      <c r="E706" s="209"/>
      <c r="F706" s="209"/>
      <c r="G706" s="209"/>
      <c r="H706" s="209"/>
      <c r="I706" s="209"/>
      <c r="J706" s="209"/>
      <c r="K706" s="209"/>
      <c r="L706" s="209"/>
      <c r="M706" s="209"/>
      <c r="N706" s="209"/>
      <c r="O706" s="209"/>
      <c r="P706" s="209"/>
      <c r="Q706" s="209"/>
      <c r="R706" s="209"/>
      <c r="S706" s="209"/>
      <c r="T706" s="209"/>
      <c r="U706" s="209"/>
      <c r="V706" s="209"/>
      <c r="W706" s="209"/>
    </row>
    <row r="707" spans="3:23" x14ac:dyDescent="0.2">
      <c r="C707" s="209"/>
      <c r="D707" s="209"/>
      <c r="E707" s="209"/>
      <c r="F707" s="209"/>
      <c r="G707" s="209"/>
      <c r="H707" s="209"/>
      <c r="I707" s="209"/>
      <c r="J707" s="209"/>
      <c r="K707" s="209"/>
      <c r="L707" s="209"/>
      <c r="M707" s="209"/>
      <c r="N707" s="209"/>
      <c r="O707" s="209"/>
      <c r="P707" s="209"/>
      <c r="Q707" s="209"/>
      <c r="R707" s="209"/>
      <c r="S707" s="209"/>
      <c r="T707" s="209"/>
      <c r="U707" s="209"/>
      <c r="V707" s="209"/>
      <c r="W707" s="209"/>
    </row>
    <row r="708" spans="3:23" x14ac:dyDescent="0.2">
      <c r="C708" s="209"/>
      <c r="D708" s="209"/>
      <c r="E708" s="209"/>
      <c r="F708" s="209"/>
      <c r="G708" s="209"/>
      <c r="H708" s="209"/>
      <c r="I708" s="209"/>
      <c r="J708" s="209"/>
      <c r="K708" s="209"/>
      <c r="L708" s="209"/>
      <c r="M708" s="209"/>
      <c r="N708" s="209"/>
      <c r="O708" s="209"/>
      <c r="P708" s="209"/>
      <c r="Q708" s="209"/>
      <c r="R708" s="209"/>
      <c r="S708" s="209"/>
      <c r="T708" s="209"/>
      <c r="U708" s="209"/>
      <c r="V708" s="209"/>
      <c r="W708" s="209"/>
    </row>
    <row r="709" spans="3:23" x14ac:dyDescent="0.2">
      <c r="C709" s="209"/>
      <c r="D709" s="209"/>
      <c r="E709" s="209"/>
      <c r="F709" s="209"/>
      <c r="G709" s="209"/>
      <c r="H709" s="209"/>
      <c r="I709" s="209"/>
      <c r="J709" s="209"/>
      <c r="K709" s="209"/>
      <c r="L709" s="209"/>
      <c r="M709" s="209"/>
      <c r="N709" s="209"/>
      <c r="O709" s="209"/>
      <c r="P709" s="209"/>
      <c r="Q709" s="209"/>
      <c r="R709" s="209"/>
      <c r="S709" s="209"/>
      <c r="T709" s="209"/>
      <c r="U709" s="209"/>
      <c r="V709" s="209"/>
      <c r="W709" s="209"/>
    </row>
    <row r="710" spans="3:23" x14ac:dyDescent="0.2">
      <c r="C710" s="209"/>
      <c r="D710" s="209"/>
      <c r="E710" s="209"/>
      <c r="F710" s="209"/>
      <c r="G710" s="209"/>
      <c r="H710" s="209"/>
      <c r="I710" s="209"/>
      <c r="J710" s="209"/>
      <c r="K710" s="209"/>
      <c r="L710" s="209"/>
      <c r="M710" s="209"/>
      <c r="N710" s="209"/>
      <c r="O710" s="209"/>
      <c r="P710" s="209"/>
      <c r="Q710" s="209"/>
      <c r="R710" s="209"/>
      <c r="S710" s="209"/>
      <c r="T710" s="209"/>
      <c r="U710" s="209"/>
      <c r="V710" s="209"/>
      <c r="W710" s="209"/>
    </row>
    <row r="711" spans="3:23" x14ac:dyDescent="0.2">
      <c r="C711" s="209"/>
      <c r="D711" s="209"/>
      <c r="E711" s="209"/>
      <c r="F711" s="209"/>
      <c r="G711" s="209"/>
      <c r="H711" s="209"/>
      <c r="I711" s="209"/>
      <c r="J711" s="209"/>
      <c r="K711" s="209"/>
      <c r="L711" s="209"/>
      <c r="M711" s="209"/>
      <c r="N711" s="209"/>
      <c r="O711" s="209"/>
      <c r="P711" s="209"/>
      <c r="Q711" s="209"/>
      <c r="R711" s="209"/>
      <c r="S711" s="209"/>
      <c r="T711" s="209"/>
      <c r="U711" s="209"/>
      <c r="V711" s="209"/>
      <c r="W711" s="209"/>
    </row>
    <row r="712" spans="3:23" x14ac:dyDescent="0.2">
      <c r="C712" s="209"/>
      <c r="D712" s="209"/>
      <c r="E712" s="209"/>
      <c r="F712" s="209"/>
      <c r="G712" s="209"/>
      <c r="H712" s="209"/>
      <c r="I712" s="209"/>
      <c r="J712" s="209"/>
      <c r="K712" s="209"/>
      <c r="L712" s="209"/>
      <c r="M712" s="209"/>
      <c r="N712" s="209"/>
      <c r="O712" s="209"/>
      <c r="P712" s="209"/>
      <c r="Q712" s="209"/>
      <c r="R712" s="209"/>
      <c r="S712" s="209"/>
      <c r="T712" s="209"/>
      <c r="U712" s="209"/>
      <c r="V712" s="209"/>
      <c r="W712" s="209"/>
    </row>
    <row r="713" spans="3:23" x14ac:dyDescent="0.2">
      <c r="C713" s="209"/>
      <c r="D713" s="209"/>
      <c r="E713" s="209"/>
      <c r="F713" s="209"/>
      <c r="G713" s="209"/>
      <c r="H713" s="209"/>
      <c r="I713" s="209"/>
      <c r="J713" s="209"/>
      <c r="K713" s="209"/>
      <c r="L713" s="209"/>
      <c r="M713" s="209"/>
      <c r="N713" s="209"/>
      <c r="O713" s="209"/>
      <c r="P713" s="209"/>
      <c r="Q713" s="209"/>
      <c r="R713" s="209"/>
      <c r="S713" s="209"/>
      <c r="T713" s="209"/>
      <c r="U713" s="209"/>
      <c r="V713" s="209"/>
      <c r="W713" s="209"/>
    </row>
    <row r="714" spans="3:23" x14ac:dyDescent="0.2">
      <c r="C714" s="209"/>
      <c r="D714" s="209"/>
      <c r="E714" s="209"/>
      <c r="F714" s="209"/>
      <c r="G714" s="209"/>
      <c r="H714" s="209"/>
      <c r="I714" s="209"/>
      <c r="J714" s="209"/>
      <c r="K714" s="209"/>
      <c r="L714" s="209"/>
      <c r="M714" s="209"/>
      <c r="N714" s="209"/>
      <c r="O714" s="209"/>
      <c r="P714" s="209"/>
      <c r="Q714" s="209"/>
      <c r="R714" s="209"/>
      <c r="S714" s="209"/>
      <c r="T714" s="209"/>
      <c r="U714" s="209"/>
      <c r="V714" s="209"/>
      <c r="W714" s="209"/>
    </row>
    <row r="715" spans="3:23" x14ac:dyDescent="0.2">
      <c r="C715" s="209"/>
      <c r="D715" s="209"/>
      <c r="E715" s="209"/>
      <c r="F715" s="209"/>
      <c r="G715" s="209"/>
      <c r="H715" s="209"/>
      <c r="I715" s="209"/>
      <c r="J715" s="209"/>
      <c r="K715" s="209"/>
      <c r="L715" s="209"/>
      <c r="M715" s="209"/>
      <c r="N715" s="209"/>
      <c r="O715" s="209"/>
      <c r="P715" s="209"/>
      <c r="Q715" s="209"/>
      <c r="R715" s="209"/>
      <c r="S715" s="209"/>
      <c r="T715" s="209"/>
      <c r="U715" s="209"/>
      <c r="V715" s="209"/>
      <c r="W715" s="209"/>
    </row>
    <row r="716" spans="3:23" x14ac:dyDescent="0.2">
      <c r="C716" s="209"/>
      <c r="D716" s="209"/>
      <c r="E716" s="209"/>
      <c r="F716" s="209"/>
      <c r="G716" s="209"/>
      <c r="H716" s="209"/>
      <c r="I716" s="209"/>
      <c r="J716" s="209"/>
      <c r="K716" s="209"/>
      <c r="L716" s="209"/>
      <c r="M716" s="209"/>
      <c r="N716" s="209"/>
      <c r="O716" s="209"/>
      <c r="P716" s="209"/>
      <c r="Q716" s="209"/>
      <c r="R716" s="209"/>
      <c r="S716" s="209"/>
      <c r="T716" s="209"/>
      <c r="U716" s="209"/>
      <c r="V716" s="209"/>
      <c r="W716" s="209"/>
    </row>
    <row r="717" spans="3:23" x14ac:dyDescent="0.2">
      <c r="C717" s="209"/>
      <c r="D717" s="209"/>
      <c r="E717" s="209"/>
      <c r="F717" s="209"/>
      <c r="G717" s="209"/>
      <c r="H717" s="209"/>
      <c r="I717" s="209"/>
      <c r="J717" s="209"/>
      <c r="K717" s="209"/>
      <c r="L717" s="209"/>
      <c r="M717" s="209"/>
      <c r="N717" s="209"/>
      <c r="O717" s="209"/>
      <c r="P717" s="209"/>
      <c r="Q717" s="209"/>
      <c r="R717" s="209"/>
      <c r="S717" s="209"/>
      <c r="T717" s="209"/>
      <c r="U717" s="209"/>
      <c r="V717" s="209"/>
      <c r="W717" s="209"/>
    </row>
    <row r="718" spans="3:23" x14ac:dyDescent="0.2">
      <c r="C718" s="209"/>
      <c r="D718" s="209"/>
      <c r="E718" s="209"/>
      <c r="F718" s="209"/>
      <c r="G718" s="209"/>
      <c r="H718" s="209"/>
      <c r="I718" s="209"/>
      <c r="J718" s="209"/>
      <c r="K718" s="209"/>
      <c r="L718" s="209"/>
      <c r="M718" s="209"/>
      <c r="N718" s="209"/>
      <c r="O718" s="209"/>
      <c r="P718" s="209"/>
      <c r="Q718" s="209"/>
      <c r="R718" s="209"/>
      <c r="S718" s="209"/>
      <c r="T718" s="209"/>
      <c r="U718" s="209"/>
      <c r="V718" s="209"/>
      <c r="W718" s="209"/>
    </row>
    <row r="719" spans="3:23" x14ac:dyDescent="0.2">
      <c r="C719" s="209"/>
      <c r="D719" s="209"/>
      <c r="E719" s="209"/>
      <c r="F719" s="209"/>
      <c r="G719" s="209"/>
      <c r="H719" s="209"/>
      <c r="I719" s="209"/>
      <c r="J719" s="209"/>
      <c r="K719" s="209"/>
      <c r="L719" s="209"/>
      <c r="M719" s="209"/>
      <c r="N719" s="209"/>
      <c r="O719" s="209"/>
      <c r="P719" s="209"/>
      <c r="Q719" s="209"/>
      <c r="R719" s="209"/>
      <c r="S719" s="209"/>
      <c r="T719" s="209"/>
      <c r="U719" s="209"/>
      <c r="V719" s="209"/>
      <c r="W719" s="209"/>
    </row>
    <row r="720" spans="3:23" x14ac:dyDescent="0.2">
      <c r="C720" s="209"/>
      <c r="D720" s="209"/>
      <c r="E720" s="209"/>
      <c r="F720" s="209"/>
      <c r="G720" s="209"/>
      <c r="H720" s="209"/>
      <c r="I720" s="209"/>
      <c r="J720" s="209"/>
      <c r="K720" s="209"/>
      <c r="L720" s="209"/>
      <c r="M720" s="209"/>
      <c r="N720" s="209"/>
      <c r="O720" s="209"/>
      <c r="P720" s="209"/>
      <c r="Q720" s="209"/>
      <c r="R720" s="209"/>
      <c r="S720" s="209"/>
      <c r="T720" s="209"/>
      <c r="U720" s="209"/>
      <c r="V720" s="209"/>
      <c r="W720" s="209"/>
    </row>
    <row r="721" spans="3:23" x14ac:dyDescent="0.2">
      <c r="C721" s="209"/>
      <c r="D721" s="209"/>
      <c r="E721" s="209"/>
      <c r="F721" s="209"/>
      <c r="G721" s="209"/>
      <c r="H721" s="209"/>
      <c r="I721" s="209"/>
      <c r="J721" s="209"/>
      <c r="K721" s="209"/>
      <c r="L721" s="209"/>
      <c r="M721" s="209"/>
      <c r="N721" s="209"/>
      <c r="O721" s="209"/>
      <c r="P721" s="209"/>
      <c r="Q721" s="209"/>
      <c r="R721" s="209"/>
      <c r="S721" s="209"/>
      <c r="T721" s="209"/>
      <c r="U721" s="209"/>
      <c r="V721" s="209"/>
      <c r="W721" s="209"/>
    </row>
    <row r="722" spans="3:23" x14ac:dyDescent="0.2">
      <c r="C722" s="209"/>
      <c r="D722" s="209"/>
      <c r="E722" s="209"/>
      <c r="F722" s="209"/>
      <c r="G722" s="209"/>
      <c r="H722" s="209"/>
      <c r="I722" s="209"/>
      <c r="J722" s="209"/>
      <c r="K722" s="209"/>
      <c r="L722" s="209"/>
      <c r="M722" s="209"/>
      <c r="N722" s="209"/>
      <c r="O722" s="209"/>
      <c r="P722" s="209"/>
      <c r="Q722" s="209"/>
      <c r="R722" s="209"/>
      <c r="S722" s="209"/>
      <c r="T722" s="209"/>
      <c r="U722" s="209"/>
      <c r="V722" s="209"/>
      <c r="W722" s="209"/>
    </row>
    <row r="723" spans="3:23" x14ac:dyDescent="0.2">
      <c r="C723" s="209"/>
      <c r="D723" s="209"/>
      <c r="E723" s="209"/>
      <c r="F723" s="209"/>
      <c r="G723" s="209"/>
      <c r="H723" s="209"/>
      <c r="I723" s="209"/>
      <c r="J723" s="209"/>
      <c r="K723" s="209"/>
      <c r="L723" s="209"/>
      <c r="M723" s="209"/>
      <c r="N723" s="209"/>
      <c r="O723" s="209"/>
      <c r="P723" s="209"/>
      <c r="Q723" s="209"/>
      <c r="R723" s="209"/>
      <c r="S723" s="209"/>
      <c r="T723" s="209"/>
      <c r="U723" s="209"/>
      <c r="V723" s="209"/>
      <c r="W723" s="209"/>
    </row>
    <row r="724" spans="3:23" x14ac:dyDescent="0.2">
      <c r="C724" s="209"/>
      <c r="D724" s="209"/>
      <c r="E724" s="209"/>
      <c r="F724" s="209"/>
      <c r="G724" s="209"/>
      <c r="H724" s="209"/>
      <c r="I724" s="209"/>
      <c r="J724" s="209"/>
      <c r="K724" s="209"/>
      <c r="L724" s="209"/>
      <c r="M724" s="209"/>
      <c r="N724" s="209"/>
      <c r="O724" s="209"/>
      <c r="P724" s="209"/>
      <c r="Q724" s="209"/>
      <c r="R724" s="209"/>
      <c r="S724" s="209"/>
      <c r="T724" s="209"/>
      <c r="U724" s="209"/>
      <c r="V724" s="209"/>
      <c r="W724" s="209"/>
    </row>
    <row r="725" spans="3:23" x14ac:dyDescent="0.2">
      <c r="C725" s="209"/>
      <c r="D725" s="209"/>
      <c r="E725" s="209"/>
      <c r="F725" s="209"/>
      <c r="G725" s="209"/>
      <c r="H725" s="209"/>
      <c r="I725" s="209"/>
      <c r="J725" s="209"/>
      <c r="K725" s="209"/>
      <c r="L725" s="209"/>
      <c r="M725" s="209"/>
      <c r="N725" s="209"/>
      <c r="O725" s="209"/>
      <c r="P725" s="209"/>
      <c r="Q725" s="209"/>
      <c r="R725" s="209"/>
      <c r="S725" s="209"/>
      <c r="T725" s="209"/>
      <c r="U725" s="209"/>
      <c r="V725" s="209"/>
      <c r="W725" s="209"/>
    </row>
    <row r="726" spans="3:23" x14ac:dyDescent="0.2">
      <c r="C726" s="209"/>
      <c r="D726" s="209"/>
      <c r="E726" s="209"/>
      <c r="F726" s="209"/>
      <c r="G726" s="209"/>
      <c r="H726" s="209"/>
      <c r="I726" s="209"/>
      <c r="J726" s="209"/>
      <c r="K726" s="209"/>
      <c r="L726" s="209"/>
      <c r="M726" s="209"/>
      <c r="N726" s="209"/>
      <c r="O726" s="209"/>
      <c r="P726" s="209"/>
      <c r="Q726" s="209"/>
      <c r="R726" s="209"/>
      <c r="S726" s="209"/>
      <c r="T726" s="209"/>
      <c r="U726" s="209"/>
      <c r="V726" s="209"/>
      <c r="W726" s="209"/>
    </row>
    <row r="727" spans="3:23" x14ac:dyDescent="0.2">
      <c r="C727" s="209"/>
      <c r="D727" s="209"/>
      <c r="E727" s="209"/>
      <c r="F727" s="209"/>
      <c r="G727" s="209"/>
      <c r="H727" s="209"/>
      <c r="I727" s="209"/>
      <c r="J727" s="209"/>
      <c r="K727" s="209"/>
      <c r="L727" s="209"/>
      <c r="M727" s="209"/>
      <c r="N727" s="209"/>
      <c r="O727" s="209"/>
      <c r="P727" s="209"/>
      <c r="Q727" s="209"/>
      <c r="R727" s="209"/>
      <c r="S727" s="209"/>
      <c r="T727" s="209"/>
      <c r="U727" s="209"/>
      <c r="V727" s="209"/>
      <c r="W727" s="209"/>
    </row>
    <row r="728" spans="3:23" x14ac:dyDescent="0.2">
      <c r="C728" s="209"/>
      <c r="D728" s="209"/>
      <c r="E728" s="209"/>
      <c r="F728" s="209"/>
      <c r="G728" s="209"/>
      <c r="H728" s="209"/>
      <c r="I728" s="209"/>
      <c r="J728" s="209"/>
      <c r="K728" s="209"/>
      <c r="L728" s="209"/>
      <c r="M728" s="209"/>
      <c r="N728" s="209"/>
      <c r="O728" s="209"/>
      <c r="P728" s="209"/>
      <c r="Q728" s="209"/>
      <c r="R728" s="209"/>
      <c r="S728" s="209"/>
      <c r="T728" s="209"/>
      <c r="U728" s="209"/>
      <c r="V728" s="209"/>
      <c r="W728" s="209"/>
    </row>
    <row r="729" spans="3:23" x14ac:dyDescent="0.2">
      <c r="C729" s="209"/>
      <c r="D729" s="209"/>
      <c r="E729" s="209"/>
      <c r="F729" s="209"/>
      <c r="G729" s="209"/>
      <c r="H729" s="209"/>
      <c r="I729" s="209"/>
      <c r="J729" s="209"/>
      <c r="K729" s="209"/>
      <c r="L729" s="209"/>
      <c r="M729" s="209"/>
      <c r="N729" s="209"/>
      <c r="O729" s="209"/>
      <c r="P729" s="209"/>
      <c r="Q729" s="209"/>
      <c r="R729" s="209"/>
      <c r="S729" s="209"/>
      <c r="T729" s="209"/>
      <c r="U729" s="209"/>
      <c r="V729" s="209"/>
      <c r="W729" s="209"/>
    </row>
    <row r="730" spans="3:23" x14ac:dyDescent="0.2">
      <c r="C730" s="209"/>
      <c r="D730" s="209"/>
      <c r="E730" s="209"/>
      <c r="F730" s="209"/>
      <c r="G730" s="209"/>
      <c r="H730" s="209"/>
      <c r="I730" s="209"/>
      <c r="J730" s="209"/>
      <c r="K730" s="209"/>
      <c r="L730" s="209"/>
      <c r="M730" s="209"/>
      <c r="N730" s="209"/>
      <c r="O730" s="209"/>
      <c r="P730" s="209"/>
      <c r="Q730" s="209"/>
      <c r="R730" s="209"/>
      <c r="S730" s="209"/>
      <c r="T730" s="209"/>
      <c r="U730" s="209"/>
      <c r="V730" s="209"/>
      <c r="W730" s="209"/>
    </row>
    <row r="731" spans="3:23" x14ac:dyDescent="0.2">
      <c r="C731" s="209"/>
      <c r="D731" s="209"/>
      <c r="E731" s="209"/>
      <c r="F731" s="209"/>
      <c r="G731" s="209"/>
      <c r="H731" s="209"/>
      <c r="I731" s="209"/>
      <c r="J731" s="209"/>
      <c r="K731" s="209"/>
      <c r="L731" s="209"/>
      <c r="M731" s="209"/>
      <c r="N731" s="209"/>
      <c r="O731" s="209"/>
      <c r="P731" s="209"/>
      <c r="Q731" s="209"/>
      <c r="R731" s="209"/>
      <c r="S731" s="209"/>
      <c r="T731" s="209"/>
      <c r="U731" s="209"/>
      <c r="V731" s="209"/>
      <c r="W731" s="209"/>
    </row>
    <row r="732" spans="3:23" x14ac:dyDescent="0.2">
      <c r="C732" s="209"/>
      <c r="D732" s="209"/>
      <c r="E732" s="209"/>
      <c r="F732" s="209"/>
      <c r="G732" s="209"/>
      <c r="H732" s="209"/>
      <c r="I732" s="209"/>
      <c r="J732" s="209"/>
      <c r="K732" s="209"/>
      <c r="L732" s="209"/>
      <c r="M732" s="209"/>
      <c r="N732" s="209"/>
      <c r="O732" s="209"/>
      <c r="P732" s="209"/>
      <c r="Q732" s="209"/>
      <c r="R732" s="209"/>
      <c r="S732" s="209"/>
      <c r="T732" s="209"/>
      <c r="U732" s="209"/>
      <c r="V732" s="209"/>
      <c r="W732" s="209"/>
    </row>
    <row r="733" spans="3:23" x14ac:dyDescent="0.2">
      <c r="C733" s="209"/>
      <c r="D733" s="209"/>
      <c r="E733" s="209"/>
      <c r="F733" s="209"/>
      <c r="G733" s="209"/>
      <c r="H733" s="209"/>
      <c r="I733" s="209"/>
      <c r="J733" s="209"/>
      <c r="K733" s="209"/>
      <c r="L733" s="209"/>
      <c r="M733" s="209"/>
      <c r="N733" s="209"/>
      <c r="O733" s="209"/>
      <c r="P733" s="209"/>
      <c r="Q733" s="209"/>
      <c r="R733" s="209"/>
      <c r="S733" s="209"/>
      <c r="T733" s="209"/>
      <c r="U733" s="209"/>
      <c r="V733" s="209"/>
      <c r="W733" s="209"/>
    </row>
    <row r="734" spans="3:23" x14ac:dyDescent="0.2">
      <c r="C734" s="209"/>
      <c r="D734" s="209"/>
      <c r="E734" s="209"/>
      <c r="F734" s="209"/>
      <c r="G734" s="209"/>
      <c r="H734" s="209"/>
      <c r="I734" s="209"/>
      <c r="J734" s="209"/>
      <c r="K734" s="209"/>
      <c r="L734" s="209"/>
      <c r="M734" s="209"/>
      <c r="N734" s="209"/>
      <c r="O734" s="209"/>
      <c r="P734" s="209"/>
      <c r="Q734" s="209"/>
      <c r="R734" s="209"/>
      <c r="S734" s="209"/>
      <c r="T734" s="209"/>
      <c r="U734" s="209"/>
      <c r="V734" s="209"/>
      <c r="W734" s="209"/>
    </row>
    <row r="735" spans="3:23" x14ac:dyDescent="0.2">
      <c r="C735" s="209"/>
      <c r="D735" s="209"/>
      <c r="E735" s="209"/>
      <c r="F735" s="209"/>
      <c r="G735" s="209"/>
      <c r="H735" s="209"/>
      <c r="I735" s="209"/>
      <c r="J735" s="209"/>
      <c r="K735" s="209"/>
      <c r="L735" s="209"/>
      <c r="M735" s="209"/>
      <c r="N735" s="209"/>
      <c r="O735" s="209"/>
      <c r="P735" s="209"/>
      <c r="Q735" s="209"/>
      <c r="R735" s="209"/>
      <c r="S735" s="209"/>
      <c r="T735" s="209"/>
      <c r="U735" s="209"/>
      <c r="V735" s="209"/>
      <c r="W735" s="209"/>
    </row>
    <row r="736" spans="3:23" x14ac:dyDescent="0.2">
      <c r="C736" s="209"/>
      <c r="D736" s="209"/>
      <c r="E736" s="209"/>
      <c r="F736" s="209"/>
      <c r="G736" s="209"/>
      <c r="H736" s="209"/>
      <c r="I736" s="209"/>
      <c r="J736" s="209"/>
      <c r="K736" s="209"/>
      <c r="L736" s="209"/>
      <c r="M736" s="209"/>
      <c r="N736" s="209"/>
      <c r="O736" s="209"/>
      <c r="P736" s="209"/>
      <c r="Q736" s="209"/>
      <c r="R736" s="209"/>
      <c r="S736" s="209"/>
      <c r="T736" s="209"/>
      <c r="U736" s="209"/>
      <c r="V736" s="209"/>
      <c r="W736" s="209"/>
    </row>
    <row r="737" spans="3:23" x14ac:dyDescent="0.2">
      <c r="C737" s="209"/>
      <c r="D737" s="209"/>
      <c r="E737" s="209"/>
      <c r="F737" s="209"/>
      <c r="G737" s="209"/>
      <c r="H737" s="209"/>
      <c r="I737" s="209"/>
      <c r="J737" s="209"/>
      <c r="K737" s="209"/>
      <c r="L737" s="209"/>
      <c r="M737" s="209"/>
      <c r="N737" s="209"/>
      <c r="O737" s="209"/>
      <c r="P737" s="209"/>
      <c r="Q737" s="209"/>
      <c r="R737" s="209"/>
      <c r="S737" s="209"/>
      <c r="T737" s="209"/>
      <c r="U737" s="209"/>
      <c r="V737" s="209"/>
      <c r="W737" s="209"/>
    </row>
    <row r="738" spans="3:23" x14ac:dyDescent="0.2">
      <c r="C738" s="209"/>
      <c r="D738" s="209"/>
      <c r="E738" s="209"/>
      <c r="F738" s="209"/>
      <c r="G738" s="209"/>
      <c r="H738" s="209"/>
      <c r="I738" s="209"/>
      <c r="J738" s="209"/>
      <c r="K738" s="209"/>
      <c r="L738" s="209"/>
      <c r="M738" s="209"/>
      <c r="N738" s="209"/>
      <c r="O738" s="209"/>
      <c r="P738" s="209"/>
      <c r="Q738" s="209"/>
      <c r="R738" s="209"/>
      <c r="S738" s="209"/>
      <c r="T738" s="209"/>
      <c r="U738" s="209"/>
      <c r="V738" s="209"/>
      <c r="W738" s="209"/>
    </row>
    <row r="739" spans="3:23" x14ac:dyDescent="0.2">
      <c r="C739" s="209"/>
      <c r="D739" s="209"/>
      <c r="E739" s="209"/>
      <c r="F739" s="209"/>
      <c r="G739" s="209"/>
      <c r="H739" s="209"/>
      <c r="I739" s="209"/>
      <c r="J739" s="209"/>
      <c r="K739" s="209"/>
      <c r="L739" s="209"/>
      <c r="M739" s="209"/>
      <c r="N739" s="209"/>
      <c r="O739" s="209"/>
      <c r="P739" s="209"/>
      <c r="Q739" s="209"/>
      <c r="R739" s="209"/>
      <c r="S739" s="209"/>
      <c r="T739" s="209"/>
      <c r="U739" s="209"/>
      <c r="V739" s="209"/>
      <c r="W739" s="209"/>
    </row>
    <row r="740" spans="3:23" x14ac:dyDescent="0.2">
      <c r="C740" s="209"/>
      <c r="D740" s="209"/>
      <c r="E740" s="209"/>
      <c r="F740" s="209"/>
      <c r="G740" s="209"/>
      <c r="H740" s="209"/>
      <c r="I740" s="209"/>
      <c r="J740" s="209"/>
      <c r="K740" s="209"/>
      <c r="L740" s="209"/>
      <c r="M740" s="209"/>
      <c r="N740" s="209"/>
      <c r="O740" s="209"/>
      <c r="P740" s="209"/>
      <c r="Q740" s="209"/>
      <c r="R740" s="209"/>
      <c r="S740" s="209"/>
      <c r="T740" s="209"/>
      <c r="U740" s="209"/>
      <c r="V740" s="209"/>
      <c r="W740" s="209"/>
    </row>
    <row r="741" spans="3:23" x14ac:dyDescent="0.2">
      <c r="C741" s="209"/>
      <c r="D741" s="209"/>
      <c r="E741" s="209"/>
      <c r="F741" s="209"/>
      <c r="G741" s="209"/>
      <c r="H741" s="209"/>
      <c r="I741" s="209"/>
      <c r="J741" s="209"/>
      <c r="K741" s="209"/>
      <c r="L741" s="209"/>
      <c r="M741" s="209"/>
      <c r="N741" s="209"/>
      <c r="O741" s="209"/>
      <c r="P741" s="209"/>
      <c r="Q741" s="209"/>
      <c r="R741" s="209"/>
      <c r="S741" s="209"/>
      <c r="T741" s="209"/>
      <c r="U741" s="209"/>
      <c r="V741" s="209"/>
      <c r="W741" s="209"/>
    </row>
    <row r="742" spans="3:23" x14ac:dyDescent="0.2">
      <c r="C742" s="209"/>
      <c r="D742" s="209"/>
      <c r="E742" s="209"/>
      <c r="F742" s="209"/>
      <c r="G742" s="209"/>
      <c r="H742" s="209"/>
      <c r="I742" s="209"/>
      <c r="J742" s="209"/>
      <c r="K742" s="209"/>
      <c r="L742" s="209"/>
      <c r="M742" s="209"/>
      <c r="N742" s="209"/>
      <c r="O742" s="209"/>
      <c r="P742" s="209"/>
      <c r="Q742" s="209"/>
      <c r="R742" s="209"/>
      <c r="S742" s="209"/>
      <c r="T742" s="209"/>
      <c r="U742" s="209"/>
      <c r="V742" s="209"/>
      <c r="W742" s="209"/>
    </row>
    <row r="743" spans="3:23" x14ac:dyDescent="0.2">
      <c r="C743" s="209"/>
      <c r="D743" s="209"/>
      <c r="E743" s="209"/>
      <c r="F743" s="209"/>
      <c r="G743" s="209"/>
      <c r="H743" s="209"/>
      <c r="I743" s="209"/>
      <c r="J743" s="209"/>
      <c r="K743" s="209"/>
      <c r="L743" s="209"/>
      <c r="M743" s="209"/>
      <c r="N743" s="209"/>
      <c r="O743" s="209"/>
      <c r="P743" s="209"/>
      <c r="Q743" s="209"/>
      <c r="R743" s="209"/>
      <c r="S743" s="209"/>
      <c r="T743" s="209"/>
      <c r="U743" s="209"/>
      <c r="V743" s="209"/>
      <c r="W743" s="209"/>
    </row>
    <row r="744" spans="3:23" x14ac:dyDescent="0.2">
      <c r="C744" s="209"/>
      <c r="D744" s="209"/>
      <c r="E744" s="209"/>
      <c r="F744" s="209"/>
      <c r="G744" s="209"/>
      <c r="H744" s="209"/>
      <c r="I744" s="209"/>
      <c r="J744" s="209"/>
      <c r="K744" s="209"/>
      <c r="L744" s="209"/>
      <c r="M744" s="209"/>
      <c r="N744" s="209"/>
      <c r="O744" s="209"/>
      <c r="P744" s="209"/>
      <c r="Q744" s="209"/>
      <c r="R744" s="209"/>
      <c r="S744" s="209"/>
      <c r="T744" s="209"/>
      <c r="U744" s="209"/>
      <c r="V744" s="209"/>
      <c r="W744" s="209"/>
    </row>
    <row r="745" spans="3:23" x14ac:dyDescent="0.2">
      <c r="C745" s="209"/>
      <c r="D745" s="209"/>
      <c r="E745" s="209"/>
      <c r="F745" s="209"/>
      <c r="G745" s="209"/>
      <c r="H745" s="209"/>
      <c r="I745" s="209"/>
      <c r="J745" s="209"/>
      <c r="K745" s="209"/>
      <c r="L745" s="209"/>
      <c r="M745" s="209"/>
      <c r="N745" s="209"/>
      <c r="O745" s="209"/>
      <c r="P745" s="209"/>
      <c r="Q745" s="209"/>
      <c r="R745" s="209"/>
      <c r="S745" s="209"/>
      <c r="T745" s="209"/>
      <c r="U745" s="209"/>
      <c r="V745" s="209"/>
      <c r="W745" s="209"/>
    </row>
    <row r="746" spans="3:23" x14ac:dyDescent="0.2">
      <c r="C746" s="209"/>
      <c r="D746" s="209"/>
      <c r="E746" s="209"/>
      <c r="F746" s="209"/>
      <c r="G746" s="209"/>
      <c r="H746" s="209"/>
      <c r="I746" s="209"/>
      <c r="J746" s="209"/>
      <c r="K746" s="209"/>
      <c r="L746" s="209"/>
      <c r="M746" s="209"/>
      <c r="N746" s="209"/>
      <c r="O746" s="209"/>
      <c r="P746" s="209"/>
      <c r="Q746" s="209"/>
      <c r="R746" s="209"/>
      <c r="S746" s="209"/>
      <c r="T746" s="209"/>
      <c r="U746" s="209"/>
      <c r="V746" s="209"/>
      <c r="W746" s="209"/>
    </row>
    <row r="747" spans="3:23" x14ac:dyDescent="0.2">
      <c r="C747" s="209"/>
      <c r="D747" s="209"/>
      <c r="E747" s="209"/>
      <c r="F747" s="209"/>
      <c r="G747" s="209"/>
      <c r="H747" s="209"/>
      <c r="I747" s="209"/>
      <c r="J747" s="209"/>
      <c r="K747" s="209"/>
      <c r="L747" s="209"/>
      <c r="M747" s="209"/>
      <c r="N747" s="209"/>
      <c r="O747" s="209"/>
      <c r="P747" s="209"/>
      <c r="Q747" s="209"/>
      <c r="R747" s="209"/>
      <c r="S747" s="209"/>
      <c r="T747" s="209"/>
      <c r="U747" s="209"/>
      <c r="V747" s="209"/>
      <c r="W747" s="209"/>
    </row>
    <row r="748" spans="3:23" x14ac:dyDescent="0.2">
      <c r="C748" s="209"/>
      <c r="D748" s="209"/>
      <c r="E748" s="209"/>
      <c r="F748" s="209"/>
      <c r="G748" s="209"/>
      <c r="H748" s="209"/>
      <c r="I748" s="209"/>
      <c r="J748" s="209"/>
      <c r="K748" s="209"/>
      <c r="L748" s="209"/>
      <c r="M748" s="209"/>
      <c r="N748" s="209"/>
      <c r="O748" s="209"/>
      <c r="P748" s="209"/>
      <c r="Q748" s="209"/>
      <c r="R748" s="209"/>
      <c r="S748" s="209"/>
      <c r="T748" s="209"/>
      <c r="U748" s="209"/>
      <c r="V748" s="209"/>
      <c r="W748" s="209"/>
    </row>
    <row r="749" spans="3:23" x14ac:dyDescent="0.2">
      <c r="C749" s="209"/>
      <c r="D749" s="209"/>
      <c r="E749" s="209"/>
      <c r="F749" s="209"/>
      <c r="G749" s="209"/>
      <c r="H749" s="209"/>
      <c r="I749" s="209"/>
      <c r="J749" s="209"/>
      <c r="K749" s="209"/>
      <c r="L749" s="209"/>
      <c r="M749" s="209"/>
      <c r="N749" s="209"/>
      <c r="O749" s="209"/>
      <c r="P749" s="209"/>
      <c r="Q749" s="209"/>
      <c r="R749" s="209"/>
      <c r="S749" s="209"/>
      <c r="T749" s="209"/>
      <c r="U749" s="209"/>
      <c r="V749" s="209"/>
      <c r="W749" s="209"/>
    </row>
    <row r="750" spans="3:23" x14ac:dyDescent="0.2">
      <c r="C750" s="209"/>
      <c r="D750" s="209"/>
      <c r="E750" s="209"/>
      <c r="F750" s="209"/>
      <c r="G750" s="209"/>
      <c r="H750" s="209"/>
      <c r="I750" s="209"/>
      <c r="J750" s="209"/>
      <c r="K750" s="209"/>
      <c r="L750" s="209"/>
      <c r="M750" s="209"/>
      <c r="N750" s="209"/>
      <c r="O750" s="209"/>
      <c r="P750" s="209"/>
      <c r="Q750" s="209"/>
      <c r="R750" s="209"/>
      <c r="S750" s="209"/>
      <c r="T750" s="209"/>
      <c r="U750" s="209"/>
      <c r="V750" s="209"/>
      <c r="W750" s="209"/>
    </row>
  </sheetData>
  <mergeCells count="1">
    <mergeCell ref="U4:U9"/>
  </mergeCells>
  <conditionalFormatting sqref="F398:N398">
    <cfRule type="colorScale" priority="2">
      <colorScale>
        <cfvo type="min"/>
        <cfvo type="percentile" val="50"/>
        <cfvo type="max"/>
        <color rgb="FF63BE7B"/>
        <color rgb="FFFFEB84"/>
        <color rgb="FFF8696B"/>
      </colorScale>
    </cfRule>
  </conditionalFormatting>
  <conditionalFormatting sqref="F399:N399">
    <cfRule type="colorScale" priority="1">
      <colorScale>
        <cfvo type="min"/>
        <cfvo type="percentile" val="50"/>
        <cfvo type="max"/>
        <color rgb="FF63BE7B"/>
        <color rgb="FFFFEB84"/>
        <color rgb="FFF8696B"/>
      </colorScale>
    </cfRule>
  </conditionalFormatting>
  <conditionalFormatting sqref="K332:U332">
    <cfRule type="colorScale" priority="15">
      <colorScale>
        <cfvo type="min"/>
        <cfvo type="percentile" val="50"/>
        <cfvo type="max"/>
        <color rgb="FFF8696B"/>
        <color rgb="FFFFEB84"/>
        <color rgb="FF63BE7B"/>
      </colorScale>
    </cfRule>
  </conditionalFormatting>
  <conditionalFormatting sqref="K334:U334">
    <cfRule type="colorScale" priority="14">
      <colorScale>
        <cfvo type="min"/>
        <cfvo type="percentile" val="50"/>
        <cfvo type="max"/>
        <color rgb="FFF8696B"/>
        <color rgb="FFFFEB84"/>
        <color rgb="FF63BE7B"/>
      </colorScale>
    </cfRule>
  </conditionalFormatting>
  <conditionalFormatting sqref="K336:U336">
    <cfRule type="colorScale" priority="13">
      <colorScale>
        <cfvo type="min"/>
        <cfvo type="percentile" val="50"/>
        <cfvo type="max"/>
        <color rgb="FFF8696B"/>
        <color rgb="FFFFEB84"/>
        <color rgb="FF63BE7B"/>
      </colorScale>
    </cfRule>
  </conditionalFormatting>
  <conditionalFormatting sqref="K338:U338">
    <cfRule type="colorScale" priority="12">
      <colorScale>
        <cfvo type="min"/>
        <cfvo type="percentile" val="50"/>
        <cfvo type="max"/>
        <color rgb="FFF8696B"/>
        <color rgb="FFFFEB84"/>
        <color rgb="FF63BE7B"/>
      </colorScale>
    </cfRule>
  </conditionalFormatting>
  <conditionalFormatting sqref="K340:U340">
    <cfRule type="colorScale" priority="11">
      <colorScale>
        <cfvo type="min"/>
        <cfvo type="percentile" val="50"/>
        <cfvo type="max"/>
        <color rgb="FFF8696B"/>
        <color rgb="FFFFEB84"/>
        <color rgb="FF63BE7B"/>
      </colorScale>
    </cfRule>
  </conditionalFormatting>
  <conditionalFormatting sqref="K344:U344">
    <cfRule type="colorScale" priority="10">
      <colorScale>
        <cfvo type="min"/>
        <cfvo type="percentile" val="50"/>
        <cfvo type="max"/>
        <color rgb="FFF8696B"/>
        <color rgb="FFFFEB84"/>
        <color rgb="FF63BE7B"/>
      </colorScale>
    </cfRule>
  </conditionalFormatting>
  <conditionalFormatting sqref="K346:U346">
    <cfRule type="colorScale" priority="9">
      <colorScale>
        <cfvo type="min"/>
        <cfvo type="percentile" val="50"/>
        <cfvo type="max"/>
        <color rgb="FFF8696B"/>
        <color rgb="FFFFEB84"/>
        <color rgb="FF63BE7B"/>
      </colorScale>
    </cfRule>
  </conditionalFormatting>
  <conditionalFormatting sqref="K348:U348">
    <cfRule type="colorScale" priority="8">
      <colorScale>
        <cfvo type="min"/>
        <cfvo type="percentile" val="50"/>
        <cfvo type="max"/>
        <color rgb="FFF8696B"/>
        <color rgb="FFFFEB84"/>
        <color rgb="FF63BE7B"/>
      </colorScale>
    </cfRule>
  </conditionalFormatting>
  <conditionalFormatting sqref="K359:U359">
    <cfRule type="colorScale" priority="7">
      <colorScale>
        <cfvo type="min"/>
        <cfvo type="percentile" val="50"/>
        <cfvo type="max"/>
        <color rgb="FF63BE7B"/>
        <color rgb="FFFFEB84"/>
        <color rgb="FFF8696B"/>
      </colorScale>
    </cfRule>
  </conditionalFormatting>
  <conditionalFormatting sqref="K361:U361">
    <cfRule type="colorScale" priority="6">
      <colorScale>
        <cfvo type="min"/>
        <cfvo type="percentile" val="50"/>
        <cfvo type="max"/>
        <color rgb="FF63BE7B"/>
        <color rgb="FFFFEB84"/>
        <color rgb="FFF8696B"/>
      </colorScale>
    </cfRule>
  </conditionalFormatting>
  <conditionalFormatting sqref="K363:U363">
    <cfRule type="colorScale" priority="5">
      <colorScale>
        <cfvo type="min"/>
        <cfvo type="percentile" val="50"/>
        <cfvo type="max"/>
        <color rgb="FF63BE7B"/>
        <color rgb="FFFFEB84"/>
        <color rgb="FFF8696B"/>
      </colorScale>
    </cfRule>
  </conditionalFormatting>
  <conditionalFormatting sqref="K365:U365">
    <cfRule type="colorScale" priority="4">
      <colorScale>
        <cfvo type="min"/>
        <cfvo type="percentile" val="50"/>
        <cfvo type="max"/>
        <color rgb="FF63BE7B"/>
        <color rgb="FFFFEB84"/>
        <color rgb="FFF8696B"/>
      </colorScale>
    </cfRule>
  </conditionalFormatting>
  <conditionalFormatting sqref="K367:U367">
    <cfRule type="colorScale" priority="3">
      <colorScale>
        <cfvo type="min"/>
        <cfvo type="percentile" val="50"/>
        <cfvo type="max"/>
        <color rgb="FFF8696B"/>
        <color rgb="FFFFEB84"/>
        <color rgb="FF63BE7B"/>
      </colorScale>
    </cfRule>
  </conditionalFormatting>
  <dataValidations disablePrompts="1" count="2">
    <dataValidation type="list" allowBlank="1" showInputMessage="1" showErrorMessage="1" sqref="P266" xr:uid="{35FBA1E1-C19F-427F-B94B-368B7FA2B61F}">
      <formula1>$C$264:$C$265</formula1>
    </dataValidation>
    <dataValidation type="list" allowBlank="1" showInputMessage="1" showErrorMessage="1" sqref="F300:G300" xr:uid="{04B70705-3DA4-4EED-8809-46FA96356686}">
      <formula1>"1,0"</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A97A7DE7-85B0-41BC-9362-D49533F9F732}">
          <x14:formula1>
            <xm:f>'Stock Data'!$S$5:$S$9</xm:f>
          </x14:formula1>
          <xm:sqref>Q257</xm:sqref>
        </x14:dataValidation>
        <x14:dataValidation type="list" allowBlank="1" showInputMessage="1" showErrorMessage="1" xr:uid="{850BE454-8B25-46C1-BDB7-1FC60841437A}">
          <x14:formula1>
            <xm:f>'Trading Comparables'!$B$72:$B$81</xm:f>
          </x14:formula1>
          <xm:sqref>C231</xm:sqref>
        </x14:dataValidation>
        <x14:dataValidation type="list" allowBlank="1" showInputMessage="1" showErrorMessage="1" xr:uid="{A762089A-3BA2-402C-8F98-3063DD07D744}">
          <x14:formula1>
            <xm:f>'Trading Comparables'!$B$60:$B$69</xm:f>
          </x14:formula1>
          <xm:sqref>C226</xm:sqref>
        </x14:dataValidation>
        <x14:dataValidation type="list" allowBlank="1" showInputMessage="1" showErrorMessage="1" xr:uid="{458A3AE0-D646-47BC-9023-B10D27664B44}">
          <x14:formula1>
            <xm:f>'Trading Comparables'!$B$36:$B$45</xm:f>
          </x14:formula1>
          <xm:sqref>G199 C235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E409E-1866-4CB7-9065-160184435E9A}">
  <sheetPr>
    <tabColor rgb="FF92D050"/>
  </sheetPr>
  <dimension ref="A2:AA749"/>
  <sheetViews>
    <sheetView showGridLines="0" tabSelected="1" zoomScale="106" zoomScaleNormal="55" workbookViewId="0">
      <selection activeCell="K15" sqref="K15"/>
    </sheetView>
  </sheetViews>
  <sheetFormatPr defaultRowHeight="12.75" outlineLevelRow="1" x14ac:dyDescent="0.2"/>
  <cols>
    <col min="1" max="2" width="2.7109375" style="47" customWidth="1"/>
    <col min="3" max="21" width="15.7109375" style="47" customWidth="1"/>
    <col min="22" max="22" width="2.7109375" style="47" customWidth="1"/>
    <col min="23" max="253" width="15.7109375" style="47" customWidth="1"/>
    <col min="254" max="16384" width="9.140625" style="47"/>
  </cols>
  <sheetData>
    <row r="2" spans="1:23" ht="18.75" x14ac:dyDescent="0.3">
      <c r="A2" s="46"/>
      <c r="C2" s="105" t="str">
        <f>_xlfn.TEXTBEFORE('Corporate Profile'!A2," |")&amp;" - Financial Model"</f>
        <v>Crocs, Inc. - Financial Model</v>
      </c>
      <c r="D2" s="105"/>
      <c r="E2" s="105"/>
      <c r="F2" s="105"/>
      <c r="G2" s="105"/>
      <c r="H2" s="105"/>
      <c r="I2" s="105"/>
      <c r="J2" s="105"/>
      <c r="K2" s="105"/>
      <c r="L2" s="105"/>
      <c r="M2" s="105"/>
      <c r="N2" s="105"/>
      <c r="O2" s="105"/>
      <c r="P2" s="105"/>
      <c r="Q2" s="105"/>
      <c r="R2" s="105"/>
      <c r="S2" s="106"/>
      <c r="T2" s="105"/>
      <c r="U2" s="105"/>
      <c r="V2" s="46"/>
      <c r="W2" s="46"/>
    </row>
    <row r="3" spans="1:23" x14ac:dyDescent="0.2">
      <c r="A3" s="46"/>
      <c r="C3" s="48" t="str">
        <f>'Corporate Profile'!A3</f>
        <v>NASDAQGS:CROX (MI Key: 4155562; SPCIQ  Key: 13639284)</v>
      </c>
      <c r="D3" s="46"/>
      <c r="E3" s="46"/>
      <c r="F3" s="49"/>
      <c r="G3" s="49"/>
      <c r="H3" s="49"/>
      <c r="I3" s="49"/>
      <c r="J3" s="49"/>
      <c r="K3" s="49"/>
      <c r="L3" s="46"/>
      <c r="M3" s="46"/>
      <c r="N3" s="46"/>
      <c r="O3" s="46"/>
      <c r="P3" s="46"/>
      <c r="Q3" s="46"/>
      <c r="R3" s="46"/>
      <c r="S3" s="46"/>
      <c r="T3" s="46"/>
      <c r="U3" s="46"/>
      <c r="V3" s="46"/>
      <c r="W3" s="46"/>
    </row>
    <row r="4" spans="1:23" x14ac:dyDescent="0.2">
      <c r="A4" s="46"/>
      <c r="C4" s="50" t="s">
        <v>1183</v>
      </c>
      <c r="D4" s="46"/>
      <c r="E4" s="46"/>
      <c r="F4" s="46"/>
      <c r="G4" s="46"/>
      <c r="H4" s="46"/>
      <c r="I4" s="46"/>
      <c r="J4" s="46"/>
      <c r="K4" s="46"/>
      <c r="L4" s="46"/>
      <c r="M4" s="46"/>
      <c r="N4" s="46"/>
      <c r="O4" s="46"/>
      <c r="P4" s="46"/>
      <c r="Q4" s="46"/>
      <c r="R4" s="46"/>
      <c r="S4" s="46"/>
      <c r="T4" s="46"/>
      <c r="U4" s="478" t="e" vm="2">
        <v>#VALUE!</v>
      </c>
      <c r="V4" s="46"/>
      <c r="W4" s="46"/>
    </row>
    <row r="5" spans="1:23" x14ac:dyDescent="0.2">
      <c r="A5" s="46"/>
      <c r="C5" s="50"/>
      <c r="D5" s="46"/>
      <c r="E5" s="46"/>
      <c r="F5" s="46"/>
      <c r="G5" s="46" t="s">
        <v>962</v>
      </c>
      <c r="H5" s="46"/>
      <c r="I5" s="51">
        <f>'Corporate Profile'!C67</f>
        <v>107.66</v>
      </c>
      <c r="J5" s="46"/>
      <c r="K5" s="46" t="s">
        <v>963</v>
      </c>
      <c r="L5" s="46"/>
      <c r="M5" s="51">
        <f>'Sentiment Analysis'!B21</f>
        <v>123.74</v>
      </c>
      <c r="N5" s="53">
        <f>_xlfn.NUMBERVALUE('Sentiment Analysis'!F29)</f>
        <v>0.1482</v>
      </c>
      <c r="O5" s="46" t="s">
        <v>964</v>
      </c>
      <c r="P5" s="46"/>
      <c r="Q5" s="89" t="str">
        <f>'Corporate Profile'!C189</f>
        <v>BB</v>
      </c>
      <c r="R5" s="46"/>
      <c r="S5" s="46"/>
      <c r="T5" s="46"/>
      <c r="U5" s="479"/>
      <c r="V5" s="46"/>
      <c r="W5" s="46"/>
    </row>
    <row r="6" spans="1:23" x14ac:dyDescent="0.2">
      <c r="A6" s="46"/>
      <c r="C6" s="46" t="s">
        <v>965</v>
      </c>
      <c r="D6" s="46"/>
      <c r="E6" s="93" t="str">
        <f>_xlfn.TEXTAFTER('Corporate Profile'!A66,":")</f>
        <v>CROX</v>
      </c>
      <c r="F6" s="46"/>
      <c r="G6" s="46" t="s">
        <v>966</v>
      </c>
      <c r="H6" s="46"/>
      <c r="I6" s="51">
        <f>I204</f>
        <v>158.2442625593674</v>
      </c>
      <c r="J6" s="53">
        <f>I6/$I$5-1</f>
        <v>0.46985196506936089</v>
      </c>
      <c r="K6" s="46" t="s">
        <v>967</v>
      </c>
      <c r="L6" s="46"/>
      <c r="M6" s="51">
        <f ca="1">I219</f>
        <v>244.28399826263393</v>
      </c>
      <c r="N6" s="53">
        <f ca="1">M6/$I$5-1</f>
        <v>1.2690321220753664</v>
      </c>
      <c r="O6" s="46" t="s">
        <v>968</v>
      </c>
      <c r="P6" s="46"/>
      <c r="Q6" s="89" t="str">
        <f ca="1">L259</f>
        <v>BB</v>
      </c>
      <c r="R6" s="46"/>
      <c r="S6" s="46"/>
      <c r="T6" s="46"/>
      <c r="U6" s="479"/>
      <c r="V6" s="46"/>
      <c r="W6" s="46"/>
    </row>
    <row r="7" spans="1:23" x14ac:dyDescent="0.2">
      <c r="A7" s="46"/>
      <c r="C7" s="46" t="s">
        <v>969</v>
      </c>
      <c r="D7" s="46"/>
      <c r="E7" s="54">
        <v>45864</v>
      </c>
      <c r="F7" s="46"/>
      <c r="G7" s="46" t="s">
        <v>1494</v>
      </c>
      <c r="H7" s="46"/>
      <c r="I7" s="51">
        <f>M204</f>
        <v>167.34175868849476</v>
      </c>
      <c r="J7" s="53">
        <f>I7/$I$5-1</f>
        <v>0.55435406546994948</v>
      </c>
      <c r="K7" s="46" t="s">
        <v>970</v>
      </c>
      <c r="L7" s="46"/>
      <c r="M7" s="51">
        <f ca="1">I224</f>
        <v>139.97656055990052</v>
      </c>
      <c r="N7" s="53">
        <f ca="1">M7/$I$5-1</f>
        <v>0.30017239977615207</v>
      </c>
      <c r="O7" s="46" t="s">
        <v>971</v>
      </c>
      <c r="P7" s="46"/>
      <c r="Q7" s="89" t="str">
        <f ca="1">L291</f>
        <v>AA</v>
      </c>
      <c r="R7" s="46"/>
      <c r="S7" s="46"/>
      <c r="T7" s="46"/>
      <c r="U7" s="479"/>
      <c r="V7" s="46"/>
      <c r="W7" s="46"/>
    </row>
    <row r="8" spans="1:23" x14ac:dyDescent="0.2">
      <c r="A8" s="46"/>
      <c r="C8" s="46" t="s">
        <v>972</v>
      </c>
      <c r="D8" s="46"/>
      <c r="E8" s="55">
        <f>wacc</f>
        <v>9.5137400162163044E-2</v>
      </c>
      <c r="F8" s="46"/>
      <c r="G8" s="207" t="s">
        <v>1480</v>
      </c>
      <c r="H8" s="48"/>
      <c r="I8" s="204">
        <f>AVERAGE(I6:I7)</f>
        <v>162.79301062393108</v>
      </c>
      <c r="J8" s="205">
        <f>I8/$I$5-1</f>
        <v>0.51210301526965529</v>
      </c>
      <c r="K8" s="46" t="s">
        <v>973</v>
      </c>
      <c r="L8" s="46"/>
      <c r="M8" s="51">
        <f>I233</f>
        <v>119.95774021407823</v>
      </c>
      <c r="N8" s="53">
        <f>M8/$I$5-1</f>
        <v>0.11422757025894703</v>
      </c>
      <c r="O8" s="46" t="s">
        <v>1472</v>
      </c>
      <c r="Q8" s="89" t="str">
        <f ca="1">J395</f>
        <v>BB</v>
      </c>
      <c r="R8" s="46"/>
      <c r="S8" s="46"/>
      <c r="T8" s="46"/>
      <c r="U8" s="479"/>
      <c r="V8" s="46"/>
      <c r="W8" s="46"/>
    </row>
    <row r="9" spans="1:23" ht="13.5" x14ac:dyDescent="0.25">
      <c r="A9" s="46"/>
      <c r="C9" s="46"/>
      <c r="D9" s="46"/>
      <c r="E9" s="46"/>
      <c r="F9" s="46"/>
      <c r="G9" s="207" t="s">
        <v>1495</v>
      </c>
      <c r="H9" s="107"/>
      <c r="I9" s="204">
        <f ca="1">AVERAGE(I6:I8,M5:M8)</f>
        <v>159.4767615583437</v>
      </c>
      <c r="J9" s="205">
        <f ca="1">I9/$I$5-1</f>
        <v>0.48130003305167834</v>
      </c>
      <c r="K9" s="207" t="s">
        <v>1481</v>
      </c>
      <c r="L9" s="48"/>
      <c r="M9" s="204">
        <f ca="1">AVERAGE(M6:M8)</f>
        <v>168.07276634553756</v>
      </c>
      <c r="N9" s="205">
        <f ca="1">M9/$I$5-1</f>
        <v>0.56114403070348851</v>
      </c>
      <c r="O9" s="48" t="s">
        <v>1474</v>
      </c>
      <c r="P9" s="48"/>
      <c r="Q9" s="206" t="str">
        <f ca="1">L422</f>
        <v>BB</v>
      </c>
      <c r="R9" s="46"/>
      <c r="S9" s="46"/>
      <c r="T9" s="46"/>
      <c r="U9" s="480"/>
      <c r="V9" s="46"/>
    </row>
    <row r="10" spans="1:23" x14ac:dyDescent="0.2">
      <c r="A10" s="46" t="s">
        <v>203</v>
      </c>
      <c r="C10" s="48" t="s">
        <v>975</v>
      </c>
      <c r="D10" s="46"/>
      <c r="E10" s="46"/>
      <c r="F10" s="46"/>
      <c r="G10" s="46"/>
      <c r="H10" s="46"/>
      <c r="I10" s="46"/>
      <c r="J10" s="46"/>
      <c r="K10" s="46"/>
      <c r="L10" s="46"/>
      <c r="M10" s="46"/>
      <c r="N10" s="46"/>
      <c r="O10" s="46"/>
      <c r="P10" s="46"/>
      <c r="Q10" s="46"/>
      <c r="R10" s="46"/>
      <c r="S10" s="46"/>
      <c r="T10" s="46"/>
      <c r="U10" s="46"/>
      <c r="V10" s="46"/>
      <c r="W10" s="46"/>
    </row>
    <row r="11" spans="1:23" s="107" customFormat="1" x14ac:dyDescent="0.2">
      <c r="A11" s="48"/>
      <c r="C11" s="108"/>
      <c r="D11" s="108"/>
      <c r="E11" s="108"/>
      <c r="F11" s="109">
        <v>2019</v>
      </c>
      <c r="G11" s="109">
        <f t="shared" ref="G11:U11" si="0">F11+1</f>
        <v>2020</v>
      </c>
      <c r="H11" s="109">
        <f t="shared" si="0"/>
        <v>2021</v>
      </c>
      <c r="I11" s="109">
        <f t="shared" si="0"/>
        <v>2022</v>
      </c>
      <c r="J11" s="109">
        <f t="shared" si="0"/>
        <v>2023</v>
      </c>
      <c r="K11" s="109">
        <f t="shared" si="0"/>
        <v>2024</v>
      </c>
      <c r="L11" s="110">
        <f t="shared" si="0"/>
        <v>2025</v>
      </c>
      <c r="M11" s="110">
        <f t="shared" si="0"/>
        <v>2026</v>
      </c>
      <c r="N11" s="110">
        <f t="shared" si="0"/>
        <v>2027</v>
      </c>
      <c r="O11" s="110">
        <f t="shared" si="0"/>
        <v>2028</v>
      </c>
      <c r="P11" s="110">
        <f t="shared" si="0"/>
        <v>2029</v>
      </c>
      <c r="Q11" s="110">
        <f t="shared" si="0"/>
        <v>2030</v>
      </c>
      <c r="R11" s="110">
        <f t="shared" si="0"/>
        <v>2031</v>
      </c>
      <c r="S11" s="110">
        <f t="shared" si="0"/>
        <v>2032</v>
      </c>
      <c r="T11" s="110">
        <f t="shared" si="0"/>
        <v>2033</v>
      </c>
      <c r="U11" s="110">
        <f t="shared" si="0"/>
        <v>2034</v>
      </c>
      <c r="V11" s="48"/>
      <c r="W11" s="48"/>
    </row>
    <row r="12" spans="1:23" x14ac:dyDescent="0.2">
      <c r="A12" s="50"/>
      <c r="C12" s="50" t="s">
        <v>976</v>
      </c>
      <c r="D12" s="50"/>
      <c r="E12" s="50"/>
      <c r="F12" s="56">
        <v>43830</v>
      </c>
      <c r="G12" s="56">
        <f t="shared" ref="G12:U12" si="1">EOMONTH(F12,12)</f>
        <v>44196</v>
      </c>
      <c r="H12" s="56">
        <f t="shared" si="1"/>
        <v>44561</v>
      </c>
      <c r="I12" s="56">
        <f t="shared" si="1"/>
        <v>44926</v>
      </c>
      <c r="J12" s="56">
        <f t="shared" si="1"/>
        <v>45291</v>
      </c>
      <c r="K12" s="56">
        <f t="shared" si="1"/>
        <v>45657</v>
      </c>
      <c r="L12" s="56">
        <f t="shared" si="1"/>
        <v>46022</v>
      </c>
      <c r="M12" s="56">
        <f t="shared" si="1"/>
        <v>46387</v>
      </c>
      <c r="N12" s="56">
        <f t="shared" si="1"/>
        <v>46752</v>
      </c>
      <c r="O12" s="56">
        <f t="shared" si="1"/>
        <v>47118</v>
      </c>
      <c r="P12" s="56">
        <f t="shared" si="1"/>
        <v>47483</v>
      </c>
      <c r="Q12" s="56">
        <f t="shared" si="1"/>
        <v>47848</v>
      </c>
      <c r="R12" s="56">
        <f t="shared" si="1"/>
        <v>48213</v>
      </c>
      <c r="S12" s="56">
        <f t="shared" si="1"/>
        <v>48579</v>
      </c>
      <c r="T12" s="56">
        <f t="shared" si="1"/>
        <v>48944</v>
      </c>
      <c r="U12" s="56">
        <f t="shared" si="1"/>
        <v>49309</v>
      </c>
      <c r="V12" s="50"/>
      <c r="W12" s="50"/>
    </row>
    <row r="13" spans="1:23" x14ac:dyDescent="0.2">
      <c r="A13" s="46"/>
      <c r="C13" s="46"/>
      <c r="D13" s="46"/>
      <c r="E13" s="46"/>
      <c r="F13" s="46"/>
      <c r="G13" s="46"/>
      <c r="H13" s="46"/>
      <c r="I13" s="46"/>
      <c r="J13" s="46"/>
      <c r="K13" s="46"/>
      <c r="L13" s="46"/>
      <c r="M13" s="46"/>
      <c r="N13" s="46"/>
      <c r="O13" s="46"/>
      <c r="P13" s="46"/>
      <c r="Q13" s="46"/>
      <c r="R13" s="46"/>
      <c r="S13" s="46"/>
      <c r="T13" s="46"/>
      <c r="U13" s="46"/>
      <c r="V13" s="46"/>
      <c r="W13" s="46"/>
    </row>
    <row r="14" spans="1:23" x14ac:dyDescent="0.2">
      <c r="A14" s="46"/>
      <c r="C14" s="46" t="s">
        <v>18</v>
      </c>
      <c r="D14" s="46"/>
      <c r="E14" s="46"/>
      <c r="F14" s="57">
        <f>'Income Statement (As Reported)'!B17</f>
        <v>1230593</v>
      </c>
      <c r="G14" s="57">
        <f>'Income Statement (As Reported)'!C17</f>
        <v>1385951</v>
      </c>
      <c r="H14" s="57">
        <f>'Income Statement (As Reported)'!D17</f>
        <v>2313416</v>
      </c>
      <c r="I14" s="57">
        <f>'Income Statement (As Reported)'!E17</f>
        <v>3554985</v>
      </c>
      <c r="J14" s="57">
        <f>'Income Statement (As Reported)'!F17</f>
        <v>3962347</v>
      </c>
      <c r="K14" s="57">
        <f>'Income Statement (As Reported)'!G17</f>
        <v>4102108</v>
      </c>
      <c r="L14" s="46">
        <f t="shared" ref="L14:U14" si="2">K14*(1+L$35)</f>
        <v>4133609.4600000004</v>
      </c>
      <c r="M14" s="46">
        <f t="shared" si="2"/>
        <v>4250398.9400000013</v>
      </c>
      <c r="N14" s="46">
        <f t="shared" si="2"/>
        <v>4361987.3490948556</v>
      </c>
      <c r="O14" s="46">
        <f t="shared" si="2"/>
        <v>4467781.3845054703</v>
      </c>
      <c r="P14" s="46">
        <f t="shared" si="2"/>
        <v>4567205.7467365488</v>
      </c>
      <c r="Q14" s="46">
        <f t="shared" si="2"/>
        <v>4659708.2506307028</v>
      </c>
      <c r="R14" s="46">
        <f t="shared" si="2"/>
        <v>4744764.8496850319</v>
      </c>
      <c r="S14" s="46">
        <f t="shared" si="2"/>
        <v>4821884.5108877122</v>
      </c>
      <c r="T14" s="46">
        <f t="shared" si="2"/>
        <v>4890613.8776521701</v>
      </c>
      <c r="U14" s="46">
        <f t="shared" si="2"/>
        <v>4950541.6597542213</v>
      </c>
      <c r="V14" s="46"/>
      <c r="W14" s="58" t="s">
        <v>977</v>
      </c>
    </row>
    <row r="15" spans="1:23" x14ac:dyDescent="0.2">
      <c r="A15" s="46"/>
      <c r="C15" s="46" t="s">
        <v>978</v>
      </c>
      <c r="D15" s="46"/>
      <c r="E15" s="46"/>
      <c r="F15" s="57">
        <f>'Income Statement (As Reported)'!B19</f>
        <v>-613537</v>
      </c>
      <c r="G15" s="57">
        <f>'Income Statement (As Reported)'!C19</f>
        <v>-636003</v>
      </c>
      <c r="H15" s="57">
        <f>'Income Statement (As Reported)'!D19</f>
        <v>-893196</v>
      </c>
      <c r="I15" s="57">
        <f>'Income Statement (As Reported)'!E19</f>
        <v>-1694703</v>
      </c>
      <c r="J15" s="57">
        <f>'Income Statement (As Reported)'!F19</f>
        <v>-1752337</v>
      </c>
      <c r="K15" s="57">
        <f>'Income Statement (As Reported)'!G19</f>
        <v>-1691850</v>
      </c>
      <c r="L15" s="46">
        <f t="shared" ref="L15:U15" si="3">-L14*L36</f>
        <v>-1743143.109282</v>
      </c>
      <c r="M15" s="46">
        <f t="shared" si="3"/>
        <v>-1782192.2755420005</v>
      </c>
      <c r="N15" s="46">
        <f t="shared" si="3"/>
        <v>-1820257.3207772833</v>
      </c>
      <c r="O15" s="46">
        <f t="shared" si="3"/>
        <v>-1864405.1717541327</v>
      </c>
      <c r="P15" s="46">
        <f t="shared" si="3"/>
        <v>-1905894.9581131618</v>
      </c>
      <c r="Q15" s="46">
        <f t="shared" si="3"/>
        <v>-1944496.2529881923</v>
      </c>
      <c r="R15" s="46">
        <f t="shared" si="3"/>
        <v>-1979990.3717735638</v>
      </c>
      <c r="S15" s="46">
        <f t="shared" si="3"/>
        <v>-2012172.4063934423</v>
      </c>
      <c r="T15" s="46">
        <f t="shared" si="3"/>
        <v>-2040853.1711442505</v>
      </c>
      <c r="U15" s="46">
        <f t="shared" si="3"/>
        <v>-2065861.0346154366</v>
      </c>
      <c r="V15" s="46"/>
      <c r="W15" s="58" t="s">
        <v>979</v>
      </c>
    </row>
    <row r="16" spans="1:23" x14ac:dyDescent="0.2">
      <c r="A16" s="46"/>
      <c r="C16" s="59" t="s">
        <v>980</v>
      </c>
      <c r="D16" s="46"/>
      <c r="E16" s="46"/>
      <c r="F16" s="60">
        <f t="shared" ref="F16:U16" si="4">SUM(F14:F15)</f>
        <v>617056</v>
      </c>
      <c r="G16" s="60">
        <f t="shared" si="4"/>
        <v>749948</v>
      </c>
      <c r="H16" s="60">
        <f t="shared" si="4"/>
        <v>1420220</v>
      </c>
      <c r="I16" s="60">
        <f t="shared" si="4"/>
        <v>1860282</v>
      </c>
      <c r="J16" s="60">
        <f t="shared" si="4"/>
        <v>2210010</v>
      </c>
      <c r="K16" s="60">
        <f t="shared" si="4"/>
        <v>2410258</v>
      </c>
      <c r="L16" s="60">
        <f t="shared" si="4"/>
        <v>2390466.3507180004</v>
      </c>
      <c r="M16" s="60">
        <f t="shared" si="4"/>
        <v>2468206.664458001</v>
      </c>
      <c r="N16" s="60">
        <f t="shared" si="4"/>
        <v>2541730.0283175725</v>
      </c>
      <c r="O16" s="60">
        <f t="shared" si="4"/>
        <v>2603376.2127513373</v>
      </c>
      <c r="P16" s="60">
        <f t="shared" si="4"/>
        <v>2661310.788623387</v>
      </c>
      <c r="Q16" s="60">
        <f t="shared" si="4"/>
        <v>2715211.9976425106</v>
      </c>
      <c r="R16" s="60">
        <f t="shared" si="4"/>
        <v>2764774.4779114681</v>
      </c>
      <c r="S16" s="60">
        <f t="shared" si="4"/>
        <v>2809712.1044942699</v>
      </c>
      <c r="T16" s="60">
        <f t="shared" si="4"/>
        <v>2849760.7065079194</v>
      </c>
      <c r="U16" s="60">
        <f t="shared" si="4"/>
        <v>2884680.6251387848</v>
      </c>
      <c r="V16" s="46"/>
      <c r="W16" s="58" t="s">
        <v>979</v>
      </c>
    </row>
    <row r="17" spans="1:23" x14ac:dyDescent="0.2">
      <c r="A17" s="46"/>
      <c r="C17" s="46" t="s">
        <v>981</v>
      </c>
      <c r="D17" s="46"/>
      <c r="E17" s="46"/>
      <c r="F17" s="57">
        <f>'Income Statement (As Reported)'!B20</f>
        <v>-488407</v>
      </c>
      <c r="G17" s="57">
        <f>'Income Statement (As Reported)'!C20</f>
        <v>-514753</v>
      </c>
      <c r="H17" s="57">
        <f>'Income Statement (As Reported)'!D20</f>
        <v>-737156</v>
      </c>
      <c r="I17" s="57">
        <f>'Income Statement (As Reported)'!E20</f>
        <v>-1009526</v>
      </c>
      <c r="J17" s="57">
        <f>'Income Statement (As Reported)'!F20</f>
        <v>-1173227</v>
      </c>
      <c r="K17" s="57">
        <f>'Income Statement (As Reported)'!G20</f>
        <v>-1388347</v>
      </c>
      <c r="L17" s="46">
        <f t="shared" ref="L17:U17" si="5">-L39*L14</f>
        <v>-1447812.25</v>
      </c>
      <c r="M17" s="46">
        <f t="shared" si="5"/>
        <v>-1498129.75</v>
      </c>
      <c r="N17" s="46">
        <f t="shared" si="5"/>
        <v>-1522073.9195609845</v>
      </c>
      <c r="O17" s="46">
        <f t="shared" si="5"/>
        <v>-1543229.367759869</v>
      </c>
      <c r="P17" s="46">
        <f t="shared" si="5"/>
        <v>-1561460.7281518809</v>
      </c>
      <c r="Q17" s="46">
        <f t="shared" si="5"/>
        <v>-1576648.5728252244</v>
      </c>
      <c r="R17" s="46">
        <f t="shared" si="5"/>
        <v>-1588690.6870079266</v>
      </c>
      <c r="S17" s="46">
        <f t="shared" si="5"/>
        <v>-1597503.1878100587</v>
      </c>
      <c r="T17" s="46">
        <f t="shared" si="5"/>
        <v>-1603021.4703319136</v>
      </c>
      <c r="U17" s="46">
        <f t="shared" si="5"/>
        <v>-1605200.9665608529</v>
      </c>
      <c r="V17" s="46"/>
      <c r="W17" s="58" t="s">
        <v>979</v>
      </c>
    </row>
    <row r="18" spans="1:23" x14ac:dyDescent="0.2">
      <c r="A18" s="46"/>
      <c r="C18" s="46" t="str">
        <f>'Income Statement (As Reported)'!A21</f>
        <v>Asset Impairments</v>
      </c>
      <c r="D18" s="46"/>
      <c r="E18" s="46"/>
      <c r="F18" s="57">
        <f>'Income Statement (As Reported)'!B21</f>
        <v>0</v>
      </c>
      <c r="G18" s="57">
        <f>'Income Statement (As Reported)'!C21</f>
        <v>-21071</v>
      </c>
      <c r="H18" s="57">
        <f>'Income Statement (As Reported)'!D21</f>
        <v>0</v>
      </c>
      <c r="I18" s="57">
        <f>'Income Statement (As Reported)'!E21</f>
        <v>0</v>
      </c>
      <c r="J18" s="57">
        <f>'Income Statement (As Reported)'!F21</f>
        <v>0</v>
      </c>
      <c r="K18" s="57">
        <f>'Income Statement (As Reported)'!G21</f>
        <v>0</v>
      </c>
      <c r="L18" s="46">
        <f t="shared" ref="L18:U18" si="6">L40*L14</f>
        <v>0</v>
      </c>
      <c r="M18" s="46">
        <f t="shared" si="6"/>
        <v>0</v>
      </c>
      <c r="N18" s="46">
        <f t="shared" si="6"/>
        <v>0</v>
      </c>
      <c r="O18" s="46">
        <f t="shared" si="6"/>
        <v>0</v>
      </c>
      <c r="P18" s="46">
        <f t="shared" si="6"/>
        <v>0</v>
      </c>
      <c r="Q18" s="46">
        <f t="shared" si="6"/>
        <v>0</v>
      </c>
      <c r="R18" s="46">
        <f t="shared" si="6"/>
        <v>0</v>
      </c>
      <c r="S18" s="46">
        <f t="shared" si="6"/>
        <v>0</v>
      </c>
      <c r="T18" s="46">
        <f t="shared" si="6"/>
        <v>0</v>
      </c>
      <c r="U18" s="46">
        <f t="shared" si="6"/>
        <v>0</v>
      </c>
      <c r="V18" s="46"/>
      <c r="W18" s="58" t="s">
        <v>985</v>
      </c>
    </row>
    <row r="19" spans="1:23" x14ac:dyDescent="0.2">
      <c r="A19" s="46"/>
      <c r="C19" s="46" t="str">
        <f>'Income Statement (As Reported)'!A25</f>
        <v>Other Income/expense-net</v>
      </c>
      <c r="D19" s="46"/>
      <c r="E19" s="46"/>
      <c r="F19" s="57">
        <f>'Income Statement (As Reported)'!B25</f>
        <v>31</v>
      </c>
      <c r="G19" s="57">
        <f>'Income Statement (As Reported)'!C25</f>
        <v>510</v>
      </c>
      <c r="H19" s="57">
        <f>'Income Statement (As Reported)'!D25</f>
        <v>1797</v>
      </c>
      <c r="I19" s="57">
        <f>'Income Statement (As Reported)'!E25</f>
        <v>-338</v>
      </c>
      <c r="J19" s="57">
        <f>'Income Statement (As Reported)'!F25</f>
        <v>-326</v>
      </c>
      <c r="K19" s="57">
        <f>'Income Statement (As Reported)'!G25</f>
        <v>1231</v>
      </c>
      <c r="L19" s="46">
        <f t="shared" ref="L19:U19" si="7">L41*L14</f>
        <v>890.57256167688217</v>
      </c>
      <c r="M19" s="46">
        <f t="shared" si="7"/>
        <v>915.73447099293833</v>
      </c>
      <c r="N19" s="46">
        <f t="shared" si="7"/>
        <v>939.77582669010962</v>
      </c>
      <c r="O19" s="46">
        <f t="shared" si="7"/>
        <v>962.56880363616244</v>
      </c>
      <c r="P19" s="46">
        <f t="shared" si="7"/>
        <v>983.98945544713968</v>
      </c>
      <c r="Q19" s="46">
        <f t="shared" si="7"/>
        <v>1003.9188156471579</v>
      </c>
      <c r="R19" s="46">
        <f t="shared" si="7"/>
        <v>1022.2439801408876</v>
      </c>
      <c r="S19" s="46">
        <f t="shared" si="7"/>
        <v>1038.8591574810623</v>
      </c>
      <c r="T19" s="46">
        <f t="shared" si="7"/>
        <v>1053.6666734823089</v>
      </c>
      <c r="U19" s="46">
        <f t="shared" si="7"/>
        <v>1066.5779170186629</v>
      </c>
      <c r="V19" s="46"/>
      <c r="W19" s="58" t="s">
        <v>979</v>
      </c>
    </row>
    <row r="20" spans="1:23" x14ac:dyDescent="0.2">
      <c r="A20" s="46"/>
      <c r="C20" s="59" t="s">
        <v>982</v>
      </c>
      <c r="D20" s="46"/>
      <c r="E20" s="46"/>
      <c r="F20" s="60">
        <f t="shared" ref="F20:U20" si="8">SUM(F16:F19)</f>
        <v>128680</v>
      </c>
      <c r="G20" s="60">
        <f t="shared" si="8"/>
        <v>214634</v>
      </c>
      <c r="H20" s="60">
        <f t="shared" si="8"/>
        <v>684861</v>
      </c>
      <c r="I20" s="60">
        <f t="shared" si="8"/>
        <v>850418</v>
      </c>
      <c r="J20" s="60">
        <f t="shared" si="8"/>
        <v>1036457</v>
      </c>
      <c r="K20" s="60">
        <f t="shared" si="8"/>
        <v>1023142</v>
      </c>
      <c r="L20" s="60">
        <f t="shared" si="8"/>
        <v>943544.67327967728</v>
      </c>
      <c r="M20" s="60">
        <f t="shared" si="8"/>
        <v>970992.64892899396</v>
      </c>
      <c r="N20" s="60">
        <f t="shared" si="8"/>
        <v>1020595.8845832782</v>
      </c>
      <c r="O20" s="60">
        <f t="shared" si="8"/>
        <v>1061109.4137951045</v>
      </c>
      <c r="P20" s="60">
        <f t="shared" si="8"/>
        <v>1100834.0499269532</v>
      </c>
      <c r="Q20" s="60">
        <f t="shared" si="8"/>
        <v>1139567.3436329335</v>
      </c>
      <c r="R20" s="60">
        <f t="shared" si="8"/>
        <v>1177106.0348836824</v>
      </c>
      <c r="S20" s="60">
        <f t="shared" si="8"/>
        <v>1213247.7758416922</v>
      </c>
      <c r="T20" s="60">
        <f t="shared" si="8"/>
        <v>1247792.9028494882</v>
      </c>
      <c r="U20" s="60">
        <f t="shared" si="8"/>
        <v>1280546.2364949505</v>
      </c>
      <c r="V20" s="46"/>
      <c r="W20" s="58" t="s">
        <v>979</v>
      </c>
    </row>
    <row r="21" spans="1:23" x14ac:dyDescent="0.2">
      <c r="A21" s="46"/>
      <c r="C21" s="46" t="s">
        <v>25</v>
      </c>
      <c r="D21" s="46"/>
      <c r="E21" s="46"/>
      <c r="F21" s="57">
        <f>'Income Statement (As Reported)'!B23</f>
        <v>601</v>
      </c>
      <c r="G21" s="57">
        <f>'Income Statement (As Reported)'!C23</f>
        <v>215</v>
      </c>
      <c r="H21" s="57">
        <f>'Income Statement (As Reported)'!D23</f>
        <v>775</v>
      </c>
      <c r="I21" s="57">
        <f>'Income Statement (As Reported)'!E23</f>
        <v>1020</v>
      </c>
      <c r="J21" s="57">
        <f>'Income Statement (As Reported)'!F23</f>
        <v>2406</v>
      </c>
      <c r="K21" s="57">
        <f>'Income Statement (As Reported)'!G23</f>
        <v>3484</v>
      </c>
      <c r="L21" s="46">
        <f t="shared" ref="L21:U21" ca="1" si="9">L62*L122</f>
        <v>2908.2930915659072</v>
      </c>
      <c r="M21" s="46">
        <f t="shared" ca="1" si="9"/>
        <v>3081.9716787087973</v>
      </c>
      <c r="N21" s="46">
        <f t="shared" ca="1" si="9"/>
        <v>3273.7570202110505</v>
      </c>
      <c r="O21" s="46">
        <f t="shared" ca="1" si="9"/>
        <v>3608.7119659368614</v>
      </c>
      <c r="P21" s="46">
        <f t="shared" ca="1" si="9"/>
        <v>4097.2211653275463</v>
      </c>
      <c r="Q21" s="46">
        <f t="shared" ca="1" si="9"/>
        <v>4742.7528572937244</v>
      </c>
      <c r="R21" s="46">
        <f t="shared" ca="1" si="9"/>
        <v>5547.9125681576843</v>
      </c>
      <c r="S21" s="46">
        <f t="shared" ca="1" si="9"/>
        <v>6514.396442657142</v>
      </c>
      <c r="T21" s="46">
        <f t="shared" ca="1" si="9"/>
        <v>7642.9524312884723</v>
      </c>
      <c r="U21" s="46">
        <f t="shared" ca="1" si="9"/>
        <v>8933.3499989783613</v>
      </c>
      <c r="V21" s="46"/>
      <c r="W21" s="58" t="s">
        <v>983</v>
      </c>
    </row>
    <row r="22" spans="1:23" x14ac:dyDescent="0.2">
      <c r="A22" s="46"/>
      <c r="C22" s="46" t="s">
        <v>24</v>
      </c>
      <c r="D22" s="46"/>
      <c r="E22" s="46"/>
      <c r="F22" s="57">
        <f>'Income Statement (As Reported)'!B22</f>
        <v>-8636</v>
      </c>
      <c r="G22" s="57">
        <f>'Income Statement (As Reported)'!C22</f>
        <v>-6742</v>
      </c>
      <c r="H22" s="57">
        <f>'Income Statement (As Reported)'!D22</f>
        <v>-21647</v>
      </c>
      <c r="I22" s="57">
        <f>'Income Statement (As Reported)'!E22</f>
        <v>-136158</v>
      </c>
      <c r="J22" s="57">
        <f>'Income Statement (As Reported)'!F22</f>
        <v>-161351</v>
      </c>
      <c r="K22" s="57">
        <f>'Income Statement (As Reported)'!G22</f>
        <v>-109264</v>
      </c>
      <c r="L22" s="46">
        <f t="shared" ref="L22:U22" si="10">-L59*SUM(L137,L139)</f>
        <v>-114863.62253132743</v>
      </c>
      <c r="M22" s="46">
        <f t="shared" si="10"/>
        <v>-117796.38993412365</v>
      </c>
      <c r="N22" s="46">
        <f t="shared" si="10"/>
        <v>-120806.1531326894</v>
      </c>
      <c r="O22" s="46">
        <f t="shared" si="10"/>
        <v>-123888.91401990566</v>
      </c>
      <c r="P22" s="46">
        <f t="shared" si="10"/>
        <v>-127040.27753306623</v>
      </c>
      <c r="Q22" s="46">
        <f t="shared" si="10"/>
        <v>-130255.46760272834</v>
      </c>
      <c r="R22" s="46">
        <f t="shared" si="10"/>
        <v>-133529.34656833185</v>
      </c>
      <c r="S22" s="46">
        <f t="shared" si="10"/>
        <v>-136856.43795744731</v>
      </c>
      <c r="T22" s="46">
        <f t="shared" si="10"/>
        <v>-140230.9524824394</v>
      </c>
      <c r="U22" s="46">
        <f t="shared" si="10"/>
        <v>-143646.81706617936</v>
      </c>
      <c r="V22" s="46"/>
      <c r="W22" s="58" t="s">
        <v>1392</v>
      </c>
    </row>
    <row r="23" spans="1:23" x14ac:dyDescent="0.2">
      <c r="A23" s="46"/>
      <c r="C23" s="46" t="s">
        <v>984</v>
      </c>
      <c r="D23" s="46"/>
      <c r="E23" s="46"/>
      <c r="F23" s="57">
        <f>'Income Statement (As Reported)'!B24</f>
        <v>-1323</v>
      </c>
      <c r="G23" s="57">
        <f>'Income Statement (As Reported)'!C24</f>
        <v>-1128</v>
      </c>
      <c r="H23" s="57">
        <f>'Income Statement (As Reported)'!D24</f>
        <v>-140</v>
      </c>
      <c r="I23" s="57">
        <f>'Income Statement (As Reported)'!E24</f>
        <v>3228</v>
      </c>
      <c r="J23" s="57">
        <f>'Income Statement (As Reported)'!F24</f>
        <v>-1240</v>
      </c>
      <c r="K23" s="57">
        <f>'Income Statement (As Reported)'!G24</f>
        <v>-6777</v>
      </c>
      <c r="L23" s="64">
        <v>0</v>
      </c>
      <c r="M23" s="64">
        <v>0</v>
      </c>
      <c r="N23" s="64">
        <v>0</v>
      </c>
      <c r="O23" s="64">
        <v>0</v>
      </c>
      <c r="P23" s="64">
        <v>0</v>
      </c>
      <c r="Q23" s="64">
        <v>0</v>
      </c>
      <c r="R23" s="64">
        <v>0</v>
      </c>
      <c r="S23" s="64">
        <v>0</v>
      </c>
      <c r="T23" s="64">
        <v>0</v>
      </c>
      <c r="U23" s="64">
        <v>0</v>
      </c>
      <c r="V23" s="46"/>
      <c r="W23" s="58" t="s">
        <v>985</v>
      </c>
    </row>
    <row r="24" spans="1:23" x14ac:dyDescent="0.2">
      <c r="A24" s="46"/>
      <c r="C24" s="59" t="s">
        <v>986</v>
      </c>
      <c r="D24" s="46"/>
      <c r="E24" s="46"/>
      <c r="F24" s="60">
        <f t="shared" ref="F24:U24" si="11">SUM(F20:F23)</f>
        <v>119322</v>
      </c>
      <c r="G24" s="60">
        <f t="shared" si="11"/>
        <v>206979</v>
      </c>
      <c r="H24" s="60">
        <f t="shared" si="11"/>
        <v>663849</v>
      </c>
      <c r="I24" s="60">
        <f t="shared" si="11"/>
        <v>718508</v>
      </c>
      <c r="J24" s="60">
        <f t="shared" si="11"/>
        <v>876272</v>
      </c>
      <c r="K24" s="60">
        <f t="shared" si="11"/>
        <v>910585</v>
      </c>
      <c r="L24" s="60">
        <f t="shared" ca="1" si="11"/>
        <v>831589.34383991582</v>
      </c>
      <c r="M24" s="60">
        <f t="shared" ca="1" si="11"/>
        <v>856278.23067357915</v>
      </c>
      <c r="N24" s="60">
        <f t="shared" ca="1" si="11"/>
        <v>903063.48847079987</v>
      </c>
      <c r="O24" s="60">
        <f t="shared" ca="1" si="11"/>
        <v>940829.2117411358</v>
      </c>
      <c r="P24" s="60">
        <f t="shared" ca="1" si="11"/>
        <v>977890.99355921452</v>
      </c>
      <c r="Q24" s="60">
        <f t="shared" ca="1" si="11"/>
        <v>1014054.6288874988</v>
      </c>
      <c r="R24" s="60">
        <f t="shared" ca="1" si="11"/>
        <v>1049124.6008835083</v>
      </c>
      <c r="S24" s="60">
        <f t="shared" ca="1" si="11"/>
        <v>1082905.7343269021</v>
      </c>
      <c r="T24" s="60">
        <f t="shared" ca="1" si="11"/>
        <v>1115204.9027983374</v>
      </c>
      <c r="U24" s="60">
        <f t="shared" ca="1" si="11"/>
        <v>1145832.7694277496</v>
      </c>
      <c r="V24" s="46"/>
      <c r="W24" s="58" t="s">
        <v>979</v>
      </c>
    </row>
    <row r="25" spans="1:23" x14ac:dyDescent="0.2">
      <c r="A25" s="46"/>
      <c r="C25" s="46" t="s">
        <v>987</v>
      </c>
      <c r="D25" s="46"/>
      <c r="E25" s="46"/>
      <c r="F25" s="57">
        <f>'Income Statement (As Reported)'!B28</f>
        <v>175</v>
      </c>
      <c r="G25" s="57">
        <f>'Income Statement (As Reported)'!C28</f>
        <v>105882</v>
      </c>
      <c r="H25" s="57">
        <f>'Income Statement (As Reported)'!D28</f>
        <v>61845</v>
      </c>
      <c r="I25" s="57">
        <f>'Income Statement (As Reported)'!E28</f>
        <v>-178349</v>
      </c>
      <c r="J25" s="57">
        <f>'Income Statement (As Reported)'!F28</f>
        <v>-83706</v>
      </c>
      <c r="K25" s="57">
        <f>'Income Statement (As Reported)'!G28</f>
        <v>39486</v>
      </c>
      <c r="L25" s="46">
        <f t="shared" ref="L25:U25" ca="1" si="12">-L24*L45</f>
        <v>-148022.90320350503</v>
      </c>
      <c r="M25" s="46">
        <f t="shared" ca="1" si="12"/>
        <v>-164833.559404664</v>
      </c>
      <c r="N25" s="46">
        <f t="shared" ca="1" si="12"/>
        <v>-175815.17291165885</v>
      </c>
      <c r="O25" s="46">
        <f t="shared" ca="1" si="12"/>
        <v>-185225.75106153614</v>
      </c>
      <c r="P25" s="46">
        <f t="shared" ca="1" si="12"/>
        <v>-194661.42590538118</v>
      </c>
      <c r="Q25" s="46">
        <f t="shared" ca="1" si="12"/>
        <v>-204078.49406360913</v>
      </c>
      <c r="R25" s="46">
        <f t="shared" ca="1" si="12"/>
        <v>-213431.28599223873</v>
      </c>
      <c r="S25" s="46">
        <f t="shared" ca="1" si="12"/>
        <v>-222672.49162096923</v>
      </c>
      <c r="T25" s="46">
        <f t="shared" ca="1" si="12"/>
        <v>-231753.51886277951</v>
      </c>
      <c r="U25" s="46">
        <f t="shared" ca="1" si="12"/>
        <v>-240624.8815798274</v>
      </c>
      <c r="V25" s="46"/>
      <c r="W25" s="58" t="s">
        <v>988</v>
      </c>
    </row>
    <row r="26" spans="1:23" x14ac:dyDescent="0.2">
      <c r="A26" s="46"/>
      <c r="C26" s="59" t="s">
        <v>321</v>
      </c>
      <c r="D26" s="46"/>
      <c r="E26" s="46"/>
      <c r="F26" s="60">
        <f t="shared" ref="F26:U26" si="13">SUM(F24:F25)</f>
        <v>119497</v>
      </c>
      <c r="G26" s="60">
        <f t="shared" si="13"/>
        <v>312861</v>
      </c>
      <c r="H26" s="60">
        <f t="shared" si="13"/>
        <v>725694</v>
      </c>
      <c r="I26" s="60">
        <f t="shared" si="13"/>
        <v>540159</v>
      </c>
      <c r="J26" s="60">
        <f t="shared" si="13"/>
        <v>792566</v>
      </c>
      <c r="K26" s="60">
        <f t="shared" si="13"/>
        <v>950071</v>
      </c>
      <c r="L26" s="60">
        <f t="shared" ca="1" si="13"/>
        <v>683566.44063641084</v>
      </c>
      <c r="M26" s="60">
        <f t="shared" ca="1" si="13"/>
        <v>691444.67126891518</v>
      </c>
      <c r="N26" s="60">
        <f t="shared" ca="1" si="13"/>
        <v>727248.31555914099</v>
      </c>
      <c r="O26" s="60">
        <f t="shared" ca="1" si="13"/>
        <v>755603.46067959967</v>
      </c>
      <c r="P26" s="60">
        <f t="shared" ca="1" si="13"/>
        <v>783229.56765383331</v>
      </c>
      <c r="Q26" s="60">
        <f t="shared" ca="1" si="13"/>
        <v>809976.13482388959</v>
      </c>
      <c r="R26" s="60">
        <f t="shared" ca="1" si="13"/>
        <v>835693.31489126966</v>
      </c>
      <c r="S26" s="60">
        <f t="shared" ca="1" si="13"/>
        <v>860233.24270593282</v>
      </c>
      <c r="T26" s="60">
        <f t="shared" ca="1" si="13"/>
        <v>883451.38393555791</v>
      </c>
      <c r="U26" s="60">
        <f t="shared" ca="1" si="13"/>
        <v>905207.88784792216</v>
      </c>
      <c r="V26" s="46"/>
      <c r="W26" s="58" t="s">
        <v>989</v>
      </c>
    </row>
    <row r="27" spans="1:23" x14ac:dyDescent="0.2">
      <c r="A27" s="46"/>
      <c r="C27" s="46"/>
      <c r="D27" s="46"/>
      <c r="E27" s="46"/>
      <c r="F27" s="46"/>
      <c r="G27" s="46"/>
      <c r="H27" s="46"/>
      <c r="I27" s="46"/>
      <c r="J27" s="46"/>
      <c r="K27" s="46"/>
      <c r="L27" s="46"/>
      <c r="M27" s="46"/>
      <c r="N27" s="46"/>
      <c r="O27" s="46"/>
      <c r="P27" s="46"/>
      <c r="Q27" s="46"/>
      <c r="R27" s="46"/>
      <c r="S27" s="46"/>
      <c r="T27" s="46"/>
      <c r="U27" s="46"/>
      <c r="V27" s="46"/>
      <c r="W27" s="46"/>
    </row>
    <row r="28" spans="1:23" x14ac:dyDescent="0.2">
      <c r="A28" s="46"/>
      <c r="C28" s="46" t="s">
        <v>982</v>
      </c>
      <c r="D28" s="46"/>
      <c r="E28" s="46"/>
      <c r="F28" s="46">
        <f t="shared" ref="F28:U28" si="14">F20</f>
        <v>128680</v>
      </c>
      <c r="G28" s="46">
        <f t="shared" si="14"/>
        <v>214634</v>
      </c>
      <c r="H28" s="46">
        <f t="shared" si="14"/>
        <v>684861</v>
      </c>
      <c r="I28" s="46">
        <f t="shared" si="14"/>
        <v>850418</v>
      </c>
      <c r="J28" s="46">
        <f t="shared" si="14"/>
        <v>1036457</v>
      </c>
      <c r="K28" s="46">
        <f t="shared" si="14"/>
        <v>1023142</v>
      </c>
      <c r="L28" s="46">
        <f t="shared" si="14"/>
        <v>943544.67327967728</v>
      </c>
      <c r="M28" s="46">
        <f t="shared" si="14"/>
        <v>970992.64892899396</v>
      </c>
      <c r="N28" s="46">
        <f t="shared" si="14"/>
        <v>1020595.8845832782</v>
      </c>
      <c r="O28" s="46">
        <f t="shared" si="14"/>
        <v>1061109.4137951045</v>
      </c>
      <c r="P28" s="46">
        <f t="shared" si="14"/>
        <v>1100834.0499269532</v>
      </c>
      <c r="Q28" s="46">
        <f t="shared" si="14"/>
        <v>1139567.3436329335</v>
      </c>
      <c r="R28" s="46">
        <f t="shared" si="14"/>
        <v>1177106.0348836824</v>
      </c>
      <c r="S28" s="46">
        <f t="shared" si="14"/>
        <v>1213247.7758416922</v>
      </c>
      <c r="T28" s="46">
        <f t="shared" si="14"/>
        <v>1247792.9028494882</v>
      </c>
      <c r="U28" s="46">
        <f t="shared" si="14"/>
        <v>1280546.2364949505</v>
      </c>
      <c r="V28" s="46"/>
      <c r="W28" s="58" t="s">
        <v>990</v>
      </c>
    </row>
    <row r="29" spans="1:23" x14ac:dyDescent="0.2">
      <c r="A29" s="46"/>
      <c r="C29" s="46" t="s">
        <v>347</v>
      </c>
      <c r="D29" s="46"/>
      <c r="E29" s="46"/>
      <c r="F29" s="57">
        <f>'Cash Flow (As Reported)'!B18</f>
        <v>24213</v>
      </c>
      <c r="G29" s="57">
        <f>'Cash Flow (As Reported)'!C18</f>
        <v>27619</v>
      </c>
      <c r="H29" s="57">
        <f>'Cash Flow (As Reported)'!D18</f>
        <v>31976</v>
      </c>
      <c r="I29" s="57">
        <f>'Cash Flow (As Reported)'!E18</f>
        <v>39229</v>
      </c>
      <c r="J29" s="57">
        <f>'Cash Flow (As Reported)'!F18</f>
        <v>54304</v>
      </c>
      <c r="K29" s="57">
        <f>'Cash Flow (As Reported)'!G18</f>
        <v>69840</v>
      </c>
      <c r="L29" s="60">
        <f t="shared" ref="L29:U29" si="15">L65</f>
        <v>76409.75</v>
      </c>
      <c r="M29" s="60">
        <f t="shared" si="15"/>
        <v>75610</v>
      </c>
      <c r="N29" s="60">
        <f t="shared" si="15"/>
        <v>73247.33</v>
      </c>
      <c r="O29" s="60">
        <f t="shared" si="15"/>
        <v>75023.843777684611</v>
      </c>
      <c r="P29" s="60">
        <f t="shared" si="15"/>
        <v>76693.39677899961</v>
      </c>
      <c r="Q29" s="60">
        <f t="shared" si="15"/>
        <v>78246.716604644535</v>
      </c>
      <c r="R29" s="60">
        <f t="shared" si="15"/>
        <v>79675.003365013734</v>
      </c>
      <c r="S29" s="60">
        <f t="shared" si="15"/>
        <v>80970.011539389365</v>
      </c>
      <c r="T29" s="60">
        <f t="shared" si="15"/>
        <v>82124.128276828298</v>
      </c>
      <c r="U29" s="60">
        <f t="shared" si="15"/>
        <v>83130.447112830399</v>
      </c>
      <c r="V29" s="46"/>
      <c r="W29" s="58" t="s">
        <v>991</v>
      </c>
    </row>
    <row r="30" spans="1:23" x14ac:dyDescent="0.2">
      <c r="A30" s="46"/>
      <c r="C30" s="59" t="s">
        <v>366</v>
      </c>
      <c r="D30" s="46"/>
      <c r="E30" s="46"/>
      <c r="F30" s="46">
        <f t="shared" ref="F30:U30" si="16">SUM(F28:F29)</f>
        <v>152893</v>
      </c>
      <c r="G30" s="46">
        <f t="shared" si="16"/>
        <v>242253</v>
      </c>
      <c r="H30" s="46">
        <f t="shared" si="16"/>
        <v>716837</v>
      </c>
      <c r="I30" s="46">
        <f t="shared" si="16"/>
        <v>889647</v>
      </c>
      <c r="J30" s="46">
        <f t="shared" si="16"/>
        <v>1090761</v>
      </c>
      <c r="K30" s="46">
        <f t="shared" si="16"/>
        <v>1092982</v>
      </c>
      <c r="L30" s="46">
        <f t="shared" si="16"/>
        <v>1019954.4232796773</v>
      </c>
      <c r="M30" s="46">
        <f t="shared" si="16"/>
        <v>1046602.648928994</v>
      </c>
      <c r="N30" s="46">
        <f t="shared" si="16"/>
        <v>1093843.2145832782</v>
      </c>
      <c r="O30" s="46">
        <f t="shared" si="16"/>
        <v>1136133.2575727892</v>
      </c>
      <c r="P30" s="46">
        <f t="shared" si="16"/>
        <v>1177527.4467059528</v>
      </c>
      <c r="Q30" s="46">
        <f t="shared" si="16"/>
        <v>1217814.0602375779</v>
      </c>
      <c r="R30" s="46">
        <f t="shared" si="16"/>
        <v>1256781.0382486961</v>
      </c>
      <c r="S30" s="46">
        <f t="shared" si="16"/>
        <v>1294217.7873810816</v>
      </c>
      <c r="T30" s="46">
        <f t="shared" si="16"/>
        <v>1329917.0311263164</v>
      </c>
      <c r="U30" s="46">
        <f t="shared" si="16"/>
        <v>1363676.6836077808</v>
      </c>
      <c r="V30" s="46"/>
      <c r="W30" s="58" t="s">
        <v>992</v>
      </c>
    </row>
    <row r="31" spans="1:23" x14ac:dyDescent="0.2">
      <c r="A31" s="46"/>
      <c r="C31" s="46" t="s">
        <v>317</v>
      </c>
      <c r="D31" s="46"/>
      <c r="E31" s="46"/>
      <c r="F31" s="57">
        <f>'Cash Flow (As Reported)'!B21</f>
        <v>14412</v>
      </c>
      <c r="G31" s="57">
        <f>'Cash Flow (As Reported)'!C21</f>
        <v>16361</v>
      </c>
      <c r="H31" s="57">
        <f>'Cash Flow (As Reported)'!D21</f>
        <v>38122</v>
      </c>
      <c r="I31" s="57">
        <f>'Cash Flow (As Reported)'!E21</f>
        <v>31303</v>
      </c>
      <c r="J31" s="57">
        <f>'Cash Flow (As Reported)'!F21</f>
        <v>29072</v>
      </c>
      <c r="K31" s="57">
        <f>'Cash Flow (As Reported)'!G21</f>
        <v>33053</v>
      </c>
      <c r="L31" s="46">
        <f t="shared" ref="L31:U31" si="17">-L46*L17</f>
        <v>46475.234254057345</v>
      </c>
      <c r="M31" s="46">
        <f t="shared" si="17"/>
        <v>48090.442026735422</v>
      </c>
      <c r="N31" s="46">
        <f t="shared" si="17"/>
        <v>48859.057494221357</v>
      </c>
      <c r="O31" s="46">
        <f t="shared" si="17"/>
        <v>49538.154117967104</v>
      </c>
      <c r="P31" s="46">
        <f t="shared" si="17"/>
        <v>50123.386591990515</v>
      </c>
      <c r="Q31" s="46">
        <f t="shared" si="17"/>
        <v>50610.921242293327</v>
      </c>
      <c r="R31" s="46">
        <f t="shared" si="17"/>
        <v>50997.476942146808</v>
      </c>
      <c r="S31" s="46">
        <f t="shared" si="17"/>
        <v>51280.361024073281</v>
      </c>
      <c r="T31" s="46">
        <f t="shared" si="17"/>
        <v>51457.499650219921</v>
      </c>
      <c r="U31" s="46">
        <f t="shared" si="17"/>
        <v>51527.462173189175</v>
      </c>
      <c r="V31" s="46"/>
      <c r="W31" s="58" t="s">
        <v>991</v>
      </c>
    </row>
    <row r="32" spans="1:23" x14ac:dyDescent="0.2">
      <c r="A32" s="46"/>
      <c r="C32" s="59" t="s">
        <v>993</v>
      </c>
      <c r="D32" s="46"/>
      <c r="E32" s="46"/>
      <c r="F32" s="46">
        <f t="shared" ref="F32:U32" si="18">SUM(F30:F31)</f>
        <v>167305</v>
      </c>
      <c r="G32" s="46">
        <f t="shared" si="18"/>
        <v>258614</v>
      </c>
      <c r="H32" s="46">
        <f t="shared" si="18"/>
        <v>754959</v>
      </c>
      <c r="I32" s="46">
        <f t="shared" si="18"/>
        <v>920950</v>
      </c>
      <c r="J32" s="46">
        <f t="shared" si="18"/>
        <v>1119833</v>
      </c>
      <c r="K32" s="46">
        <f t="shared" si="18"/>
        <v>1126035</v>
      </c>
      <c r="L32" s="46">
        <f t="shared" si="18"/>
        <v>1066429.6575337346</v>
      </c>
      <c r="M32" s="46">
        <f t="shared" si="18"/>
        <v>1094693.0909557294</v>
      </c>
      <c r="N32" s="46">
        <f t="shared" si="18"/>
        <v>1142702.2720774994</v>
      </c>
      <c r="O32" s="46">
        <f t="shared" si="18"/>
        <v>1185671.4116907562</v>
      </c>
      <c r="P32" s="46">
        <f t="shared" si="18"/>
        <v>1227650.8332979432</v>
      </c>
      <c r="Q32" s="46">
        <f t="shared" si="18"/>
        <v>1268424.9814798713</v>
      </c>
      <c r="R32" s="46">
        <f t="shared" si="18"/>
        <v>1307778.515190843</v>
      </c>
      <c r="S32" s="46">
        <f t="shared" si="18"/>
        <v>1345498.1484051549</v>
      </c>
      <c r="T32" s="46">
        <f t="shared" si="18"/>
        <v>1381374.5307765363</v>
      </c>
      <c r="U32" s="46">
        <f t="shared" si="18"/>
        <v>1415204.1457809701</v>
      </c>
      <c r="V32" s="46"/>
      <c r="W32" s="58" t="s">
        <v>992</v>
      </c>
    </row>
    <row r="33" spans="1:23" hidden="1" outlineLevel="1" x14ac:dyDescent="0.2">
      <c r="A33" s="46"/>
      <c r="C33" s="46"/>
      <c r="D33" s="46"/>
      <c r="E33" s="46"/>
      <c r="F33" s="46"/>
      <c r="G33" s="46"/>
      <c r="H33" s="46"/>
      <c r="I33" s="46"/>
      <c r="J33" s="46"/>
      <c r="K33" s="46"/>
      <c r="L33" s="46"/>
      <c r="M33" s="46"/>
      <c r="N33" s="46"/>
      <c r="O33" s="46"/>
      <c r="P33" s="46"/>
      <c r="Q33" s="46"/>
      <c r="R33" s="46"/>
      <c r="S33" s="46"/>
      <c r="T33" s="46"/>
      <c r="U33" s="46"/>
      <c r="V33" s="46"/>
      <c r="W33" s="46"/>
    </row>
    <row r="34" spans="1:23" hidden="1" outlineLevel="1" x14ac:dyDescent="0.2">
      <c r="A34" s="46"/>
      <c r="C34" s="477" t="s">
        <v>994</v>
      </c>
      <c r="D34" s="463"/>
      <c r="E34" s="463"/>
      <c r="F34" s="463"/>
      <c r="G34" s="463"/>
      <c r="H34" s="463"/>
      <c r="I34" s="463"/>
      <c r="J34" s="463"/>
      <c r="K34" s="463"/>
      <c r="L34" s="476">
        <v>2025</v>
      </c>
      <c r="M34" s="476">
        <f>L34+1</f>
        <v>2026</v>
      </c>
      <c r="N34" s="476">
        <f t="shared" ref="N34:U34" si="19">M34+1</f>
        <v>2027</v>
      </c>
      <c r="O34" s="476">
        <f t="shared" si="19"/>
        <v>2028</v>
      </c>
      <c r="P34" s="476">
        <f t="shared" si="19"/>
        <v>2029</v>
      </c>
      <c r="Q34" s="476">
        <f t="shared" si="19"/>
        <v>2030</v>
      </c>
      <c r="R34" s="476">
        <f t="shared" si="19"/>
        <v>2031</v>
      </c>
      <c r="S34" s="476">
        <f t="shared" si="19"/>
        <v>2032</v>
      </c>
      <c r="T34" s="476">
        <f t="shared" si="19"/>
        <v>2033</v>
      </c>
      <c r="U34" s="476">
        <f t="shared" si="19"/>
        <v>2034</v>
      </c>
      <c r="V34" s="46"/>
      <c r="W34" s="46"/>
    </row>
    <row r="35" spans="1:23" hidden="1" outlineLevel="1" x14ac:dyDescent="0.2">
      <c r="A35" s="46"/>
      <c r="C35" s="464" t="s">
        <v>995</v>
      </c>
      <c r="D35" s="463"/>
      <c r="E35" s="463"/>
      <c r="F35" s="471"/>
      <c r="G35" s="472">
        <f>G14/F14-1</f>
        <v>0.12624645191383332</v>
      </c>
      <c r="H35" s="472">
        <f>H14/G14-1</f>
        <v>0.6691903249104767</v>
      </c>
      <c r="I35" s="472">
        <f>I14/H14-1</f>
        <v>0.53668211856406289</v>
      </c>
      <c r="J35" s="472">
        <f>J14/I14-1</f>
        <v>0.11458895044564188</v>
      </c>
      <c r="K35" s="472">
        <f>K14/J14-1</f>
        <v>3.5272276759203525E-2</v>
      </c>
      <c r="L35" s="466">
        <f>Consensus!C95/Consensus!B95-1</f>
        <v>7.6793346250270123E-3</v>
      </c>
      <c r="M35" s="466">
        <f>Consensus!D95/Consensus!C95-1</f>
        <v>2.8253631875518437E-2</v>
      </c>
      <c r="N35" s="466">
        <f t="shared" ref="N35:U35" si="20">M35-$W$35</f>
        <v>2.6253631875518435E-2</v>
      </c>
      <c r="O35" s="466">
        <f t="shared" si="20"/>
        <v>2.4253631875518433E-2</v>
      </c>
      <c r="P35" s="466">
        <f t="shared" si="20"/>
        <v>2.2253631875518431E-2</v>
      </c>
      <c r="Q35" s="466">
        <f t="shared" si="20"/>
        <v>2.025363187551843E-2</v>
      </c>
      <c r="R35" s="466">
        <f t="shared" si="20"/>
        <v>1.8253631875518428E-2</v>
      </c>
      <c r="S35" s="466">
        <f t="shared" si="20"/>
        <v>1.6253631875518426E-2</v>
      </c>
      <c r="T35" s="466">
        <f t="shared" si="20"/>
        <v>1.4253631875518426E-2</v>
      </c>
      <c r="U35" s="466">
        <f t="shared" si="20"/>
        <v>1.2253631875518426E-2</v>
      </c>
      <c r="V35" s="50"/>
      <c r="W35" s="469">
        <v>2E-3</v>
      </c>
    </row>
    <row r="36" spans="1:23" hidden="1" outlineLevel="1" x14ac:dyDescent="0.2">
      <c r="A36" s="46"/>
      <c r="C36" s="464" t="s">
        <v>996</v>
      </c>
      <c r="D36" s="463"/>
      <c r="E36" s="463"/>
      <c r="F36" s="472">
        <f t="shared" ref="F36:K36" si="21">-F15/F14</f>
        <v>0.49857020152073023</v>
      </c>
      <c r="G36" s="472">
        <f t="shared" si="21"/>
        <v>0.45889284686110837</v>
      </c>
      <c r="H36" s="472">
        <f t="shared" si="21"/>
        <v>0.38609398396138006</v>
      </c>
      <c r="I36" s="472">
        <f t="shared" si="21"/>
        <v>0.47671171608319024</v>
      </c>
      <c r="J36" s="472">
        <f t="shared" si="21"/>
        <v>0.44224723377331665</v>
      </c>
      <c r="K36" s="472">
        <f t="shared" si="21"/>
        <v>0.41243428988217767</v>
      </c>
      <c r="L36" s="466">
        <f>1-Consensus!C239%</f>
        <v>0.42169999999999996</v>
      </c>
      <c r="M36" s="466">
        <f>1-Consensus!D239%</f>
        <v>0.41930000000000001</v>
      </c>
      <c r="N36" s="466">
        <f>1-Consensus!E239%</f>
        <v>0.4173</v>
      </c>
      <c r="O36" s="466">
        <f t="shared" ref="O36:U36" si="22">N36</f>
        <v>0.4173</v>
      </c>
      <c r="P36" s="466">
        <f t="shared" si="22"/>
        <v>0.4173</v>
      </c>
      <c r="Q36" s="466">
        <f t="shared" si="22"/>
        <v>0.4173</v>
      </c>
      <c r="R36" s="466">
        <f t="shared" si="22"/>
        <v>0.4173</v>
      </c>
      <c r="S36" s="466">
        <f t="shared" si="22"/>
        <v>0.4173</v>
      </c>
      <c r="T36" s="466">
        <f t="shared" si="22"/>
        <v>0.4173</v>
      </c>
      <c r="U36" s="466">
        <f t="shared" si="22"/>
        <v>0.4173</v>
      </c>
      <c r="V36" s="50"/>
      <c r="W36" s="50"/>
    </row>
    <row r="37" spans="1:23" hidden="1" outlineLevel="1" x14ac:dyDescent="0.2">
      <c r="A37" s="46"/>
      <c r="C37" s="464" t="s">
        <v>997</v>
      </c>
      <c r="D37" s="463"/>
      <c r="E37" s="463"/>
      <c r="F37" s="472">
        <f t="shared" ref="F37:U37" si="23">F16/F$14</f>
        <v>0.50142979847926972</v>
      </c>
      <c r="G37" s="472">
        <f t="shared" si="23"/>
        <v>0.54110715313889168</v>
      </c>
      <c r="H37" s="472">
        <f t="shared" si="23"/>
        <v>0.61390601603861994</v>
      </c>
      <c r="I37" s="472">
        <f t="shared" si="23"/>
        <v>0.52328828391680982</v>
      </c>
      <c r="J37" s="472">
        <f t="shared" si="23"/>
        <v>0.55775276622668335</v>
      </c>
      <c r="K37" s="472">
        <f t="shared" si="23"/>
        <v>0.58756571011782233</v>
      </c>
      <c r="L37" s="466">
        <f t="shared" si="23"/>
        <v>0.57830000000000004</v>
      </c>
      <c r="M37" s="466">
        <f t="shared" si="23"/>
        <v>0.5807000000000001</v>
      </c>
      <c r="N37" s="466">
        <f t="shared" si="23"/>
        <v>0.5827</v>
      </c>
      <c r="O37" s="466">
        <f t="shared" si="23"/>
        <v>0.5827</v>
      </c>
      <c r="P37" s="466">
        <f t="shared" si="23"/>
        <v>0.5827</v>
      </c>
      <c r="Q37" s="466">
        <f t="shared" si="23"/>
        <v>0.5827</v>
      </c>
      <c r="R37" s="466">
        <f t="shared" si="23"/>
        <v>0.5827</v>
      </c>
      <c r="S37" s="466">
        <f t="shared" si="23"/>
        <v>0.5827</v>
      </c>
      <c r="T37" s="466">
        <f t="shared" si="23"/>
        <v>0.5827</v>
      </c>
      <c r="U37" s="466">
        <f t="shared" si="23"/>
        <v>0.5827</v>
      </c>
      <c r="V37" s="50"/>
      <c r="W37" s="50"/>
    </row>
    <row r="38" spans="1:23" hidden="1" outlineLevel="1" x14ac:dyDescent="0.2">
      <c r="A38" s="46"/>
      <c r="C38" s="464" t="s">
        <v>998</v>
      </c>
      <c r="D38" s="463"/>
      <c r="E38" s="463"/>
      <c r="F38" s="471">
        <f t="shared" ref="F38:K38" si="24">-SUM(F17:F17)</f>
        <v>488407</v>
      </c>
      <c r="G38" s="471">
        <f t="shared" si="24"/>
        <v>514753</v>
      </c>
      <c r="H38" s="471">
        <f t="shared" si="24"/>
        <v>737156</v>
      </c>
      <c r="I38" s="471">
        <f t="shared" si="24"/>
        <v>1009526</v>
      </c>
      <c r="J38" s="471">
        <f t="shared" si="24"/>
        <v>1173227</v>
      </c>
      <c r="K38" s="471">
        <f t="shared" si="24"/>
        <v>1388347</v>
      </c>
      <c r="L38" s="465">
        <f>Consensus!C104</f>
        <v>1447812.25</v>
      </c>
      <c r="M38" s="465">
        <f>Consensus!D104</f>
        <v>1498129.75</v>
      </c>
      <c r="N38" s="465"/>
      <c r="O38" s="465"/>
      <c r="P38" s="465"/>
      <c r="Q38" s="465"/>
      <c r="R38" s="465"/>
      <c r="S38" s="465"/>
      <c r="T38" s="465"/>
      <c r="U38" s="465"/>
      <c r="V38" s="50"/>
      <c r="W38" s="50"/>
    </row>
    <row r="39" spans="1:23" hidden="1" outlineLevel="1" x14ac:dyDescent="0.2">
      <c r="A39" s="46"/>
      <c r="C39" s="464" t="s">
        <v>999</v>
      </c>
      <c r="D39" s="463"/>
      <c r="E39" s="463"/>
      <c r="F39" s="472">
        <f t="shared" ref="F39:K39" si="25">-F17/F$14</f>
        <v>0.39688751683131629</v>
      </c>
      <c r="G39" s="472">
        <f t="shared" si="25"/>
        <v>0.37140779147314734</v>
      </c>
      <c r="H39" s="472">
        <f t="shared" si="25"/>
        <v>0.31864394471206214</v>
      </c>
      <c r="I39" s="472">
        <f t="shared" si="25"/>
        <v>0.283974756574219</v>
      </c>
      <c r="J39" s="472">
        <f t="shared" si="25"/>
        <v>0.29609395643541569</v>
      </c>
      <c r="K39" s="472">
        <f t="shared" si="25"/>
        <v>0.33844720811836254</v>
      </c>
      <c r="L39" s="466">
        <f>L38/L14</f>
        <v>0.35025375861221292</v>
      </c>
      <c r="M39" s="466">
        <f>M38/M14</f>
        <v>0.35246803209488836</v>
      </c>
      <c r="N39" s="466">
        <f t="shared" ref="N39:T39" si="26">M39+($U39-M39)/($U$11-M$11)</f>
        <v>0.34894047087890478</v>
      </c>
      <c r="O39" s="466">
        <f t="shared" si="26"/>
        <v>0.34541290966292121</v>
      </c>
      <c r="P39" s="466">
        <f t="shared" si="26"/>
        <v>0.34188534844693763</v>
      </c>
      <c r="Q39" s="466">
        <f t="shared" si="26"/>
        <v>0.33835778723095405</v>
      </c>
      <c r="R39" s="466">
        <f t="shared" si="26"/>
        <v>0.33483022601497048</v>
      </c>
      <c r="S39" s="466">
        <f t="shared" si="26"/>
        <v>0.3313026647989869</v>
      </c>
      <c r="T39" s="466">
        <f t="shared" si="26"/>
        <v>0.32777510358300332</v>
      </c>
      <c r="U39" s="466">
        <f>W39</f>
        <v>0.32424754236701969</v>
      </c>
      <c r="V39" s="50"/>
      <c r="W39" s="470">
        <f>AVERAGE(I39:M39)</f>
        <v>0.32424754236701969</v>
      </c>
    </row>
    <row r="40" spans="1:23" hidden="1" outlineLevel="1" x14ac:dyDescent="0.2">
      <c r="A40" s="46"/>
      <c r="C40" s="464" t="s">
        <v>1331</v>
      </c>
      <c r="D40" s="463"/>
      <c r="E40" s="463"/>
      <c r="F40" s="472">
        <f t="shared" ref="F40:K40" si="27">F18/F14</f>
        <v>0</v>
      </c>
      <c r="G40" s="472">
        <f t="shared" si="27"/>
        <v>-1.5203279192410121E-2</v>
      </c>
      <c r="H40" s="472">
        <f t="shared" si="27"/>
        <v>0</v>
      </c>
      <c r="I40" s="472">
        <f t="shared" si="27"/>
        <v>0</v>
      </c>
      <c r="J40" s="472">
        <f t="shared" si="27"/>
        <v>0</v>
      </c>
      <c r="K40" s="472">
        <f t="shared" si="27"/>
        <v>0</v>
      </c>
      <c r="L40" s="466">
        <f t="shared" ref="L40:U40" si="28">K40</f>
        <v>0</v>
      </c>
      <c r="M40" s="466">
        <f t="shared" si="28"/>
        <v>0</v>
      </c>
      <c r="N40" s="466">
        <f t="shared" si="28"/>
        <v>0</v>
      </c>
      <c r="O40" s="466">
        <f t="shared" si="28"/>
        <v>0</v>
      </c>
      <c r="P40" s="466">
        <f t="shared" si="28"/>
        <v>0</v>
      </c>
      <c r="Q40" s="466">
        <f t="shared" si="28"/>
        <v>0</v>
      </c>
      <c r="R40" s="466">
        <f t="shared" si="28"/>
        <v>0</v>
      </c>
      <c r="S40" s="466">
        <f t="shared" si="28"/>
        <v>0</v>
      </c>
      <c r="T40" s="466">
        <f t="shared" si="28"/>
        <v>0</v>
      </c>
      <c r="U40" s="466">
        <f t="shared" si="28"/>
        <v>0</v>
      </c>
      <c r="V40" s="50"/>
      <c r="W40" s="50"/>
    </row>
    <row r="41" spans="1:23" hidden="1" outlineLevel="1" x14ac:dyDescent="0.2">
      <c r="A41" s="46"/>
      <c r="C41" s="464" t="s">
        <v>1332</v>
      </c>
      <c r="D41" s="463"/>
      <c r="E41" s="463"/>
      <c r="F41" s="472">
        <f t="shared" ref="F41:K41" si="29">F19/F14</f>
        <v>2.5191107051640955E-5</v>
      </c>
      <c r="G41" s="472">
        <f t="shared" si="29"/>
        <v>3.6797837730193924E-4</v>
      </c>
      <c r="H41" s="472">
        <f t="shared" si="29"/>
        <v>7.7677339484122181E-4</v>
      </c>
      <c r="I41" s="472">
        <f t="shared" si="29"/>
        <v>-9.5077757008820007E-5</v>
      </c>
      <c r="J41" s="472">
        <f t="shared" si="29"/>
        <v>-8.2274470156197833E-5</v>
      </c>
      <c r="K41" s="472">
        <f t="shared" si="29"/>
        <v>3.0008961246266551E-4</v>
      </c>
      <c r="L41" s="466">
        <f>AVERAGE(F41:K41)</f>
        <v>2.1544671074874162E-4</v>
      </c>
      <c r="M41" s="466">
        <f t="shared" ref="M41:U41" si="30">L41</f>
        <v>2.1544671074874162E-4</v>
      </c>
      <c r="N41" s="466">
        <f t="shared" si="30"/>
        <v>2.1544671074874162E-4</v>
      </c>
      <c r="O41" s="466">
        <f t="shared" si="30"/>
        <v>2.1544671074874162E-4</v>
      </c>
      <c r="P41" s="466">
        <f t="shared" si="30"/>
        <v>2.1544671074874162E-4</v>
      </c>
      <c r="Q41" s="466">
        <f t="shared" si="30"/>
        <v>2.1544671074874162E-4</v>
      </c>
      <c r="R41" s="466">
        <f t="shared" si="30"/>
        <v>2.1544671074874162E-4</v>
      </c>
      <c r="S41" s="466">
        <f t="shared" si="30"/>
        <v>2.1544671074874162E-4</v>
      </c>
      <c r="T41" s="466">
        <f t="shared" si="30"/>
        <v>2.1544671074874162E-4</v>
      </c>
      <c r="U41" s="466">
        <f t="shared" si="30"/>
        <v>2.1544671074874162E-4</v>
      </c>
      <c r="V41" s="50"/>
      <c r="W41" s="50"/>
    </row>
    <row r="42" spans="1:23" hidden="1" outlineLevel="1" x14ac:dyDescent="0.2">
      <c r="A42" s="46"/>
      <c r="C42" s="464" t="s">
        <v>1000</v>
      </c>
      <c r="D42" s="463"/>
      <c r="E42" s="463"/>
      <c r="F42" s="472">
        <f t="shared" ref="F42:U42" si="31">F20/F14</f>
        <v>0.10456747275500511</v>
      </c>
      <c r="G42" s="472">
        <f t="shared" si="31"/>
        <v>0.15486406085063614</v>
      </c>
      <c r="H42" s="472">
        <f t="shared" si="31"/>
        <v>0.29603884472139902</v>
      </c>
      <c r="I42" s="472">
        <f t="shared" si="31"/>
        <v>0.23921844958558194</v>
      </c>
      <c r="J42" s="472">
        <f t="shared" si="31"/>
        <v>0.26157653532111147</v>
      </c>
      <c r="K42" s="472">
        <f t="shared" si="31"/>
        <v>0.24941859161192245</v>
      </c>
      <c r="L42" s="466">
        <f t="shared" si="31"/>
        <v>0.22826168809853584</v>
      </c>
      <c r="M42" s="466">
        <f t="shared" si="31"/>
        <v>0.22844741461586043</v>
      </c>
      <c r="N42" s="466">
        <f t="shared" si="31"/>
        <v>0.23397497583184401</v>
      </c>
      <c r="O42" s="466">
        <f t="shared" si="31"/>
        <v>0.23750253704782751</v>
      </c>
      <c r="P42" s="466">
        <f t="shared" si="31"/>
        <v>0.24103009826381111</v>
      </c>
      <c r="Q42" s="466">
        <f t="shared" si="31"/>
        <v>0.24455765947979474</v>
      </c>
      <c r="R42" s="466">
        <f t="shared" si="31"/>
        <v>0.24808522069577826</v>
      </c>
      <c r="S42" s="466">
        <f t="shared" si="31"/>
        <v>0.25161278191176184</v>
      </c>
      <c r="T42" s="466">
        <f t="shared" si="31"/>
        <v>0.25514034312774542</v>
      </c>
      <c r="U42" s="466">
        <f t="shared" si="31"/>
        <v>0.25866790434372905</v>
      </c>
      <c r="V42" s="50"/>
      <c r="W42" s="50"/>
    </row>
    <row r="43" spans="1:23" hidden="1" outlineLevel="1" x14ac:dyDescent="0.2">
      <c r="A43" s="46"/>
      <c r="C43" s="464" t="s">
        <v>1001</v>
      </c>
      <c r="D43" s="463"/>
      <c r="E43" s="463"/>
      <c r="F43" s="472">
        <f t="shared" ref="F43:N43" si="32">F65/F14</f>
        <v>1.9675879840044597E-2</v>
      </c>
      <c r="G43" s="472">
        <f t="shared" si="32"/>
        <v>1.9927832946475019E-2</v>
      </c>
      <c r="H43" s="472">
        <f t="shared" si="32"/>
        <v>1.3821984459344969E-2</v>
      </c>
      <c r="I43" s="472">
        <f t="shared" si="32"/>
        <v>1.1034927010943787E-2</v>
      </c>
      <c r="J43" s="472">
        <f t="shared" si="32"/>
        <v>1.3705008672890083E-2</v>
      </c>
      <c r="K43" s="472">
        <f t="shared" si="32"/>
        <v>1.7025392798044322E-2</v>
      </c>
      <c r="L43" s="466">
        <f t="shared" si="32"/>
        <v>1.8484994951603384E-2</v>
      </c>
      <c r="M43" s="466">
        <f t="shared" si="32"/>
        <v>1.7788918420914148E-2</v>
      </c>
      <c r="N43" s="466">
        <f t="shared" si="32"/>
        <v>1.6792192213762235E-2</v>
      </c>
      <c r="O43" s="466">
        <f t="shared" ref="O43:U43" si="33">N43</f>
        <v>1.6792192213762235E-2</v>
      </c>
      <c r="P43" s="466">
        <f t="shared" si="33"/>
        <v>1.6792192213762235E-2</v>
      </c>
      <c r="Q43" s="466">
        <f t="shared" si="33"/>
        <v>1.6792192213762235E-2</v>
      </c>
      <c r="R43" s="466">
        <f t="shared" si="33"/>
        <v>1.6792192213762235E-2</v>
      </c>
      <c r="S43" s="466">
        <f t="shared" si="33"/>
        <v>1.6792192213762235E-2</v>
      </c>
      <c r="T43" s="466">
        <f t="shared" si="33"/>
        <v>1.6792192213762235E-2</v>
      </c>
      <c r="U43" s="466">
        <f t="shared" si="33"/>
        <v>1.6792192213762235E-2</v>
      </c>
      <c r="V43" s="50"/>
      <c r="W43" s="50"/>
    </row>
    <row r="44" spans="1:23" hidden="1" outlineLevel="1" x14ac:dyDescent="0.2">
      <c r="A44" s="46"/>
      <c r="C44" s="464" t="s">
        <v>1002</v>
      </c>
      <c r="D44" s="463"/>
      <c r="E44" s="463"/>
      <c r="F44" s="472">
        <f t="shared" ref="F44:U44" si="34">F23/F14</f>
        <v>-1.0750914396555156E-3</v>
      </c>
      <c r="G44" s="472">
        <f t="shared" si="34"/>
        <v>-8.138815874442892E-4</v>
      </c>
      <c r="H44" s="472">
        <f t="shared" si="34"/>
        <v>-6.0516569436711774E-5</v>
      </c>
      <c r="I44" s="472">
        <f t="shared" si="34"/>
        <v>9.0802070894813907E-4</v>
      </c>
      <c r="J44" s="472">
        <f t="shared" si="34"/>
        <v>-3.1294583740394265E-4</v>
      </c>
      <c r="K44" s="472">
        <f t="shared" si="34"/>
        <v>-1.6520774197071359E-3</v>
      </c>
      <c r="L44" s="466">
        <f t="shared" si="34"/>
        <v>0</v>
      </c>
      <c r="M44" s="466">
        <f t="shared" si="34"/>
        <v>0</v>
      </c>
      <c r="N44" s="466">
        <f t="shared" si="34"/>
        <v>0</v>
      </c>
      <c r="O44" s="466">
        <f t="shared" si="34"/>
        <v>0</v>
      </c>
      <c r="P44" s="466">
        <f t="shared" si="34"/>
        <v>0</v>
      </c>
      <c r="Q44" s="466">
        <f t="shared" si="34"/>
        <v>0</v>
      </c>
      <c r="R44" s="466">
        <f t="shared" si="34"/>
        <v>0</v>
      </c>
      <c r="S44" s="466">
        <f t="shared" si="34"/>
        <v>0</v>
      </c>
      <c r="T44" s="466">
        <f t="shared" si="34"/>
        <v>0</v>
      </c>
      <c r="U44" s="466">
        <f t="shared" si="34"/>
        <v>0</v>
      </c>
      <c r="V44" s="50"/>
      <c r="W44" s="50"/>
    </row>
    <row r="45" spans="1:23" hidden="1" outlineLevel="1" x14ac:dyDescent="0.2">
      <c r="A45" s="46"/>
      <c r="C45" s="464" t="s">
        <v>1003</v>
      </c>
      <c r="D45" s="463"/>
      <c r="E45" s="463"/>
      <c r="F45" s="472">
        <f t="shared" ref="F45:K45" si="35">MAX(F25/-F24,0)</f>
        <v>0</v>
      </c>
      <c r="G45" s="472">
        <f t="shared" si="35"/>
        <v>0</v>
      </c>
      <c r="H45" s="472">
        <f t="shared" si="35"/>
        <v>0</v>
      </c>
      <c r="I45" s="472">
        <f t="shared" si="35"/>
        <v>0.24822131416769194</v>
      </c>
      <c r="J45" s="472">
        <f t="shared" si="35"/>
        <v>9.5525133748425153E-2</v>
      </c>
      <c r="K45" s="472">
        <f t="shared" si="35"/>
        <v>0</v>
      </c>
      <c r="L45" s="466">
        <f>Consensus!C158%</f>
        <v>0.17800000000000002</v>
      </c>
      <c r="M45" s="466">
        <f>Consensus!D158%</f>
        <v>0.1925</v>
      </c>
      <c r="N45" s="466">
        <f t="shared" ref="N45:T45" si="36">M45+($U45-M45)/($U$11-M$11)</f>
        <v>0.19468750000000001</v>
      </c>
      <c r="O45" s="466">
        <f t="shared" si="36"/>
        <v>0.19687500000000002</v>
      </c>
      <c r="P45" s="466">
        <f t="shared" si="36"/>
        <v>0.19906250000000003</v>
      </c>
      <c r="Q45" s="466">
        <f t="shared" si="36"/>
        <v>0.20125000000000001</v>
      </c>
      <c r="R45" s="466">
        <f t="shared" si="36"/>
        <v>0.20343749999999999</v>
      </c>
      <c r="S45" s="466">
        <f t="shared" si="36"/>
        <v>0.205625</v>
      </c>
      <c r="T45" s="466">
        <f t="shared" si="36"/>
        <v>0.20781250000000001</v>
      </c>
      <c r="U45" s="466">
        <f>W45</f>
        <v>0.21</v>
      </c>
      <c r="V45" s="50"/>
      <c r="W45" s="469">
        <v>0.21</v>
      </c>
    </row>
    <row r="46" spans="1:23" hidden="1" outlineLevel="1" x14ac:dyDescent="0.2">
      <c r="A46" s="46"/>
      <c r="C46" s="464" t="s">
        <v>1004</v>
      </c>
      <c r="D46" s="463"/>
      <c r="E46" s="463"/>
      <c r="F46" s="472">
        <f t="shared" ref="F46:K46" si="37">-F31/F17</f>
        <v>2.9508176582235719E-2</v>
      </c>
      <c r="G46" s="472">
        <f t="shared" si="37"/>
        <v>3.1784176099993587E-2</v>
      </c>
      <c r="H46" s="472">
        <f t="shared" si="37"/>
        <v>5.1714969423025794E-2</v>
      </c>
      <c r="I46" s="472">
        <f t="shared" si="37"/>
        <v>3.1007621398557342E-2</v>
      </c>
      <c r="J46" s="472">
        <f t="shared" si="37"/>
        <v>2.477951837112511E-2</v>
      </c>
      <c r="K46" s="472">
        <f t="shared" si="37"/>
        <v>2.3807448714190327E-2</v>
      </c>
      <c r="L46" s="466">
        <f>AVERAGE(F46:K46)</f>
        <v>3.2100318431521314E-2</v>
      </c>
      <c r="M46" s="466">
        <f t="shared" ref="M46:U46" si="38">L46</f>
        <v>3.2100318431521314E-2</v>
      </c>
      <c r="N46" s="466">
        <f t="shared" si="38"/>
        <v>3.2100318431521314E-2</v>
      </c>
      <c r="O46" s="466">
        <f t="shared" si="38"/>
        <v>3.2100318431521314E-2</v>
      </c>
      <c r="P46" s="466">
        <f t="shared" si="38"/>
        <v>3.2100318431521314E-2</v>
      </c>
      <c r="Q46" s="466">
        <f t="shared" si="38"/>
        <v>3.2100318431521314E-2</v>
      </c>
      <c r="R46" s="466">
        <f t="shared" si="38"/>
        <v>3.2100318431521314E-2</v>
      </c>
      <c r="S46" s="466">
        <f t="shared" si="38"/>
        <v>3.2100318431521314E-2</v>
      </c>
      <c r="T46" s="466">
        <f t="shared" si="38"/>
        <v>3.2100318431521314E-2</v>
      </c>
      <c r="U46" s="466">
        <f t="shared" si="38"/>
        <v>3.2100318431521314E-2</v>
      </c>
      <c r="V46" s="50"/>
      <c r="W46" s="50"/>
    </row>
    <row r="47" spans="1:23" hidden="1" outlineLevel="1" x14ac:dyDescent="0.2">
      <c r="A47" s="46"/>
      <c r="C47" s="464" t="s">
        <v>1389</v>
      </c>
      <c r="D47" s="463"/>
      <c r="E47" s="463"/>
      <c r="F47" s="471">
        <f>-'Cash Flow (As Reported)'!B36</f>
        <v>36576</v>
      </c>
      <c r="G47" s="471">
        <f>-'Cash Flow (As Reported)'!C36</f>
        <v>42033</v>
      </c>
      <c r="H47" s="471">
        <f>-'Cash Flow (As Reported)'!D36</f>
        <v>55916</v>
      </c>
      <c r="I47" s="471">
        <f>-'Cash Flow (As Reported)'!E36</f>
        <v>104190</v>
      </c>
      <c r="J47" s="471">
        <f>-'Cash Flow (As Reported)'!F36</f>
        <v>115625</v>
      </c>
      <c r="K47" s="471">
        <f>-'Cash Flow (As Reported)'!G36</f>
        <v>69347</v>
      </c>
      <c r="L47" s="465">
        <f>Consensus!C231</f>
        <v>79430.210000000006</v>
      </c>
      <c r="M47" s="465">
        <f>Consensus!D231</f>
        <v>86513.71</v>
      </c>
      <c r="N47" s="465">
        <f t="shared" ref="N47:U47" si="39">N48*N14</f>
        <v>101150.53579119321</v>
      </c>
      <c r="O47" s="465">
        <f t="shared" si="39"/>
        <v>103603.80365028426</v>
      </c>
      <c r="P47" s="465">
        <f t="shared" si="39"/>
        <v>105909.36455762117</v>
      </c>
      <c r="Q47" s="465">
        <f t="shared" si="39"/>
        <v>108054.4138395413</v>
      </c>
      <c r="R47" s="465">
        <f t="shared" si="39"/>
        <v>110026.79933229322</v>
      </c>
      <c r="S47" s="465">
        <f t="shared" si="39"/>
        <v>111815.13442508185</v>
      </c>
      <c r="T47" s="465">
        <f t="shared" si="39"/>
        <v>113408.90618928858</v>
      </c>
      <c r="U47" s="465">
        <f t="shared" si="39"/>
        <v>114798.57717713733</v>
      </c>
      <c r="V47" s="50"/>
      <c r="W47" s="50"/>
    </row>
    <row r="48" spans="1:23" hidden="1" outlineLevel="1" x14ac:dyDescent="0.2">
      <c r="A48" s="46"/>
      <c r="C48" s="464" t="str">
        <f>"% of Revenue"</f>
        <v>% of Revenue</v>
      </c>
      <c r="D48" s="463"/>
      <c r="E48" s="463"/>
      <c r="F48" s="472">
        <f t="shared" ref="F48:M48" si="40">F47/F$14</f>
        <v>2.9722255855510311E-2</v>
      </c>
      <c r="G48" s="472">
        <f t="shared" si="40"/>
        <v>3.0327912025749828E-2</v>
      </c>
      <c r="H48" s="472">
        <f t="shared" si="40"/>
        <v>2.4170317833022682E-2</v>
      </c>
      <c r="I48" s="472">
        <f t="shared" si="40"/>
        <v>2.9308140540677388E-2</v>
      </c>
      <c r="J48" s="472">
        <f t="shared" si="40"/>
        <v>2.9180937459541024E-2</v>
      </c>
      <c r="K48" s="472">
        <f t="shared" si="40"/>
        <v>1.6905210686798105E-2</v>
      </c>
      <c r="L48" s="466">
        <f t="shared" si="40"/>
        <v>1.9215702588410467E-2</v>
      </c>
      <c r="M48" s="466">
        <f t="shared" si="40"/>
        <v>2.0354256440690714E-2</v>
      </c>
      <c r="N48" s="466">
        <f>AVERAGE(H48:M48)</f>
        <v>2.3189094258190063E-2</v>
      </c>
      <c r="O48" s="466">
        <f t="shared" ref="O48:U48" si="41">N48</f>
        <v>2.3189094258190063E-2</v>
      </c>
      <c r="P48" s="466">
        <f t="shared" si="41"/>
        <v>2.3189094258190063E-2</v>
      </c>
      <c r="Q48" s="466">
        <f t="shared" si="41"/>
        <v>2.3189094258190063E-2</v>
      </c>
      <c r="R48" s="466">
        <f t="shared" si="41"/>
        <v>2.3189094258190063E-2</v>
      </c>
      <c r="S48" s="466">
        <f t="shared" si="41"/>
        <v>2.3189094258190063E-2</v>
      </c>
      <c r="T48" s="466">
        <f t="shared" si="41"/>
        <v>2.3189094258190063E-2</v>
      </c>
      <c r="U48" s="466">
        <f t="shared" si="41"/>
        <v>2.3189094258190063E-2</v>
      </c>
      <c r="V48" s="50"/>
      <c r="W48" s="469">
        <v>5.0000000000000001E-3</v>
      </c>
    </row>
    <row r="49" spans="1:23" hidden="1" outlineLevel="1" x14ac:dyDescent="0.2">
      <c r="A49" s="46"/>
      <c r="C49" s="464" t="s">
        <v>1005</v>
      </c>
      <c r="D49" s="463"/>
      <c r="E49" s="463"/>
      <c r="F49" s="473">
        <f>'Cash Flow (As Reported)'!B37</f>
        <v>616</v>
      </c>
      <c r="G49" s="471">
        <f>'Cash Flow (As Reported)'!C37</f>
        <v>0</v>
      </c>
      <c r="H49" s="471">
        <f>'Cash Flow (As Reported)'!D37</f>
        <v>0</v>
      </c>
      <c r="I49" s="471">
        <f>'Cash Flow (As Reported)'!E37</f>
        <v>0</v>
      </c>
      <c r="J49" s="471">
        <f>'Cash Flow (As Reported)'!F37</f>
        <v>0</v>
      </c>
      <c r="K49" s="471">
        <f>'Cash Flow (As Reported)'!G37</f>
        <v>0</v>
      </c>
      <c r="L49" s="465">
        <f t="shared" ref="L49:U49" si="42">L50*L14</f>
        <v>0</v>
      </c>
      <c r="M49" s="465">
        <f t="shared" si="42"/>
        <v>0</v>
      </c>
      <c r="N49" s="465">
        <f t="shared" si="42"/>
        <v>0</v>
      </c>
      <c r="O49" s="465">
        <f t="shared" si="42"/>
        <v>0</v>
      </c>
      <c r="P49" s="465">
        <f t="shared" si="42"/>
        <v>0</v>
      </c>
      <c r="Q49" s="465">
        <f t="shared" si="42"/>
        <v>0</v>
      </c>
      <c r="R49" s="465">
        <f t="shared" si="42"/>
        <v>0</v>
      </c>
      <c r="S49" s="465">
        <f t="shared" si="42"/>
        <v>0</v>
      </c>
      <c r="T49" s="465">
        <f t="shared" si="42"/>
        <v>0</v>
      </c>
      <c r="U49" s="465">
        <f t="shared" si="42"/>
        <v>0</v>
      </c>
      <c r="V49" s="50"/>
      <c r="W49" s="50"/>
    </row>
    <row r="50" spans="1:23" hidden="1" outlineLevel="1" x14ac:dyDescent="0.2">
      <c r="A50" s="46"/>
      <c r="C50" s="464" t="s">
        <v>1006</v>
      </c>
      <c r="D50" s="463"/>
      <c r="E50" s="463"/>
      <c r="F50" s="472">
        <f t="shared" ref="F50:K50" si="43">F49/F$14</f>
        <v>5.0057167560680097E-4</v>
      </c>
      <c r="G50" s="472">
        <f t="shared" si="43"/>
        <v>0</v>
      </c>
      <c r="H50" s="472">
        <f t="shared" si="43"/>
        <v>0</v>
      </c>
      <c r="I50" s="472">
        <f t="shared" si="43"/>
        <v>0</v>
      </c>
      <c r="J50" s="472">
        <f t="shared" si="43"/>
        <v>0</v>
      </c>
      <c r="K50" s="472">
        <f t="shared" si="43"/>
        <v>0</v>
      </c>
      <c r="L50" s="466">
        <f t="shared" ref="L50:U50" si="44">K50</f>
        <v>0</v>
      </c>
      <c r="M50" s="466">
        <f t="shared" si="44"/>
        <v>0</v>
      </c>
      <c r="N50" s="466">
        <f t="shared" si="44"/>
        <v>0</v>
      </c>
      <c r="O50" s="466">
        <f t="shared" si="44"/>
        <v>0</v>
      </c>
      <c r="P50" s="466">
        <f t="shared" si="44"/>
        <v>0</v>
      </c>
      <c r="Q50" s="466">
        <f t="shared" si="44"/>
        <v>0</v>
      </c>
      <c r="R50" s="466">
        <f t="shared" si="44"/>
        <v>0</v>
      </c>
      <c r="S50" s="466">
        <f t="shared" si="44"/>
        <v>0</v>
      </c>
      <c r="T50" s="466">
        <f t="shared" si="44"/>
        <v>0</v>
      </c>
      <c r="U50" s="466">
        <f t="shared" si="44"/>
        <v>0</v>
      </c>
      <c r="V50" s="50"/>
      <c r="W50" s="50"/>
    </row>
    <row r="51" spans="1:23" hidden="1" outlineLevel="1" x14ac:dyDescent="0.2">
      <c r="A51" s="46"/>
      <c r="C51" s="464" t="s">
        <v>343</v>
      </c>
      <c r="D51" s="463"/>
      <c r="E51" s="463"/>
      <c r="F51" s="471"/>
      <c r="G51" s="471"/>
      <c r="H51" s="471"/>
      <c r="I51" s="471">
        <f>I128-H128+I76</f>
        <v>90808.8</v>
      </c>
      <c r="J51" s="471">
        <f>J128-I128+J76</f>
        <v>85302.5</v>
      </c>
      <c r="K51" s="471">
        <f>K128-J128+K76</f>
        <v>48235.4</v>
      </c>
      <c r="L51" s="465">
        <f t="shared" ref="L51:U51" si="45">L47-L53</f>
        <v>56608.204128321682</v>
      </c>
      <c r="M51" s="465">
        <f t="shared" si="45"/>
        <v>63046.899575762363</v>
      </c>
      <c r="N51" s="465">
        <f t="shared" si="45"/>
        <v>77067.636364785052</v>
      </c>
      <c r="O51" s="465">
        <f t="shared" si="45"/>
        <v>78936.806446692863</v>
      </c>
      <c r="P51" s="465">
        <f t="shared" si="45"/>
        <v>80693.437078786606</v>
      </c>
      <c r="Q51" s="465">
        <f t="shared" si="45"/>
        <v>82327.772248150664</v>
      </c>
      <c r="R51" s="465">
        <f t="shared" si="45"/>
        <v>83830.55309589993</v>
      </c>
      <c r="S51" s="465">
        <f t="shared" si="45"/>
        <v>85193.104045841785</v>
      </c>
      <c r="T51" s="465">
        <f t="shared" si="45"/>
        <v>86407.415189243955</v>
      </c>
      <c r="U51" s="465">
        <f t="shared" si="45"/>
        <v>87466.219846288033</v>
      </c>
      <c r="V51" s="50"/>
      <c r="W51" s="50"/>
    </row>
    <row r="52" spans="1:23" hidden="1" outlineLevel="1" x14ac:dyDescent="0.2">
      <c r="A52" s="46"/>
      <c r="C52" s="464" t="str">
        <f>C51&amp;" % of Revenue"</f>
        <v>Capital Expenditures % of Revenue</v>
      </c>
      <c r="D52" s="463"/>
      <c r="E52" s="463"/>
      <c r="F52" s="472"/>
      <c r="G52" s="472"/>
      <c r="H52" s="472"/>
      <c r="I52" s="472">
        <f>I51/I$14</f>
        <v>2.5544074025628801E-2</v>
      </c>
      <c r="J52" s="472">
        <f>J51/J$14</f>
        <v>2.1528276044475662E-2</v>
      </c>
      <c r="K52" s="472">
        <f>K51/K$14</f>
        <v>1.1758686021918487E-2</v>
      </c>
      <c r="L52" s="466">
        <f>AVERAGE(G52:K52)</f>
        <v>1.9610345364007648E-2</v>
      </c>
      <c r="M52" s="466">
        <f>M48-L48+L52</f>
        <v>2.0748899216287895E-2</v>
      </c>
      <c r="N52" s="466">
        <f t="shared" ref="N52:U52" si="46">M52</f>
        <v>2.0748899216287895E-2</v>
      </c>
      <c r="O52" s="466">
        <f t="shared" si="46"/>
        <v>2.0748899216287895E-2</v>
      </c>
      <c r="P52" s="466">
        <f t="shared" si="46"/>
        <v>2.0748899216287895E-2</v>
      </c>
      <c r="Q52" s="466">
        <f t="shared" si="46"/>
        <v>2.0748899216287895E-2</v>
      </c>
      <c r="R52" s="466">
        <f t="shared" si="46"/>
        <v>2.0748899216287895E-2</v>
      </c>
      <c r="S52" s="466">
        <f t="shared" si="46"/>
        <v>2.0748899216287895E-2</v>
      </c>
      <c r="T52" s="466">
        <f t="shared" si="46"/>
        <v>2.0748899216287895E-2</v>
      </c>
      <c r="U52" s="466">
        <f t="shared" si="46"/>
        <v>2.0748899216287895E-2</v>
      </c>
      <c r="V52" s="50"/>
      <c r="W52" s="50"/>
    </row>
    <row r="53" spans="1:23" hidden="1" outlineLevel="1" x14ac:dyDescent="0.2">
      <c r="A53" s="46"/>
      <c r="C53" s="464" t="s">
        <v>1388</v>
      </c>
      <c r="D53" s="463"/>
      <c r="E53" s="463"/>
      <c r="F53" s="471"/>
      <c r="G53" s="471"/>
      <c r="H53" s="471"/>
      <c r="I53" s="471">
        <f>I47-I51</f>
        <v>13381.199999999997</v>
      </c>
      <c r="J53" s="471">
        <f>J47-J51</f>
        <v>30322.5</v>
      </c>
      <c r="K53" s="471">
        <f>K47-K51</f>
        <v>21111.599999999999</v>
      </c>
      <c r="L53" s="465">
        <f>L54*L14</f>
        <v>22822.005871678324</v>
      </c>
      <c r="M53" s="465">
        <f t="shared" ref="M53:U53" si="47">M54*M$14</f>
        <v>23466.810424237647</v>
      </c>
      <c r="N53" s="465">
        <f t="shared" si="47"/>
        <v>24082.899426408163</v>
      </c>
      <c r="O53" s="465">
        <f t="shared" si="47"/>
        <v>24666.9972035914</v>
      </c>
      <c r="P53" s="465">
        <f t="shared" si="47"/>
        <v>25215.927478834561</v>
      </c>
      <c r="Q53" s="465">
        <f t="shared" si="47"/>
        <v>25726.641591390646</v>
      </c>
      <c r="R53" s="465">
        <f t="shared" si="47"/>
        <v>26196.246236393294</v>
      </c>
      <c r="S53" s="465">
        <f t="shared" si="47"/>
        <v>26622.030379240066</v>
      </c>
      <c r="T53" s="465">
        <f t="shared" si="47"/>
        <v>27001.491000044625</v>
      </c>
      <c r="U53" s="465">
        <f t="shared" si="47"/>
        <v>27332.357330849292</v>
      </c>
      <c r="V53" s="50"/>
      <c r="W53" s="50"/>
    </row>
    <row r="54" spans="1:23" hidden="1" outlineLevel="1" x14ac:dyDescent="0.2">
      <c r="A54" s="46"/>
      <c r="C54" s="464" t="str">
        <f>C53&amp;" % of Revenue"</f>
        <v>Purchase of Software % of Revenue</v>
      </c>
      <c r="D54" s="463"/>
      <c r="E54" s="463"/>
      <c r="F54" s="472"/>
      <c r="G54" s="472"/>
      <c r="H54" s="472"/>
      <c r="I54" s="472">
        <f>I53/I$14</f>
        <v>3.7640665150485858E-3</v>
      </c>
      <c r="J54" s="472">
        <f>J53/J$14</f>
        <v>7.6526614150653639E-3</v>
      </c>
      <c r="K54" s="472">
        <f>K53/K$14</f>
        <v>5.1465246648796179E-3</v>
      </c>
      <c r="L54" s="466">
        <f>AVERAGE(I54:K54)</f>
        <v>5.5210841983311899E-3</v>
      </c>
      <c r="M54" s="466">
        <f t="shared" ref="M54:U54" si="48">L54</f>
        <v>5.5210841983311899E-3</v>
      </c>
      <c r="N54" s="466">
        <f t="shared" si="48"/>
        <v>5.5210841983311899E-3</v>
      </c>
      <c r="O54" s="466">
        <f t="shared" si="48"/>
        <v>5.5210841983311899E-3</v>
      </c>
      <c r="P54" s="466">
        <f t="shared" si="48"/>
        <v>5.5210841983311899E-3</v>
      </c>
      <c r="Q54" s="466">
        <f t="shared" si="48"/>
        <v>5.5210841983311899E-3</v>
      </c>
      <c r="R54" s="466">
        <f t="shared" si="48"/>
        <v>5.5210841983311899E-3</v>
      </c>
      <c r="S54" s="466">
        <f t="shared" si="48"/>
        <v>5.5210841983311899E-3</v>
      </c>
      <c r="T54" s="466">
        <f t="shared" si="48"/>
        <v>5.5210841983311899E-3</v>
      </c>
      <c r="U54" s="466">
        <f t="shared" si="48"/>
        <v>5.5210841983311899E-3</v>
      </c>
      <c r="V54" s="50"/>
      <c r="W54" s="50"/>
    </row>
    <row r="55" spans="1:23" hidden="1" outlineLevel="1" x14ac:dyDescent="0.2">
      <c r="A55" s="46"/>
      <c r="C55" s="464" t="s">
        <v>1007</v>
      </c>
      <c r="D55" s="463"/>
      <c r="E55" s="463"/>
      <c r="F55" s="471">
        <f>-SUM('Cash Flow (As Reported)'!B45:B47)</f>
        <v>148717</v>
      </c>
      <c r="G55" s="471">
        <f>-SUM('Cash Flow (As Reported)'!C45:C47)</f>
        <v>173892</v>
      </c>
      <c r="H55" s="471">
        <f>-SUM('Cash Flow (As Reported)'!D45:D47)</f>
        <v>1020119</v>
      </c>
      <c r="I55" s="471">
        <f>-SUM('Cash Flow (As Reported)'!E45:E47)</f>
        <v>11477</v>
      </c>
      <c r="J55" s="471">
        <f>-SUM('Cash Flow (As Reported)'!F45:F47)</f>
        <v>192105</v>
      </c>
      <c r="K55" s="471">
        <f>-SUM('Cash Flow (As Reported)'!G45:G47)</f>
        <v>560690</v>
      </c>
      <c r="L55" s="465">
        <f t="shared" ref="L55:U55" si="49">L56*L$14</f>
        <v>603279.50596138358</v>
      </c>
      <c r="M55" s="465">
        <f t="shared" si="49"/>
        <v>620324.34304086119</v>
      </c>
      <c r="N55" s="465">
        <f t="shared" si="49"/>
        <v>636610.10998647881</v>
      </c>
      <c r="O55" s="465">
        <f t="shared" si="49"/>
        <v>652050.21724232414</v>
      </c>
      <c r="P55" s="465">
        <f t="shared" si="49"/>
        <v>666560.7027411866</v>
      </c>
      <c r="Q55" s="465">
        <f t="shared" si="49"/>
        <v>680060.97783719341</v>
      </c>
      <c r="R55" s="465">
        <f t="shared" si="49"/>
        <v>692474.56057953869</v>
      </c>
      <c r="S55" s="465">
        <f t="shared" si="49"/>
        <v>703729.78717035998</v>
      </c>
      <c r="T55" s="465">
        <f t="shared" si="49"/>
        <v>713760.49249652319</v>
      </c>
      <c r="U55" s="465">
        <f t="shared" si="49"/>
        <v>722506.65081886435</v>
      </c>
      <c r="V55" s="50"/>
      <c r="W55" s="50"/>
    </row>
    <row r="56" spans="1:23" hidden="1" outlineLevel="1" x14ac:dyDescent="0.2">
      <c r="A56" s="46"/>
      <c r="C56" s="464" t="s">
        <v>1008</v>
      </c>
      <c r="D56" s="463"/>
      <c r="E56" s="463"/>
      <c r="F56" s="472">
        <f t="shared" ref="F56:K56" si="50">F55/F$14</f>
        <v>0.12084986669028672</v>
      </c>
      <c r="G56" s="472">
        <f t="shared" si="50"/>
        <v>0.12546763918782122</v>
      </c>
      <c r="H56" s="472">
        <f t="shared" si="50"/>
        <v>0.44095787355149269</v>
      </c>
      <c r="I56" s="472">
        <f t="shared" si="50"/>
        <v>3.2284243112136899E-3</v>
      </c>
      <c r="J56" s="472">
        <f t="shared" si="50"/>
        <v>4.8482629108455168E-2</v>
      </c>
      <c r="K56" s="472">
        <f t="shared" si="50"/>
        <v>0.1366833832751356</v>
      </c>
      <c r="L56" s="466">
        <f>AVERAGE(F56:K56)</f>
        <v>0.14594496935406751</v>
      </c>
      <c r="M56" s="466">
        <f t="shared" ref="M56:U56" si="51">L56</f>
        <v>0.14594496935406751</v>
      </c>
      <c r="N56" s="466">
        <f t="shared" si="51"/>
        <v>0.14594496935406751</v>
      </c>
      <c r="O56" s="466">
        <f t="shared" si="51"/>
        <v>0.14594496935406751</v>
      </c>
      <c r="P56" s="466">
        <f t="shared" si="51"/>
        <v>0.14594496935406751</v>
      </c>
      <c r="Q56" s="466">
        <f t="shared" si="51"/>
        <v>0.14594496935406751</v>
      </c>
      <c r="R56" s="466">
        <f t="shared" si="51"/>
        <v>0.14594496935406751</v>
      </c>
      <c r="S56" s="466">
        <f t="shared" si="51"/>
        <v>0.14594496935406751</v>
      </c>
      <c r="T56" s="466">
        <f t="shared" si="51"/>
        <v>0.14594496935406751</v>
      </c>
      <c r="U56" s="466">
        <f t="shared" si="51"/>
        <v>0.14594496935406751</v>
      </c>
      <c r="V56" s="50"/>
      <c r="W56" s="50"/>
    </row>
    <row r="57" spans="1:23" hidden="1" outlineLevel="1" x14ac:dyDescent="0.2">
      <c r="A57" s="46"/>
      <c r="C57" s="464" t="str">
        <f>'Cash Flow (As Reported)'!A48</f>
        <v>Dividends, Series a Preferred Stock</v>
      </c>
      <c r="D57" s="463"/>
      <c r="E57" s="463"/>
      <c r="F57" s="471">
        <f>-'Cash Flow (As Reported)'!B48</f>
        <v>2985</v>
      </c>
      <c r="G57" s="471">
        <f>-'Cash Flow (As Reported)'!C48</f>
        <v>0</v>
      </c>
      <c r="H57" s="471">
        <f>-'Cash Flow (As Reported)'!D48</f>
        <v>0</v>
      </c>
      <c r="I57" s="471">
        <f>-'Cash Flow (As Reported)'!E48</f>
        <v>0</v>
      </c>
      <c r="J57" s="471">
        <f>-'Cash Flow (As Reported)'!F48</f>
        <v>0</v>
      </c>
      <c r="K57" s="471">
        <f>-'Cash Flow (As Reported)'!G48</f>
        <v>0</v>
      </c>
      <c r="L57" s="465">
        <f t="shared" ref="L57:U57" ca="1" si="52">L58*L$26</f>
        <v>0</v>
      </c>
      <c r="M57" s="465">
        <f t="shared" ca="1" si="52"/>
        <v>0</v>
      </c>
      <c r="N57" s="465">
        <f t="shared" ca="1" si="52"/>
        <v>0</v>
      </c>
      <c r="O57" s="465">
        <f t="shared" ca="1" si="52"/>
        <v>0</v>
      </c>
      <c r="P57" s="465">
        <f t="shared" ca="1" si="52"/>
        <v>0</v>
      </c>
      <c r="Q57" s="465">
        <f t="shared" ca="1" si="52"/>
        <v>0</v>
      </c>
      <c r="R57" s="465">
        <f t="shared" ca="1" si="52"/>
        <v>0</v>
      </c>
      <c r="S57" s="465">
        <f t="shared" ca="1" si="52"/>
        <v>0</v>
      </c>
      <c r="T57" s="465">
        <f t="shared" ca="1" si="52"/>
        <v>0</v>
      </c>
      <c r="U57" s="465">
        <f t="shared" ca="1" si="52"/>
        <v>0</v>
      </c>
      <c r="V57" s="50"/>
      <c r="W57" s="50"/>
    </row>
    <row r="58" spans="1:23" hidden="1" outlineLevel="1" x14ac:dyDescent="0.2">
      <c r="A58" s="46"/>
      <c r="C58" s="464" t="s">
        <v>1009</v>
      </c>
      <c r="D58" s="463"/>
      <c r="E58" s="463"/>
      <c r="F58" s="472">
        <f t="shared" ref="F58:K58" si="53">F57/F26</f>
        <v>2.497970660351306E-2</v>
      </c>
      <c r="G58" s="472">
        <f t="shared" si="53"/>
        <v>0</v>
      </c>
      <c r="H58" s="472">
        <f t="shared" si="53"/>
        <v>0</v>
      </c>
      <c r="I58" s="472">
        <f t="shared" si="53"/>
        <v>0</v>
      </c>
      <c r="J58" s="472">
        <f t="shared" si="53"/>
        <v>0</v>
      </c>
      <c r="K58" s="472">
        <f t="shared" si="53"/>
        <v>0</v>
      </c>
      <c r="L58" s="466">
        <f t="shared" ref="L58:U58" si="54">K58</f>
        <v>0</v>
      </c>
      <c r="M58" s="466">
        <f t="shared" si="54"/>
        <v>0</v>
      </c>
      <c r="N58" s="466">
        <f t="shared" si="54"/>
        <v>0</v>
      </c>
      <c r="O58" s="466">
        <f t="shared" si="54"/>
        <v>0</v>
      </c>
      <c r="P58" s="466">
        <f t="shared" si="54"/>
        <v>0</v>
      </c>
      <c r="Q58" s="466">
        <f t="shared" si="54"/>
        <v>0</v>
      </c>
      <c r="R58" s="466">
        <f t="shared" si="54"/>
        <v>0</v>
      </c>
      <c r="S58" s="466">
        <f t="shared" si="54"/>
        <v>0</v>
      </c>
      <c r="T58" s="466">
        <f t="shared" si="54"/>
        <v>0</v>
      </c>
      <c r="U58" s="466">
        <f t="shared" si="54"/>
        <v>0</v>
      </c>
      <c r="V58" s="50"/>
      <c r="W58" s="50"/>
    </row>
    <row r="59" spans="1:23" hidden="1" outlineLevel="1" x14ac:dyDescent="0.2">
      <c r="A59" s="46"/>
      <c r="C59" s="464" t="s">
        <v>1394</v>
      </c>
      <c r="D59" s="463"/>
      <c r="E59" s="463"/>
      <c r="F59" s="474">
        <f t="shared" ref="F59:K59" si="55">F22/-SUM(F137,F139)</f>
        <v>2.1933645389134261E-2</v>
      </c>
      <c r="G59" s="474">
        <f t="shared" si="55"/>
        <v>1.8052561819715367E-2</v>
      </c>
      <c r="H59" s="474">
        <f t="shared" si="55"/>
        <v>2.2465671536460143E-2</v>
      </c>
      <c r="I59" s="474">
        <f t="shared" si="55"/>
        <v>5.247009207064144E-2</v>
      </c>
      <c r="J59" s="474">
        <f t="shared" si="55"/>
        <v>8.0822597126770729E-2</v>
      </c>
      <c r="K59" s="474">
        <f t="shared" si="55"/>
        <v>6.4223979836548137E-2</v>
      </c>
      <c r="L59" s="467">
        <f>AVERAGE(I59:K59)</f>
        <v>6.5838889677986775E-2</v>
      </c>
      <c r="M59" s="467">
        <f t="shared" ref="M59:U59" si="56">L59</f>
        <v>6.5838889677986775E-2</v>
      </c>
      <c r="N59" s="467">
        <f t="shared" si="56"/>
        <v>6.5838889677986775E-2</v>
      </c>
      <c r="O59" s="467">
        <f t="shared" si="56"/>
        <v>6.5838889677986775E-2</v>
      </c>
      <c r="P59" s="467">
        <f t="shared" si="56"/>
        <v>6.5838889677986775E-2</v>
      </c>
      <c r="Q59" s="467">
        <f t="shared" si="56"/>
        <v>6.5838889677986775E-2</v>
      </c>
      <c r="R59" s="467">
        <f t="shared" si="56"/>
        <v>6.5838889677986775E-2</v>
      </c>
      <c r="S59" s="467">
        <f t="shared" si="56"/>
        <v>6.5838889677986775E-2</v>
      </c>
      <c r="T59" s="467">
        <f t="shared" si="56"/>
        <v>6.5838889677986775E-2</v>
      </c>
      <c r="U59" s="467">
        <f t="shared" si="56"/>
        <v>6.5838889677986775E-2</v>
      </c>
      <c r="V59" s="50"/>
      <c r="W59" s="50"/>
    </row>
    <row r="60" spans="1:23" hidden="1" outlineLevel="1" x14ac:dyDescent="0.2">
      <c r="A60" s="46"/>
      <c r="C60" s="464" t="s">
        <v>1395</v>
      </c>
      <c r="D60" s="463"/>
      <c r="E60" s="463"/>
      <c r="F60" s="473">
        <f t="shared" ref="F60:U60" si="57">F59*F137</f>
        <v>4496.397304772524</v>
      </c>
      <c r="G60" s="473">
        <f t="shared" si="57"/>
        <v>3249.4611275487659</v>
      </c>
      <c r="H60" s="473">
        <f t="shared" si="57"/>
        <v>17329.794366509988</v>
      </c>
      <c r="I60" s="473">
        <f t="shared" si="57"/>
        <v>121855.9646538449</v>
      </c>
      <c r="J60" s="473">
        <f t="shared" si="57"/>
        <v>134514.98814041557</v>
      </c>
      <c r="K60" s="473">
        <f t="shared" si="57"/>
        <v>86659.920728668032</v>
      </c>
      <c r="L60" s="468">
        <f t="shared" si="57"/>
        <v>88838.981559205</v>
      </c>
      <c r="M60" s="468">
        <f t="shared" si="57"/>
        <v>88838.981559205</v>
      </c>
      <c r="N60" s="468">
        <f t="shared" si="57"/>
        <v>88838.981559205</v>
      </c>
      <c r="O60" s="468">
        <f t="shared" si="57"/>
        <v>88838.981559205</v>
      </c>
      <c r="P60" s="468">
        <f t="shared" si="57"/>
        <v>88838.981559205</v>
      </c>
      <c r="Q60" s="468">
        <f t="shared" si="57"/>
        <v>88838.981559205</v>
      </c>
      <c r="R60" s="468">
        <f t="shared" si="57"/>
        <v>88838.981559205</v>
      </c>
      <c r="S60" s="468">
        <f t="shared" si="57"/>
        <v>88838.981559205</v>
      </c>
      <c r="T60" s="468">
        <f t="shared" si="57"/>
        <v>88838.981559205</v>
      </c>
      <c r="U60" s="468">
        <f t="shared" si="57"/>
        <v>88838.981559205</v>
      </c>
      <c r="V60" s="50"/>
      <c r="W60" s="50"/>
    </row>
    <row r="61" spans="1:23" hidden="1" outlineLevel="1" x14ac:dyDescent="0.2">
      <c r="A61" s="46"/>
      <c r="C61" s="464" t="s">
        <v>1396</v>
      </c>
      <c r="D61" s="463"/>
      <c r="E61" s="463"/>
      <c r="F61" s="471">
        <f t="shared" ref="F61:U61" si="58">F59*F139</f>
        <v>4139.6026952274769</v>
      </c>
      <c r="G61" s="471">
        <f t="shared" si="58"/>
        <v>3492.5388724512336</v>
      </c>
      <c r="H61" s="471">
        <f t="shared" si="58"/>
        <v>4317.2056334900089</v>
      </c>
      <c r="I61" s="471">
        <f t="shared" si="58"/>
        <v>14302.035346155091</v>
      </c>
      <c r="J61" s="471">
        <f t="shared" si="58"/>
        <v>26836.011859584447</v>
      </c>
      <c r="K61" s="471">
        <f t="shared" si="58"/>
        <v>22604.079271331972</v>
      </c>
      <c r="L61" s="465">
        <f t="shared" si="58"/>
        <v>26024.640972122445</v>
      </c>
      <c r="M61" s="465">
        <f t="shared" si="58"/>
        <v>28957.408374918658</v>
      </c>
      <c r="N61" s="465">
        <f t="shared" si="58"/>
        <v>31967.1715734844</v>
      </c>
      <c r="O61" s="465">
        <f t="shared" si="58"/>
        <v>35049.932460700649</v>
      </c>
      <c r="P61" s="465">
        <f t="shared" si="58"/>
        <v>38201.295973861241</v>
      </c>
      <c r="Q61" s="465">
        <f t="shared" si="58"/>
        <v>41416.486043523342</v>
      </c>
      <c r="R61" s="465">
        <f t="shared" si="58"/>
        <v>44690.365009126872</v>
      </c>
      <c r="S61" s="465">
        <f t="shared" si="58"/>
        <v>48017.456398242328</v>
      </c>
      <c r="T61" s="465">
        <f t="shared" si="58"/>
        <v>51391.970923234432</v>
      </c>
      <c r="U61" s="465">
        <f t="shared" si="58"/>
        <v>54807.835506974385</v>
      </c>
      <c r="V61" s="50"/>
      <c r="W61" s="50"/>
    </row>
    <row r="62" spans="1:23" hidden="1" outlineLevel="1" x14ac:dyDescent="0.2">
      <c r="A62" s="46"/>
      <c r="C62" s="464" t="s">
        <v>1387</v>
      </c>
      <c r="D62" s="463"/>
      <c r="E62" s="463"/>
      <c r="F62" s="472">
        <f t="shared" ref="F62:K62" si="59">F21/F122</f>
        <v>5.363916283636039E-3</v>
      </c>
      <c r="G62" s="472">
        <f t="shared" si="59"/>
        <v>1.5437306584908776E-3</v>
      </c>
      <c r="H62" s="472">
        <f t="shared" si="59"/>
        <v>3.5726633629134495E-3</v>
      </c>
      <c r="I62" s="472">
        <f t="shared" si="59"/>
        <v>5.2338558637144983E-3</v>
      </c>
      <c r="J62" s="472">
        <f t="shared" si="59"/>
        <v>1.571552675754587E-2</v>
      </c>
      <c r="K62" s="472">
        <f t="shared" si="59"/>
        <v>1.8967976567689109E-2</v>
      </c>
      <c r="L62" s="467">
        <f>AVERAGE(I62:K62)</f>
        <v>1.3305786396316494E-2</v>
      </c>
      <c r="M62" s="467">
        <f t="shared" ref="M62:U62" si="60">L62</f>
        <v>1.3305786396316494E-2</v>
      </c>
      <c r="N62" s="467">
        <f t="shared" si="60"/>
        <v>1.3305786396316494E-2</v>
      </c>
      <c r="O62" s="467">
        <f t="shared" si="60"/>
        <v>1.3305786396316494E-2</v>
      </c>
      <c r="P62" s="467">
        <f t="shared" si="60"/>
        <v>1.3305786396316494E-2</v>
      </c>
      <c r="Q62" s="467">
        <f t="shared" si="60"/>
        <v>1.3305786396316494E-2</v>
      </c>
      <c r="R62" s="467">
        <f t="shared" si="60"/>
        <v>1.3305786396316494E-2</v>
      </c>
      <c r="S62" s="467">
        <f t="shared" si="60"/>
        <v>1.3305786396316494E-2</v>
      </c>
      <c r="T62" s="467">
        <f t="shared" si="60"/>
        <v>1.3305786396316494E-2</v>
      </c>
      <c r="U62" s="467">
        <f t="shared" si="60"/>
        <v>1.3305786396316494E-2</v>
      </c>
      <c r="V62" s="50"/>
      <c r="W62" s="50"/>
    </row>
    <row r="63" spans="1:23" hidden="1" outlineLevel="1" x14ac:dyDescent="0.2">
      <c r="A63" s="46"/>
      <c r="C63" s="464" t="s">
        <v>1010</v>
      </c>
      <c r="D63" s="463"/>
      <c r="E63" s="463"/>
      <c r="F63" s="471">
        <f>'Fixed Asset Workings'!B22</f>
        <v>8885</v>
      </c>
      <c r="G63" s="471">
        <f>'Fixed Asset Workings'!C22</f>
        <v>11835</v>
      </c>
      <c r="H63" s="471">
        <f>'Fixed Asset Workings'!D22</f>
        <v>14942</v>
      </c>
      <c r="I63" s="471">
        <f>'Fixed Asset Workings'!E22</f>
        <v>19642</v>
      </c>
      <c r="J63" s="471">
        <f>'Fixed Asset Workings'!F22</f>
        <v>31685</v>
      </c>
      <c r="K63" s="471">
        <f>'Fixed Asset Workings'!G22</f>
        <v>46906</v>
      </c>
      <c r="L63" s="465">
        <f t="shared" ref="L63:U63" si="61">L66*L65</f>
        <v>51700.429813860246</v>
      </c>
      <c r="M63" s="465">
        <f t="shared" si="61"/>
        <v>51537.352290950745</v>
      </c>
      <c r="N63" s="465">
        <f t="shared" si="61"/>
        <v>50293.143812829323</v>
      </c>
      <c r="O63" s="465">
        <f t="shared" si="61"/>
        <v>51888.054427616611</v>
      </c>
      <c r="P63" s="465">
        <f t="shared" si="61"/>
        <v>53426.21907348065</v>
      </c>
      <c r="Q63" s="465">
        <f t="shared" si="61"/>
        <v>54899.527630118951</v>
      </c>
      <c r="R63" s="465">
        <f t="shared" si="61"/>
        <v>56300.018414444065</v>
      </c>
      <c r="S63" s="465">
        <f t="shared" si="61"/>
        <v>57619.948246034299</v>
      </c>
      <c r="T63" s="465">
        <f t="shared" si="61"/>
        <v>58851.862418403834</v>
      </c>
      <c r="U63" s="465">
        <f t="shared" si="61"/>
        <v>59988.663711231762</v>
      </c>
      <c r="V63" s="50"/>
      <c r="W63" s="50"/>
    </row>
    <row r="64" spans="1:23" hidden="1" outlineLevel="1" x14ac:dyDescent="0.2">
      <c r="A64" s="46"/>
      <c r="C64" s="464" t="s">
        <v>1011</v>
      </c>
      <c r="D64" s="463"/>
      <c r="E64" s="463"/>
      <c r="F64" s="471">
        <f>'Fixed Asset Workings'!B23</f>
        <v>15328</v>
      </c>
      <c r="G64" s="471">
        <f>'Fixed Asset Workings'!C23</f>
        <v>15784</v>
      </c>
      <c r="H64" s="471">
        <f>'Fixed Asset Workings'!D23</f>
        <v>17034</v>
      </c>
      <c r="I64" s="471">
        <f>'Fixed Asset Workings'!E23</f>
        <v>19587</v>
      </c>
      <c r="J64" s="471">
        <f>'Fixed Asset Workings'!F23</f>
        <v>22619</v>
      </c>
      <c r="K64" s="471">
        <f>'Fixed Asset Workings'!G23</f>
        <v>22934</v>
      </c>
      <c r="L64" s="465">
        <f t="shared" ref="L64:U64" si="62">L65-L63</f>
        <v>24709.320186139754</v>
      </c>
      <c r="M64" s="465">
        <f t="shared" si="62"/>
        <v>24072.647709049255</v>
      </c>
      <c r="N64" s="465">
        <f t="shared" si="62"/>
        <v>22954.186187170679</v>
      </c>
      <c r="O64" s="465">
        <f t="shared" si="62"/>
        <v>23135.789350068</v>
      </c>
      <c r="P64" s="465">
        <f t="shared" si="62"/>
        <v>23267.17770551896</v>
      </c>
      <c r="Q64" s="465">
        <f t="shared" si="62"/>
        <v>23347.188974525583</v>
      </c>
      <c r="R64" s="465">
        <f t="shared" si="62"/>
        <v>23374.984950569669</v>
      </c>
      <c r="S64" s="465">
        <f t="shared" si="62"/>
        <v>23350.063293355066</v>
      </c>
      <c r="T64" s="465">
        <f t="shared" si="62"/>
        <v>23272.265858424464</v>
      </c>
      <c r="U64" s="465">
        <f t="shared" si="62"/>
        <v>23141.783401598637</v>
      </c>
      <c r="V64" s="50"/>
      <c r="W64" s="50"/>
    </row>
    <row r="65" spans="1:23" hidden="1" outlineLevel="1" x14ac:dyDescent="0.2">
      <c r="A65" s="46"/>
      <c r="C65" s="464" t="s">
        <v>1012</v>
      </c>
      <c r="D65" s="463"/>
      <c r="E65" s="463"/>
      <c r="F65" s="471">
        <f t="shared" ref="F65:K65" si="63">SUM(F63:F64)</f>
        <v>24213</v>
      </c>
      <c r="G65" s="471">
        <f t="shared" si="63"/>
        <v>27619</v>
      </c>
      <c r="H65" s="471">
        <f t="shared" si="63"/>
        <v>31976</v>
      </c>
      <c r="I65" s="471">
        <f t="shared" si="63"/>
        <v>39229</v>
      </c>
      <c r="J65" s="471">
        <f t="shared" si="63"/>
        <v>54304</v>
      </c>
      <c r="K65" s="471">
        <f t="shared" si="63"/>
        <v>69840</v>
      </c>
      <c r="L65" s="465">
        <f>Consensus!C203</f>
        <v>76409.75</v>
      </c>
      <c r="M65" s="465">
        <f>Consensus!D203</f>
        <v>75610</v>
      </c>
      <c r="N65" s="465">
        <f>Consensus!E203</f>
        <v>73247.33</v>
      </c>
      <c r="O65" s="465">
        <f t="shared" ref="O65:U65" si="64">O43*O14</f>
        <v>75023.843777684611</v>
      </c>
      <c r="P65" s="465">
        <f t="shared" si="64"/>
        <v>76693.39677899961</v>
      </c>
      <c r="Q65" s="465">
        <f t="shared" si="64"/>
        <v>78246.716604644535</v>
      </c>
      <c r="R65" s="465">
        <f t="shared" si="64"/>
        <v>79675.003365013734</v>
      </c>
      <c r="S65" s="465">
        <f t="shared" si="64"/>
        <v>80970.011539389365</v>
      </c>
      <c r="T65" s="465">
        <f t="shared" si="64"/>
        <v>82124.128276828298</v>
      </c>
      <c r="U65" s="465">
        <f t="shared" si="64"/>
        <v>83130.447112830399</v>
      </c>
      <c r="V65" s="50"/>
      <c r="W65" s="50"/>
    </row>
    <row r="66" spans="1:23" hidden="1" outlineLevel="1" x14ac:dyDescent="0.2">
      <c r="A66" s="46"/>
      <c r="C66" s="464" t="s">
        <v>1013</v>
      </c>
      <c r="D66" s="463"/>
      <c r="E66" s="463"/>
      <c r="F66" s="474">
        <f t="shared" ref="F66:K66" si="65">F63/F65</f>
        <v>0.36695163755007643</v>
      </c>
      <c r="G66" s="474">
        <f t="shared" si="65"/>
        <v>0.42850935949889568</v>
      </c>
      <c r="H66" s="474">
        <f t="shared" si="65"/>
        <v>0.46728796597448086</v>
      </c>
      <c r="I66" s="474">
        <f t="shared" si="65"/>
        <v>0.50070101200642381</v>
      </c>
      <c r="J66" s="474">
        <f t="shared" si="65"/>
        <v>0.583474513847967</v>
      </c>
      <c r="K66" s="474">
        <f t="shared" si="65"/>
        <v>0.67162084765177543</v>
      </c>
      <c r="L66" s="467">
        <f t="shared" ref="L66:U66" si="66">K66+$W$66</f>
        <v>0.67662084765177544</v>
      </c>
      <c r="M66" s="467">
        <f t="shared" si="66"/>
        <v>0.68162084765177544</v>
      </c>
      <c r="N66" s="467">
        <f t="shared" si="66"/>
        <v>0.68662084765177545</v>
      </c>
      <c r="O66" s="467">
        <f t="shared" si="66"/>
        <v>0.69162084765177545</v>
      </c>
      <c r="P66" s="467">
        <f t="shared" si="66"/>
        <v>0.69662084765177545</v>
      </c>
      <c r="Q66" s="467">
        <f t="shared" si="66"/>
        <v>0.70162084765177546</v>
      </c>
      <c r="R66" s="467">
        <f t="shared" si="66"/>
        <v>0.70662084765177546</v>
      </c>
      <c r="S66" s="467">
        <f t="shared" si="66"/>
        <v>0.71162084765177547</v>
      </c>
      <c r="T66" s="467">
        <f t="shared" si="66"/>
        <v>0.71662084765177547</v>
      </c>
      <c r="U66" s="467">
        <f t="shared" si="66"/>
        <v>0.72162084765177548</v>
      </c>
      <c r="V66" s="50"/>
      <c r="W66" s="469">
        <v>5.0000000000000001E-3</v>
      </c>
    </row>
    <row r="67" spans="1:23" hidden="1" outlineLevel="1" x14ac:dyDescent="0.2">
      <c r="A67" s="46"/>
      <c r="C67" s="464" t="str">
        <f>C64&amp;" attributable to Software"</f>
        <v>Amortization Expenses attributable to Software</v>
      </c>
      <c r="D67" s="463"/>
      <c r="E67" s="463"/>
      <c r="F67" s="474"/>
      <c r="G67" s="473">
        <f>F131-G131</f>
        <v>9459</v>
      </c>
      <c r="H67" s="473">
        <f>G131-H131</f>
        <v>8834</v>
      </c>
      <c r="I67" s="475" t="s">
        <v>818</v>
      </c>
      <c r="J67" s="473">
        <f>I131-J131</f>
        <v>7605</v>
      </c>
      <c r="K67" s="473">
        <f>J131-K131</f>
        <v>15482</v>
      </c>
      <c r="L67" s="465">
        <f t="shared" ref="L67:U67" si="67">L64*L68</f>
        <v>16680.461111093384</v>
      </c>
      <c r="M67" s="465">
        <f t="shared" si="67"/>
        <v>16250.664159392194</v>
      </c>
      <c r="N67" s="465">
        <f t="shared" si="67"/>
        <v>15495.627040628606</v>
      </c>
      <c r="O67" s="465">
        <f t="shared" si="67"/>
        <v>15618.221449278484</v>
      </c>
      <c r="P67" s="465">
        <f t="shared" si="67"/>
        <v>15706.917469122025</v>
      </c>
      <c r="Q67" s="465">
        <f t="shared" si="67"/>
        <v>15760.930483282684</v>
      </c>
      <c r="R67" s="465">
        <f t="shared" si="67"/>
        <v>15779.694645710282</v>
      </c>
      <c r="S67" s="465">
        <f t="shared" si="67"/>
        <v>15762.870842754126</v>
      </c>
      <c r="T67" s="465">
        <f t="shared" si="67"/>
        <v>15710.352316217299</v>
      </c>
      <c r="U67" s="465">
        <f t="shared" si="67"/>
        <v>15622.267839171103</v>
      </c>
      <c r="V67" s="50"/>
      <c r="W67" s="50"/>
    </row>
    <row r="68" spans="1:23" hidden="1" outlineLevel="1" x14ac:dyDescent="0.2">
      <c r="A68" s="46"/>
      <c r="C68" s="464" t="str">
        <f>C64&amp;" attributable to Software % of Amortization Expense"</f>
        <v>Amortization Expenses attributable to Software % of Amortization Expense</v>
      </c>
      <c r="D68" s="463"/>
      <c r="E68" s="463"/>
      <c r="F68" s="474"/>
      <c r="G68" s="472">
        <f>G67/G64</f>
        <v>0.59927774961986824</v>
      </c>
      <c r="H68" s="472">
        <f>H67/H64</f>
        <v>0.51860983914523895</v>
      </c>
      <c r="I68" s="475" t="s">
        <v>818</v>
      </c>
      <c r="J68" s="472">
        <f>J67/J64</f>
        <v>0.33622176046686414</v>
      </c>
      <c r="K68" s="472">
        <f>K67/K64</f>
        <v>0.67506758524461496</v>
      </c>
      <c r="L68" s="467">
        <f t="shared" ref="L68:U68" si="68">K68</f>
        <v>0.67506758524461496</v>
      </c>
      <c r="M68" s="467">
        <f t="shared" si="68"/>
        <v>0.67506758524461496</v>
      </c>
      <c r="N68" s="467">
        <f t="shared" si="68"/>
        <v>0.67506758524461496</v>
      </c>
      <c r="O68" s="467">
        <f t="shared" si="68"/>
        <v>0.67506758524461496</v>
      </c>
      <c r="P68" s="467">
        <f t="shared" si="68"/>
        <v>0.67506758524461496</v>
      </c>
      <c r="Q68" s="467">
        <f t="shared" si="68"/>
        <v>0.67506758524461496</v>
      </c>
      <c r="R68" s="467">
        <f t="shared" si="68"/>
        <v>0.67506758524461496</v>
      </c>
      <c r="S68" s="467">
        <f t="shared" si="68"/>
        <v>0.67506758524461496</v>
      </c>
      <c r="T68" s="467">
        <f t="shared" si="68"/>
        <v>0.67506758524461496</v>
      </c>
      <c r="U68" s="467">
        <f t="shared" si="68"/>
        <v>0.67506758524461496</v>
      </c>
      <c r="V68" s="50"/>
      <c r="W68" s="50"/>
    </row>
    <row r="69" spans="1:23" hidden="1" outlineLevel="1" x14ac:dyDescent="0.2">
      <c r="A69" s="46"/>
      <c r="C69" s="464" t="str">
        <f>C64&amp;" attributable to Goodwill"</f>
        <v>Amortization Expenses attributable to Goodwill</v>
      </c>
      <c r="D69" s="463"/>
      <c r="E69" s="463"/>
      <c r="F69" s="471"/>
      <c r="G69" s="475">
        <f>F130-G130</f>
        <v>-141</v>
      </c>
      <c r="H69" s="475">
        <f>G130-H130</f>
        <v>119</v>
      </c>
      <c r="I69" s="475" t="s">
        <v>818</v>
      </c>
      <c r="J69" s="475">
        <f>I130-J130</f>
        <v>3226</v>
      </c>
      <c r="K69" s="475">
        <f>J130-K130</f>
        <v>97</v>
      </c>
      <c r="L69" s="465">
        <f t="shared" ref="L69:U69" si="69">L64-L67</f>
        <v>8028.85907504637</v>
      </c>
      <c r="M69" s="465">
        <f t="shared" si="69"/>
        <v>7821.9835496570613</v>
      </c>
      <c r="N69" s="465">
        <f t="shared" si="69"/>
        <v>7458.559146542073</v>
      </c>
      <c r="O69" s="465">
        <f t="shared" si="69"/>
        <v>7517.567900789516</v>
      </c>
      <c r="P69" s="465">
        <f t="shared" si="69"/>
        <v>7560.2602363969345</v>
      </c>
      <c r="Q69" s="465">
        <f t="shared" si="69"/>
        <v>7586.2584912428993</v>
      </c>
      <c r="R69" s="465">
        <f t="shared" si="69"/>
        <v>7595.2903048593871</v>
      </c>
      <c r="S69" s="465">
        <f t="shared" si="69"/>
        <v>7587.19245060094</v>
      </c>
      <c r="T69" s="465">
        <f t="shared" si="69"/>
        <v>7561.9135422071649</v>
      </c>
      <c r="U69" s="465">
        <f t="shared" si="69"/>
        <v>7519.515562427534</v>
      </c>
      <c r="V69" s="50"/>
      <c r="W69" s="50"/>
    </row>
    <row r="70" spans="1:23" hidden="1" outlineLevel="1" x14ac:dyDescent="0.2">
      <c r="A70" s="46"/>
      <c r="C70" s="464" t="s">
        <v>1014</v>
      </c>
      <c r="D70" s="463"/>
      <c r="E70" s="463"/>
      <c r="F70" s="471">
        <f>SUM('Cash Flow (As Reported)'!B42:B44)</f>
        <v>85000</v>
      </c>
      <c r="G70" s="471">
        <f>SUM('Cash Flow (As Reported)'!C42:C44)</f>
        <v>-25000</v>
      </c>
      <c r="H70" s="471">
        <f>SUM('Cash Flow (As Reported)'!D42:D44)</f>
        <v>605000</v>
      </c>
      <c r="I70" s="471">
        <f>SUM('Cash Flow (As Reported)'!E42:E44)</f>
        <v>1594613</v>
      </c>
      <c r="J70" s="471">
        <f>SUM('Cash Flow (As Reported)'!F42:F44)</f>
        <v>-665798</v>
      </c>
      <c r="K70" s="471">
        <f>SUM('Cash Flow (As Reported)'!G42:G44)</f>
        <v>-323249</v>
      </c>
      <c r="L70" s="465">
        <f t="shared" ref="L70:U70" si="70">L71*L14</f>
        <v>0</v>
      </c>
      <c r="M70" s="465">
        <f t="shared" si="70"/>
        <v>0</v>
      </c>
      <c r="N70" s="465">
        <f t="shared" si="70"/>
        <v>0</v>
      </c>
      <c r="O70" s="465">
        <f t="shared" si="70"/>
        <v>0</v>
      </c>
      <c r="P70" s="465">
        <f t="shared" si="70"/>
        <v>0</v>
      </c>
      <c r="Q70" s="465">
        <f t="shared" si="70"/>
        <v>0</v>
      </c>
      <c r="R70" s="465">
        <f t="shared" si="70"/>
        <v>0</v>
      </c>
      <c r="S70" s="465">
        <f t="shared" si="70"/>
        <v>0</v>
      </c>
      <c r="T70" s="465">
        <f t="shared" si="70"/>
        <v>0</v>
      </c>
      <c r="U70" s="465">
        <f t="shared" si="70"/>
        <v>0</v>
      </c>
      <c r="V70" s="50"/>
      <c r="W70" s="50"/>
    </row>
    <row r="71" spans="1:23" hidden="1" outlineLevel="1" x14ac:dyDescent="0.2">
      <c r="A71" s="46"/>
      <c r="C71" s="464" t="str">
        <f>C70&amp;" % of Revenue"</f>
        <v>Borrowings / Repayments % of Revenue</v>
      </c>
      <c r="D71" s="463"/>
      <c r="E71" s="463"/>
      <c r="F71" s="472">
        <f t="shared" ref="F71:K71" si="71">F70/F14</f>
        <v>6.9072390302886491E-2</v>
      </c>
      <c r="G71" s="472">
        <f t="shared" si="71"/>
        <v>-1.8038155750095063E-2</v>
      </c>
      <c r="H71" s="472">
        <f t="shared" si="71"/>
        <v>0.26151803220864728</v>
      </c>
      <c r="I71" s="472">
        <f t="shared" si="71"/>
        <v>0.44855688561273815</v>
      </c>
      <c r="J71" s="472">
        <f t="shared" si="71"/>
        <v>-0.16803121988054051</v>
      </c>
      <c r="K71" s="472">
        <f t="shared" si="71"/>
        <v>-7.8800704418313702E-2</v>
      </c>
      <c r="L71" s="466">
        <f>IF(ISNUMBER(W71),W71,AVERAGE(F71:K71))</f>
        <v>0</v>
      </c>
      <c r="M71" s="466">
        <f t="shared" ref="M71:U71" si="72">L71</f>
        <v>0</v>
      </c>
      <c r="N71" s="466">
        <f t="shared" si="72"/>
        <v>0</v>
      </c>
      <c r="O71" s="466">
        <f t="shared" si="72"/>
        <v>0</v>
      </c>
      <c r="P71" s="466">
        <f t="shared" si="72"/>
        <v>0</v>
      </c>
      <c r="Q71" s="466">
        <f t="shared" si="72"/>
        <v>0</v>
      </c>
      <c r="R71" s="466">
        <f t="shared" si="72"/>
        <v>0</v>
      </c>
      <c r="S71" s="466">
        <f t="shared" si="72"/>
        <v>0</v>
      </c>
      <c r="T71" s="466">
        <f t="shared" si="72"/>
        <v>0</v>
      </c>
      <c r="U71" s="466">
        <f t="shared" si="72"/>
        <v>0</v>
      </c>
      <c r="V71" s="50"/>
      <c r="W71" s="469">
        <v>0</v>
      </c>
    </row>
    <row r="72" spans="1:23" hidden="1" outlineLevel="1" x14ac:dyDescent="0.2">
      <c r="A72" s="46"/>
      <c r="C72" s="464" t="s">
        <v>1390</v>
      </c>
      <c r="D72" s="463"/>
      <c r="E72" s="463"/>
      <c r="F72" s="471">
        <f>-'Cash Flow (As Reported)'!B26</f>
        <v>64313</v>
      </c>
      <c r="G72" s="471">
        <f>-'Cash Flow (As Reported)'!C26</f>
        <v>61178</v>
      </c>
      <c r="H72" s="471">
        <f>-'Cash Flow (As Reported)'!D26</f>
        <v>52752</v>
      </c>
      <c r="I72" s="471">
        <f>-'Cash Flow (As Reported)'!E26</f>
        <v>63355</v>
      </c>
      <c r="J72" s="471">
        <f>-'Cash Flow (As Reported)'!F26</f>
        <v>75107</v>
      </c>
      <c r="K72" s="471">
        <f>-'Cash Flow (As Reported)'!G26</f>
        <v>88772</v>
      </c>
      <c r="L72" s="468">
        <f t="shared" ref="L72:U72" si="73">L73*L14</f>
        <v>83932.792968483453</v>
      </c>
      <c r="M72" s="468">
        <f t="shared" si="73"/>
        <v>86304.199203299097</v>
      </c>
      <c r="N72" s="468">
        <f t="shared" si="73"/>
        <v>88569.99787849393</v>
      </c>
      <c r="O72" s="468">
        <f t="shared" si="73"/>
        <v>90718.142002254361</v>
      </c>
      <c r="P72" s="468">
        <f t="shared" si="73"/>
        <v>92736.950138803528</v>
      </c>
      <c r="Q72" s="468">
        <f t="shared" si="73"/>
        <v>94615.210188173151</v>
      </c>
      <c r="R72" s="468">
        <f t="shared" si="73"/>
        <v>96342.281404772875</v>
      </c>
      <c r="S72" s="468">
        <f t="shared" si="73"/>
        <v>97908.193380773664</v>
      </c>
      <c r="T72" s="468">
        <f t="shared" si="73"/>
        <v>99303.740726820281</v>
      </c>
      <c r="U72" s="468">
        <f t="shared" si="73"/>
        <v>100520.57220954867</v>
      </c>
      <c r="V72" s="50"/>
      <c r="W72" s="50"/>
    </row>
    <row r="73" spans="1:23" hidden="1" outlineLevel="1" x14ac:dyDescent="0.2">
      <c r="A73" s="46"/>
      <c r="C73" s="464" t="str">
        <f>C72&amp;" % of Revenue"</f>
        <v>Repayment of Leases % of Revenue</v>
      </c>
      <c r="D73" s="463"/>
      <c r="E73" s="463"/>
      <c r="F73" s="472">
        <f t="shared" ref="F73:K73" si="74">F72/F$14</f>
        <v>5.2261795735876929E-2</v>
      </c>
      <c r="G73" s="472">
        <f t="shared" si="74"/>
        <v>4.4141531699172627E-2</v>
      </c>
      <c r="H73" s="472">
        <f t="shared" si="74"/>
        <v>2.2802643363752994E-2</v>
      </c>
      <c r="I73" s="472">
        <f t="shared" si="74"/>
        <v>1.7821453536372166E-2</v>
      </c>
      <c r="J73" s="472">
        <f t="shared" si="74"/>
        <v>1.8955179846691872E-2</v>
      </c>
      <c r="K73" s="472">
        <f t="shared" si="74"/>
        <v>2.1640580891580621E-2</v>
      </c>
      <c r="L73" s="466">
        <f>IF(ISNUMBER(W73),W73,AVERAGE(H73:K73))</f>
        <v>2.0304964409599412E-2</v>
      </c>
      <c r="M73" s="466">
        <f t="shared" ref="M73:U73" si="75">L73</f>
        <v>2.0304964409599412E-2</v>
      </c>
      <c r="N73" s="466">
        <f t="shared" si="75"/>
        <v>2.0304964409599412E-2</v>
      </c>
      <c r="O73" s="466">
        <f t="shared" si="75"/>
        <v>2.0304964409599412E-2</v>
      </c>
      <c r="P73" s="466">
        <f t="shared" si="75"/>
        <v>2.0304964409599412E-2</v>
      </c>
      <c r="Q73" s="466">
        <f t="shared" si="75"/>
        <v>2.0304964409599412E-2</v>
      </c>
      <c r="R73" s="466">
        <f t="shared" si="75"/>
        <v>2.0304964409599412E-2</v>
      </c>
      <c r="S73" s="466">
        <f t="shared" si="75"/>
        <v>2.0304964409599412E-2</v>
      </c>
      <c r="T73" s="466">
        <f t="shared" si="75"/>
        <v>2.0304964409599412E-2</v>
      </c>
      <c r="U73" s="466">
        <f t="shared" si="75"/>
        <v>2.0304964409599412E-2</v>
      </c>
      <c r="V73" s="50"/>
      <c r="W73" s="469"/>
    </row>
    <row r="74" spans="1:23" hidden="1" outlineLevel="1" x14ac:dyDescent="0.2">
      <c r="A74" s="46"/>
      <c r="C74" s="464" t="s">
        <v>1393</v>
      </c>
      <c r="D74" s="463"/>
      <c r="E74" s="463"/>
      <c r="F74" s="472"/>
      <c r="G74" s="471">
        <f>G139-F139+G72</f>
        <v>65910</v>
      </c>
      <c r="H74" s="471">
        <f>H139-G139+H72</f>
        <v>51456</v>
      </c>
      <c r="I74" s="471">
        <f>I139-H139+I72</f>
        <v>143761</v>
      </c>
      <c r="J74" s="471">
        <f>J139-I139+J72</f>
        <v>134568</v>
      </c>
      <c r="K74" s="471">
        <f>K139-J139+K72</f>
        <v>108693</v>
      </c>
      <c r="L74" s="465">
        <f t="shared" ref="L74:U74" si="76">L75*L14</f>
        <v>127253.4335758368</v>
      </c>
      <c r="M74" s="465">
        <f t="shared" si="76"/>
        <v>130848.80524298424</v>
      </c>
      <c r="N74" s="465">
        <f t="shared" si="76"/>
        <v>134284.06160718497</v>
      </c>
      <c r="O74" s="465">
        <f t="shared" si="76"/>
        <v>137540.93780415505</v>
      </c>
      <c r="P74" s="465">
        <f t="shared" si="76"/>
        <v>140601.72320186227</v>
      </c>
      <c r="Q74" s="465">
        <f t="shared" si="76"/>
        <v>143449.41874465634</v>
      </c>
      <c r="R74" s="465">
        <f t="shared" si="76"/>
        <v>146067.89162717838</v>
      </c>
      <c r="S74" s="465">
        <f t="shared" si="76"/>
        <v>148442.02536651967</v>
      </c>
      <c r="T74" s="465">
        <f t="shared" si="76"/>
        <v>150557.86335095041</v>
      </c>
      <c r="U74" s="465">
        <f t="shared" si="76"/>
        <v>152402.74398441758</v>
      </c>
      <c r="V74" s="50"/>
      <c r="W74" s="469"/>
    </row>
    <row r="75" spans="1:23" hidden="1" outlineLevel="1" x14ac:dyDescent="0.2">
      <c r="A75" s="46"/>
      <c r="C75" s="464" t="str">
        <f>C74&amp;" % of Revenue"</f>
        <v>Addition of ROU Assets / Lease Liabilities % of Revenue</v>
      </c>
      <c r="D75" s="463"/>
      <c r="E75" s="463"/>
      <c r="F75" s="472"/>
      <c r="G75" s="472">
        <f t="shared" ref="G75:K75" si="77">G74/G$14</f>
        <v>4.7555793819550621E-2</v>
      </c>
      <c r="H75" s="472">
        <f t="shared" si="77"/>
        <v>2.2242432835253151E-2</v>
      </c>
      <c r="I75" s="472">
        <f t="shared" si="77"/>
        <v>4.0439270489186309E-2</v>
      </c>
      <c r="J75" s="472">
        <f t="shared" si="77"/>
        <v>3.3961689877236897E-2</v>
      </c>
      <c r="K75" s="472">
        <f t="shared" si="77"/>
        <v>2.6496864538915112E-2</v>
      </c>
      <c r="L75" s="466">
        <f>IF(ISNUMBER(W75),W75,AVERAGE(H75:K75))</f>
        <v>3.0785064435147867E-2</v>
      </c>
      <c r="M75" s="466">
        <f t="shared" ref="M75:U75" si="78">L75</f>
        <v>3.0785064435147867E-2</v>
      </c>
      <c r="N75" s="466">
        <f t="shared" si="78"/>
        <v>3.0785064435147867E-2</v>
      </c>
      <c r="O75" s="466">
        <f t="shared" si="78"/>
        <v>3.0785064435147867E-2</v>
      </c>
      <c r="P75" s="466">
        <f t="shared" si="78"/>
        <v>3.0785064435147867E-2</v>
      </c>
      <c r="Q75" s="466">
        <f t="shared" si="78"/>
        <v>3.0785064435147867E-2</v>
      </c>
      <c r="R75" s="466">
        <f t="shared" si="78"/>
        <v>3.0785064435147867E-2</v>
      </c>
      <c r="S75" s="466">
        <f t="shared" si="78"/>
        <v>3.0785064435147867E-2</v>
      </c>
      <c r="T75" s="466">
        <f t="shared" si="78"/>
        <v>3.0785064435147867E-2</v>
      </c>
      <c r="U75" s="466">
        <f t="shared" si="78"/>
        <v>3.0785064435147867E-2</v>
      </c>
      <c r="V75" s="50"/>
      <c r="W75" s="469"/>
    </row>
    <row r="76" spans="1:23" hidden="1" outlineLevel="1" x14ac:dyDescent="0.2">
      <c r="A76" s="46"/>
      <c r="C76" s="464" t="s">
        <v>1478</v>
      </c>
      <c r="D76" s="463"/>
      <c r="E76" s="463"/>
      <c r="F76" s="472"/>
      <c r="G76" s="473">
        <f t="shared" ref="G76:U76" si="79">G63*G78</f>
        <v>10651.5</v>
      </c>
      <c r="H76" s="473">
        <f t="shared" si="79"/>
        <v>13447.800000000001</v>
      </c>
      <c r="I76" s="473">
        <f t="shared" si="79"/>
        <v>17677.8</v>
      </c>
      <c r="J76" s="473">
        <f t="shared" si="79"/>
        <v>28516.5</v>
      </c>
      <c r="K76" s="473">
        <f t="shared" si="79"/>
        <v>42215.4</v>
      </c>
      <c r="L76" s="468">
        <f t="shared" si="79"/>
        <v>46530.386832474222</v>
      </c>
      <c r="M76" s="468">
        <f t="shared" si="79"/>
        <v>46383.617061855672</v>
      </c>
      <c r="N76" s="468">
        <f t="shared" si="79"/>
        <v>45263.829431546394</v>
      </c>
      <c r="O76" s="468">
        <f t="shared" si="79"/>
        <v>46699.248984854952</v>
      </c>
      <c r="P76" s="468">
        <f t="shared" si="79"/>
        <v>48083.597166132589</v>
      </c>
      <c r="Q76" s="468">
        <f t="shared" si="79"/>
        <v>49409.574867107054</v>
      </c>
      <c r="R76" s="468">
        <f t="shared" si="79"/>
        <v>50670.016572999659</v>
      </c>
      <c r="S76" s="468">
        <f t="shared" si="79"/>
        <v>51857.953421430873</v>
      </c>
      <c r="T76" s="468">
        <f t="shared" si="79"/>
        <v>52966.676176563451</v>
      </c>
      <c r="U76" s="468">
        <f t="shared" si="79"/>
        <v>53989.797340108584</v>
      </c>
      <c r="V76" s="50"/>
      <c r="W76" s="469"/>
    </row>
    <row r="77" spans="1:23" hidden="1" outlineLevel="1" x14ac:dyDescent="0.2">
      <c r="A77" s="46"/>
      <c r="C77" s="464" t="s">
        <v>1479</v>
      </c>
      <c r="D77" s="463"/>
      <c r="E77" s="463"/>
      <c r="F77" s="472"/>
      <c r="G77" s="473">
        <f t="shared" ref="G77:U77" si="80">G63-G76</f>
        <v>1183.5</v>
      </c>
      <c r="H77" s="473">
        <f t="shared" si="80"/>
        <v>1494.1999999999989</v>
      </c>
      <c r="I77" s="473">
        <f t="shared" si="80"/>
        <v>1964.2000000000007</v>
      </c>
      <c r="J77" s="473">
        <f t="shared" si="80"/>
        <v>3168.5</v>
      </c>
      <c r="K77" s="473">
        <f t="shared" si="80"/>
        <v>4690.5999999999985</v>
      </c>
      <c r="L77" s="468">
        <f t="shared" si="80"/>
        <v>5170.0429813860246</v>
      </c>
      <c r="M77" s="468">
        <f t="shared" si="80"/>
        <v>5153.735229095073</v>
      </c>
      <c r="N77" s="468">
        <f t="shared" si="80"/>
        <v>5029.3143812829294</v>
      </c>
      <c r="O77" s="468">
        <f t="shared" si="80"/>
        <v>5188.8054427616589</v>
      </c>
      <c r="P77" s="468">
        <f t="shared" si="80"/>
        <v>5342.6219073480606</v>
      </c>
      <c r="Q77" s="468">
        <f t="shared" si="80"/>
        <v>5489.9527630118973</v>
      </c>
      <c r="R77" s="468">
        <f t="shared" si="80"/>
        <v>5630.0018414444057</v>
      </c>
      <c r="S77" s="468">
        <f t="shared" si="80"/>
        <v>5761.9948246034255</v>
      </c>
      <c r="T77" s="468">
        <f t="shared" si="80"/>
        <v>5885.1862418403834</v>
      </c>
      <c r="U77" s="468">
        <f t="shared" si="80"/>
        <v>5998.8663711231784</v>
      </c>
      <c r="V77" s="50"/>
      <c r="W77" s="469"/>
    </row>
    <row r="78" spans="1:23" hidden="1" outlineLevel="1" x14ac:dyDescent="0.2">
      <c r="A78" s="46"/>
      <c r="C78" s="464" t="s">
        <v>1477</v>
      </c>
      <c r="D78" s="463"/>
      <c r="E78" s="463"/>
      <c r="F78" s="472"/>
      <c r="G78" s="472">
        <v>0.9</v>
      </c>
      <c r="H78" s="472">
        <f t="shared" ref="H78:U78" si="81">G78</f>
        <v>0.9</v>
      </c>
      <c r="I78" s="472">
        <f t="shared" si="81"/>
        <v>0.9</v>
      </c>
      <c r="J78" s="472">
        <f t="shared" si="81"/>
        <v>0.9</v>
      </c>
      <c r="K78" s="472">
        <f t="shared" si="81"/>
        <v>0.9</v>
      </c>
      <c r="L78" s="466">
        <f t="shared" si="81"/>
        <v>0.9</v>
      </c>
      <c r="M78" s="466">
        <f t="shared" si="81"/>
        <v>0.9</v>
      </c>
      <c r="N78" s="466">
        <f t="shared" si="81"/>
        <v>0.9</v>
      </c>
      <c r="O78" s="466">
        <f t="shared" si="81"/>
        <v>0.9</v>
      </c>
      <c r="P78" s="466">
        <f t="shared" si="81"/>
        <v>0.9</v>
      </c>
      <c r="Q78" s="466">
        <f t="shared" si="81"/>
        <v>0.9</v>
      </c>
      <c r="R78" s="466">
        <f t="shared" si="81"/>
        <v>0.9</v>
      </c>
      <c r="S78" s="466">
        <f t="shared" si="81"/>
        <v>0.9</v>
      </c>
      <c r="T78" s="466">
        <f t="shared" si="81"/>
        <v>0.9</v>
      </c>
      <c r="U78" s="466">
        <f t="shared" si="81"/>
        <v>0.9</v>
      </c>
      <c r="V78" s="50"/>
      <c r="W78" s="469"/>
    </row>
    <row r="79" spans="1:23" collapsed="1" x14ac:dyDescent="0.2">
      <c r="A79" s="46"/>
      <c r="C79" s="61"/>
      <c r="D79" s="46"/>
      <c r="E79" s="46"/>
      <c r="F79" s="50"/>
      <c r="G79" s="50"/>
      <c r="H79" s="50"/>
      <c r="I79" s="50"/>
      <c r="J79" s="50"/>
      <c r="K79" s="50"/>
      <c r="L79" s="62"/>
      <c r="M79" s="62"/>
      <c r="N79" s="50"/>
      <c r="O79" s="50"/>
      <c r="P79" s="50"/>
      <c r="Q79" s="50"/>
      <c r="R79" s="50"/>
      <c r="S79" s="50"/>
      <c r="T79" s="50"/>
      <c r="U79" s="50"/>
      <c r="V79" s="50"/>
      <c r="W79" s="50"/>
    </row>
    <row r="80" spans="1:23" x14ac:dyDescent="0.2">
      <c r="A80" s="46" t="s">
        <v>203</v>
      </c>
      <c r="C80" s="48" t="s">
        <v>1015</v>
      </c>
      <c r="D80" s="46"/>
      <c r="E80" s="46"/>
      <c r="F80" s="46"/>
      <c r="G80" s="46"/>
      <c r="H80" s="46"/>
      <c r="I80" s="46"/>
      <c r="J80" s="46"/>
      <c r="K80" s="46"/>
      <c r="L80" s="46"/>
      <c r="M80" s="46"/>
      <c r="N80" s="46"/>
      <c r="O80" s="46"/>
      <c r="P80" s="46"/>
      <c r="Q80" s="46"/>
      <c r="R80" s="46"/>
      <c r="S80" s="46"/>
      <c r="T80" s="46"/>
      <c r="U80" s="46"/>
      <c r="V80" s="46"/>
      <c r="W80" s="46"/>
    </row>
    <row r="81" spans="1:23" s="107" customFormat="1" x14ac:dyDescent="0.2">
      <c r="A81" s="48"/>
      <c r="C81" s="108"/>
      <c r="D81" s="108"/>
      <c r="E81" s="108"/>
      <c r="F81" s="109">
        <f>firstyear</f>
        <v>2019</v>
      </c>
      <c r="G81" s="109">
        <f t="shared" ref="G81:U81" si="82">F81+1</f>
        <v>2020</v>
      </c>
      <c r="H81" s="109">
        <f t="shared" si="82"/>
        <v>2021</v>
      </c>
      <c r="I81" s="109">
        <f t="shared" si="82"/>
        <v>2022</v>
      </c>
      <c r="J81" s="109">
        <f t="shared" si="82"/>
        <v>2023</v>
      </c>
      <c r="K81" s="109">
        <f t="shared" si="82"/>
        <v>2024</v>
      </c>
      <c r="L81" s="110">
        <f t="shared" si="82"/>
        <v>2025</v>
      </c>
      <c r="M81" s="110">
        <f t="shared" si="82"/>
        <v>2026</v>
      </c>
      <c r="N81" s="110">
        <f t="shared" si="82"/>
        <v>2027</v>
      </c>
      <c r="O81" s="110">
        <f t="shared" si="82"/>
        <v>2028</v>
      </c>
      <c r="P81" s="110">
        <f t="shared" si="82"/>
        <v>2029</v>
      </c>
      <c r="Q81" s="110">
        <f t="shared" si="82"/>
        <v>2030</v>
      </c>
      <c r="R81" s="110">
        <f t="shared" si="82"/>
        <v>2031</v>
      </c>
      <c r="S81" s="110">
        <f t="shared" si="82"/>
        <v>2032</v>
      </c>
      <c r="T81" s="110">
        <f t="shared" si="82"/>
        <v>2033</v>
      </c>
      <c r="U81" s="110">
        <f t="shared" si="82"/>
        <v>2034</v>
      </c>
      <c r="V81" s="48"/>
      <c r="W81" s="48"/>
    </row>
    <row r="82" spans="1:23" x14ac:dyDescent="0.2">
      <c r="A82" s="50"/>
      <c r="C82" s="50" t="s">
        <v>976</v>
      </c>
      <c r="D82" s="50"/>
      <c r="E82" s="50"/>
      <c r="F82" s="56">
        <v>43830</v>
      </c>
      <c r="G82" s="56">
        <f t="shared" ref="G82:U82" si="83">EOMONTH(F82,12)</f>
        <v>44196</v>
      </c>
      <c r="H82" s="56">
        <f t="shared" si="83"/>
        <v>44561</v>
      </c>
      <c r="I82" s="56">
        <f t="shared" si="83"/>
        <v>44926</v>
      </c>
      <c r="J82" s="56">
        <f t="shared" si="83"/>
        <v>45291</v>
      </c>
      <c r="K82" s="56">
        <f t="shared" si="83"/>
        <v>45657</v>
      </c>
      <c r="L82" s="56">
        <f t="shared" si="83"/>
        <v>46022</v>
      </c>
      <c r="M82" s="56">
        <f t="shared" si="83"/>
        <v>46387</v>
      </c>
      <c r="N82" s="56">
        <f t="shared" si="83"/>
        <v>46752</v>
      </c>
      <c r="O82" s="56">
        <f t="shared" si="83"/>
        <v>47118</v>
      </c>
      <c r="P82" s="56">
        <f t="shared" si="83"/>
        <v>47483</v>
      </c>
      <c r="Q82" s="56">
        <f t="shared" si="83"/>
        <v>47848</v>
      </c>
      <c r="R82" s="56">
        <f t="shared" si="83"/>
        <v>48213</v>
      </c>
      <c r="S82" s="56">
        <f t="shared" si="83"/>
        <v>48579</v>
      </c>
      <c r="T82" s="56">
        <f t="shared" si="83"/>
        <v>48944</v>
      </c>
      <c r="U82" s="56">
        <f t="shared" si="83"/>
        <v>49309</v>
      </c>
      <c r="V82" s="50"/>
      <c r="W82" s="50"/>
    </row>
    <row r="83" spans="1:23" x14ac:dyDescent="0.2">
      <c r="A83" s="46"/>
      <c r="C83" s="46"/>
      <c r="D83" s="46"/>
      <c r="E83" s="46"/>
      <c r="F83" s="46"/>
      <c r="G83" s="46"/>
      <c r="H83" s="46"/>
      <c r="I83" s="46"/>
      <c r="J83" s="46"/>
      <c r="K83" s="46"/>
      <c r="L83" s="46"/>
      <c r="M83" s="46"/>
      <c r="N83" s="46"/>
      <c r="O83" s="46"/>
      <c r="P83" s="46"/>
      <c r="Q83" s="46"/>
      <c r="R83" s="46"/>
      <c r="S83" s="46"/>
      <c r="T83" s="46"/>
      <c r="U83" s="46"/>
      <c r="V83" s="46"/>
      <c r="W83" s="46"/>
    </row>
    <row r="84" spans="1:23" x14ac:dyDescent="0.2">
      <c r="A84" s="46"/>
      <c r="C84" s="46" t="s">
        <v>321</v>
      </c>
      <c r="D84" s="46"/>
      <c r="E84" s="46"/>
      <c r="F84" s="46"/>
      <c r="G84" s="46"/>
      <c r="H84" s="46"/>
      <c r="I84" s="46"/>
      <c r="J84" s="46"/>
      <c r="K84" s="46"/>
      <c r="L84" s="46">
        <f t="shared" ref="L84:U84" ca="1" si="84">L26</f>
        <v>683566.44063641084</v>
      </c>
      <c r="M84" s="46">
        <f t="shared" ca="1" si="84"/>
        <v>691444.67126891518</v>
      </c>
      <c r="N84" s="46">
        <f t="shared" ca="1" si="84"/>
        <v>727248.31555914099</v>
      </c>
      <c r="O84" s="46">
        <f t="shared" ca="1" si="84"/>
        <v>755603.46067959967</v>
      </c>
      <c r="P84" s="46">
        <f t="shared" ca="1" si="84"/>
        <v>783229.56765383331</v>
      </c>
      <c r="Q84" s="46">
        <f t="shared" ca="1" si="84"/>
        <v>809976.13482388959</v>
      </c>
      <c r="R84" s="46">
        <f t="shared" ca="1" si="84"/>
        <v>835693.31489126966</v>
      </c>
      <c r="S84" s="46">
        <f t="shared" ca="1" si="84"/>
        <v>860233.24270593282</v>
      </c>
      <c r="T84" s="46">
        <f t="shared" ca="1" si="84"/>
        <v>883451.38393555791</v>
      </c>
      <c r="U84" s="46">
        <f t="shared" ca="1" si="84"/>
        <v>905207.88784792216</v>
      </c>
      <c r="V84" s="46"/>
      <c r="W84" s="58"/>
    </row>
    <row r="85" spans="1:23" x14ac:dyDescent="0.2">
      <c r="A85" s="46"/>
      <c r="C85" s="46" t="str">
        <f>'Fixed Asset Workings'!A22</f>
        <v>Depreciation &amp; Amort.</v>
      </c>
      <c r="D85" s="46"/>
      <c r="E85" s="46"/>
      <c r="F85" s="46"/>
      <c r="G85" s="46"/>
      <c r="H85" s="46"/>
      <c r="I85" s="46"/>
      <c r="J85" s="46"/>
      <c r="K85" s="46"/>
      <c r="L85" s="46">
        <f t="shared" ref="L85:U85" si="85">L63</f>
        <v>51700.429813860246</v>
      </c>
      <c r="M85" s="46">
        <f t="shared" si="85"/>
        <v>51537.352290950745</v>
      </c>
      <c r="N85" s="46">
        <f t="shared" si="85"/>
        <v>50293.143812829323</v>
      </c>
      <c r="O85" s="46">
        <f t="shared" si="85"/>
        <v>51888.054427616611</v>
      </c>
      <c r="P85" s="46">
        <f t="shared" si="85"/>
        <v>53426.21907348065</v>
      </c>
      <c r="Q85" s="46">
        <f t="shared" si="85"/>
        <v>54899.527630118951</v>
      </c>
      <c r="R85" s="46">
        <f t="shared" si="85"/>
        <v>56300.018414444065</v>
      </c>
      <c r="S85" s="46">
        <f t="shared" si="85"/>
        <v>57619.948246034299</v>
      </c>
      <c r="T85" s="46">
        <f t="shared" si="85"/>
        <v>58851.862418403834</v>
      </c>
      <c r="U85" s="46">
        <f t="shared" si="85"/>
        <v>59988.663711231762</v>
      </c>
      <c r="V85" s="46"/>
      <c r="W85" s="58" t="s">
        <v>1016</v>
      </c>
    </row>
    <row r="86" spans="1:23" x14ac:dyDescent="0.2">
      <c r="A86" s="46"/>
      <c r="C86" s="46" t="str">
        <f>'Fixed Asset Workings'!A23</f>
        <v>Amort. of Goodwill and Intangibles</v>
      </c>
      <c r="D86" s="46"/>
      <c r="E86" s="46"/>
      <c r="F86" s="46"/>
      <c r="G86" s="46"/>
      <c r="H86" s="46"/>
      <c r="I86" s="46"/>
      <c r="J86" s="46"/>
      <c r="K86" s="46"/>
      <c r="L86" s="46">
        <f t="shared" ref="L86:U86" si="86">L64</f>
        <v>24709.320186139754</v>
      </c>
      <c r="M86" s="46">
        <f t="shared" si="86"/>
        <v>24072.647709049255</v>
      </c>
      <c r="N86" s="46">
        <f t="shared" si="86"/>
        <v>22954.186187170679</v>
      </c>
      <c r="O86" s="46">
        <f t="shared" si="86"/>
        <v>23135.789350068</v>
      </c>
      <c r="P86" s="46">
        <f t="shared" si="86"/>
        <v>23267.17770551896</v>
      </c>
      <c r="Q86" s="46">
        <f t="shared" si="86"/>
        <v>23347.188974525583</v>
      </c>
      <c r="R86" s="46">
        <f t="shared" si="86"/>
        <v>23374.984950569669</v>
      </c>
      <c r="S86" s="46">
        <f t="shared" si="86"/>
        <v>23350.063293355066</v>
      </c>
      <c r="T86" s="46">
        <f t="shared" si="86"/>
        <v>23272.265858424464</v>
      </c>
      <c r="U86" s="46">
        <f t="shared" si="86"/>
        <v>23141.783401598637</v>
      </c>
      <c r="V86" s="46"/>
      <c r="W86" s="58" t="s">
        <v>1016</v>
      </c>
    </row>
    <row r="87" spans="1:23" x14ac:dyDescent="0.2">
      <c r="A87" s="46"/>
      <c r="C87" s="46" t="s">
        <v>317</v>
      </c>
      <c r="D87" s="46"/>
      <c r="E87" s="46"/>
      <c r="F87" s="46"/>
      <c r="G87" s="46"/>
      <c r="H87" s="46"/>
      <c r="I87" s="46"/>
      <c r="J87" s="46"/>
      <c r="K87" s="46"/>
      <c r="L87" s="46">
        <f t="shared" ref="L87:U87" si="87">L31</f>
        <v>46475.234254057345</v>
      </c>
      <c r="M87" s="46">
        <f t="shared" si="87"/>
        <v>48090.442026735422</v>
      </c>
      <c r="N87" s="46">
        <f t="shared" si="87"/>
        <v>48859.057494221357</v>
      </c>
      <c r="O87" s="46">
        <f t="shared" si="87"/>
        <v>49538.154117967104</v>
      </c>
      <c r="P87" s="46">
        <f t="shared" si="87"/>
        <v>50123.386591990515</v>
      </c>
      <c r="Q87" s="46">
        <f t="shared" si="87"/>
        <v>50610.921242293327</v>
      </c>
      <c r="R87" s="46">
        <f t="shared" si="87"/>
        <v>50997.476942146808</v>
      </c>
      <c r="S87" s="46">
        <f t="shared" si="87"/>
        <v>51280.361024073281</v>
      </c>
      <c r="T87" s="46">
        <f t="shared" si="87"/>
        <v>51457.499650219921</v>
      </c>
      <c r="U87" s="46">
        <f t="shared" si="87"/>
        <v>51527.462173189175</v>
      </c>
      <c r="V87" s="46"/>
      <c r="W87" s="58" t="s">
        <v>1017</v>
      </c>
    </row>
    <row r="88" spans="1:23" x14ac:dyDescent="0.2">
      <c r="A88" s="46"/>
      <c r="C88" s="46" t="s">
        <v>1018</v>
      </c>
      <c r="D88" s="46"/>
      <c r="E88" s="46"/>
      <c r="F88" s="46"/>
      <c r="G88" s="46"/>
      <c r="H88" s="46"/>
      <c r="I88" s="46"/>
      <c r="J88" s="46"/>
      <c r="K88" s="46"/>
      <c r="L88" s="46"/>
      <c r="M88" s="46"/>
      <c r="N88" s="46"/>
      <c r="O88" s="46"/>
      <c r="P88" s="46"/>
      <c r="Q88" s="46"/>
      <c r="R88" s="46"/>
      <c r="S88" s="46"/>
      <c r="T88" s="46"/>
      <c r="U88" s="46"/>
      <c r="V88" s="46"/>
      <c r="W88" s="46"/>
    </row>
    <row r="89" spans="1:23" x14ac:dyDescent="0.2">
      <c r="A89" s="46"/>
      <c r="C89" s="59" t="str">
        <f>C123</f>
        <v>Receivables</v>
      </c>
      <c r="D89" s="46"/>
      <c r="E89" s="46"/>
      <c r="F89" s="46"/>
      <c r="G89" s="46"/>
      <c r="H89" s="46"/>
      <c r="I89" s="46"/>
      <c r="J89" s="46"/>
      <c r="L89" s="46">
        <f t="shared" ref="L89:U89" si="88">K123-L123</f>
        <v>-2149.1462674947106</v>
      </c>
      <c r="M89" s="46">
        <f t="shared" si="88"/>
        <v>-7967.8108578029205</v>
      </c>
      <c r="N89" s="46">
        <f t="shared" si="88"/>
        <v>-7612.9745383824338</v>
      </c>
      <c r="O89" s="46">
        <f t="shared" si="88"/>
        <v>-7217.660906063451</v>
      </c>
      <c r="P89" s="46">
        <f t="shared" si="88"/>
        <v>-6783.0982115419465</v>
      </c>
      <c r="Q89" s="46">
        <f t="shared" si="88"/>
        <v>-6310.8634005545173</v>
      </c>
      <c r="R89" s="46">
        <f t="shared" si="88"/>
        <v>-5802.8761963223806</v>
      </c>
      <c r="S89" s="46">
        <f t="shared" si="88"/>
        <v>-5261.3889014729066</v>
      </c>
      <c r="T89" s="46">
        <f t="shared" si="88"/>
        <v>-4688.9719412721461</v>
      </c>
      <c r="U89" s="46">
        <f t="shared" si="88"/>
        <v>-4088.4952387558296</v>
      </c>
      <c r="V89" s="46"/>
      <c r="W89" s="58" t="s">
        <v>1019</v>
      </c>
    </row>
    <row r="90" spans="1:23" x14ac:dyDescent="0.2">
      <c r="A90" s="46"/>
      <c r="C90" s="59" t="str">
        <f>C124</f>
        <v>Income Tax Receivables</v>
      </c>
      <c r="D90" s="46"/>
      <c r="E90" s="46"/>
      <c r="F90" s="46"/>
      <c r="G90" s="46"/>
      <c r="H90" s="46"/>
      <c r="I90" s="46"/>
      <c r="J90" s="46"/>
      <c r="L90" s="46">
        <f t="shared" ref="L90:U90" si="89">K124-L124</f>
        <v>-31.070587892859294</v>
      </c>
      <c r="M90" s="46">
        <f t="shared" si="89"/>
        <v>-115.1920515208285</v>
      </c>
      <c r="N90" s="46">
        <f t="shared" si="89"/>
        <v>-110.06212006065653</v>
      </c>
      <c r="O90" s="46">
        <f t="shared" si="89"/>
        <v>-104.34700092521871</v>
      </c>
      <c r="P90" s="46">
        <f t="shared" si="89"/>
        <v>-98.064451152175025</v>
      </c>
      <c r="Q90" s="46">
        <f t="shared" si="89"/>
        <v>-91.237268925086028</v>
      </c>
      <c r="R90" s="46">
        <f t="shared" si="89"/>
        <v>-83.893208022269391</v>
      </c>
      <c r="S90" s="46">
        <f t="shared" si="89"/>
        <v>-76.064830381365937</v>
      </c>
      <c r="T90" s="46">
        <f t="shared" si="89"/>
        <v>-67.789297095297115</v>
      </c>
      <c r="U90" s="46">
        <f t="shared" si="89"/>
        <v>-59.108099149242662</v>
      </c>
      <c r="V90" s="46"/>
      <c r="W90" s="58" t="s">
        <v>1019</v>
      </c>
    </row>
    <row r="91" spans="1:23" x14ac:dyDescent="0.2">
      <c r="A91" s="46"/>
      <c r="C91" s="59" t="str">
        <f>C125</f>
        <v>Inventory</v>
      </c>
      <c r="D91" s="46"/>
      <c r="E91" s="46"/>
      <c r="F91" s="46"/>
      <c r="G91" s="46"/>
      <c r="H91" s="46"/>
      <c r="I91" s="46"/>
      <c r="J91" s="46"/>
      <c r="L91" s="46">
        <f t="shared" ref="L91:U91" si="90">K125-L125</f>
        <v>-10800.824750509579</v>
      </c>
      <c r="M91" s="46">
        <f t="shared" si="90"/>
        <v>-8222.6093783670221</v>
      </c>
      <c r="N91" s="46">
        <f t="shared" si="90"/>
        <v>-8015.3823478738777</v>
      </c>
      <c r="O91" s="46">
        <f t="shared" si="90"/>
        <v>-9296.2428713576519</v>
      </c>
      <c r="P91" s="46">
        <f t="shared" si="90"/>
        <v>-8736.5324050888303</v>
      </c>
      <c r="Q91" s="46">
        <f t="shared" si="90"/>
        <v>-8128.3007975938381</v>
      </c>
      <c r="R91" s="46">
        <f t="shared" si="90"/>
        <v>-7474.0206246201997</v>
      </c>
      <c r="S91" s="46">
        <f t="shared" si="90"/>
        <v>-6776.5928193812142</v>
      </c>
      <c r="T91" s="46">
        <f t="shared" si="90"/>
        <v>-6039.328052448167</v>
      </c>
      <c r="U91" s="46">
        <f t="shared" si="90"/>
        <v>-5265.9227431887412</v>
      </c>
      <c r="V91" s="46"/>
      <c r="W91" s="58" t="s">
        <v>1019</v>
      </c>
    </row>
    <row r="92" spans="1:23" x14ac:dyDescent="0.2">
      <c r="A92" s="46"/>
      <c r="C92" s="59" t="str">
        <f>C126</f>
        <v>Prepaid Expenses and Other Current Assets</v>
      </c>
      <c r="D92" s="46"/>
      <c r="E92" s="46"/>
      <c r="F92" s="46"/>
      <c r="G92" s="46"/>
      <c r="H92" s="46"/>
      <c r="I92" s="46"/>
      <c r="J92" s="46"/>
      <c r="L92" s="46">
        <f t="shared" ref="L92:U92" si="91">K126-L126</f>
        <v>-396.43029134776589</v>
      </c>
      <c r="M92" s="46">
        <f t="shared" si="91"/>
        <v>-1469.7378338259296</v>
      </c>
      <c r="N92" s="46">
        <f t="shared" si="91"/>
        <v>-1404.2849292860265</v>
      </c>
      <c r="O92" s="46">
        <f t="shared" si="91"/>
        <v>-1331.3656027589168</v>
      </c>
      <c r="P92" s="46">
        <f t="shared" si="91"/>
        <v>-1251.2064166655255</v>
      </c>
      <c r="Q92" s="46">
        <f t="shared" si="91"/>
        <v>-1164.0982535145158</v>
      </c>
      <c r="R92" s="46">
        <f t="shared" si="91"/>
        <v>-1070.3952243533349</v>
      </c>
      <c r="S92" s="46">
        <f t="shared" si="91"/>
        <v>-970.51278763649316</v>
      </c>
      <c r="T92" s="46">
        <f t="shared" si="91"/>
        <v>-864.92508253843698</v>
      </c>
      <c r="U92" s="46">
        <f t="shared" si="91"/>
        <v>-754.16149342099379</v>
      </c>
      <c r="V92" s="46"/>
      <c r="W92" s="58" t="s">
        <v>1019</v>
      </c>
    </row>
    <row r="93" spans="1:23" x14ac:dyDescent="0.2">
      <c r="A93" s="46"/>
      <c r="C93" s="59" t="str">
        <f>C129</f>
        <v>Deferred Income Tax Asset</v>
      </c>
      <c r="D93" s="46"/>
      <c r="E93" s="46"/>
      <c r="F93" s="46"/>
      <c r="G93" s="46"/>
      <c r="H93" s="46"/>
      <c r="I93" s="46"/>
      <c r="J93" s="46"/>
      <c r="L93" s="46">
        <f t="shared" ref="L93:U93" si="92">K129-L129</f>
        <v>-6699.0675601423718</v>
      </c>
      <c r="M93" s="46">
        <f t="shared" si="92"/>
        <v>-24836.328755361959</v>
      </c>
      <c r="N93" s="46">
        <f t="shared" si="92"/>
        <v>-23730.274452524376</v>
      </c>
      <c r="O93" s="46">
        <f t="shared" si="92"/>
        <v>-22498.049000769854</v>
      </c>
      <c r="P93" s="46">
        <f t="shared" si="92"/>
        <v>-21143.480959614273</v>
      </c>
      <c r="Q93" s="46">
        <f t="shared" si="92"/>
        <v>-19671.485799999791</v>
      </c>
      <c r="R93" s="46">
        <f t="shared" si="92"/>
        <v>-18088.047458780697</v>
      </c>
      <c r="S93" s="46">
        <f t="shared" si="92"/>
        <v>-16400.186550465762</v>
      </c>
      <c r="T93" s="46">
        <f t="shared" si="92"/>
        <v>-14615.915304271504</v>
      </c>
      <c r="U93" s="46">
        <f t="shared" si="92"/>
        <v>-12744.179508858477</v>
      </c>
      <c r="V93" s="46"/>
      <c r="W93" s="58" t="s">
        <v>1019</v>
      </c>
    </row>
    <row r="94" spans="1:23" x14ac:dyDescent="0.2">
      <c r="A94" s="46"/>
      <c r="C94" s="59" t="str">
        <f>C132</f>
        <v>Other Assets</v>
      </c>
      <c r="D94" s="46"/>
      <c r="E94" s="46"/>
      <c r="F94" s="46"/>
      <c r="G94" s="46"/>
      <c r="H94" s="46"/>
      <c r="I94" s="46"/>
      <c r="J94" s="46"/>
      <c r="L94" s="46">
        <f t="shared" ref="L94:U94" si="93">K132-L132</f>
        <v>-185.89365326802726</v>
      </c>
      <c r="M94" s="46">
        <f t="shared" si="93"/>
        <v>-689.1878376581044</v>
      </c>
      <c r="N94" s="46">
        <f t="shared" si="93"/>
        <v>-658.4957341345289</v>
      </c>
      <c r="O94" s="46">
        <f t="shared" si="93"/>
        <v>-624.30248427997503</v>
      </c>
      <c r="P94" s="46">
        <f t="shared" si="93"/>
        <v>-586.71432749399173</v>
      </c>
      <c r="Q94" s="46">
        <f t="shared" si="93"/>
        <v>-545.86766408046606</v>
      </c>
      <c r="R94" s="46">
        <f t="shared" si="93"/>
        <v>-501.92854339967016</v>
      </c>
      <c r="S94" s="46">
        <f t="shared" si="93"/>
        <v>-455.09178177007561</v>
      </c>
      <c r="T94" s="46">
        <f t="shared" si="93"/>
        <v>-405.57971200836982</v>
      </c>
      <c r="U94" s="46">
        <f t="shared" si="93"/>
        <v>-353.64057244332798</v>
      </c>
      <c r="V94" s="46"/>
      <c r="W94" s="58" t="s">
        <v>1019</v>
      </c>
    </row>
    <row r="95" spans="1:23" x14ac:dyDescent="0.2">
      <c r="A95" s="46"/>
      <c r="C95" s="59" t="str">
        <f>C135</f>
        <v>Payables</v>
      </c>
      <c r="D95" s="46"/>
      <c r="E95" s="46"/>
      <c r="F95" s="46"/>
      <c r="G95" s="46"/>
      <c r="H95" s="46"/>
      <c r="I95" s="46"/>
      <c r="J95" s="46"/>
      <c r="L95" s="46">
        <f t="shared" ref="L95:U95" si="94">L135-K135</f>
        <v>8031.2060418542242</v>
      </c>
      <c r="M95" s="46">
        <f t="shared" si="94"/>
        <v>6114.1136574994307</v>
      </c>
      <c r="N95" s="46">
        <f t="shared" si="94"/>
        <v>5960.0251487257192</v>
      </c>
      <c r="O95" s="46">
        <f t="shared" si="94"/>
        <v>6912.4389701323234</v>
      </c>
      <c r="P95" s="46">
        <f t="shared" si="94"/>
        <v>6496.2531526395469</v>
      </c>
      <c r="Q95" s="46">
        <f t="shared" si="94"/>
        <v>6043.9883049268392</v>
      </c>
      <c r="R95" s="46">
        <f t="shared" si="94"/>
        <v>5557.4829685632139</v>
      </c>
      <c r="S95" s="46">
        <f t="shared" si="94"/>
        <v>5038.8942003371194</v>
      </c>
      <c r="T95" s="46">
        <f t="shared" si="94"/>
        <v>4490.6837268397794</v>
      </c>
      <c r="U95" s="46">
        <f t="shared" si="94"/>
        <v>3915.6001072084764</v>
      </c>
      <c r="V95" s="46"/>
      <c r="W95" s="58" t="s">
        <v>1019</v>
      </c>
    </row>
    <row r="96" spans="1:23" x14ac:dyDescent="0.2">
      <c r="A96" s="46"/>
      <c r="C96" s="59" t="str">
        <f>C136</f>
        <v>Accrued Expenses and Other Liabilities</v>
      </c>
      <c r="D96" s="46"/>
      <c r="E96" s="46"/>
      <c r="F96" s="46"/>
      <c r="G96" s="46"/>
      <c r="H96" s="46"/>
      <c r="I96" s="46"/>
      <c r="J96" s="46"/>
      <c r="L96" s="46">
        <f t="shared" ref="L96:U96" si="95">L136-K136</f>
        <v>2288.9639130125288</v>
      </c>
      <c r="M96" s="46">
        <f t="shared" si="95"/>
        <v>8486.1750896466547</v>
      </c>
      <c r="N96" s="46">
        <f t="shared" si="95"/>
        <v>8108.2540786553873</v>
      </c>
      <c r="O96" s="46">
        <f t="shared" si="95"/>
        <v>7687.2224102269392</v>
      </c>
      <c r="P96" s="46">
        <f t="shared" si="95"/>
        <v>7224.3882417267305</v>
      </c>
      <c r="Q96" s="46">
        <f t="shared" si="95"/>
        <v>6721.4311107174144</v>
      </c>
      <c r="R96" s="46">
        <f t="shared" si="95"/>
        <v>6180.3956324225874</v>
      </c>
      <c r="S96" s="46">
        <f t="shared" si="95"/>
        <v>5603.6806381890783</v>
      </c>
      <c r="T96" s="46">
        <f t="shared" si="95"/>
        <v>4994.0237782009644</v>
      </c>
      <c r="U96" s="46">
        <f t="shared" si="95"/>
        <v>4354.4816849274212</v>
      </c>
      <c r="V96" s="46"/>
      <c r="W96" s="58" t="s">
        <v>1019</v>
      </c>
    </row>
    <row r="97" spans="1:23" x14ac:dyDescent="0.2">
      <c r="A97" s="46"/>
      <c r="C97" s="59" t="str">
        <f>C138</f>
        <v>Income Tax Payable</v>
      </c>
      <c r="D97" s="46"/>
      <c r="E97" s="46"/>
      <c r="F97" s="46"/>
      <c r="G97" s="46"/>
      <c r="H97" s="46"/>
      <c r="I97" s="46"/>
      <c r="J97" s="46"/>
      <c r="L97" s="46">
        <f t="shared" ref="L97:U97" si="96">L138-K138</f>
        <v>5407.1884548432427</v>
      </c>
      <c r="M97" s="46">
        <f t="shared" si="96"/>
        <v>20046.776495538536</v>
      </c>
      <c r="N97" s="46">
        <f t="shared" si="96"/>
        <v>19154.018809033441</v>
      </c>
      <c r="O97" s="46">
        <f t="shared" si="96"/>
        <v>18159.421400263789</v>
      </c>
      <c r="P97" s="46">
        <f t="shared" si="96"/>
        <v>17066.07451165875</v>
      </c>
      <c r="Q97" s="46">
        <f t="shared" si="96"/>
        <v>15877.945692058769</v>
      </c>
      <c r="R97" s="46">
        <f t="shared" si="96"/>
        <v>14599.864908318385</v>
      </c>
      <c r="S97" s="46">
        <f t="shared" si="96"/>
        <v>13237.498887243681</v>
      </c>
      <c r="T97" s="46">
        <f t="shared" si="96"/>
        <v>11797.314742791583</v>
      </c>
      <c r="U97" s="46">
        <f t="shared" si="96"/>
        <v>10286.533116451465</v>
      </c>
      <c r="V97" s="46"/>
      <c r="W97" s="58" t="s">
        <v>1020</v>
      </c>
    </row>
    <row r="98" spans="1:23" x14ac:dyDescent="0.2">
      <c r="A98" s="46"/>
      <c r="C98" s="59" t="str">
        <f>C140</f>
        <v>Deferred Income Tax Liabilities</v>
      </c>
      <c r="D98" s="46"/>
      <c r="E98" s="46"/>
      <c r="F98" s="46"/>
      <c r="G98" s="46"/>
      <c r="H98" s="46"/>
      <c r="I98" s="46"/>
      <c r="J98" s="46"/>
      <c r="L98" s="46">
        <f t="shared" ref="L98:U98" si="97">L140-K140</f>
        <v>-408.59999999999991</v>
      </c>
      <c r="M98" s="46">
        <f t="shared" si="97"/>
        <v>-408.59999999999991</v>
      </c>
      <c r="N98" s="46">
        <f t="shared" si="97"/>
        <v>-408.59999999999991</v>
      </c>
      <c r="O98" s="46">
        <f t="shared" si="97"/>
        <v>-408.59999999999991</v>
      </c>
      <c r="P98" s="46">
        <f t="shared" si="97"/>
        <v>-408.60000000000014</v>
      </c>
      <c r="Q98" s="46">
        <f t="shared" si="97"/>
        <v>-408.60000000000014</v>
      </c>
      <c r="R98" s="46">
        <f t="shared" si="97"/>
        <v>-408.59999999999991</v>
      </c>
      <c r="S98" s="46">
        <f t="shared" si="97"/>
        <v>-408.60000000000014</v>
      </c>
      <c r="T98" s="46">
        <f t="shared" si="97"/>
        <v>-408.6</v>
      </c>
      <c r="U98" s="46">
        <f t="shared" si="97"/>
        <v>-408.6</v>
      </c>
      <c r="V98" s="46"/>
      <c r="W98" s="58" t="s">
        <v>1020</v>
      </c>
    </row>
    <row r="99" spans="1:23" x14ac:dyDescent="0.2">
      <c r="A99" s="46"/>
      <c r="C99" s="59" t="str">
        <f>C141</f>
        <v>Other Liabilities</v>
      </c>
      <c r="D99" s="46"/>
      <c r="E99" s="46"/>
      <c r="F99" s="46"/>
      <c r="G99" s="46"/>
      <c r="H99" s="46"/>
      <c r="I99" s="46"/>
      <c r="J99" s="46"/>
      <c r="L99" s="46">
        <f t="shared" ref="L99:U99" si="98">L141-K141</f>
        <v>30.31801309960656</v>
      </c>
      <c r="M99" s="46">
        <f t="shared" si="98"/>
        <v>112.40193262586035</v>
      </c>
      <c r="N99" s="46">
        <f t="shared" si="98"/>
        <v>107.39625556091733</v>
      </c>
      <c r="O99" s="46">
        <f t="shared" si="98"/>
        <v>101.81956491665005</v>
      </c>
      <c r="P99" s="46">
        <f t="shared" si="98"/>
        <v>95.689187629457592</v>
      </c>
      <c r="Q99" s="46">
        <f t="shared" si="98"/>
        <v>89.027369677765819</v>
      </c>
      <c r="R99" s="46">
        <f t="shared" si="98"/>
        <v>81.861192603044401</v>
      </c>
      <c r="S99" s="46">
        <f t="shared" si="98"/>
        <v>74.222429645485136</v>
      </c>
      <c r="T99" s="46">
        <f t="shared" si="98"/>
        <v>66.147341802331539</v>
      </c>
      <c r="U99" s="46">
        <f t="shared" si="98"/>
        <v>57.6764150868039</v>
      </c>
      <c r="V99" s="46"/>
      <c r="W99" s="58" t="s">
        <v>1020</v>
      </c>
    </row>
    <row r="100" spans="1:23" x14ac:dyDescent="0.2">
      <c r="A100" s="46"/>
      <c r="C100" s="63" t="s">
        <v>1021</v>
      </c>
      <c r="D100" s="46"/>
      <c r="E100" s="46"/>
      <c r="F100" s="46"/>
      <c r="G100" s="46"/>
      <c r="H100" s="46"/>
      <c r="I100" s="46"/>
      <c r="J100" s="46"/>
      <c r="K100" s="46"/>
      <c r="L100" s="46">
        <f t="shared" ref="L100:U100" ca="1" si="99">SUM(L84:L99)</f>
        <v>801538.06820262247</v>
      </c>
      <c r="M100" s="46">
        <f t="shared" ca="1" si="99"/>
        <v>806195.11375642463</v>
      </c>
      <c r="N100" s="46">
        <f t="shared" ca="1" si="99"/>
        <v>840744.32322307583</v>
      </c>
      <c r="O100" s="46">
        <f t="shared" ca="1" si="99"/>
        <v>871545.79305463587</v>
      </c>
      <c r="P100" s="46">
        <f t="shared" ca="1" si="99"/>
        <v>901921.05934692093</v>
      </c>
      <c r="Q100" s="46">
        <f t="shared" ca="1" si="99"/>
        <v>931245.71196354018</v>
      </c>
      <c r="R100" s="46">
        <f t="shared" ca="1" si="99"/>
        <v>959355.63864483905</v>
      </c>
      <c r="S100" s="46">
        <f t="shared" ca="1" si="99"/>
        <v>986089.47375370306</v>
      </c>
      <c r="T100" s="46">
        <f t="shared" ca="1" si="99"/>
        <v>1011290.0720626072</v>
      </c>
      <c r="U100" s="46">
        <f t="shared" ca="1" si="99"/>
        <v>1034805.9808017996</v>
      </c>
      <c r="V100" s="46"/>
      <c r="W100" s="58" t="s">
        <v>1022</v>
      </c>
    </row>
    <row r="101" spans="1:23" x14ac:dyDescent="0.2">
      <c r="A101" s="46"/>
      <c r="C101" s="46"/>
      <c r="D101" s="46"/>
      <c r="E101" s="46"/>
      <c r="F101" s="46"/>
      <c r="G101" s="46"/>
      <c r="H101" s="46"/>
      <c r="I101" s="46"/>
      <c r="J101" s="46"/>
      <c r="K101" s="46"/>
      <c r="L101" s="46"/>
      <c r="M101" s="46"/>
      <c r="N101" s="46"/>
      <c r="O101" s="46"/>
      <c r="P101" s="46"/>
      <c r="Q101" s="46"/>
      <c r="R101" s="46"/>
      <c r="S101" s="46"/>
      <c r="T101" s="46"/>
      <c r="U101" s="46"/>
      <c r="V101" s="46"/>
      <c r="W101" s="46"/>
    </row>
    <row r="102" spans="1:23" x14ac:dyDescent="0.2">
      <c r="A102" s="46"/>
      <c r="C102" s="46" t="s">
        <v>343</v>
      </c>
      <c r="D102" s="46"/>
      <c r="E102" s="46"/>
      <c r="F102" s="46"/>
      <c r="G102" s="46"/>
      <c r="H102" s="46"/>
      <c r="I102" s="46"/>
      <c r="J102" s="46"/>
      <c r="K102" s="46"/>
      <c r="L102" s="46">
        <f t="shared" ref="L102:U102" si="100">-L51</f>
        <v>-56608.204128321682</v>
      </c>
      <c r="M102" s="46">
        <f t="shared" si="100"/>
        <v>-63046.899575762363</v>
      </c>
      <c r="N102" s="46">
        <f t="shared" si="100"/>
        <v>-77067.636364785052</v>
      </c>
      <c r="O102" s="46">
        <f t="shared" si="100"/>
        <v>-78936.806446692863</v>
      </c>
      <c r="P102" s="46">
        <f t="shared" si="100"/>
        <v>-80693.437078786606</v>
      </c>
      <c r="Q102" s="46">
        <f t="shared" si="100"/>
        <v>-82327.772248150664</v>
      </c>
      <c r="R102" s="46">
        <f t="shared" si="100"/>
        <v>-83830.55309589993</v>
      </c>
      <c r="S102" s="46">
        <f t="shared" si="100"/>
        <v>-85193.104045841785</v>
      </c>
      <c r="T102" s="46">
        <f t="shared" si="100"/>
        <v>-86407.415189243955</v>
      </c>
      <c r="U102" s="46">
        <f t="shared" si="100"/>
        <v>-87466.219846288033</v>
      </c>
      <c r="V102" s="46"/>
      <c r="W102" s="46"/>
    </row>
    <row r="103" spans="1:23" x14ac:dyDescent="0.2">
      <c r="A103" s="46"/>
      <c r="C103" s="46" t="s">
        <v>1023</v>
      </c>
      <c r="D103" s="46"/>
      <c r="E103" s="46"/>
      <c r="F103" s="46"/>
      <c r="G103" s="46"/>
      <c r="H103" s="46"/>
      <c r="I103" s="46"/>
      <c r="J103" s="46"/>
      <c r="K103" s="46"/>
      <c r="L103" s="46">
        <f t="shared" ref="L103:U103" si="101">L49</f>
        <v>0</v>
      </c>
      <c r="M103" s="46">
        <f t="shared" si="101"/>
        <v>0</v>
      </c>
      <c r="N103" s="46">
        <f t="shared" si="101"/>
        <v>0</v>
      </c>
      <c r="O103" s="46">
        <f t="shared" si="101"/>
        <v>0</v>
      </c>
      <c r="P103" s="46">
        <f t="shared" si="101"/>
        <v>0</v>
      </c>
      <c r="Q103" s="46">
        <f t="shared" si="101"/>
        <v>0</v>
      </c>
      <c r="R103" s="46">
        <f t="shared" si="101"/>
        <v>0</v>
      </c>
      <c r="S103" s="46">
        <f t="shared" si="101"/>
        <v>0</v>
      </c>
      <c r="T103" s="46">
        <f t="shared" si="101"/>
        <v>0</v>
      </c>
      <c r="U103" s="46">
        <f t="shared" si="101"/>
        <v>0</v>
      </c>
      <c r="V103" s="46"/>
      <c r="W103" s="46"/>
    </row>
    <row r="104" spans="1:23" x14ac:dyDescent="0.2">
      <c r="A104" s="46"/>
      <c r="C104" s="46" t="str">
        <f>C53</f>
        <v>Purchase of Software</v>
      </c>
      <c r="D104" s="46"/>
      <c r="E104" s="46"/>
      <c r="F104" s="46"/>
      <c r="G104" s="46"/>
      <c r="H104" s="46"/>
      <c r="I104" s="46"/>
      <c r="J104" s="46"/>
      <c r="K104" s="46"/>
      <c r="L104" s="46">
        <f t="shared" ref="L104:U104" si="102">-L53</f>
        <v>-22822.005871678324</v>
      </c>
      <c r="M104" s="46">
        <f t="shared" si="102"/>
        <v>-23466.810424237647</v>
      </c>
      <c r="N104" s="46">
        <f t="shared" si="102"/>
        <v>-24082.899426408163</v>
      </c>
      <c r="O104" s="46">
        <f t="shared" si="102"/>
        <v>-24666.9972035914</v>
      </c>
      <c r="P104" s="46">
        <f t="shared" si="102"/>
        <v>-25215.927478834561</v>
      </c>
      <c r="Q104" s="46">
        <f t="shared" si="102"/>
        <v>-25726.641591390646</v>
      </c>
      <c r="R104" s="46">
        <f t="shared" si="102"/>
        <v>-26196.246236393294</v>
      </c>
      <c r="S104" s="46">
        <f t="shared" si="102"/>
        <v>-26622.030379240066</v>
      </c>
      <c r="T104" s="46">
        <f t="shared" si="102"/>
        <v>-27001.491000044625</v>
      </c>
      <c r="U104" s="46">
        <f t="shared" si="102"/>
        <v>-27332.357330849292</v>
      </c>
      <c r="V104" s="46"/>
      <c r="W104" s="46"/>
    </row>
    <row r="105" spans="1:23" x14ac:dyDescent="0.2">
      <c r="A105" s="46"/>
      <c r="C105" s="63" t="s">
        <v>1024</v>
      </c>
      <c r="D105" s="46"/>
      <c r="E105" s="46"/>
      <c r="F105" s="46"/>
      <c r="G105" s="46"/>
      <c r="H105" s="46"/>
      <c r="I105" s="46"/>
      <c r="J105" s="46"/>
      <c r="K105" s="46"/>
      <c r="L105" s="46">
        <f t="shared" ref="L105:U105" si="103">SUM(L102:L104)</f>
        <v>-79430.210000000006</v>
      </c>
      <c r="M105" s="46">
        <f t="shared" si="103"/>
        <v>-86513.71</v>
      </c>
      <c r="N105" s="46">
        <f t="shared" si="103"/>
        <v>-101150.53579119322</v>
      </c>
      <c r="O105" s="46">
        <f t="shared" si="103"/>
        <v>-103603.80365028426</v>
      </c>
      <c r="P105" s="46">
        <f t="shared" si="103"/>
        <v>-105909.36455762117</v>
      </c>
      <c r="Q105" s="46">
        <f t="shared" si="103"/>
        <v>-108054.41383954132</v>
      </c>
      <c r="R105" s="46">
        <f t="shared" si="103"/>
        <v>-110026.79933229322</v>
      </c>
      <c r="S105" s="46">
        <f t="shared" si="103"/>
        <v>-111815.13442508185</v>
      </c>
      <c r="T105" s="46">
        <f t="shared" si="103"/>
        <v>-113408.90618928858</v>
      </c>
      <c r="U105" s="46">
        <f t="shared" si="103"/>
        <v>-114798.57717713733</v>
      </c>
      <c r="V105" s="46"/>
      <c r="W105" s="58" t="s">
        <v>1025</v>
      </c>
    </row>
    <row r="106" spans="1:23" x14ac:dyDescent="0.2">
      <c r="A106" s="46"/>
      <c r="C106" s="46"/>
      <c r="D106" s="46"/>
      <c r="E106" s="46"/>
      <c r="F106" s="46"/>
      <c r="G106" s="46"/>
      <c r="H106" s="46"/>
      <c r="I106" s="46"/>
      <c r="J106" s="46"/>
      <c r="K106" s="46"/>
      <c r="L106" s="46"/>
      <c r="M106" s="46"/>
      <c r="N106" s="46"/>
      <c r="O106" s="46"/>
      <c r="P106" s="46"/>
      <c r="Q106" s="46"/>
      <c r="R106" s="46"/>
      <c r="S106" s="46"/>
      <c r="T106" s="46"/>
      <c r="U106" s="46"/>
      <c r="V106" s="46"/>
      <c r="W106" s="46"/>
    </row>
    <row r="107" spans="1:23" x14ac:dyDescent="0.2">
      <c r="A107" s="46"/>
      <c r="C107" s="46" t="s">
        <v>1026</v>
      </c>
      <c r="D107" s="46"/>
      <c r="E107" s="46"/>
      <c r="F107" s="46"/>
      <c r="G107" s="46"/>
      <c r="H107" s="46"/>
      <c r="I107" s="46"/>
      <c r="J107" s="46"/>
      <c r="K107" s="46"/>
      <c r="L107" s="46">
        <f t="shared" ref="L107:U107" si="104">L70</f>
        <v>0</v>
      </c>
      <c r="M107" s="46">
        <f t="shared" si="104"/>
        <v>0</v>
      </c>
      <c r="N107" s="46">
        <f t="shared" si="104"/>
        <v>0</v>
      </c>
      <c r="O107" s="46">
        <f t="shared" si="104"/>
        <v>0</v>
      </c>
      <c r="P107" s="46">
        <f t="shared" si="104"/>
        <v>0</v>
      </c>
      <c r="Q107" s="46">
        <f t="shared" si="104"/>
        <v>0</v>
      </c>
      <c r="R107" s="46">
        <f t="shared" si="104"/>
        <v>0</v>
      </c>
      <c r="S107" s="46">
        <f t="shared" si="104"/>
        <v>0</v>
      </c>
      <c r="T107" s="46">
        <f t="shared" si="104"/>
        <v>0</v>
      </c>
      <c r="U107" s="46">
        <f t="shared" si="104"/>
        <v>0</v>
      </c>
      <c r="V107" s="46"/>
      <c r="W107" s="46"/>
    </row>
    <row r="108" spans="1:23" x14ac:dyDescent="0.2">
      <c r="A108" s="46"/>
      <c r="C108" s="46" t="s">
        <v>1027</v>
      </c>
      <c r="D108" s="46"/>
      <c r="E108" s="46"/>
      <c r="F108" s="46"/>
      <c r="G108" s="46"/>
      <c r="H108" s="46"/>
      <c r="I108" s="46"/>
      <c r="J108" s="46"/>
      <c r="K108" s="46"/>
      <c r="L108" s="46">
        <f>0</f>
        <v>0</v>
      </c>
      <c r="M108" s="46">
        <f>0</f>
        <v>0</v>
      </c>
      <c r="N108" s="46">
        <f>0</f>
        <v>0</v>
      </c>
      <c r="O108" s="46">
        <f>0</f>
        <v>0</v>
      </c>
      <c r="P108" s="46">
        <f>0</f>
        <v>0</v>
      </c>
      <c r="Q108" s="46">
        <f>0</f>
        <v>0</v>
      </c>
      <c r="R108" s="46">
        <f>0</f>
        <v>0</v>
      </c>
      <c r="S108" s="46">
        <f>0</f>
        <v>0</v>
      </c>
      <c r="T108" s="46">
        <f>0</f>
        <v>0</v>
      </c>
      <c r="U108" s="46">
        <f>0</f>
        <v>0</v>
      </c>
      <c r="V108" s="46"/>
      <c r="W108" s="46"/>
    </row>
    <row r="109" spans="1:23" x14ac:dyDescent="0.2">
      <c r="A109" s="46"/>
      <c r="C109" s="46" t="s">
        <v>1400</v>
      </c>
      <c r="D109" s="46"/>
      <c r="E109" s="46"/>
      <c r="F109" s="46"/>
      <c r="G109" s="46"/>
      <c r="H109" s="46"/>
      <c r="I109" s="46"/>
      <c r="J109" s="46"/>
      <c r="K109" s="46"/>
      <c r="L109" s="46">
        <f t="shared" ref="L109:U109" si="105">-L55</f>
        <v>-603279.50596138358</v>
      </c>
      <c r="M109" s="46">
        <f t="shared" si="105"/>
        <v>-620324.34304086119</v>
      </c>
      <c r="N109" s="46">
        <f t="shared" si="105"/>
        <v>-636610.10998647881</v>
      </c>
      <c r="O109" s="46">
        <f t="shared" si="105"/>
        <v>-652050.21724232414</v>
      </c>
      <c r="P109" s="46">
        <f t="shared" si="105"/>
        <v>-666560.7027411866</v>
      </c>
      <c r="Q109" s="46">
        <f t="shared" si="105"/>
        <v>-680060.97783719341</v>
      </c>
      <c r="R109" s="46">
        <f t="shared" si="105"/>
        <v>-692474.56057953869</v>
      </c>
      <c r="S109" s="46">
        <f t="shared" si="105"/>
        <v>-703729.78717035998</v>
      </c>
      <c r="T109" s="46">
        <f t="shared" si="105"/>
        <v>-713760.49249652319</v>
      </c>
      <c r="U109" s="46">
        <f t="shared" si="105"/>
        <v>-722506.65081886435</v>
      </c>
      <c r="V109" s="46"/>
      <c r="W109" s="46"/>
    </row>
    <row r="110" spans="1:23" x14ac:dyDescent="0.2">
      <c r="A110" s="46"/>
      <c r="C110" s="46" t="str">
        <f>C57</f>
        <v>Dividends, Series a Preferred Stock</v>
      </c>
      <c r="D110" s="46"/>
      <c r="E110" s="46"/>
      <c r="F110" s="46"/>
      <c r="G110" s="46"/>
      <c r="H110" s="46"/>
      <c r="I110" s="46"/>
      <c r="J110" s="46"/>
      <c r="K110" s="46"/>
      <c r="L110" s="46">
        <f t="shared" ref="L110:U110" ca="1" si="106">-L57</f>
        <v>0</v>
      </c>
      <c r="M110" s="46">
        <f t="shared" ca="1" si="106"/>
        <v>0</v>
      </c>
      <c r="N110" s="46">
        <f t="shared" ca="1" si="106"/>
        <v>0</v>
      </c>
      <c r="O110" s="46">
        <f t="shared" ca="1" si="106"/>
        <v>0</v>
      </c>
      <c r="P110" s="46">
        <f t="shared" ca="1" si="106"/>
        <v>0</v>
      </c>
      <c r="Q110" s="46">
        <f t="shared" ca="1" si="106"/>
        <v>0</v>
      </c>
      <c r="R110" s="46">
        <f t="shared" ca="1" si="106"/>
        <v>0</v>
      </c>
      <c r="S110" s="46">
        <f t="shared" ca="1" si="106"/>
        <v>0</v>
      </c>
      <c r="T110" s="46">
        <f t="shared" ca="1" si="106"/>
        <v>0</v>
      </c>
      <c r="U110" s="46">
        <f t="shared" ca="1" si="106"/>
        <v>0</v>
      </c>
      <c r="V110" s="46"/>
      <c r="W110" s="46"/>
    </row>
    <row r="111" spans="1:23" x14ac:dyDescent="0.2">
      <c r="A111" s="46"/>
      <c r="C111" s="46" t="str">
        <f>C72</f>
        <v>Repayment of Leases</v>
      </c>
      <c r="D111" s="46"/>
      <c r="E111" s="46"/>
      <c r="F111" s="46"/>
      <c r="G111" s="46"/>
      <c r="H111" s="46"/>
      <c r="I111" s="46"/>
      <c r="J111" s="46"/>
      <c r="K111" s="46"/>
      <c r="L111" s="46">
        <f t="shared" ref="L111:U111" si="107">-L72</f>
        <v>-83932.792968483453</v>
      </c>
      <c r="M111" s="46">
        <f t="shared" si="107"/>
        <v>-86304.199203299097</v>
      </c>
      <c r="N111" s="46">
        <f t="shared" si="107"/>
        <v>-88569.99787849393</v>
      </c>
      <c r="O111" s="46">
        <f t="shared" si="107"/>
        <v>-90718.142002254361</v>
      </c>
      <c r="P111" s="46">
        <f t="shared" si="107"/>
        <v>-92736.950138803528</v>
      </c>
      <c r="Q111" s="46">
        <f t="shared" si="107"/>
        <v>-94615.210188173151</v>
      </c>
      <c r="R111" s="46">
        <f t="shared" si="107"/>
        <v>-96342.281404772875</v>
      </c>
      <c r="S111" s="46">
        <f t="shared" si="107"/>
        <v>-97908.193380773664</v>
      </c>
      <c r="T111" s="46">
        <f t="shared" si="107"/>
        <v>-99303.740726820281</v>
      </c>
      <c r="U111" s="46">
        <f t="shared" si="107"/>
        <v>-100520.57220954867</v>
      </c>
      <c r="V111" s="46"/>
      <c r="W111" s="46"/>
    </row>
    <row r="112" spans="1:23" x14ac:dyDescent="0.2">
      <c r="A112" s="46"/>
      <c r="C112" s="63" t="s">
        <v>1028</v>
      </c>
      <c r="D112" s="46"/>
      <c r="E112" s="46"/>
      <c r="F112" s="46"/>
      <c r="G112" s="46"/>
      <c r="H112" s="46"/>
      <c r="I112" s="46"/>
      <c r="J112" s="46"/>
      <c r="K112" s="46"/>
      <c r="L112" s="46">
        <f t="shared" ref="L112:U112" ca="1" si="108">SUM(L107:L111)</f>
        <v>-687212.29892986699</v>
      </c>
      <c r="M112" s="46">
        <f t="shared" ca="1" si="108"/>
        <v>-706628.54224416032</v>
      </c>
      <c r="N112" s="46">
        <f t="shared" ca="1" si="108"/>
        <v>-725180.10786497279</v>
      </c>
      <c r="O112" s="46">
        <f t="shared" ca="1" si="108"/>
        <v>-742768.35924457852</v>
      </c>
      <c r="P112" s="46">
        <f t="shared" ca="1" si="108"/>
        <v>-759297.65287999017</v>
      </c>
      <c r="Q112" s="46">
        <f t="shared" ca="1" si="108"/>
        <v>-774676.18802536651</v>
      </c>
      <c r="R112" s="46">
        <f t="shared" ca="1" si="108"/>
        <v>-788816.84198431158</v>
      </c>
      <c r="S112" s="46">
        <f t="shared" ca="1" si="108"/>
        <v>-801637.98055113363</v>
      </c>
      <c r="T112" s="46">
        <f t="shared" ca="1" si="108"/>
        <v>-813064.2332233435</v>
      </c>
      <c r="U112" s="46">
        <f t="shared" ca="1" si="108"/>
        <v>-823027.22302841302</v>
      </c>
      <c r="V112" s="46"/>
      <c r="W112" s="58" t="s">
        <v>1029</v>
      </c>
    </row>
    <row r="113" spans="1:27" x14ac:dyDescent="0.2">
      <c r="A113" s="46"/>
      <c r="C113" s="46"/>
      <c r="D113" s="46"/>
      <c r="E113" s="46"/>
      <c r="F113" s="46"/>
      <c r="G113" s="46"/>
      <c r="H113" s="46"/>
      <c r="I113" s="46"/>
      <c r="J113" s="46"/>
      <c r="K113" s="46"/>
      <c r="L113" s="46"/>
      <c r="M113" s="46"/>
      <c r="N113" s="46"/>
      <c r="O113" s="46"/>
      <c r="P113" s="46"/>
      <c r="Q113" s="46"/>
      <c r="R113" s="46"/>
      <c r="S113" s="46"/>
      <c r="T113" s="46"/>
      <c r="U113" s="46"/>
      <c r="V113" s="46"/>
      <c r="W113" s="46"/>
    </row>
    <row r="114" spans="1:27" x14ac:dyDescent="0.2">
      <c r="A114" s="46"/>
      <c r="C114" s="46" t="s">
        <v>1398</v>
      </c>
      <c r="D114" s="46"/>
      <c r="E114" s="46"/>
      <c r="F114" s="46"/>
      <c r="G114" s="46"/>
      <c r="H114" s="46"/>
      <c r="I114" s="46"/>
      <c r="J114" s="46"/>
      <c r="K114" s="46"/>
      <c r="L114" s="46">
        <f>K122</f>
        <v>183678</v>
      </c>
      <c r="M114" s="46">
        <f t="shared" ref="M114:U114" ca="1" si="109">L116</f>
        <v>218573.55927275552</v>
      </c>
      <c r="N114" s="46">
        <f t="shared" ca="1" si="109"/>
        <v>231626.42078501987</v>
      </c>
      <c r="O114" s="46">
        <f t="shared" ca="1" si="109"/>
        <v>246040.10035192966</v>
      </c>
      <c r="P114" s="46">
        <f t="shared" ca="1" si="109"/>
        <v>271213.73051170271</v>
      </c>
      <c r="Q114" s="46">
        <f t="shared" ca="1" si="109"/>
        <v>307927.77242101228</v>
      </c>
      <c r="R114" s="46">
        <f t="shared" ca="1" si="109"/>
        <v>356442.88251964457</v>
      </c>
      <c r="S114" s="46">
        <f t="shared" ca="1" si="109"/>
        <v>416954.87984787882</v>
      </c>
      <c r="T114" s="46">
        <f t="shared" ca="1" si="109"/>
        <v>489591.23862536636</v>
      </c>
      <c r="U114" s="46">
        <f t="shared" ca="1" si="109"/>
        <v>574408.17127534142</v>
      </c>
      <c r="V114" s="46"/>
      <c r="W114" s="46"/>
    </row>
    <row r="115" spans="1:27" x14ac:dyDescent="0.2">
      <c r="A115" s="46"/>
      <c r="C115" s="46" t="s">
        <v>1030</v>
      </c>
      <c r="D115" s="46"/>
      <c r="E115" s="46"/>
      <c r="F115" s="46"/>
      <c r="G115" s="46"/>
      <c r="H115" s="46"/>
      <c r="I115" s="46"/>
      <c r="J115" s="46"/>
      <c r="K115" s="46"/>
      <c r="L115" s="46">
        <f t="shared" ref="L115:U115" ca="1" si="110">L112+L105+L100</f>
        <v>34895.559272755519</v>
      </c>
      <c r="M115" s="46">
        <f t="shared" ca="1" si="110"/>
        <v>13052.861512264353</v>
      </c>
      <c r="N115" s="46">
        <f t="shared" ca="1" si="110"/>
        <v>14413.679566909792</v>
      </c>
      <c r="O115" s="46">
        <f t="shared" ca="1" si="110"/>
        <v>25173.630159773049</v>
      </c>
      <c r="P115" s="46">
        <f t="shared" ca="1" si="110"/>
        <v>36714.04190930957</v>
      </c>
      <c r="Q115" s="46">
        <f t="shared" ca="1" si="110"/>
        <v>48515.110098632285</v>
      </c>
      <c r="R115" s="46">
        <f t="shared" ca="1" si="110"/>
        <v>60511.997328234254</v>
      </c>
      <c r="S115" s="46">
        <f t="shared" ca="1" si="110"/>
        <v>72636.358777487534</v>
      </c>
      <c r="T115" s="46">
        <f t="shared" ca="1" si="110"/>
        <v>84816.93264997506</v>
      </c>
      <c r="U115" s="46">
        <f t="shared" ca="1" si="110"/>
        <v>96980.180596249178</v>
      </c>
      <c r="V115" s="46"/>
      <c r="W115" s="46"/>
    </row>
    <row r="116" spans="1:27" x14ac:dyDescent="0.2">
      <c r="A116" s="46"/>
      <c r="C116" s="46" t="s">
        <v>1399</v>
      </c>
      <c r="D116" s="46"/>
      <c r="E116" s="46"/>
      <c r="F116" s="46"/>
      <c r="G116" s="46"/>
      <c r="H116" s="46"/>
      <c r="I116" s="46"/>
      <c r="J116" s="46"/>
      <c r="K116" s="46"/>
      <c r="L116" s="46">
        <f t="shared" ref="L116:U116" ca="1" si="111">SUM(L114:L115)</f>
        <v>218573.55927275552</v>
      </c>
      <c r="M116" s="46">
        <f t="shared" ca="1" si="111"/>
        <v>231626.42078501987</v>
      </c>
      <c r="N116" s="46">
        <f t="shared" ca="1" si="111"/>
        <v>246040.10035192966</v>
      </c>
      <c r="O116" s="46">
        <f t="shared" ca="1" si="111"/>
        <v>271213.73051170271</v>
      </c>
      <c r="P116" s="46">
        <f t="shared" ca="1" si="111"/>
        <v>307927.77242101228</v>
      </c>
      <c r="Q116" s="46">
        <f t="shared" ca="1" si="111"/>
        <v>356442.88251964457</v>
      </c>
      <c r="R116" s="46">
        <f t="shared" ca="1" si="111"/>
        <v>416954.87984787882</v>
      </c>
      <c r="S116" s="46">
        <f t="shared" ca="1" si="111"/>
        <v>489591.23862536636</v>
      </c>
      <c r="T116" s="46">
        <f t="shared" ca="1" si="111"/>
        <v>574408.17127534142</v>
      </c>
      <c r="U116" s="46">
        <f t="shared" ca="1" si="111"/>
        <v>671388.3518715906</v>
      </c>
      <c r="V116" s="46"/>
      <c r="W116" s="46"/>
    </row>
    <row r="117" spans="1:27" x14ac:dyDescent="0.2">
      <c r="A117" s="46"/>
      <c r="C117" s="46"/>
      <c r="D117" s="46"/>
      <c r="E117" s="46"/>
      <c r="F117" s="46"/>
      <c r="G117" s="46"/>
      <c r="H117" s="46"/>
      <c r="I117" s="46"/>
      <c r="J117" s="46"/>
      <c r="K117" s="46"/>
      <c r="L117" s="46"/>
      <c r="M117" s="46"/>
      <c r="N117" s="46"/>
      <c r="O117" s="46"/>
      <c r="P117" s="46"/>
      <c r="Q117" s="46"/>
      <c r="R117" s="46"/>
      <c r="S117" s="46"/>
      <c r="T117" s="46"/>
      <c r="U117" s="46"/>
      <c r="V117" s="46"/>
      <c r="W117" s="46"/>
    </row>
    <row r="118" spans="1:27" x14ac:dyDescent="0.2">
      <c r="A118" s="46" t="s">
        <v>203</v>
      </c>
      <c r="C118" s="48" t="s">
        <v>1031</v>
      </c>
      <c r="D118" s="46"/>
      <c r="E118" s="46"/>
      <c r="F118" s="46"/>
      <c r="G118" s="46"/>
      <c r="H118" s="46"/>
      <c r="I118" s="46"/>
      <c r="J118" s="46"/>
      <c r="K118" s="46"/>
      <c r="L118" s="46"/>
      <c r="M118" s="46"/>
      <c r="N118" s="46"/>
      <c r="O118" s="46"/>
      <c r="P118" s="46"/>
      <c r="Q118" s="46"/>
      <c r="R118" s="46"/>
      <c r="S118" s="46"/>
      <c r="T118" s="46"/>
      <c r="U118" s="46"/>
      <c r="V118" s="46"/>
      <c r="W118" s="46"/>
    </row>
    <row r="119" spans="1:27" s="107" customFormat="1" x14ac:dyDescent="0.2">
      <c r="A119" s="48"/>
      <c r="C119" s="108"/>
      <c r="D119" s="108"/>
      <c r="E119" s="108"/>
      <c r="F119" s="109">
        <f>firstyear</f>
        <v>2019</v>
      </c>
      <c r="G119" s="109">
        <f t="shared" ref="G119:U119" si="112">F119+1</f>
        <v>2020</v>
      </c>
      <c r="H119" s="109">
        <f t="shared" si="112"/>
        <v>2021</v>
      </c>
      <c r="I119" s="109">
        <f t="shared" si="112"/>
        <v>2022</v>
      </c>
      <c r="J119" s="109">
        <f t="shared" si="112"/>
        <v>2023</v>
      </c>
      <c r="K119" s="109">
        <f t="shared" si="112"/>
        <v>2024</v>
      </c>
      <c r="L119" s="110">
        <f t="shared" si="112"/>
        <v>2025</v>
      </c>
      <c r="M119" s="110">
        <f t="shared" si="112"/>
        <v>2026</v>
      </c>
      <c r="N119" s="110">
        <f t="shared" si="112"/>
        <v>2027</v>
      </c>
      <c r="O119" s="110">
        <f t="shared" si="112"/>
        <v>2028</v>
      </c>
      <c r="P119" s="110">
        <f t="shared" si="112"/>
        <v>2029</v>
      </c>
      <c r="Q119" s="110">
        <f t="shared" si="112"/>
        <v>2030</v>
      </c>
      <c r="R119" s="110">
        <f t="shared" si="112"/>
        <v>2031</v>
      </c>
      <c r="S119" s="110">
        <f t="shared" si="112"/>
        <v>2032</v>
      </c>
      <c r="T119" s="110">
        <f t="shared" si="112"/>
        <v>2033</v>
      </c>
      <c r="U119" s="110">
        <f t="shared" si="112"/>
        <v>2034</v>
      </c>
      <c r="V119" s="48"/>
      <c r="W119" s="48"/>
    </row>
    <row r="120" spans="1:27" x14ac:dyDescent="0.2">
      <c r="A120" s="50"/>
      <c r="C120" s="50" t="s">
        <v>976</v>
      </c>
      <c r="D120" s="50"/>
      <c r="E120" s="50"/>
      <c r="F120" s="56">
        <v>43830</v>
      </c>
      <c r="G120" s="56">
        <f t="shared" ref="G120:U120" si="113">EOMONTH(F120,12)</f>
        <v>44196</v>
      </c>
      <c r="H120" s="56">
        <f t="shared" si="113"/>
        <v>44561</v>
      </c>
      <c r="I120" s="56">
        <f t="shared" si="113"/>
        <v>44926</v>
      </c>
      <c r="J120" s="56">
        <f t="shared" si="113"/>
        <v>45291</v>
      </c>
      <c r="K120" s="56">
        <f t="shared" si="113"/>
        <v>45657</v>
      </c>
      <c r="L120" s="56">
        <f t="shared" si="113"/>
        <v>46022</v>
      </c>
      <c r="M120" s="56">
        <f t="shared" si="113"/>
        <v>46387</v>
      </c>
      <c r="N120" s="56">
        <f t="shared" si="113"/>
        <v>46752</v>
      </c>
      <c r="O120" s="56">
        <f t="shared" si="113"/>
        <v>47118</v>
      </c>
      <c r="P120" s="56">
        <f t="shared" si="113"/>
        <v>47483</v>
      </c>
      <c r="Q120" s="56">
        <f t="shared" si="113"/>
        <v>47848</v>
      </c>
      <c r="R120" s="56">
        <f t="shared" si="113"/>
        <v>48213</v>
      </c>
      <c r="S120" s="56">
        <f t="shared" si="113"/>
        <v>48579</v>
      </c>
      <c r="T120" s="56">
        <f t="shared" si="113"/>
        <v>48944</v>
      </c>
      <c r="U120" s="56">
        <f t="shared" si="113"/>
        <v>49309</v>
      </c>
      <c r="V120" s="50"/>
      <c r="W120" s="50"/>
    </row>
    <row r="121" spans="1:27" x14ac:dyDescent="0.2">
      <c r="A121" s="46"/>
      <c r="C121" s="46"/>
      <c r="D121" s="46"/>
      <c r="E121" s="46"/>
      <c r="F121" s="46"/>
      <c r="G121" s="46"/>
      <c r="H121" s="46"/>
      <c r="I121" s="46"/>
      <c r="J121" s="46"/>
      <c r="K121" s="46"/>
      <c r="L121" s="46"/>
      <c r="M121" s="46"/>
      <c r="N121" s="46"/>
      <c r="O121" s="46"/>
      <c r="P121" s="46"/>
      <c r="Q121" s="46"/>
      <c r="R121" s="46"/>
      <c r="S121" s="46"/>
      <c r="T121" s="46"/>
      <c r="U121" s="46"/>
      <c r="V121" s="46"/>
      <c r="W121" s="46"/>
    </row>
    <row r="122" spans="1:27" x14ac:dyDescent="0.2">
      <c r="A122" s="46"/>
      <c r="C122" s="46" t="s">
        <v>1032</v>
      </c>
      <c r="D122" s="46"/>
      <c r="E122" s="46"/>
      <c r="F122" s="57">
        <f>SUM('Balance Sheet (As Reported)'!B17,'Balance Sheet (As Reported)'!B23,'Balance Sheet (As Reported)'!B31)</f>
        <v>112045</v>
      </c>
      <c r="G122" s="57">
        <f>SUM('Balance Sheet (As Reported)'!C17,'Balance Sheet (As Reported)'!C23,'Balance Sheet (As Reported)'!C31)</f>
        <v>139273</v>
      </c>
      <c r="H122" s="57">
        <f>SUM('Balance Sheet (As Reported)'!D17,'Balance Sheet (As Reported)'!D23,'Balance Sheet (As Reported)'!D31)</f>
        <v>216925</v>
      </c>
      <c r="I122" s="57">
        <f>SUM('Balance Sheet (As Reported)'!E17,'Balance Sheet (As Reported)'!E23,'Balance Sheet (As Reported)'!E31)</f>
        <v>194885</v>
      </c>
      <c r="J122" s="57">
        <f>SUM('Balance Sheet (As Reported)'!F17,'Balance Sheet (As Reported)'!F23,'Balance Sheet (As Reported)'!F31)</f>
        <v>153097</v>
      </c>
      <c r="K122" s="57">
        <f>SUM('Balance Sheet (As Reported)'!G17,'Balance Sheet (As Reported)'!G23,'Balance Sheet (As Reported)'!G31)</f>
        <v>183678</v>
      </c>
      <c r="L122" s="60">
        <f t="shared" ref="L122:U122" ca="1" si="114">L116</f>
        <v>218573.55927275552</v>
      </c>
      <c r="M122" s="60">
        <f t="shared" ca="1" si="114"/>
        <v>231626.42078501987</v>
      </c>
      <c r="N122" s="60">
        <f t="shared" ca="1" si="114"/>
        <v>246040.10035192966</v>
      </c>
      <c r="O122" s="60">
        <f t="shared" ca="1" si="114"/>
        <v>271213.73051170271</v>
      </c>
      <c r="P122" s="60">
        <f t="shared" ca="1" si="114"/>
        <v>307927.77242101228</v>
      </c>
      <c r="Q122" s="60">
        <f t="shared" ca="1" si="114"/>
        <v>356442.88251964457</v>
      </c>
      <c r="R122" s="60">
        <f t="shared" ca="1" si="114"/>
        <v>416954.87984787882</v>
      </c>
      <c r="S122" s="60">
        <f t="shared" ca="1" si="114"/>
        <v>489591.23862536636</v>
      </c>
      <c r="T122" s="60">
        <f t="shared" ca="1" si="114"/>
        <v>574408.17127534142</v>
      </c>
      <c r="U122" s="60">
        <f t="shared" ca="1" si="114"/>
        <v>671388.3518715906</v>
      </c>
      <c r="V122" s="46"/>
      <c r="W122" s="58" t="s">
        <v>1033</v>
      </c>
      <c r="AA122" s="46"/>
    </row>
    <row r="123" spans="1:27" x14ac:dyDescent="0.2">
      <c r="A123" s="46"/>
      <c r="C123" s="46" t="s">
        <v>1034</v>
      </c>
      <c r="D123" s="46"/>
      <c r="E123" s="46"/>
      <c r="F123" s="57">
        <f>SUM('Balance Sheet (As Reported)'!B18:B19)</f>
        <v>116910</v>
      </c>
      <c r="G123" s="57">
        <f>SUM('Balance Sheet (As Reported)'!C18:C19)</f>
        <v>160663</v>
      </c>
      <c r="H123" s="57">
        <f>SUM('Balance Sheet (As Reported)'!D18:D19)</f>
        <v>194881</v>
      </c>
      <c r="I123" s="57">
        <f>SUM('Balance Sheet (As Reported)'!E18:E19)</f>
        <v>314436</v>
      </c>
      <c r="J123" s="57">
        <f>SUM('Balance Sheet (As Reported)'!F18:F19)</f>
        <v>326818</v>
      </c>
      <c r="K123" s="57">
        <f>SUM('Balance Sheet (As Reported)'!G18:G19)</f>
        <v>279861</v>
      </c>
      <c r="L123" s="60">
        <f t="shared" ref="L123:U123" si="115">K123*(1+L$35)</f>
        <v>282010.14626749471</v>
      </c>
      <c r="M123" s="60">
        <f t="shared" si="115"/>
        <v>289977.95712529763</v>
      </c>
      <c r="N123" s="60">
        <f t="shared" si="115"/>
        <v>297590.93166368006</v>
      </c>
      <c r="O123" s="60">
        <f t="shared" si="115"/>
        <v>304808.59256974352</v>
      </c>
      <c r="P123" s="60">
        <f t="shared" si="115"/>
        <v>311591.69078128546</v>
      </c>
      <c r="Q123" s="60">
        <f t="shared" si="115"/>
        <v>317902.55418183998</v>
      </c>
      <c r="R123" s="60">
        <f t="shared" si="115"/>
        <v>323705.43037816236</v>
      </c>
      <c r="S123" s="60">
        <f t="shared" si="115"/>
        <v>328966.81927963527</v>
      </c>
      <c r="T123" s="60">
        <f t="shared" si="115"/>
        <v>333655.79122090741</v>
      </c>
      <c r="U123" s="60">
        <f t="shared" si="115"/>
        <v>337744.28645966324</v>
      </c>
      <c r="V123" s="46"/>
      <c r="W123" s="58" t="s">
        <v>977</v>
      </c>
      <c r="AA123" s="46"/>
    </row>
    <row r="124" spans="1:27" x14ac:dyDescent="0.2">
      <c r="A124" s="46"/>
      <c r="C124" s="46" t="s">
        <v>1385</v>
      </c>
      <c r="D124" s="46"/>
      <c r="E124" s="46"/>
      <c r="F124" s="57">
        <f>'Balance Sheet (As Reported)'!B20</f>
        <v>1341</v>
      </c>
      <c r="G124" s="57">
        <f>'Balance Sheet (As Reported)'!C20</f>
        <v>1857</v>
      </c>
      <c r="H124" s="57">
        <f>'Balance Sheet (As Reported)'!D20</f>
        <v>22301</v>
      </c>
      <c r="I124" s="57">
        <f>'Balance Sheet (As Reported)'!E20</f>
        <v>14752</v>
      </c>
      <c r="J124" s="57">
        <f>'Balance Sheet (As Reported)'!F20</f>
        <v>4413</v>
      </c>
      <c r="K124" s="57">
        <f>'Balance Sheet (As Reported)'!G20</f>
        <v>4046</v>
      </c>
      <c r="L124" s="60">
        <f t="shared" ref="L124:U124" si="116">K124*(1+L$35)</f>
        <v>4077.0705878928593</v>
      </c>
      <c r="M124" s="60">
        <f t="shared" si="116"/>
        <v>4192.2626394136878</v>
      </c>
      <c r="N124" s="60">
        <f t="shared" si="116"/>
        <v>4302.3247594743443</v>
      </c>
      <c r="O124" s="60">
        <f t="shared" si="116"/>
        <v>4406.671760399563</v>
      </c>
      <c r="P124" s="60">
        <f t="shared" si="116"/>
        <v>4504.7362115517381</v>
      </c>
      <c r="Q124" s="60">
        <f t="shared" si="116"/>
        <v>4595.9734804768241</v>
      </c>
      <c r="R124" s="60">
        <f t="shared" si="116"/>
        <v>4679.8666884990935</v>
      </c>
      <c r="S124" s="60">
        <f t="shared" si="116"/>
        <v>4755.9315188804594</v>
      </c>
      <c r="T124" s="60">
        <f t="shared" si="116"/>
        <v>4823.7208159757565</v>
      </c>
      <c r="U124" s="60">
        <f t="shared" si="116"/>
        <v>4882.8289151249992</v>
      </c>
      <c r="V124" s="46"/>
      <c r="W124" s="58" t="s">
        <v>977</v>
      </c>
      <c r="AA124" s="46"/>
    </row>
    <row r="125" spans="1:27" x14ac:dyDescent="0.2">
      <c r="A125" s="46"/>
      <c r="C125" s="46" t="s">
        <v>1035</v>
      </c>
      <c r="D125" s="46"/>
      <c r="E125" s="46"/>
      <c r="F125" s="57">
        <f>'Balance Sheet (As Reported)'!B21</f>
        <v>172028</v>
      </c>
      <c r="G125" s="57">
        <f>'Balance Sheet (As Reported)'!C21</f>
        <v>175121</v>
      </c>
      <c r="H125" s="57">
        <f>'Balance Sheet (As Reported)'!D21</f>
        <v>213520</v>
      </c>
      <c r="I125" s="57">
        <f>'Balance Sheet (As Reported)'!E21</f>
        <v>471551</v>
      </c>
      <c r="J125" s="57">
        <f>'Balance Sheet (As Reported)'!F21</f>
        <v>385054</v>
      </c>
      <c r="K125" s="57">
        <f>'Balance Sheet (As Reported)'!G21</f>
        <v>356254</v>
      </c>
      <c r="L125" s="60">
        <f t="shared" ref="L125:U125" si="117">K125*(L$15/K$15)</f>
        <v>367054.82475050958</v>
      </c>
      <c r="M125" s="60">
        <f t="shared" si="117"/>
        <v>375277.4341288766</v>
      </c>
      <c r="N125" s="60">
        <f t="shared" si="117"/>
        <v>383292.81647675048</v>
      </c>
      <c r="O125" s="60">
        <f t="shared" si="117"/>
        <v>392589.05934810813</v>
      </c>
      <c r="P125" s="60">
        <f t="shared" si="117"/>
        <v>401325.59175319696</v>
      </c>
      <c r="Q125" s="60">
        <f t="shared" si="117"/>
        <v>409453.8925507908</v>
      </c>
      <c r="R125" s="60">
        <f t="shared" si="117"/>
        <v>416927.913175411</v>
      </c>
      <c r="S125" s="60">
        <f t="shared" si="117"/>
        <v>423704.50599479221</v>
      </c>
      <c r="T125" s="60">
        <f t="shared" si="117"/>
        <v>429743.83404724038</v>
      </c>
      <c r="U125" s="60">
        <f t="shared" si="117"/>
        <v>435009.75679042912</v>
      </c>
      <c r="V125" s="46"/>
      <c r="W125" s="58" t="s">
        <v>1036</v>
      </c>
      <c r="AA125" s="46"/>
    </row>
    <row r="126" spans="1:27" x14ac:dyDescent="0.2">
      <c r="A126" s="46"/>
      <c r="C126" s="46" t="str">
        <f>'Balance Sheet (As Reported)'!A22</f>
        <v>Prepaid Expenses and Other Current Assets</v>
      </c>
      <c r="D126" s="46"/>
      <c r="E126" s="46"/>
      <c r="F126" s="57">
        <f>'Balance Sheet (As Reported)'!B22</f>
        <v>25350</v>
      </c>
      <c r="G126" s="57">
        <f>'Balance Sheet (As Reported)'!C22</f>
        <v>17856</v>
      </c>
      <c r="H126" s="57">
        <f>'Balance Sheet (As Reported)'!D22</f>
        <v>22605</v>
      </c>
      <c r="I126" s="57">
        <f>'Balance Sheet (As Reported)'!E22</f>
        <v>33605</v>
      </c>
      <c r="J126" s="57">
        <f>'Balance Sheet (As Reported)'!F22</f>
        <v>45129</v>
      </c>
      <c r="K126" s="57">
        <f>'Balance Sheet (As Reported)'!G22</f>
        <v>51623</v>
      </c>
      <c r="L126" s="60">
        <f t="shared" ref="L126:U126" si="118">K126*(1+L$35)</f>
        <v>52019.430291347766</v>
      </c>
      <c r="M126" s="60">
        <f t="shared" si="118"/>
        <v>53489.168125173695</v>
      </c>
      <c r="N126" s="60">
        <f t="shared" si="118"/>
        <v>54893.453054459722</v>
      </c>
      <c r="O126" s="60">
        <f t="shared" si="118"/>
        <v>56224.818657218639</v>
      </c>
      <c r="P126" s="60">
        <f t="shared" si="118"/>
        <v>57476.025073884164</v>
      </c>
      <c r="Q126" s="60">
        <f t="shared" si="118"/>
        <v>58640.12332739868</v>
      </c>
      <c r="R126" s="60">
        <f t="shared" si="118"/>
        <v>59710.518551752015</v>
      </c>
      <c r="S126" s="60">
        <f t="shared" si="118"/>
        <v>60681.031339388508</v>
      </c>
      <c r="T126" s="60">
        <f t="shared" si="118"/>
        <v>61545.956421926945</v>
      </c>
      <c r="U126" s="60">
        <f t="shared" si="118"/>
        <v>62300.117915347939</v>
      </c>
      <c r="V126" s="46"/>
      <c r="W126" s="58" t="s">
        <v>977</v>
      </c>
      <c r="AA126" s="46"/>
    </row>
    <row r="127" spans="1:27" x14ac:dyDescent="0.2">
      <c r="A127" s="46"/>
      <c r="C127" s="46" t="s">
        <v>275</v>
      </c>
      <c r="D127" s="46"/>
      <c r="E127" s="46"/>
      <c r="F127" s="57">
        <f>'Balance Sheet (As Reported)'!B26</f>
        <v>182228</v>
      </c>
      <c r="G127" s="57">
        <f>'Balance Sheet (As Reported)'!C26</f>
        <v>167421</v>
      </c>
      <c r="H127" s="57">
        <f>'Balance Sheet (As Reported)'!D26</f>
        <v>160768</v>
      </c>
      <c r="I127" s="57">
        <f>'Balance Sheet (As Reported)'!E26</f>
        <v>239905</v>
      </c>
      <c r="J127" s="57">
        <f>'Balance Sheet (As Reported)'!F26</f>
        <v>287440</v>
      </c>
      <c r="K127" s="57">
        <f>'Balance Sheet (As Reported)'!G26</f>
        <v>307228</v>
      </c>
      <c r="L127" s="60">
        <f t="shared" ref="L127:U127" si="119">K127+L74-L77</f>
        <v>429311.39059445082</v>
      </c>
      <c r="M127" s="60">
        <f t="shared" si="119"/>
        <v>555006.46060833998</v>
      </c>
      <c r="N127" s="60">
        <f t="shared" si="119"/>
        <v>684261.20783424203</v>
      </c>
      <c r="O127" s="60">
        <f t="shared" si="119"/>
        <v>816613.34019563545</v>
      </c>
      <c r="P127" s="60">
        <f t="shared" si="119"/>
        <v>951872.44149014971</v>
      </c>
      <c r="Q127" s="60">
        <f t="shared" si="119"/>
        <v>1089831.9074717942</v>
      </c>
      <c r="R127" s="60">
        <f t="shared" si="119"/>
        <v>1230269.7972575282</v>
      </c>
      <c r="S127" s="60">
        <f t="shared" si="119"/>
        <v>1372949.8277994443</v>
      </c>
      <c r="T127" s="60">
        <f t="shared" si="119"/>
        <v>1517622.5049085543</v>
      </c>
      <c r="U127" s="60">
        <f t="shared" si="119"/>
        <v>1664026.3825218487</v>
      </c>
      <c r="V127" s="46"/>
      <c r="W127" s="58" t="s">
        <v>1484</v>
      </c>
      <c r="AA127" s="46"/>
    </row>
    <row r="128" spans="1:27" x14ac:dyDescent="0.2">
      <c r="A128" s="46"/>
      <c r="C128" s="46" t="s">
        <v>1038</v>
      </c>
      <c r="D128" s="46"/>
      <c r="E128" s="46"/>
      <c r="F128" s="57">
        <f>'Balance Sheet (As Reported)'!B27</f>
        <v>47405</v>
      </c>
      <c r="G128" s="57">
        <f>'Balance Sheet (As Reported)'!C27</f>
        <v>57467</v>
      </c>
      <c r="H128" s="57">
        <f>'Balance Sheet (As Reported)'!D27</f>
        <v>108398</v>
      </c>
      <c r="I128" s="57">
        <f>'Balance Sheet (As Reported)'!E27</f>
        <v>181529</v>
      </c>
      <c r="J128" s="57">
        <f>'Balance Sheet (As Reported)'!F27</f>
        <v>238315</v>
      </c>
      <c r="K128" s="57">
        <f>'Balance Sheet (As Reported)'!G27</f>
        <v>244335</v>
      </c>
      <c r="L128" s="60">
        <f t="shared" ref="L128:U128" si="120">K128-L102-L76-L103</f>
        <v>254412.81729584746</v>
      </c>
      <c r="M128" s="60">
        <f t="shared" si="120"/>
        <v>271076.09980975412</v>
      </c>
      <c r="N128" s="60">
        <f t="shared" si="120"/>
        <v>302879.90674299281</v>
      </c>
      <c r="O128" s="60">
        <f t="shared" si="120"/>
        <v>335117.4642048307</v>
      </c>
      <c r="P128" s="60">
        <f t="shared" si="120"/>
        <v>367727.30411748472</v>
      </c>
      <c r="Q128" s="60">
        <f t="shared" si="120"/>
        <v>400645.50149852835</v>
      </c>
      <c r="R128" s="60">
        <f t="shared" si="120"/>
        <v>433806.03802142863</v>
      </c>
      <c r="S128" s="60">
        <f t="shared" si="120"/>
        <v>467141.18864583952</v>
      </c>
      <c r="T128" s="60">
        <f t="shared" si="120"/>
        <v>500581.92765852</v>
      </c>
      <c r="U128" s="60">
        <f t="shared" si="120"/>
        <v>534058.35016469948</v>
      </c>
      <c r="V128" s="46"/>
      <c r="W128" s="58" t="s">
        <v>1039</v>
      </c>
      <c r="AA128" s="46"/>
    </row>
    <row r="129" spans="1:27" x14ac:dyDescent="0.2">
      <c r="A129" s="46"/>
      <c r="C129" s="46" t="s">
        <v>1040</v>
      </c>
      <c r="D129" s="46"/>
      <c r="E129" s="46"/>
      <c r="F129" s="57">
        <f>'Balance Sheet (As Reported)'!B28</f>
        <v>24747</v>
      </c>
      <c r="G129" s="57">
        <f>'Balance Sheet (As Reported)'!C28</f>
        <v>350784</v>
      </c>
      <c r="H129" s="57">
        <f>'Balance Sheet (As Reported)'!D28</f>
        <v>567201</v>
      </c>
      <c r="I129" s="57">
        <f>'Balance Sheet (As Reported)'!E28</f>
        <v>528278</v>
      </c>
      <c r="J129" s="57">
        <f>'Balance Sheet (As Reported)'!F28</f>
        <v>667972</v>
      </c>
      <c r="K129" s="57">
        <f>'Balance Sheet (As Reported)'!G28</f>
        <v>872350</v>
      </c>
      <c r="L129" s="60">
        <f t="shared" ref="L129:U129" si="121">K129*(1+L$35)</f>
        <v>879049.06756014237</v>
      </c>
      <c r="M129" s="60">
        <f t="shared" si="121"/>
        <v>903885.39631550433</v>
      </c>
      <c r="N129" s="60">
        <f t="shared" si="121"/>
        <v>927615.67076802871</v>
      </c>
      <c r="O129" s="60">
        <f t="shared" si="121"/>
        <v>950113.71976879856</v>
      </c>
      <c r="P129" s="60">
        <f t="shared" si="121"/>
        <v>971257.20072841283</v>
      </c>
      <c r="Q129" s="60">
        <f t="shared" si="121"/>
        <v>990928.68652841263</v>
      </c>
      <c r="R129" s="60">
        <f t="shared" si="121"/>
        <v>1009016.7339871933</v>
      </c>
      <c r="S129" s="60">
        <f t="shared" si="121"/>
        <v>1025416.9205376591</v>
      </c>
      <c r="T129" s="60">
        <f t="shared" si="121"/>
        <v>1040032.8358419306</v>
      </c>
      <c r="U129" s="60">
        <f t="shared" si="121"/>
        <v>1052777.0153507891</v>
      </c>
      <c r="V129" s="46"/>
      <c r="W129" s="58" t="s">
        <v>977</v>
      </c>
      <c r="AA129" s="46"/>
    </row>
    <row r="130" spans="1:27" x14ac:dyDescent="0.2">
      <c r="A130" s="46"/>
      <c r="C130" s="46" t="s">
        <v>272</v>
      </c>
      <c r="D130" s="46"/>
      <c r="E130" s="46"/>
      <c r="F130" s="57">
        <f>'Balance Sheet (As Reported)'!B29</f>
        <v>1578</v>
      </c>
      <c r="G130" s="57">
        <f>'Balance Sheet (As Reported)'!C29</f>
        <v>1719</v>
      </c>
      <c r="H130" s="57">
        <f>'Balance Sheet (As Reported)'!D29</f>
        <v>1600</v>
      </c>
      <c r="I130" s="57">
        <f>'Balance Sheet (As Reported)'!E29</f>
        <v>714814</v>
      </c>
      <c r="J130" s="57">
        <f>'Balance Sheet (As Reported)'!F29</f>
        <v>711588</v>
      </c>
      <c r="K130" s="57">
        <f>'Balance Sheet (As Reported)'!G29</f>
        <v>711491</v>
      </c>
      <c r="L130" s="60">
        <f t="shared" ref="L130:U130" si="122">K130-L69</f>
        <v>703462.14092495362</v>
      </c>
      <c r="M130" s="60">
        <f t="shared" si="122"/>
        <v>695640.15737529658</v>
      </c>
      <c r="N130" s="60">
        <f t="shared" si="122"/>
        <v>688181.59822875448</v>
      </c>
      <c r="O130" s="60">
        <f t="shared" si="122"/>
        <v>680664.03032796492</v>
      </c>
      <c r="P130" s="60">
        <f t="shared" si="122"/>
        <v>673103.770091568</v>
      </c>
      <c r="Q130" s="60">
        <f t="shared" si="122"/>
        <v>665517.51160032512</v>
      </c>
      <c r="R130" s="60">
        <f t="shared" si="122"/>
        <v>657922.22129546572</v>
      </c>
      <c r="S130" s="60">
        <f t="shared" si="122"/>
        <v>650335.02884486481</v>
      </c>
      <c r="T130" s="60">
        <f t="shared" si="122"/>
        <v>642773.11530265759</v>
      </c>
      <c r="U130" s="60">
        <f t="shared" si="122"/>
        <v>635253.59974023001</v>
      </c>
      <c r="V130" s="46"/>
      <c r="W130" s="58" t="s">
        <v>1475</v>
      </c>
      <c r="AA130" s="46"/>
    </row>
    <row r="131" spans="1:27" x14ac:dyDescent="0.2">
      <c r="A131" s="46"/>
      <c r="C131" s="46" t="s">
        <v>1041</v>
      </c>
      <c r="D131" s="46"/>
      <c r="E131" s="46"/>
      <c r="F131" s="57">
        <f>'Balance Sheet (As Reported)'!B30</f>
        <v>47095</v>
      </c>
      <c r="G131" s="57">
        <f>'Balance Sheet (As Reported)'!C30</f>
        <v>37636</v>
      </c>
      <c r="H131" s="57">
        <f>'Balance Sheet (As Reported)'!D30</f>
        <v>28802</v>
      </c>
      <c r="I131" s="57">
        <f>'Balance Sheet (As Reported)'!E30</f>
        <v>1800167</v>
      </c>
      <c r="J131" s="57">
        <f>'Balance Sheet (As Reported)'!F30</f>
        <v>1792562</v>
      </c>
      <c r="K131" s="57">
        <f>'Balance Sheet (As Reported)'!G30</f>
        <v>1777080</v>
      </c>
      <c r="L131" s="60">
        <f t="shared" ref="L131:U131" si="123">K131+L53-L67</f>
        <v>1783221.5447605848</v>
      </c>
      <c r="M131" s="60">
        <f t="shared" si="123"/>
        <v>1790437.6910254303</v>
      </c>
      <c r="N131" s="60">
        <f t="shared" si="123"/>
        <v>1799024.9634112099</v>
      </c>
      <c r="O131" s="60">
        <f t="shared" si="123"/>
        <v>1808073.7391655229</v>
      </c>
      <c r="P131" s="60">
        <f t="shared" si="123"/>
        <v>1817582.7491752354</v>
      </c>
      <c r="Q131" s="60">
        <f t="shared" si="123"/>
        <v>1827548.4602833432</v>
      </c>
      <c r="R131" s="60">
        <f t="shared" si="123"/>
        <v>1837965.0118740262</v>
      </c>
      <c r="S131" s="60">
        <f t="shared" si="123"/>
        <v>1848824.1714105122</v>
      </c>
      <c r="T131" s="60">
        <f t="shared" si="123"/>
        <v>1860115.3100943395</v>
      </c>
      <c r="U131" s="60">
        <f t="shared" si="123"/>
        <v>1871825.3995860179</v>
      </c>
      <c r="V131" s="46"/>
      <c r="W131" s="58" t="s">
        <v>1042</v>
      </c>
      <c r="AA131" s="46"/>
    </row>
    <row r="132" spans="1:27" x14ac:dyDescent="0.2">
      <c r="A132" s="46"/>
      <c r="C132" s="46" t="s">
        <v>269</v>
      </c>
      <c r="D132" s="46"/>
      <c r="E132" s="46"/>
      <c r="F132" s="57">
        <f>'Balance Sheet (As Reported)'!B32</f>
        <v>8075</v>
      </c>
      <c r="G132" s="57">
        <f>'Balance Sheet (As Reported)'!C32</f>
        <v>8926</v>
      </c>
      <c r="H132" s="57">
        <f>'Balance Sheet (As Reported)'!D32</f>
        <v>8067</v>
      </c>
      <c r="I132" s="57">
        <f>'Balance Sheet (As Reported)'!E32</f>
        <v>7875</v>
      </c>
      <c r="J132" s="57">
        <f>'Balance Sheet (As Reported)'!F32</f>
        <v>31446</v>
      </c>
      <c r="K132" s="57">
        <f>'Balance Sheet (As Reported)'!G32</f>
        <v>24207</v>
      </c>
      <c r="L132" s="60">
        <f t="shared" ref="L132:U132" si="124">K132*(1+L$35)</f>
        <v>24392.893653268027</v>
      </c>
      <c r="M132" s="60">
        <f t="shared" si="124"/>
        <v>25082.081490926132</v>
      </c>
      <c r="N132" s="60">
        <f t="shared" si="124"/>
        <v>25740.577225060661</v>
      </c>
      <c r="O132" s="60">
        <f t="shared" si="124"/>
        <v>26364.879709340636</v>
      </c>
      <c r="P132" s="60">
        <f t="shared" si="124"/>
        <v>26951.594036834627</v>
      </c>
      <c r="Q132" s="60">
        <f t="shared" si="124"/>
        <v>27497.461700915093</v>
      </c>
      <c r="R132" s="60">
        <f t="shared" si="124"/>
        <v>27999.390244314764</v>
      </c>
      <c r="S132" s="60">
        <f t="shared" si="124"/>
        <v>28454.482026084839</v>
      </c>
      <c r="T132" s="60">
        <f t="shared" si="124"/>
        <v>28860.061738093209</v>
      </c>
      <c r="U132" s="60">
        <f t="shared" si="124"/>
        <v>29213.702310536537</v>
      </c>
      <c r="V132" s="46"/>
      <c r="W132" s="58" t="s">
        <v>977</v>
      </c>
      <c r="AA132" s="46"/>
    </row>
    <row r="133" spans="1:27" x14ac:dyDescent="0.2">
      <c r="A133" s="46"/>
      <c r="C133" s="63" t="s">
        <v>268</v>
      </c>
      <c r="D133" s="46"/>
      <c r="E133" s="46"/>
      <c r="F133" s="60">
        <f t="shared" ref="F133:U133" si="125">SUM(F122:F132)</f>
        <v>738802</v>
      </c>
      <c r="G133" s="60">
        <f t="shared" si="125"/>
        <v>1118723</v>
      </c>
      <c r="H133" s="60">
        <f t="shared" si="125"/>
        <v>1545068</v>
      </c>
      <c r="I133" s="60">
        <f t="shared" si="125"/>
        <v>4501797</v>
      </c>
      <c r="J133" s="60">
        <f t="shared" si="125"/>
        <v>4643834</v>
      </c>
      <c r="K133" s="60">
        <f t="shared" si="125"/>
        <v>4812153</v>
      </c>
      <c r="L133" s="60">
        <f t="shared" ca="1" si="125"/>
        <v>4997584.8859592481</v>
      </c>
      <c r="M133" s="60">
        <f t="shared" ca="1" si="125"/>
        <v>5195691.129429033</v>
      </c>
      <c r="N133" s="60">
        <f t="shared" ca="1" si="125"/>
        <v>5413823.5505165821</v>
      </c>
      <c r="O133" s="60">
        <f t="shared" ca="1" si="125"/>
        <v>5646190.046219266</v>
      </c>
      <c r="P133" s="60">
        <f t="shared" ca="1" si="125"/>
        <v>5891320.8758806158</v>
      </c>
      <c r="Q133" s="60">
        <f t="shared" ca="1" si="125"/>
        <v>6149004.9551434694</v>
      </c>
      <c r="R133" s="60">
        <f t="shared" ca="1" si="125"/>
        <v>6418957.8013216592</v>
      </c>
      <c r="S133" s="60">
        <f t="shared" ca="1" si="125"/>
        <v>6700821.1460224679</v>
      </c>
      <c r="T133" s="60">
        <f t="shared" ca="1" si="125"/>
        <v>6994163.2293254882</v>
      </c>
      <c r="U133" s="60">
        <f t="shared" ca="1" si="125"/>
        <v>7298479.7916262774</v>
      </c>
      <c r="V133" s="46"/>
      <c r="W133" s="58" t="s">
        <v>990</v>
      </c>
      <c r="AA133" s="46"/>
    </row>
    <row r="134" spans="1:27" x14ac:dyDescent="0.2">
      <c r="A134" s="46"/>
      <c r="C134" s="46"/>
      <c r="D134" s="46"/>
      <c r="E134" s="46"/>
      <c r="F134" s="64"/>
      <c r="G134" s="64"/>
      <c r="H134" s="64"/>
      <c r="I134" s="64"/>
      <c r="J134" s="64"/>
      <c r="K134" s="64"/>
      <c r="L134" s="46"/>
      <c r="M134" s="46"/>
      <c r="N134" s="46"/>
      <c r="O134" s="46"/>
      <c r="P134" s="46"/>
      <c r="Q134" s="46"/>
      <c r="R134" s="46"/>
      <c r="S134" s="46"/>
      <c r="T134" s="46"/>
      <c r="U134" s="46"/>
      <c r="V134" s="46"/>
      <c r="W134" s="46"/>
      <c r="AA134" s="46"/>
    </row>
    <row r="135" spans="1:27" x14ac:dyDescent="0.2">
      <c r="A135" s="46"/>
      <c r="C135" s="46" t="s">
        <v>1043</v>
      </c>
      <c r="D135" s="46"/>
      <c r="E135" s="46"/>
      <c r="F135" s="57">
        <f>'Balance Sheet (As Reported)'!B35</f>
        <v>95754</v>
      </c>
      <c r="G135" s="57">
        <f>'Balance Sheet (As Reported)'!C35</f>
        <v>112778</v>
      </c>
      <c r="H135" s="57">
        <f>'Balance Sheet (As Reported)'!D35</f>
        <v>162145</v>
      </c>
      <c r="I135" s="57">
        <f>'Balance Sheet (As Reported)'!E35</f>
        <v>230821</v>
      </c>
      <c r="J135" s="57">
        <f>'Balance Sheet (As Reported)'!F35</f>
        <v>260978</v>
      </c>
      <c r="K135" s="57">
        <f>'Balance Sheet (As Reported)'!G35</f>
        <v>264901</v>
      </c>
      <c r="L135" s="46">
        <f t="shared" ref="L135:U135" si="126">K135*(L$15/K$15)</f>
        <v>272932.20604185422</v>
      </c>
      <c r="M135" s="46">
        <f t="shared" si="126"/>
        <v>279046.31969935365</v>
      </c>
      <c r="N135" s="46">
        <f t="shared" si="126"/>
        <v>285006.34484807937</v>
      </c>
      <c r="O135" s="46">
        <f t="shared" si="126"/>
        <v>291918.7838182117</v>
      </c>
      <c r="P135" s="46">
        <f t="shared" si="126"/>
        <v>298415.03697085124</v>
      </c>
      <c r="Q135" s="46">
        <f t="shared" si="126"/>
        <v>304459.02527577808</v>
      </c>
      <c r="R135" s="46">
        <f t="shared" si="126"/>
        <v>310016.5082443413</v>
      </c>
      <c r="S135" s="46">
        <f t="shared" si="126"/>
        <v>315055.40244467842</v>
      </c>
      <c r="T135" s="46">
        <f t="shared" si="126"/>
        <v>319546.0861715182</v>
      </c>
      <c r="U135" s="46">
        <f t="shared" si="126"/>
        <v>323461.68627872667</v>
      </c>
      <c r="V135" s="46"/>
      <c r="W135" s="58" t="s">
        <v>1036</v>
      </c>
      <c r="AA135" s="46"/>
    </row>
    <row r="136" spans="1:27" x14ac:dyDescent="0.2">
      <c r="A136" s="46"/>
      <c r="C136" s="46" t="s">
        <v>265</v>
      </c>
      <c r="D136" s="46"/>
      <c r="E136" s="46"/>
      <c r="F136" s="57">
        <f>'Balance Sheet (As Reported)'!B36</f>
        <v>108677</v>
      </c>
      <c r="G136" s="57">
        <f>'Balance Sheet (As Reported)'!C36</f>
        <v>126704</v>
      </c>
      <c r="H136" s="57">
        <f>'Balance Sheet (As Reported)'!D36</f>
        <v>166887</v>
      </c>
      <c r="I136" s="57">
        <f>'Balance Sheet (As Reported)'!E36</f>
        <v>239424</v>
      </c>
      <c r="J136" s="57">
        <f>'Balance Sheet (As Reported)'!F36</f>
        <v>285771</v>
      </c>
      <c r="K136" s="57">
        <f>'Balance Sheet (As Reported)'!G36</f>
        <v>298068</v>
      </c>
      <c r="L136" s="46">
        <f t="shared" ref="L136:U136" si="127">K136*(1+L$35)</f>
        <v>300356.96391301253</v>
      </c>
      <c r="M136" s="46">
        <f t="shared" si="127"/>
        <v>308843.13900265918</v>
      </c>
      <c r="N136" s="46">
        <f t="shared" si="127"/>
        <v>316951.39308131457</v>
      </c>
      <c r="O136" s="46">
        <f t="shared" si="127"/>
        <v>324638.61549154151</v>
      </c>
      <c r="P136" s="46">
        <f t="shared" si="127"/>
        <v>331863.00373326824</v>
      </c>
      <c r="Q136" s="46">
        <f t="shared" si="127"/>
        <v>338584.43484398565</v>
      </c>
      <c r="R136" s="46">
        <f t="shared" si="127"/>
        <v>344764.83047640824</v>
      </c>
      <c r="S136" s="46">
        <f t="shared" si="127"/>
        <v>350368.51111459732</v>
      </c>
      <c r="T136" s="46">
        <f t="shared" si="127"/>
        <v>355362.53489279829</v>
      </c>
      <c r="U136" s="46">
        <f t="shared" si="127"/>
        <v>359717.01657772571</v>
      </c>
      <c r="V136" s="46"/>
      <c r="W136" s="58" t="s">
        <v>977</v>
      </c>
      <c r="AA136" s="46"/>
    </row>
    <row r="137" spans="1:27" x14ac:dyDescent="0.2">
      <c r="A137" s="46"/>
      <c r="C137" s="46" t="s">
        <v>1044</v>
      </c>
      <c r="D137" s="46"/>
      <c r="E137" s="46"/>
      <c r="F137" s="57">
        <f>'Balance Sheet (As Reported)'!B37+'Balance Sheet (As Reported)'!B42</f>
        <v>205000</v>
      </c>
      <c r="G137" s="57">
        <f>'Balance Sheet (As Reported)'!C37+'Balance Sheet (As Reported)'!C42</f>
        <v>180000</v>
      </c>
      <c r="H137" s="57">
        <f>'Balance Sheet (As Reported)'!D37+'Balance Sheet (As Reported)'!D42</f>
        <v>771390</v>
      </c>
      <c r="I137" s="57">
        <f>'Balance Sheet (As Reported)'!E37+'Balance Sheet (As Reported)'!E42</f>
        <v>2322389</v>
      </c>
      <c r="J137" s="57">
        <f>'Balance Sheet (As Reported)'!F37+'Balance Sheet (As Reported)'!F42</f>
        <v>1664324</v>
      </c>
      <c r="K137" s="57">
        <f>'Balance Sheet (As Reported)'!G37+'Balance Sheet (As Reported)'!G42</f>
        <v>1349339</v>
      </c>
      <c r="L137" s="46">
        <f t="shared" ref="L137:U137" si="128">K137+L107</f>
        <v>1349339</v>
      </c>
      <c r="M137" s="46">
        <f t="shared" si="128"/>
        <v>1349339</v>
      </c>
      <c r="N137" s="46">
        <f t="shared" si="128"/>
        <v>1349339</v>
      </c>
      <c r="O137" s="46">
        <f t="shared" si="128"/>
        <v>1349339</v>
      </c>
      <c r="P137" s="46">
        <f t="shared" si="128"/>
        <v>1349339</v>
      </c>
      <c r="Q137" s="46">
        <f t="shared" si="128"/>
        <v>1349339</v>
      </c>
      <c r="R137" s="46">
        <f t="shared" si="128"/>
        <v>1349339</v>
      </c>
      <c r="S137" s="46">
        <f t="shared" si="128"/>
        <v>1349339</v>
      </c>
      <c r="T137" s="46">
        <f t="shared" si="128"/>
        <v>1349339</v>
      </c>
      <c r="U137" s="46">
        <f t="shared" si="128"/>
        <v>1349339</v>
      </c>
      <c r="V137" s="46"/>
      <c r="W137" s="58" t="s">
        <v>1037</v>
      </c>
      <c r="AA137" s="46"/>
    </row>
    <row r="138" spans="1:27" x14ac:dyDescent="0.2">
      <c r="A138" s="46"/>
      <c r="C138" s="46" t="s">
        <v>1045</v>
      </c>
      <c r="D138" s="46"/>
      <c r="E138" s="46"/>
      <c r="F138" s="57">
        <f>SUM('Balance Sheet (As Reported)'!B39+'Balance Sheet (As Reported)'!B46)</f>
        <v>8729</v>
      </c>
      <c r="G138" s="57">
        <f>SUM('Balance Sheet (As Reported)'!C39+'Balance Sheet (As Reported)'!C46)</f>
        <v>211012</v>
      </c>
      <c r="H138" s="57">
        <f>SUM('Balance Sheet (As Reported)'!D39+'Balance Sheet (As Reported)'!D46)</f>
        <v>235847</v>
      </c>
      <c r="I138" s="57">
        <f>SUM('Balance Sheet (As Reported)'!E39+'Balance Sheet (As Reported)'!E46)</f>
        <v>314048</v>
      </c>
      <c r="J138" s="57">
        <f>SUM('Balance Sheet (As Reported)'!F39+'Balance Sheet (As Reported)'!F46)</f>
        <v>631123</v>
      </c>
      <c r="K138" s="57">
        <f>SUM('Balance Sheet (As Reported)'!G39+'Balance Sheet (As Reported)'!G46)</f>
        <v>704122</v>
      </c>
      <c r="L138" s="46">
        <f t="shared" ref="L138:U138" si="129">K138*(1+L$35)</f>
        <v>709529.18845484324</v>
      </c>
      <c r="M138" s="46">
        <f t="shared" si="129"/>
        <v>729575.96495038178</v>
      </c>
      <c r="N138" s="46">
        <f t="shared" si="129"/>
        <v>748729.98375941522</v>
      </c>
      <c r="O138" s="46">
        <f t="shared" si="129"/>
        <v>766889.40515967901</v>
      </c>
      <c r="P138" s="46">
        <f t="shared" si="129"/>
        <v>783955.47967133776</v>
      </c>
      <c r="Q138" s="46">
        <f t="shared" si="129"/>
        <v>799833.42536339653</v>
      </c>
      <c r="R138" s="46">
        <f t="shared" si="129"/>
        <v>814433.29027171491</v>
      </c>
      <c r="S138" s="46">
        <f t="shared" si="129"/>
        <v>827670.78915895859</v>
      </c>
      <c r="T138" s="46">
        <f t="shared" si="129"/>
        <v>839468.10390175018</v>
      </c>
      <c r="U138" s="46">
        <f t="shared" si="129"/>
        <v>849754.63701820164</v>
      </c>
      <c r="V138" s="46"/>
      <c r="W138" s="58" t="s">
        <v>977</v>
      </c>
      <c r="AA138" s="46"/>
    </row>
    <row r="139" spans="1:27" x14ac:dyDescent="0.2">
      <c r="A139" s="46"/>
      <c r="C139" s="46" t="s">
        <v>1046</v>
      </c>
      <c r="D139" s="46"/>
      <c r="E139" s="46"/>
      <c r="F139" s="57">
        <f>'Balance Sheet (As Reported)'!B38+'Balance Sheet (As Reported)'!B43</f>
        <v>188733</v>
      </c>
      <c r="G139" s="57">
        <f>'Balance Sheet (As Reported)'!C38+'Balance Sheet (As Reported)'!C43</f>
        <v>193465</v>
      </c>
      <c r="H139" s="57">
        <f>'Balance Sheet (As Reported)'!D38+'Balance Sheet (As Reported)'!D43</f>
        <v>192169</v>
      </c>
      <c r="I139" s="57">
        <f>'Balance Sheet (As Reported)'!E38+'Balance Sheet (As Reported)'!E43</f>
        <v>272575</v>
      </c>
      <c r="J139" s="57">
        <f>'Balance Sheet (As Reported)'!F38+'Balance Sheet (As Reported)'!F43</f>
        <v>332036</v>
      </c>
      <c r="K139" s="57">
        <f>'Balance Sheet (As Reported)'!G38+'Balance Sheet (As Reported)'!G43</f>
        <v>351957</v>
      </c>
      <c r="L139" s="46">
        <f t="shared" ref="L139:U139" si="130">K139+L74-L72</f>
        <v>395277.64060735336</v>
      </c>
      <c r="M139" s="46">
        <f t="shared" si="130"/>
        <v>439822.2466470385</v>
      </c>
      <c r="N139" s="46">
        <f t="shared" si="130"/>
        <v>485536.31037572952</v>
      </c>
      <c r="O139" s="46">
        <f t="shared" si="130"/>
        <v>532359.10617763025</v>
      </c>
      <c r="P139" s="46">
        <f t="shared" si="130"/>
        <v>580223.87924068898</v>
      </c>
      <c r="Q139" s="46">
        <f t="shared" si="130"/>
        <v>629058.08779717225</v>
      </c>
      <c r="R139" s="46">
        <f t="shared" si="130"/>
        <v>678783.69801957777</v>
      </c>
      <c r="S139" s="46">
        <f t="shared" si="130"/>
        <v>729317.53000532382</v>
      </c>
      <c r="T139" s="46">
        <f t="shared" si="130"/>
        <v>780571.65262945392</v>
      </c>
      <c r="U139" s="46">
        <f t="shared" si="130"/>
        <v>832453.82440432278</v>
      </c>
      <c r="V139" s="46"/>
      <c r="W139" s="58" t="s">
        <v>1476</v>
      </c>
      <c r="AA139" s="46"/>
    </row>
    <row r="140" spans="1:27" x14ac:dyDescent="0.2">
      <c r="A140" s="46"/>
      <c r="C140" s="46" t="s">
        <v>1047</v>
      </c>
      <c r="D140" s="46"/>
      <c r="E140" s="46"/>
      <c r="F140" s="57">
        <f>'Balance Sheet (As Reported)'!B44</f>
        <v>0</v>
      </c>
      <c r="G140" s="57">
        <f>'Balance Sheet (As Reported)'!C44</f>
        <v>0</v>
      </c>
      <c r="H140" s="57">
        <f>'Balance Sheet (As Reported)'!D44</f>
        <v>176</v>
      </c>
      <c r="I140" s="57">
        <f>'Balance Sheet (As Reported)'!E44</f>
        <v>302030</v>
      </c>
      <c r="J140" s="57">
        <f>'Balance Sheet (As Reported)'!F44</f>
        <v>12912</v>
      </c>
      <c r="K140" s="57">
        <f>'Balance Sheet (As Reported)'!G44</f>
        <v>4086</v>
      </c>
      <c r="L140" s="46">
        <f t="shared" ref="L140:T140" si="131">K140+($U140-K140)/($U$11-K$11)</f>
        <v>3677.4</v>
      </c>
      <c r="M140" s="46">
        <f t="shared" si="131"/>
        <v>3268.8</v>
      </c>
      <c r="N140" s="46">
        <f t="shared" si="131"/>
        <v>2860.2000000000003</v>
      </c>
      <c r="O140" s="46">
        <f t="shared" si="131"/>
        <v>2451.6000000000004</v>
      </c>
      <c r="P140" s="46">
        <f t="shared" si="131"/>
        <v>2043.0000000000002</v>
      </c>
      <c r="Q140" s="46">
        <f t="shared" si="131"/>
        <v>1634.4</v>
      </c>
      <c r="R140" s="46">
        <f t="shared" si="131"/>
        <v>1225.8000000000002</v>
      </c>
      <c r="S140" s="46">
        <f t="shared" si="131"/>
        <v>817.2</v>
      </c>
      <c r="T140" s="46">
        <f t="shared" si="131"/>
        <v>408.6</v>
      </c>
      <c r="U140" s="46">
        <v>0</v>
      </c>
      <c r="V140" s="46"/>
      <c r="W140" s="58" t="s">
        <v>1391</v>
      </c>
      <c r="AA140" s="46"/>
    </row>
    <row r="141" spans="1:27" x14ac:dyDescent="0.2">
      <c r="A141" s="46"/>
      <c r="C141" s="46" t="s">
        <v>256</v>
      </c>
      <c r="D141" s="46"/>
      <c r="E141" s="46"/>
      <c r="F141" s="57">
        <f>'Balance Sheet (As Reported)'!B45</f>
        <v>4</v>
      </c>
      <c r="G141" s="57">
        <f>'Balance Sheet (As Reported)'!C45</f>
        <v>4131</v>
      </c>
      <c r="H141" s="57">
        <f>'Balance Sheet (As Reported)'!D45</f>
        <v>2372</v>
      </c>
      <c r="I141" s="57">
        <f>'Balance Sheet (As Reported)'!E45</f>
        <v>2579</v>
      </c>
      <c r="J141" s="57">
        <f>'Balance Sheet (As Reported)'!F45</f>
        <v>2767</v>
      </c>
      <c r="K141" s="57">
        <f>'Balance Sheet (As Reported)'!G45</f>
        <v>3948</v>
      </c>
      <c r="L141" s="46">
        <f t="shared" ref="L141:U141" si="132">K141*(1+L$35)</f>
        <v>3978.3180130996066</v>
      </c>
      <c r="M141" s="46">
        <f t="shared" si="132"/>
        <v>4090.7199457254669</v>
      </c>
      <c r="N141" s="46">
        <f t="shared" si="132"/>
        <v>4198.1162012863842</v>
      </c>
      <c r="O141" s="46">
        <f t="shared" si="132"/>
        <v>4299.9357662030343</v>
      </c>
      <c r="P141" s="46">
        <f t="shared" si="132"/>
        <v>4395.6249538324919</v>
      </c>
      <c r="Q141" s="46">
        <f t="shared" si="132"/>
        <v>4484.6523235102577</v>
      </c>
      <c r="R141" s="46">
        <f t="shared" si="132"/>
        <v>4566.5135161133021</v>
      </c>
      <c r="S141" s="46">
        <f t="shared" si="132"/>
        <v>4640.7359457587872</v>
      </c>
      <c r="T141" s="46">
        <f t="shared" si="132"/>
        <v>4706.8832875611188</v>
      </c>
      <c r="U141" s="46">
        <f t="shared" si="132"/>
        <v>4764.5597026479227</v>
      </c>
      <c r="V141" s="46"/>
      <c r="W141" s="58" t="s">
        <v>977</v>
      </c>
      <c r="AA141" s="46"/>
    </row>
    <row r="142" spans="1:27" x14ac:dyDescent="0.2">
      <c r="A142" s="46"/>
      <c r="C142" s="59" t="s">
        <v>1048</v>
      </c>
      <c r="D142" s="46"/>
      <c r="E142" s="46"/>
      <c r="F142" s="60">
        <f t="shared" ref="F142:U142" si="133">SUM(F135:F141)</f>
        <v>606897</v>
      </c>
      <c r="G142" s="60">
        <f t="shared" si="133"/>
        <v>828090</v>
      </c>
      <c r="H142" s="60">
        <f t="shared" si="133"/>
        <v>1530986</v>
      </c>
      <c r="I142" s="60">
        <f t="shared" si="133"/>
        <v>3683866</v>
      </c>
      <c r="J142" s="60">
        <f t="shared" si="133"/>
        <v>3189911</v>
      </c>
      <c r="K142" s="60">
        <f t="shared" si="133"/>
        <v>2976421</v>
      </c>
      <c r="L142" s="60">
        <f t="shared" si="133"/>
        <v>3035090.7170301625</v>
      </c>
      <c r="M142" s="60">
        <f t="shared" si="133"/>
        <v>3113986.1902451585</v>
      </c>
      <c r="N142" s="60">
        <f t="shared" si="133"/>
        <v>3192621.3482658253</v>
      </c>
      <c r="O142" s="60">
        <f t="shared" si="133"/>
        <v>3271896.4464132655</v>
      </c>
      <c r="P142" s="60">
        <f t="shared" si="133"/>
        <v>3350235.0245699785</v>
      </c>
      <c r="Q142" s="60">
        <f t="shared" si="133"/>
        <v>3427393.0256038429</v>
      </c>
      <c r="R142" s="60">
        <f t="shared" si="133"/>
        <v>3503129.640528155</v>
      </c>
      <c r="S142" s="60">
        <f t="shared" si="133"/>
        <v>3577209.1686693169</v>
      </c>
      <c r="T142" s="60">
        <f t="shared" si="133"/>
        <v>3649402.8608830818</v>
      </c>
      <c r="U142" s="60">
        <f t="shared" si="133"/>
        <v>3719490.7239816245</v>
      </c>
      <c r="V142" s="46"/>
      <c r="W142" s="58" t="s">
        <v>990</v>
      </c>
      <c r="AA142" s="46"/>
    </row>
    <row r="143" spans="1:27" x14ac:dyDescent="0.2">
      <c r="A143" s="46"/>
      <c r="C143" s="46" t="s">
        <v>1049</v>
      </c>
      <c r="D143" s="46"/>
      <c r="E143" s="46"/>
      <c r="F143" s="57">
        <f>SUM('Balance Sheet (As Reported)'!B48:B49)</f>
        <v>496007</v>
      </c>
      <c r="G143" s="57">
        <f>SUM('Balance Sheet (As Reported)'!C48:C49)</f>
        <v>482490</v>
      </c>
      <c r="H143" s="57">
        <f>SUM('Balance Sheet (As Reported)'!D48:D49)</f>
        <v>496142</v>
      </c>
      <c r="I143" s="57">
        <f>SUM('Balance Sheet (As Reported)'!E48:E49)</f>
        <v>797724</v>
      </c>
      <c r="J143" s="57">
        <f>SUM('Balance Sheet (As Reported)'!F48:F49)</f>
        <v>826795</v>
      </c>
      <c r="K143" s="57">
        <f>SUM('Balance Sheet (As Reported)'!G48:G49)</f>
        <v>860014</v>
      </c>
      <c r="L143" s="46">
        <f t="shared" ref="L143:U143" si="134">K143+L31+L108</f>
        <v>906489.23425405729</v>
      </c>
      <c r="M143" s="46">
        <f t="shared" si="134"/>
        <v>954579.67628079269</v>
      </c>
      <c r="N143" s="46">
        <f t="shared" si="134"/>
        <v>1003438.7337750141</v>
      </c>
      <c r="O143" s="46">
        <f t="shared" si="134"/>
        <v>1052976.8878929811</v>
      </c>
      <c r="P143" s="46">
        <f t="shared" si="134"/>
        <v>1103100.2744849715</v>
      </c>
      <c r="Q143" s="46">
        <f t="shared" si="134"/>
        <v>1153711.195727265</v>
      </c>
      <c r="R143" s="46">
        <f t="shared" si="134"/>
        <v>1204708.6726694119</v>
      </c>
      <c r="S143" s="46">
        <f t="shared" si="134"/>
        <v>1255989.0336934852</v>
      </c>
      <c r="T143" s="46">
        <f t="shared" si="134"/>
        <v>1307446.5333437051</v>
      </c>
      <c r="U143" s="46">
        <f t="shared" si="134"/>
        <v>1358973.9955168944</v>
      </c>
      <c r="V143" s="46"/>
      <c r="W143" s="58" t="s">
        <v>1050</v>
      </c>
      <c r="AA143" s="46"/>
    </row>
    <row r="144" spans="1:27" x14ac:dyDescent="0.2">
      <c r="A144" s="46"/>
      <c r="C144" s="46" t="s">
        <v>1051</v>
      </c>
      <c r="D144" s="46"/>
      <c r="E144" s="46"/>
      <c r="F144" s="57">
        <f>'Balance Sheet (As Reported)'!B51</f>
        <v>240485</v>
      </c>
      <c r="G144" s="57">
        <f>'Balance Sheet (As Reported)'!C51</f>
        <v>553346</v>
      </c>
      <c r="H144" s="57">
        <f>'Balance Sheet (As Reported)'!D51</f>
        <v>1279040</v>
      </c>
      <c r="I144" s="57">
        <f>'Balance Sheet (As Reported)'!E51</f>
        <v>1819199</v>
      </c>
      <c r="J144" s="57">
        <f>'Balance Sheet (As Reported)'!F51</f>
        <v>2611765</v>
      </c>
      <c r="K144" s="57">
        <f>'Balance Sheet (As Reported)'!G51</f>
        <v>3561836</v>
      </c>
      <c r="L144" s="46">
        <f t="shared" ref="L144:U144" ca="1" si="135">K144+L26-L57</f>
        <v>4245402.4406364113</v>
      </c>
      <c r="M144" s="46">
        <f t="shared" ca="1" si="135"/>
        <v>4936847.1119053261</v>
      </c>
      <c r="N144" s="46">
        <f t="shared" ca="1" si="135"/>
        <v>5664095.4274644675</v>
      </c>
      <c r="O144" s="46">
        <f t="shared" ca="1" si="135"/>
        <v>6419698.8881440675</v>
      </c>
      <c r="P144" s="46">
        <f t="shared" ca="1" si="135"/>
        <v>7202928.4557979004</v>
      </c>
      <c r="Q144" s="46">
        <f t="shared" ca="1" si="135"/>
        <v>8012904.5906217899</v>
      </c>
      <c r="R144" s="46">
        <f t="shared" ca="1" si="135"/>
        <v>8848597.9055130593</v>
      </c>
      <c r="S144" s="46">
        <f t="shared" ca="1" si="135"/>
        <v>9708831.1482189931</v>
      </c>
      <c r="T144" s="46">
        <f t="shared" ca="1" si="135"/>
        <v>10592282.532154551</v>
      </c>
      <c r="U144" s="46">
        <f t="shared" ca="1" si="135"/>
        <v>11497490.420002474</v>
      </c>
      <c r="V144" s="46"/>
      <c r="W144" s="58" t="s">
        <v>1052</v>
      </c>
      <c r="AA144" s="46"/>
    </row>
    <row r="145" spans="1:27" x14ac:dyDescent="0.2">
      <c r="A145" s="46"/>
      <c r="C145" s="46" t="s">
        <v>1053</v>
      </c>
      <c r="D145" s="46"/>
      <c r="E145" s="46"/>
      <c r="F145" s="57">
        <f>'Balance Sheet (As Reported)'!B50</f>
        <v>-546208</v>
      </c>
      <c r="G145" s="57">
        <f>'Balance Sheet (As Reported)'!C50</f>
        <v>-688849</v>
      </c>
      <c r="H145" s="57">
        <f>'Balance Sheet (As Reported)'!D50</f>
        <v>-1684262</v>
      </c>
      <c r="I145" s="57">
        <f>'Balance Sheet (As Reported)'!E50</f>
        <v>-1695501</v>
      </c>
      <c r="J145" s="57">
        <f>'Balance Sheet (As Reported)'!F50</f>
        <v>-1888869</v>
      </c>
      <c r="K145" s="57">
        <f>'Balance Sheet (As Reported)'!G50</f>
        <v>-2453473</v>
      </c>
      <c r="L145" s="46">
        <f t="shared" ref="L145:U145" si="136">K145+L109</f>
        <v>-3056752.5059613837</v>
      </c>
      <c r="M145" s="46">
        <f t="shared" si="136"/>
        <v>-3677076.8490022449</v>
      </c>
      <c r="N145" s="46">
        <f t="shared" si="136"/>
        <v>-4313686.9589887233</v>
      </c>
      <c r="O145" s="46">
        <f t="shared" si="136"/>
        <v>-4965737.1762310471</v>
      </c>
      <c r="P145" s="46">
        <f t="shared" si="136"/>
        <v>-5632297.8789722342</v>
      </c>
      <c r="Q145" s="46">
        <f t="shared" si="136"/>
        <v>-6312358.856809428</v>
      </c>
      <c r="R145" s="46">
        <f t="shared" si="136"/>
        <v>-7004833.4173889663</v>
      </c>
      <c r="S145" s="46">
        <f t="shared" si="136"/>
        <v>-7708563.2045593262</v>
      </c>
      <c r="T145" s="46">
        <f t="shared" si="136"/>
        <v>-8422323.6970558502</v>
      </c>
      <c r="U145" s="46">
        <f t="shared" si="136"/>
        <v>-9144830.3478747141</v>
      </c>
      <c r="V145" s="46"/>
      <c r="W145" s="58" t="s">
        <v>1054</v>
      </c>
      <c r="AA145" s="46"/>
    </row>
    <row r="146" spans="1:27" x14ac:dyDescent="0.2">
      <c r="A146" s="46"/>
      <c r="C146" s="46" t="s">
        <v>1386</v>
      </c>
      <c r="D146" s="46"/>
      <c r="E146" s="46"/>
      <c r="F146" s="57">
        <f>'Balance Sheet (As Reported)'!B52</f>
        <v>-58379</v>
      </c>
      <c r="G146" s="57">
        <f>'Balance Sheet (As Reported)'!C52</f>
        <v>-56354</v>
      </c>
      <c r="H146" s="57">
        <f>'Balance Sheet (As Reported)'!D52</f>
        <v>-76838</v>
      </c>
      <c r="I146" s="57">
        <f>'Balance Sheet (As Reported)'!E52</f>
        <v>-103491</v>
      </c>
      <c r="J146" s="57">
        <f>'Balance Sheet (As Reported)'!F52</f>
        <v>-95768</v>
      </c>
      <c r="K146" s="57">
        <f>'Balance Sheet (As Reported)'!G52</f>
        <v>-132645</v>
      </c>
      <c r="L146" s="46">
        <f t="shared" ref="L146:U146" si="137">K146</f>
        <v>-132645</v>
      </c>
      <c r="M146" s="46">
        <f t="shared" si="137"/>
        <v>-132645</v>
      </c>
      <c r="N146" s="46">
        <f t="shared" si="137"/>
        <v>-132645</v>
      </c>
      <c r="O146" s="46">
        <f t="shared" si="137"/>
        <v>-132645</v>
      </c>
      <c r="P146" s="46">
        <f t="shared" si="137"/>
        <v>-132645</v>
      </c>
      <c r="Q146" s="46">
        <f t="shared" si="137"/>
        <v>-132645</v>
      </c>
      <c r="R146" s="46">
        <f t="shared" si="137"/>
        <v>-132645</v>
      </c>
      <c r="S146" s="46">
        <f t="shared" si="137"/>
        <v>-132645</v>
      </c>
      <c r="T146" s="46">
        <f t="shared" si="137"/>
        <v>-132645</v>
      </c>
      <c r="U146" s="46">
        <f t="shared" si="137"/>
        <v>-132645</v>
      </c>
      <c r="V146" s="46"/>
      <c r="W146" s="58" t="s">
        <v>1037</v>
      </c>
      <c r="AA146" s="46"/>
    </row>
    <row r="147" spans="1:27" x14ac:dyDescent="0.2">
      <c r="A147" s="46"/>
      <c r="C147" s="59" t="s">
        <v>248</v>
      </c>
      <c r="D147" s="46"/>
      <c r="E147" s="46"/>
      <c r="F147" s="60">
        <f t="shared" ref="F147:U147" si="138">SUM(F143:F146)</f>
        <v>131905</v>
      </c>
      <c r="G147" s="60">
        <f t="shared" si="138"/>
        <v>290633</v>
      </c>
      <c r="H147" s="60">
        <f t="shared" si="138"/>
        <v>14082</v>
      </c>
      <c r="I147" s="60">
        <f t="shared" si="138"/>
        <v>817931</v>
      </c>
      <c r="J147" s="60">
        <f t="shared" si="138"/>
        <v>1453923</v>
      </c>
      <c r="K147" s="60">
        <f t="shared" si="138"/>
        <v>1835732</v>
      </c>
      <c r="L147" s="60">
        <f t="shared" ca="1" si="138"/>
        <v>1962494.1689290851</v>
      </c>
      <c r="M147" s="60">
        <f t="shared" ca="1" si="138"/>
        <v>2081704.9391838741</v>
      </c>
      <c r="N147" s="60">
        <f t="shared" ca="1" si="138"/>
        <v>2221202.2022507582</v>
      </c>
      <c r="O147" s="60">
        <f t="shared" ca="1" si="138"/>
        <v>2374293.5998060014</v>
      </c>
      <c r="P147" s="60">
        <f t="shared" ca="1" si="138"/>
        <v>2541085.8513106378</v>
      </c>
      <c r="Q147" s="60">
        <f t="shared" ca="1" si="138"/>
        <v>2721611.9295396265</v>
      </c>
      <c r="R147" s="60">
        <f t="shared" ca="1" si="138"/>
        <v>2915828.1607935056</v>
      </c>
      <c r="S147" s="60">
        <f t="shared" ca="1" si="138"/>
        <v>3123611.9773531519</v>
      </c>
      <c r="T147" s="60">
        <f t="shared" ca="1" si="138"/>
        <v>3344760.368442405</v>
      </c>
      <c r="U147" s="60">
        <f t="shared" ca="1" si="138"/>
        <v>3578989.0676446538</v>
      </c>
      <c r="V147" s="46"/>
      <c r="W147" s="58" t="s">
        <v>990</v>
      </c>
      <c r="AA147" s="46"/>
    </row>
    <row r="148" spans="1:27" x14ac:dyDescent="0.2">
      <c r="A148" s="46"/>
      <c r="C148" s="63" t="s">
        <v>247</v>
      </c>
      <c r="D148" s="46"/>
      <c r="E148" s="46"/>
      <c r="F148" s="60">
        <f t="shared" ref="F148:U148" si="139">F147+F142</f>
        <v>738802</v>
      </c>
      <c r="G148" s="60">
        <f t="shared" si="139"/>
        <v>1118723</v>
      </c>
      <c r="H148" s="60">
        <f t="shared" si="139"/>
        <v>1545068</v>
      </c>
      <c r="I148" s="60">
        <f t="shared" si="139"/>
        <v>4501797</v>
      </c>
      <c r="J148" s="60">
        <f t="shared" si="139"/>
        <v>4643834</v>
      </c>
      <c r="K148" s="60">
        <f t="shared" si="139"/>
        <v>4812153</v>
      </c>
      <c r="L148" s="60">
        <f t="shared" ca="1" si="139"/>
        <v>4997584.8859592471</v>
      </c>
      <c r="M148" s="60">
        <f t="shared" ca="1" si="139"/>
        <v>5195691.129429033</v>
      </c>
      <c r="N148" s="60">
        <f t="shared" ca="1" si="139"/>
        <v>5413823.550516583</v>
      </c>
      <c r="O148" s="60">
        <f t="shared" ca="1" si="139"/>
        <v>5646190.046219267</v>
      </c>
      <c r="P148" s="60">
        <f t="shared" ca="1" si="139"/>
        <v>5891320.8758806158</v>
      </c>
      <c r="Q148" s="60">
        <f t="shared" ca="1" si="139"/>
        <v>6149004.9551434694</v>
      </c>
      <c r="R148" s="60">
        <f t="shared" ca="1" si="139"/>
        <v>6418957.8013216611</v>
      </c>
      <c r="S148" s="60">
        <f t="shared" ca="1" si="139"/>
        <v>6700821.1460224688</v>
      </c>
      <c r="T148" s="60">
        <f t="shared" ca="1" si="139"/>
        <v>6994163.2293254863</v>
      </c>
      <c r="U148" s="60">
        <f t="shared" ca="1" si="139"/>
        <v>7298479.7916262783</v>
      </c>
      <c r="V148" s="46"/>
      <c r="W148" s="58" t="s">
        <v>990</v>
      </c>
      <c r="AA148" s="46"/>
    </row>
    <row r="149" spans="1:27" x14ac:dyDescent="0.2">
      <c r="A149" s="46"/>
      <c r="C149" s="46"/>
      <c r="D149" s="46"/>
      <c r="E149" s="46"/>
      <c r="F149" s="46"/>
      <c r="G149" s="46"/>
      <c r="H149" s="46"/>
      <c r="I149" s="46"/>
      <c r="J149" s="46"/>
      <c r="K149" s="46"/>
      <c r="L149" s="46"/>
      <c r="M149" s="46"/>
      <c r="N149" s="46"/>
      <c r="O149" s="46"/>
      <c r="P149" s="46"/>
      <c r="Q149" s="46"/>
      <c r="R149" s="46"/>
      <c r="S149" s="46"/>
      <c r="T149" s="46"/>
      <c r="U149" s="46"/>
      <c r="V149" s="46"/>
      <c r="W149" s="46"/>
    </row>
    <row r="150" spans="1:27" x14ac:dyDescent="0.2">
      <c r="A150" s="46"/>
      <c r="C150" s="65" t="s">
        <v>1055</v>
      </c>
      <c r="D150" s="66"/>
      <c r="E150" s="66"/>
      <c r="F150" s="67">
        <f t="shared" ref="F150:U150" si="140">F133-F148</f>
        <v>0</v>
      </c>
      <c r="G150" s="67">
        <f t="shared" si="140"/>
        <v>0</v>
      </c>
      <c r="H150" s="67">
        <f t="shared" si="140"/>
        <v>0</v>
      </c>
      <c r="I150" s="67">
        <f t="shared" si="140"/>
        <v>0</v>
      </c>
      <c r="J150" s="67">
        <f t="shared" si="140"/>
        <v>0</v>
      </c>
      <c r="K150" s="67">
        <f t="shared" si="140"/>
        <v>0</v>
      </c>
      <c r="L150" s="66">
        <f t="shared" ca="1" si="140"/>
        <v>0</v>
      </c>
      <c r="M150" s="66">
        <f t="shared" ca="1" si="140"/>
        <v>0</v>
      </c>
      <c r="N150" s="66">
        <f t="shared" ca="1" si="140"/>
        <v>0</v>
      </c>
      <c r="O150" s="66">
        <f t="shared" ca="1" si="140"/>
        <v>0</v>
      </c>
      <c r="P150" s="66">
        <f t="shared" ca="1" si="140"/>
        <v>0</v>
      </c>
      <c r="Q150" s="66">
        <f t="shared" ca="1" si="140"/>
        <v>0</v>
      </c>
      <c r="R150" s="66">
        <f t="shared" ca="1" si="140"/>
        <v>0</v>
      </c>
      <c r="S150" s="66">
        <f t="shared" ca="1" si="140"/>
        <v>0</v>
      </c>
      <c r="T150" s="66">
        <f t="shared" ca="1" si="140"/>
        <v>0</v>
      </c>
      <c r="U150" s="68">
        <f t="shared" ca="1" si="140"/>
        <v>0</v>
      </c>
      <c r="V150" s="46"/>
      <c r="W150" s="46"/>
    </row>
    <row r="151" spans="1:27" x14ac:dyDescent="0.2">
      <c r="A151" s="46"/>
      <c r="C151" s="46"/>
      <c r="D151" s="46"/>
      <c r="E151" s="46"/>
      <c r="F151" s="46"/>
      <c r="G151" s="46"/>
      <c r="H151" s="46"/>
      <c r="I151" s="46"/>
      <c r="J151" s="46"/>
      <c r="K151" s="46"/>
      <c r="L151" s="46"/>
      <c r="M151" s="46"/>
      <c r="N151" s="46"/>
      <c r="O151" s="46"/>
      <c r="P151" s="46"/>
      <c r="Q151" s="46"/>
      <c r="R151" s="46"/>
      <c r="S151" s="46"/>
      <c r="T151" s="46"/>
      <c r="U151" s="46"/>
      <c r="V151" s="46"/>
      <c r="W151" s="46"/>
    </row>
    <row r="152" spans="1:27" x14ac:dyDescent="0.2">
      <c r="A152" s="46" t="s">
        <v>203</v>
      </c>
      <c r="C152" s="48" t="s">
        <v>1056</v>
      </c>
      <c r="D152" s="46"/>
      <c r="E152" s="46"/>
      <c r="F152" s="46"/>
      <c r="G152" s="46"/>
      <c r="H152" s="46"/>
      <c r="I152" s="46"/>
      <c r="J152" s="46"/>
      <c r="K152" s="46"/>
      <c r="L152" s="46"/>
      <c r="M152" s="46"/>
      <c r="N152" s="46"/>
      <c r="O152" s="46"/>
      <c r="P152" s="46"/>
      <c r="Q152" s="46"/>
      <c r="R152" s="46"/>
      <c r="S152" s="46"/>
      <c r="T152" s="46"/>
      <c r="U152" s="46"/>
      <c r="V152" s="46"/>
      <c r="W152" s="46"/>
    </row>
    <row r="153" spans="1:27" s="107" customFormat="1" x14ac:dyDescent="0.2">
      <c r="A153" s="48"/>
      <c r="C153" s="108"/>
      <c r="D153" s="108"/>
      <c r="E153" s="108"/>
      <c r="F153" s="109">
        <f>firstyear</f>
        <v>2019</v>
      </c>
      <c r="G153" s="109">
        <f t="shared" ref="G153:U153" si="141">F153+1</f>
        <v>2020</v>
      </c>
      <c r="H153" s="109">
        <f t="shared" si="141"/>
        <v>2021</v>
      </c>
      <c r="I153" s="109">
        <f t="shared" si="141"/>
        <v>2022</v>
      </c>
      <c r="J153" s="109">
        <f t="shared" si="141"/>
        <v>2023</v>
      </c>
      <c r="K153" s="109">
        <f t="shared" si="141"/>
        <v>2024</v>
      </c>
      <c r="L153" s="110">
        <f t="shared" si="141"/>
        <v>2025</v>
      </c>
      <c r="M153" s="110">
        <f t="shared" si="141"/>
        <v>2026</v>
      </c>
      <c r="N153" s="110">
        <f t="shared" si="141"/>
        <v>2027</v>
      </c>
      <c r="O153" s="110">
        <f t="shared" si="141"/>
        <v>2028</v>
      </c>
      <c r="P153" s="110">
        <f t="shared" si="141"/>
        <v>2029</v>
      </c>
      <c r="Q153" s="110">
        <f t="shared" si="141"/>
        <v>2030</v>
      </c>
      <c r="R153" s="110">
        <f t="shared" si="141"/>
        <v>2031</v>
      </c>
      <c r="S153" s="110">
        <f t="shared" si="141"/>
        <v>2032</v>
      </c>
      <c r="T153" s="110">
        <f t="shared" si="141"/>
        <v>2033</v>
      </c>
      <c r="U153" s="110">
        <f t="shared" si="141"/>
        <v>2034</v>
      </c>
      <c r="V153" s="48"/>
      <c r="W153" s="48"/>
    </row>
    <row r="154" spans="1:27" x14ac:dyDescent="0.2">
      <c r="A154" s="50"/>
      <c r="C154" s="50" t="s">
        <v>976</v>
      </c>
      <c r="D154" s="50"/>
      <c r="E154" s="50"/>
      <c r="F154" s="56">
        <v>43830</v>
      </c>
      <c r="G154" s="56">
        <f t="shared" ref="G154:U154" si="142">EOMONTH(F154,12)</f>
        <v>44196</v>
      </c>
      <c r="H154" s="56">
        <f t="shared" si="142"/>
        <v>44561</v>
      </c>
      <c r="I154" s="56">
        <f t="shared" si="142"/>
        <v>44926</v>
      </c>
      <c r="J154" s="56">
        <f t="shared" si="142"/>
        <v>45291</v>
      </c>
      <c r="K154" s="56">
        <f t="shared" si="142"/>
        <v>45657</v>
      </c>
      <c r="L154" s="56">
        <f t="shared" si="142"/>
        <v>46022</v>
      </c>
      <c r="M154" s="56">
        <f t="shared" si="142"/>
        <v>46387</v>
      </c>
      <c r="N154" s="56">
        <f t="shared" si="142"/>
        <v>46752</v>
      </c>
      <c r="O154" s="56">
        <f t="shared" si="142"/>
        <v>47118</v>
      </c>
      <c r="P154" s="56">
        <f t="shared" si="142"/>
        <v>47483</v>
      </c>
      <c r="Q154" s="56">
        <f t="shared" si="142"/>
        <v>47848</v>
      </c>
      <c r="R154" s="56">
        <f t="shared" si="142"/>
        <v>48213</v>
      </c>
      <c r="S154" s="56">
        <f t="shared" si="142"/>
        <v>48579</v>
      </c>
      <c r="T154" s="56">
        <f t="shared" si="142"/>
        <v>48944</v>
      </c>
      <c r="U154" s="56">
        <f t="shared" si="142"/>
        <v>49309</v>
      </c>
      <c r="V154" s="50"/>
      <c r="W154" s="50"/>
    </row>
    <row r="155" spans="1:27" x14ac:dyDescent="0.2">
      <c r="A155" s="46"/>
      <c r="C155" s="46"/>
      <c r="D155" s="46"/>
      <c r="E155" s="46"/>
      <c r="F155" s="46"/>
      <c r="G155" s="46"/>
      <c r="H155" s="46"/>
      <c r="I155" s="46"/>
      <c r="J155" s="46"/>
      <c r="K155" s="46"/>
      <c r="L155" s="69"/>
      <c r="M155" s="46"/>
      <c r="N155" s="46"/>
      <c r="O155" s="46"/>
      <c r="P155" s="46"/>
      <c r="Q155" s="46"/>
      <c r="R155" s="46"/>
      <c r="S155" s="46"/>
      <c r="T155" s="46"/>
      <c r="U155" s="46"/>
      <c r="V155" s="46"/>
      <c r="W155" s="46"/>
    </row>
    <row r="156" spans="1:27" x14ac:dyDescent="0.2">
      <c r="A156" s="46"/>
      <c r="C156" s="46" t="s">
        <v>364</v>
      </c>
      <c r="D156" s="46"/>
      <c r="E156" s="46"/>
      <c r="F156" s="46"/>
      <c r="G156" s="49">
        <f t="shared" ref="G156:K156" si="143">G28</f>
        <v>214634</v>
      </c>
      <c r="H156" s="49">
        <f t="shared" si="143"/>
        <v>684861</v>
      </c>
      <c r="I156" s="49">
        <f t="shared" si="143"/>
        <v>850418</v>
      </c>
      <c r="J156" s="49">
        <f t="shared" si="143"/>
        <v>1036457</v>
      </c>
      <c r="K156" s="49">
        <f t="shared" si="143"/>
        <v>1023142</v>
      </c>
      <c r="L156" s="60">
        <f t="shared" ref="L156:U156" si="144">L28</f>
        <v>943544.67327967728</v>
      </c>
      <c r="M156" s="60">
        <f t="shared" si="144"/>
        <v>970992.64892899396</v>
      </c>
      <c r="N156" s="60">
        <f t="shared" si="144"/>
        <v>1020595.8845832782</v>
      </c>
      <c r="O156" s="60">
        <f t="shared" si="144"/>
        <v>1061109.4137951045</v>
      </c>
      <c r="P156" s="60">
        <f t="shared" si="144"/>
        <v>1100834.0499269532</v>
      </c>
      <c r="Q156" s="60">
        <f t="shared" si="144"/>
        <v>1139567.3436329335</v>
      </c>
      <c r="R156" s="60">
        <f t="shared" si="144"/>
        <v>1177106.0348836824</v>
      </c>
      <c r="S156" s="60">
        <f t="shared" si="144"/>
        <v>1213247.7758416922</v>
      </c>
      <c r="T156" s="60">
        <f t="shared" si="144"/>
        <v>1247792.9028494882</v>
      </c>
      <c r="U156" s="60">
        <f t="shared" si="144"/>
        <v>1280546.2364949505</v>
      </c>
      <c r="V156" s="46"/>
      <c r="W156" s="46"/>
    </row>
    <row r="157" spans="1:27" x14ac:dyDescent="0.2">
      <c r="A157" s="46"/>
      <c r="C157" s="46" t="s">
        <v>1057</v>
      </c>
      <c r="D157" s="46"/>
      <c r="E157" s="46"/>
      <c r="F157" s="46"/>
      <c r="G157" s="49">
        <f t="shared" ref="G157:K157" si="145">G156*-G45</f>
        <v>0</v>
      </c>
      <c r="H157" s="49">
        <f t="shared" si="145"/>
        <v>0</v>
      </c>
      <c r="I157" s="49">
        <f t="shared" si="145"/>
        <v>-211091.87355186025</v>
      </c>
      <c r="J157" s="49">
        <f t="shared" si="145"/>
        <v>-99007.693549491494</v>
      </c>
      <c r="K157" s="49">
        <f t="shared" si="145"/>
        <v>0</v>
      </c>
      <c r="L157" s="60">
        <f t="shared" ref="L157:U157" si="146">L156*-L45</f>
        <v>-167950.95184378256</v>
      </c>
      <c r="M157" s="60">
        <f t="shared" si="146"/>
        <v>-186916.08491883133</v>
      </c>
      <c r="N157" s="60">
        <f t="shared" si="146"/>
        <v>-198697.26127980699</v>
      </c>
      <c r="O157" s="60">
        <f t="shared" si="146"/>
        <v>-208905.91584091121</v>
      </c>
      <c r="P157" s="60">
        <f t="shared" si="146"/>
        <v>-219134.77806358415</v>
      </c>
      <c r="Q157" s="60">
        <f t="shared" si="146"/>
        <v>-229337.92790612788</v>
      </c>
      <c r="R157" s="60">
        <f t="shared" si="146"/>
        <v>-239467.50897164913</v>
      </c>
      <c r="S157" s="60">
        <f t="shared" si="146"/>
        <v>-249474.07390744798</v>
      </c>
      <c r="T157" s="60">
        <f t="shared" si="146"/>
        <v>-259306.96262340929</v>
      </c>
      <c r="U157" s="60">
        <f t="shared" si="146"/>
        <v>-268914.7096639396</v>
      </c>
      <c r="V157" s="46"/>
      <c r="W157" s="58" t="s">
        <v>1058</v>
      </c>
    </row>
    <row r="158" spans="1:27" x14ac:dyDescent="0.2">
      <c r="A158" s="46"/>
      <c r="C158" s="59" t="s">
        <v>1059</v>
      </c>
      <c r="D158" s="46"/>
      <c r="E158" s="46"/>
      <c r="F158" s="46"/>
      <c r="G158" s="49">
        <f t="shared" ref="G158:K158" si="147">SUM(G156:G157)</f>
        <v>214634</v>
      </c>
      <c r="H158" s="49">
        <f t="shared" si="147"/>
        <v>684861</v>
      </c>
      <c r="I158" s="49">
        <f t="shared" si="147"/>
        <v>639326.12644813978</v>
      </c>
      <c r="J158" s="49">
        <f t="shared" si="147"/>
        <v>937449.30645050853</v>
      </c>
      <c r="K158" s="49">
        <f t="shared" si="147"/>
        <v>1023142</v>
      </c>
      <c r="L158" s="60">
        <f t="shared" ref="L158:U158" si="148">SUM(L156:L157)</f>
        <v>775593.72143589472</v>
      </c>
      <c r="M158" s="60">
        <f t="shared" si="148"/>
        <v>784076.5640101626</v>
      </c>
      <c r="N158" s="60">
        <f t="shared" si="148"/>
        <v>821898.62330347125</v>
      </c>
      <c r="O158" s="60">
        <f t="shared" si="148"/>
        <v>852203.49795419327</v>
      </c>
      <c r="P158" s="60">
        <f t="shared" si="148"/>
        <v>881699.27186336904</v>
      </c>
      <c r="Q158" s="60">
        <f t="shared" si="148"/>
        <v>910229.41572680557</v>
      </c>
      <c r="R158" s="60">
        <f t="shared" si="148"/>
        <v>937638.52591203328</v>
      </c>
      <c r="S158" s="60">
        <f t="shared" si="148"/>
        <v>963773.70193424425</v>
      </c>
      <c r="T158" s="60">
        <f t="shared" si="148"/>
        <v>988485.94022607896</v>
      </c>
      <c r="U158" s="60">
        <f t="shared" si="148"/>
        <v>1011631.5268310108</v>
      </c>
      <c r="V158" s="46"/>
      <c r="W158" s="46"/>
    </row>
    <row r="159" spans="1:27" x14ac:dyDescent="0.2">
      <c r="A159" s="46"/>
      <c r="C159" s="46"/>
      <c r="D159" s="46"/>
      <c r="E159" s="46"/>
      <c r="F159" s="46"/>
      <c r="G159" s="133"/>
      <c r="H159" s="133"/>
      <c r="I159" s="133"/>
      <c r="J159" s="133"/>
      <c r="K159" s="133"/>
      <c r="L159" s="69"/>
      <c r="M159" s="69"/>
      <c r="N159" s="69"/>
      <c r="O159" s="69"/>
      <c r="P159" s="69"/>
      <c r="Q159" s="69"/>
      <c r="R159" s="69"/>
      <c r="S159" s="69"/>
      <c r="T159" s="69"/>
      <c r="U159" s="69"/>
      <c r="V159" s="46"/>
      <c r="W159" s="46"/>
    </row>
    <row r="160" spans="1:27" x14ac:dyDescent="0.2">
      <c r="A160" s="46"/>
      <c r="C160" s="46" t="str">
        <f>C85</f>
        <v>Depreciation &amp; Amort.</v>
      </c>
      <c r="D160" s="46"/>
      <c r="E160" s="46"/>
      <c r="F160" s="46"/>
      <c r="G160" s="49">
        <f t="shared" ref="G160:J160" si="149">G63</f>
        <v>11835</v>
      </c>
      <c r="H160" s="49">
        <f t="shared" si="149"/>
        <v>14942</v>
      </c>
      <c r="I160" s="49">
        <f t="shared" si="149"/>
        <v>19642</v>
      </c>
      <c r="J160" s="49">
        <f t="shared" si="149"/>
        <v>31685</v>
      </c>
      <c r="K160" s="49">
        <f>K63</f>
        <v>46906</v>
      </c>
      <c r="L160" s="60">
        <f t="shared" ref="L160:U160" si="150">L85</f>
        <v>51700.429813860246</v>
      </c>
      <c r="M160" s="60">
        <f t="shared" si="150"/>
        <v>51537.352290950745</v>
      </c>
      <c r="N160" s="60">
        <f t="shared" si="150"/>
        <v>50293.143812829323</v>
      </c>
      <c r="O160" s="60">
        <f t="shared" si="150"/>
        <v>51888.054427616611</v>
      </c>
      <c r="P160" s="60">
        <f t="shared" si="150"/>
        <v>53426.21907348065</v>
      </c>
      <c r="Q160" s="60">
        <f t="shared" si="150"/>
        <v>54899.527630118951</v>
      </c>
      <c r="R160" s="60">
        <f t="shared" si="150"/>
        <v>56300.018414444065</v>
      </c>
      <c r="S160" s="60">
        <f t="shared" si="150"/>
        <v>57619.948246034299</v>
      </c>
      <c r="T160" s="60">
        <f t="shared" si="150"/>
        <v>58851.862418403834</v>
      </c>
      <c r="U160" s="60">
        <f t="shared" si="150"/>
        <v>59988.663711231762</v>
      </c>
      <c r="V160" s="46"/>
      <c r="W160" s="46"/>
    </row>
    <row r="161" spans="1:23" x14ac:dyDescent="0.2">
      <c r="A161" s="46"/>
      <c r="C161" s="46" t="str">
        <f>C86</f>
        <v>Amort. of Goodwill and Intangibles</v>
      </c>
      <c r="D161" s="46"/>
      <c r="E161" s="46"/>
      <c r="F161" s="46"/>
      <c r="G161" s="49">
        <f t="shared" ref="G161:J161" si="151">G64</f>
        <v>15784</v>
      </c>
      <c r="H161" s="49">
        <f t="shared" si="151"/>
        <v>17034</v>
      </c>
      <c r="I161" s="49">
        <f t="shared" si="151"/>
        <v>19587</v>
      </c>
      <c r="J161" s="49">
        <f t="shared" si="151"/>
        <v>22619</v>
      </c>
      <c r="K161" s="49">
        <f>K64</f>
        <v>22934</v>
      </c>
      <c r="L161" s="60">
        <f t="shared" ref="L161:U161" si="152">L86</f>
        <v>24709.320186139754</v>
      </c>
      <c r="M161" s="60">
        <f t="shared" si="152"/>
        <v>24072.647709049255</v>
      </c>
      <c r="N161" s="60">
        <f t="shared" si="152"/>
        <v>22954.186187170679</v>
      </c>
      <c r="O161" s="60">
        <f t="shared" si="152"/>
        <v>23135.789350068</v>
      </c>
      <c r="P161" s="60">
        <f t="shared" si="152"/>
        <v>23267.17770551896</v>
      </c>
      <c r="Q161" s="60">
        <f t="shared" si="152"/>
        <v>23347.188974525583</v>
      </c>
      <c r="R161" s="60">
        <f t="shared" si="152"/>
        <v>23374.984950569669</v>
      </c>
      <c r="S161" s="60">
        <f t="shared" si="152"/>
        <v>23350.063293355066</v>
      </c>
      <c r="T161" s="60">
        <f t="shared" si="152"/>
        <v>23272.265858424464</v>
      </c>
      <c r="U161" s="60">
        <f t="shared" si="152"/>
        <v>23141.783401598637</v>
      </c>
      <c r="V161" s="46"/>
      <c r="W161" s="46"/>
    </row>
    <row r="162" spans="1:23" x14ac:dyDescent="0.2">
      <c r="A162" s="46"/>
      <c r="C162" s="46" t="s">
        <v>1060</v>
      </c>
      <c r="D162" s="46"/>
      <c r="E162" s="46"/>
      <c r="F162" s="46"/>
      <c r="G162" s="49">
        <f t="shared" ref="G162:K162" si="153">G31</f>
        <v>16361</v>
      </c>
      <c r="H162" s="49">
        <f t="shared" si="153"/>
        <v>38122</v>
      </c>
      <c r="I162" s="49">
        <f t="shared" si="153"/>
        <v>31303</v>
      </c>
      <c r="J162" s="49">
        <f t="shared" si="153"/>
        <v>29072</v>
      </c>
      <c r="K162" s="49">
        <f t="shared" si="153"/>
        <v>33053</v>
      </c>
      <c r="L162" s="60">
        <f t="shared" ref="L162:U162" si="154">L31</f>
        <v>46475.234254057345</v>
      </c>
      <c r="M162" s="60">
        <f t="shared" si="154"/>
        <v>48090.442026735422</v>
      </c>
      <c r="N162" s="60">
        <f t="shared" si="154"/>
        <v>48859.057494221357</v>
      </c>
      <c r="O162" s="60">
        <f t="shared" si="154"/>
        <v>49538.154117967104</v>
      </c>
      <c r="P162" s="60">
        <f t="shared" si="154"/>
        <v>50123.386591990515</v>
      </c>
      <c r="Q162" s="60">
        <f t="shared" si="154"/>
        <v>50610.921242293327</v>
      </c>
      <c r="R162" s="60">
        <f t="shared" si="154"/>
        <v>50997.476942146808</v>
      </c>
      <c r="S162" s="60">
        <f t="shared" si="154"/>
        <v>51280.361024073281</v>
      </c>
      <c r="T162" s="60">
        <f t="shared" si="154"/>
        <v>51457.499650219921</v>
      </c>
      <c r="U162" s="60">
        <f t="shared" si="154"/>
        <v>51527.462173189175</v>
      </c>
      <c r="V162" s="46"/>
      <c r="W162" s="46"/>
    </row>
    <row r="163" spans="1:23" x14ac:dyDescent="0.2">
      <c r="A163" s="46"/>
      <c r="C163" s="46" t="s">
        <v>1018</v>
      </c>
      <c r="D163" s="46"/>
      <c r="E163" s="46"/>
      <c r="F163" s="46"/>
      <c r="G163" s="133"/>
      <c r="H163" s="133"/>
      <c r="I163" s="133"/>
      <c r="J163" s="133"/>
      <c r="K163" s="133"/>
      <c r="L163" s="69"/>
      <c r="M163" s="69"/>
      <c r="N163" s="69"/>
      <c r="O163" s="69"/>
      <c r="P163" s="69"/>
      <c r="Q163" s="69"/>
      <c r="R163" s="69"/>
      <c r="S163" s="69"/>
      <c r="T163" s="69"/>
      <c r="U163" s="69"/>
      <c r="V163" s="46"/>
      <c r="W163" s="46"/>
    </row>
    <row r="164" spans="1:23" x14ac:dyDescent="0.2">
      <c r="A164" s="46"/>
      <c r="C164" s="59" t="str" cm="1">
        <f t="array" ref="C164:C174">C89:C99</f>
        <v>Receivables</v>
      </c>
      <c r="D164" s="46"/>
      <c r="E164" s="46"/>
      <c r="F164" s="46"/>
      <c r="G164" s="49">
        <f t="shared" ref="G164:J164" si="155">F123-G123</f>
        <v>-43753</v>
      </c>
      <c r="H164" s="49">
        <f t="shared" si="155"/>
        <v>-34218</v>
      </c>
      <c r="I164" s="49">
        <f t="shared" si="155"/>
        <v>-119555</v>
      </c>
      <c r="J164" s="49">
        <f t="shared" si="155"/>
        <v>-12382</v>
      </c>
      <c r="K164" s="49">
        <f>J123-K123</f>
        <v>46957</v>
      </c>
      <c r="L164" s="60" cm="1">
        <f t="array" ref="L164:L174">L89:L99</f>
        <v>-2149.1462674947106</v>
      </c>
      <c r="M164" s="60" cm="1">
        <f t="array" ref="M164:M174">M89:M99</f>
        <v>-7967.8108578029205</v>
      </c>
      <c r="N164" s="60" cm="1">
        <f t="array" ref="N164:N174">N89:N99</f>
        <v>-7612.9745383824338</v>
      </c>
      <c r="O164" s="60" cm="1">
        <f t="array" ref="O164:O174">O89:O99</f>
        <v>-7217.660906063451</v>
      </c>
      <c r="P164" s="60" cm="1">
        <f t="array" ref="P164:P174">P89:P99</f>
        <v>-6783.0982115419465</v>
      </c>
      <c r="Q164" s="60" cm="1">
        <f t="array" ref="Q164:Q174">Q89:Q99</f>
        <v>-6310.8634005545173</v>
      </c>
      <c r="R164" s="60" cm="1">
        <f t="array" ref="R164:R174">R89:R99</f>
        <v>-5802.8761963223806</v>
      </c>
      <c r="S164" s="60" cm="1">
        <f t="array" ref="S164:S174">S89:S99</f>
        <v>-5261.3889014729066</v>
      </c>
      <c r="T164" s="60" cm="1">
        <f t="array" ref="T164:T174">T89:T99</f>
        <v>-4688.9719412721461</v>
      </c>
      <c r="U164" s="60" cm="1">
        <f t="array" ref="U164:U174">U89:U99</f>
        <v>-4088.4952387558296</v>
      </c>
      <c r="V164" s="46"/>
      <c r="W164" s="46"/>
    </row>
    <row r="165" spans="1:23" x14ac:dyDescent="0.2">
      <c r="A165" s="46"/>
      <c r="C165" s="59" t="str">
        <v>Income Tax Receivables</v>
      </c>
      <c r="D165" s="46"/>
      <c r="E165" s="46"/>
      <c r="F165" s="46"/>
      <c r="G165" s="49">
        <f t="shared" ref="G165:J165" si="156">F124-G124</f>
        <v>-516</v>
      </c>
      <c r="H165" s="49">
        <f t="shared" si="156"/>
        <v>-20444</v>
      </c>
      <c r="I165" s="49">
        <f t="shared" si="156"/>
        <v>7549</v>
      </c>
      <c r="J165" s="49">
        <f t="shared" si="156"/>
        <v>10339</v>
      </c>
      <c r="K165" s="49">
        <f>J124-K124</f>
        <v>367</v>
      </c>
      <c r="L165" s="60">
        <v>-31.070587892859294</v>
      </c>
      <c r="M165" s="60">
        <v>-115.1920515208285</v>
      </c>
      <c r="N165" s="60">
        <v>-110.06212006065653</v>
      </c>
      <c r="O165" s="60">
        <v>-104.34700092521871</v>
      </c>
      <c r="P165" s="60">
        <v>-98.064451152175025</v>
      </c>
      <c r="Q165" s="60">
        <v>-91.237268925086028</v>
      </c>
      <c r="R165" s="60">
        <v>-83.893208022269391</v>
      </c>
      <c r="S165" s="60">
        <v>-76.064830381365937</v>
      </c>
      <c r="T165" s="60">
        <v>-67.789297095297115</v>
      </c>
      <c r="U165" s="60">
        <v>-59.108099149242662</v>
      </c>
      <c r="V165" s="46"/>
      <c r="W165" s="46"/>
    </row>
    <row r="166" spans="1:23" x14ac:dyDescent="0.2">
      <c r="A166" s="46"/>
      <c r="C166" s="59" t="str">
        <v>Inventory</v>
      </c>
      <c r="D166" s="46"/>
      <c r="E166" s="46"/>
      <c r="F166" s="46"/>
      <c r="G166" s="49">
        <f t="shared" ref="G166:J166" si="157">F125-G125</f>
        <v>-3093</v>
      </c>
      <c r="H166" s="49">
        <f t="shared" si="157"/>
        <v>-38399</v>
      </c>
      <c r="I166" s="49">
        <f t="shared" si="157"/>
        <v>-258031</v>
      </c>
      <c r="J166" s="49">
        <f t="shared" si="157"/>
        <v>86497</v>
      </c>
      <c r="K166" s="49">
        <f>J125-K125</f>
        <v>28800</v>
      </c>
      <c r="L166" s="60">
        <v>-10800.824750509579</v>
      </c>
      <c r="M166" s="60">
        <v>-8222.6093783670221</v>
      </c>
      <c r="N166" s="60">
        <v>-8015.3823478738777</v>
      </c>
      <c r="O166" s="60">
        <v>-9296.2428713576519</v>
      </c>
      <c r="P166" s="60">
        <v>-8736.5324050888303</v>
      </c>
      <c r="Q166" s="60">
        <v>-8128.3007975938381</v>
      </c>
      <c r="R166" s="60">
        <v>-7474.0206246201997</v>
      </c>
      <c r="S166" s="60">
        <v>-6776.5928193812142</v>
      </c>
      <c r="T166" s="60">
        <v>-6039.328052448167</v>
      </c>
      <c r="U166" s="60">
        <v>-5265.9227431887412</v>
      </c>
      <c r="V166" s="46"/>
      <c r="W166" s="46"/>
    </row>
    <row r="167" spans="1:23" x14ac:dyDescent="0.2">
      <c r="A167" s="46"/>
      <c r="C167" s="59" t="str">
        <v>Prepaid Expenses and Other Current Assets</v>
      </c>
      <c r="D167" s="46"/>
      <c r="E167" s="46"/>
      <c r="F167" s="46"/>
      <c r="G167" s="49">
        <f t="shared" ref="G167:J167" si="158">F126-G126</f>
        <v>7494</v>
      </c>
      <c r="H167" s="49">
        <f t="shared" si="158"/>
        <v>-4749</v>
      </c>
      <c r="I167" s="49">
        <f t="shared" si="158"/>
        <v>-11000</v>
      </c>
      <c r="J167" s="49">
        <f t="shared" si="158"/>
        <v>-11524</v>
      </c>
      <c r="K167" s="49">
        <f>J126-K126</f>
        <v>-6494</v>
      </c>
      <c r="L167" s="60">
        <v>-396.43029134776589</v>
      </c>
      <c r="M167" s="60">
        <v>-1469.7378338259296</v>
      </c>
      <c r="N167" s="60">
        <v>-1404.2849292860265</v>
      </c>
      <c r="O167" s="60">
        <v>-1331.3656027589168</v>
      </c>
      <c r="P167" s="60">
        <v>-1251.2064166655255</v>
      </c>
      <c r="Q167" s="60">
        <v>-1164.0982535145158</v>
      </c>
      <c r="R167" s="60">
        <v>-1070.3952243533349</v>
      </c>
      <c r="S167" s="60">
        <v>-970.51278763649316</v>
      </c>
      <c r="T167" s="60">
        <v>-864.92508253843698</v>
      </c>
      <c r="U167" s="60">
        <v>-754.16149342099379</v>
      </c>
      <c r="V167" s="46"/>
      <c r="W167" s="46"/>
    </row>
    <row r="168" spans="1:23" x14ac:dyDescent="0.2">
      <c r="A168" s="46"/>
      <c r="C168" s="59" t="str">
        <v>Deferred Income Tax Asset</v>
      </c>
      <c r="D168" s="46"/>
      <c r="E168" s="46"/>
      <c r="F168" s="46"/>
      <c r="G168" s="49">
        <f t="shared" ref="G168:J168" si="159">F129-G129</f>
        <v>-326037</v>
      </c>
      <c r="H168" s="49">
        <f t="shared" si="159"/>
        <v>-216417</v>
      </c>
      <c r="I168" s="49">
        <f t="shared" si="159"/>
        <v>38923</v>
      </c>
      <c r="J168" s="49">
        <f t="shared" si="159"/>
        <v>-139694</v>
      </c>
      <c r="K168" s="49">
        <f>J129-K129</f>
        <v>-204378</v>
      </c>
      <c r="L168" s="60">
        <v>-6699.0675601423718</v>
      </c>
      <c r="M168" s="60">
        <v>-24836.328755361959</v>
      </c>
      <c r="N168" s="60">
        <v>-23730.274452524376</v>
      </c>
      <c r="O168" s="60">
        <v>-22498.049000769854</v>
      </c>
      <c r="P168" s="60">
        <v>-21143.480959614273</v>
      </c>
      <c r="Q168" s="60">
        <v>-19671.485799999791</v>
      </c>
      <c r="R168" s="60">
        <v>-18088.047458780697</v>
      </c>
      <c r="S168" s="60">
        <v>-16400.186550465762</v>
      </c>
      <c r="T168" s="60">
        <v>-14615.915304271504</v>
      </c>
      <c r="U168" s="60">
        <v>-12744.179508858477</v>
      </c>
      <c r="V168" s="46"/>
      <c r="W168" s="46"/>
    </row>
    <row r="169" spans="1:23" x14ac:dyDescent="0.2">
      <c r="A169" s="46"/>
      <c r="C169" s="59" t="str">
        <v>Other Assets</v>
      </c>
      <c r="D169" s="46"/>
      <c r="E169" s="46"/>
      <c r="F169" s="46"/>
      <c r="G169" s="49">
        <f t="shared" ref="G169:J169" si="160">F132-G132</f>
        <v>-851</v>
      </c>
      <c r="H169" s="49">
        <f t="shared" si="160"/>
        <v>859</v>
      </c>
      <c r="I169" s="49">
        <f t="shared" si="160"/>
        <v>192</v>
      </c>
      <c r="J169" s="49">
        <f t="shared" si="160"/>
        <v>-23571</v>
      </c>
      <c r="K169" s="49">
        <f>J132-K132</f>
        <v>7239</v>
      </c>
      <c r="L169" s="60">
        <v>-185.89365326802726</v>
      </c>
      <c r="M169" s="60">
        <v>-689.1878376581044</v>
      </c>
      <c r="N169" s="60">
        <v>-658.4957341345289</v>
      </c>
      <c r="O169" s="60">
        <v>-624.30248427997503</v>
      </c>
      <c r="P169" s="60">
        <v>-586.71432749399173</v>
      </c>
      <c r="Q169" s="60">
        <v>-545.86766408046606</v>
      </c>
      <c r="R169" s="60">
        <v>-501.92854339967016</v>
      </c>
      <c r="S169" s="60">
        <v>-455.09178177007561</v>
      </c>
      <c r="T169" s="60">
        <v>-405.57971200836982</v>
      </c>
      <c r="U169" s="60">
        <v>-353.64057244332798</v>
      </c>
      <c r="V169" s="46"/>
      <c r="W169" s="46"/>
    </row>
    <row r="170" spans="1:23" x14ac:dyDescent="0.2">
      <c r="A170" s="46"/>
      <c r="C170" s="59" t="str">
        <v>Payables</v>
      </c>
      <c r="D170" s="46"/>
      <c r="E170" s="46"/>
      <c r="F170" s="46"/>
      <c r="G170" s="49">
        <f t="shared" ref="G170:J170" si="161">G135-F135</f>
        <v>17024</v>
      </c>
      <c r="H170" s="49">
        <f t="shared" si="161"/>
        <v>49367</v>
      </c>
      <c r="I170" s="49">
        <f t="shared" si="161"/>
        <v>68676</v>
      </c>
      <c r="J170" s="49">
        <f t="shared" si="161"/>
        <v>30157</v>
      </c>
      <c r="K170" s="49">
        <f>K135-J135</f>
        <v>3923</v>
      </c>
      <c r="L170" s="60">
        <v>8031.2060418542242</v>
      </c>
      <c r="M170" s="60">
        <v>6114.1136574994307</v>
      </c>
      <c r="N170" s="60">
        <v>5960.0251487257192</v>
      </c>
      <c r="O170" s="60">
        <v>6912.4389701323234</v>
      </c>
      <c r="P170" s="60">
        <v>6496.2531526395469</v>
      </c>
      <c r="Q170" s="60">
        <v>6043.9883049268392</v>
      </c>
      <c r="R170" s="60">
        <v>5557.4829685632139</v>
      </c>
      <c r="S170" s="60">
        <v>5038.8942003371194</v>
      </c>
      <c r="T170" s="60">
        <v>4490.6837268397794</v>
      </c>
      <c r="U170" s="60">
        <v>3915.6001072084764</v>
      </c>
      <c r="V170" s="46"/>
      <c r="W170" s="46"/>
    </row>
    <row r="171" spans="1:23" x14ac:dyDescent="0.2">
      <c r="A171" s="46"/>
      <c r="C171" s="59" t="str">
        <v>Accrued Expenses and Other Liabilities</v>
      </c>
      <c r="D171" s="46"/>
      <c r="E171" s="46"/>
      <c r="F171" s="46"/>
      <c r="G171" s="49">
        <f t="shared" ref="G171:J171" si="162">G136-F136</f>
        <v>18027</v>
      </c>
      <c r="H171" s="49">
        <f t="shared" si="162"/>
        <v>40183</v>
      </c>
      <c r="I171" s="49">
        <f t="shared" si="162"/>
        <v>72537</v>
      </c>
      <c r="J171" s="49">
        <f t="shared" si="162"/>
        <v>46347</v>
      </c>
      <c r="K171" s="49">
        <f>K136-J136</f>
        <v>12297</v>
      </c>
      <c r="L171" s="60">
        <v>2288.9639130125288</v>
      </c>
      <c r="M171" s="60">
        <v>8486.1750896466547</v>
      </c>
      <c r="N171" s="60">
        <v>8108.2540786553873</v>
      </c>
      <c r="O171" s="60">
        <v>7687.2224102269392</v>
      </c>
      <c r="P171" s="60">
        <v>7224.3882417267305</v>
      </c>
      <c r="Q171" s="60">
        <v>6721.4311107174144</v>
      </c>
      <c r="R171" s="60">
        <v>6180.3956324225874</v>
      </c>
      <c r="S171" s="60">
        <v>5603.6806381890783</v>
      </c>
      <c r="T171" s="60">
        <v>4994.0237782009644</v>
      </c>
      <c r="U171" s="60">
        <v>4354.4816849274212</v>
      </c>
      <c r="V171" s="46"/>
      <c r="W171" s="46"/>
    </row>
    <row r="172" spans="1:23" x14ac:dyDescent="0.2">
      <c r="A172" s="46"/>
      <c r="C172" s="59" t="str">
        <v>Income Tax Payable</v>
      </c>
      <c r="D172" s="46"/>
      <c r="E172" s="46"/>
      <c r="F172" s="46"/>
      <c r="G172" s="49">
        <f t="shared" ref="G172:J172" si="163">G138-F138</f>
        <v>202283</v>
      </c>
      <c r="H172" s="49">
        <f t="shared" si="163"/>
        <v>24835</v>
      </c>
      <c r="I172" s="49">
        <f t="shared" si="163"/>
        <v>78201</v>
      </c>
      <c r="J172" s="49">
        <f t="shared" si="163"/>
        <v>317075</v>
      </c>
      <c r="K172" s="49">
        <f>K138-J138</f>
        <v>72999</v>
      </c>
      <c r="L172" s="60">
        <v>5407.1884548432427</v>
      </c>
      <c r="M172" s="60">
        <v>20046.776495538536</v>
      </c>
      <c r="N172" s="60">
        <v>19154.018809033441</v>
      </c>
      <c r="O172" s="60">
        <v>18159.421400263789</v>
      </c>
      <c r="P172" s="60">
        <v>17066.07451165875</v>
      </c>
      <c r="Q172" s="60">
        <v>15877.945692058769</v>
      </c>
      <c r="R172" s="60">
        <v>14599.864908318385</v>
      </c>
      <c r="S172" s="60">
        <v>13237.498887243681</v>
      </c>
      <c r="T172" s="60">
        <v>11797.314742791583</v>
      </c>
      <c r="U172" s="60">
        <v>10286.533116451465</v>
      </c>
      <c r="V172" s="46"/>
      <c r="W172" s="46"/>
    </row>
    <row r="173" spans="1:23" x14ac:dyDescent="0.2">
      <c r="A173" s="46"/>
      <c r="C173" s="59" t="str">
        <v>Deferred Income Tax Liabilities</v>
      </c>
      <c r="D173" s="46"/>
      <c r="E173" s="46"/>
      <c r="F173" s="46"/>
      <c r="G173" s="49">
        <f t="shared" ref="G173:J173" si="164">G140-F140</f>
        <v>0</v>
      </c>
      <c r="H173" s="49">
        <f t="shared" si="164"/>
        <v>176</v>
      </c>
      <c r="I173" s="49">
        <f t="shared" si="164"/>
        <v>301854</v>
      </c>
      <c r="J173" s="49">
        <f t="shared" si="164"/>
        <v>-289118</v>
      </c>
      <c r="K173" s="49">
        <f>K140-J140</f>
        <v>-8826</v>
      </c>
      <c r="L173" s="60">
        <v>-408.59999999999991</v>
      </c>
      <c r="M173" s="60">
        <v>-408.59999999999991</v>
      </c>
      <c r="N173" s="60">
        <v>-408.59999999999991</v>
      </c>
      <c r="O173" s="60">
        <v>-408.59999999999991</v>
      </c>
      <c r="P173" s="60">
        <v>-408.60000000000014</v>
      </c>
      <c r="Q173" s="60">
        <v>-408.60000000000014</v>
      </c>
      <c r="R173" s="60">
        <v>-408.59999999999991</v>
      </c>
      <c r="S173" s="60">
        <v>-408.60000000000014</v>
      </c>
      <c r="T173" s="60">
        <v>-408.6</v>
      </c>
      <c r="U173" s="60">
        <v>-408.6</v>
      </c>
      <c r="V173" s="46"/>
      <c r="W173" s="46"/>
    </row>
    <row r="174" spans="1:23" x14ac:dyDescent="0.2">
      <c r="A174" s="46"/>
      <c r="C174" s="59" t="str">
        <v>Other Liabilities</v>
      </c>
      <c r="D174" s="46"/>
      <c r="E174" s="46"/>
      <c r="F174" s="46"/>
      <c r="G174" s="49">
        <f t="shared" ref="G174:J174" si="165">G141-F141</f>
        <v>4127</v>
      </c>
      <c r="H174" s="49">
        <f t="shared" si="165"/>
        <v>-1759</v>
      </c>
      <c r="I174" s="49">
        <f t="shared" si="165"/>
        <v>207</v>
      </c>
      <c r="J174" s="49">
        <f t="shared" si="165"/>
        <v>188</v>
      </c>
      <c r="K174" s="49">
        <f>K141-J141</f>
        <v>1181</v>
      </c>
      <c r="L174" s="60">
        <v>30.31801309960656</v>
      </c>
      <c r="M174" s="60">
        <v>112.40193262586035</v>
      </c>
      <c r="N174" s="60">
        <v>107.39625556091733</v>
      </c>
      <c r="O174" s="60">
        <v>101.81956491665005</v>
      </c>
      <c r="P174" s="60">
        <v>95.689187629457592</v>
      </c>
      <c r="Q174" s="60">
        <v>89.027369677765819</v>
      </c>
      <c r="R174" s="60">
        <v>81.861192603044401</v>
      </c>
      <c r="S174" s="60">
        <v>74.222429645485136</v>
      </c>
      <c r="T174" s="60">
        <v>66.147341802331539</v>
      </c>
      <c r="U174" s="60">
        <v>57.6764150868039</v>
      </c>
      <c r="V174" s="46"/>
      <c r="W174" s="46"/>
    </row>
    <row r="175" spans="1:23" x14ac:dyDescent="0.2">
      <c r="A175" s="46"/>
      <c r="C175" s="63" t="s">
        <v>1061</v>
      </c>
      <c r="D175" s="46"/>
      <c r="E175" s="46"/>
      <c r="F175" s="46"/>
      <c r="G175" s="49">
        <f t="shared" ref="G175:J175" si="166">SUM(G158:G174)</f>
        <v>133319</v>
      </c>
      <c r="H175" s="49">
        <f t="shared" si="166"/>
        <v>554393</v>
      </c>
      <c r="I175" s="49">
        <f t="shared" si="166"/>
        <v>889411.12644813978</v>
      </c>
      <c r="J175" s="49">
        <f t="shared" si="166"/>
        <v>1035139.3064505085</v>
      </c>
      <c r="K175" s="49">
        <f t="shared" ref="K175:U175" si="167">SUM(K158:K174)</f>
        <v>1080100</v>
      </c>
      <c r="L175" s="60">
        <f t="shared" si="167"/>
        <v>893565.34900210635</v>
      </c>
      <c r="M175" s="60">
        <f t="shared" si="167"/>
        <v>898827.00649767194</v>
      </c>
      <c r="N175" s="60">
        <f t="shared" si="167"/>
        <v>935394.63096740609</v>
      </c>
      <c r="O175" s="60">
        <f t="shared" si="167"/>
        <v>968145.83032922959</v>
      </c>
      <c r="P175" s="60">
        <f t="shared" si="167"/>
        <v>1000390.7635564565</v>
      </c>
      <c r="Q175" s="60">
        <f t="shared" si="167"/>
        <v>1031498.992866456</v>
      </c>
      <c r="R175" s="60">
        <f t="shared" si="167"/>
        <v>1061300.8496656027</v>
      </c>
      <c r="S175" s="60">
        <f t="shared" si="167"/>
        <v>1089629.9329820143</v>
      </c>
      <c r="T175" s="60">
        <f t="shared" si="167"/>
        <v>1116324.6283531273</v>
      </c>
      <c r="U175" s="60">
        <f t="shared" si="167"/>
        <v>1141229.6197848879</v>
      </c>
      <c r="V175" s="46"/>
      <c r="W175" s="46"/>
    </row>
    <row r="176" spans="1:23" x14ac:dyDescent="0.2">
      <c r="A176" s="46"/>
      <c r="C176" s="46"/>
      <c r="D176" s="46"/>
      <c r="E176" s="46"/>
      <c r="F176" s="46"/>
      <c r="G176" s="49"/>
      <c r="H176" s="49"/>
      <c r="I176" s="49"/>
      <c r="J176" s="49"/>
      <c r="K176" s="49"/>
      <c r="L176" s="69"/>
      <c r="M176" s="69"/>
      <c r="N176" s="69"/>
      <c r="O176" s="69"/>
      <c r="P176" s="69"/>
      <c r="Q176" s="69"/>
      <c r="R176" s="69"/>
      <c r="S176" s="69"/>
      <c r="T176" s="69"/>
      <c r="U176" s="69"/>
      <c r="V176" s="46"/>
      <c r="W176" s="46"/>
    </row>
    <row r="177" spans="1:23" x14ac:dyDescent="0.2">
      <c r="A177" s="46"/>
      <c r="C177" s="46" t="str" cm="1">
        <f t="array" ref="C177:C179">C102:C104</f>
        <v>Capital Expenditures</v>
      </c>
      <c r="D177" s="46"/>
      <c r="E177" s="46"/>
      <c r="F177" s="46"/>
      <c r="G177" s="320" t="s">
        <v>818</v>
      </c>
      <c r="H177" s="320" t="s">
        <v>818</v>
      </c>
      <c r="I177" s="49">
        <f t="shared" ref="I177:J177" si="168">-I51</f>
        <v>-90808.8</v>
      </c>
      <c r="J177" s="49">
        <f t="shared" si="168"/>
        <v>-85302.5</v>
      </c>
      <c r="K177" s="49">
        <f>-K51</f>
        <v>-48235.4</v>
      </c>
      <c r="L177" s="60" cm="1">
        <f t="array" ref="L177:L179">L102:L104</f>
        <v>-56608.204128321682</v>
      </c>
      <c r="M177" s="60" cm="1">
        <f t="array" ref="M177:M179">M102:M104</f>
        <v>-63046.899575762363</v>
      </c>
      <c r="N177" s="60" cm="1">
        <f t="array" ref="N177:N179">N102:N104</f>
        <v>-77067.636364785052</v>
      </c>
      <c r="O177" s="60" cm="1">
        <f t="array" ref="O177:O179">O102:O104</f>
        <v>-78936.806446692863</v>
      </c>
      <c r="P177" s="60" cm="1">
        <f t="array" ref="P177:P179">P102:P104</f>
        <v>-80693.437078786606</v>
      </c>
      <c r="Q177" s="60" cm="1">
        <f t="array" ref="Q177:Q179">Q102:Q104</f>
        <v>-82327.772248150664</v>
      </c>
      <c r="R177" s="60" cm="1">
        <f t="array" ref="R177:R179">R102:R104</f>
        <v>-83830.55309589993</v>
      </c>
      <c r="S177" s="60" cm="1">
        <f t="array" ref="S177:S179">S102:S104</f>
        <v>-85193.104045841785</v>
      </c>
      <c r="T177" s="60" cm="1">
        <f t="array" ref="T177:T179">T102:T104</f>
        <v>-86407.415189243955</v>
      </c>
      <c r="U177" s="60" cm="1">
        <f t="array" ref="U177:U179">U102:U104</f>
        <v>-87466.219846288033</v>
      </c>
      <c r="V177" s="46"/>
      <c r="W177" s="46"/>
    </row>
    <row r="178" spans="1:23" x14ac:dyDescent="0.2">
      <c r="A178" s="46"/>
      <c r="C178" s="46" t="str">
        <v>Sale of PP&amp;E</v>
      </c>
      <c r="D178" s="46"/>
      <c r="E178" s="46"/>
      <c r="F178" s="46"/>
      <c r="G178" s="320">
        <v>0</v>
      </c>
      <c r="H178" s="320">
        <v>0</v>
      </c>
      <c r="I178" s="49">
        <v>0</v>
      </c>
      <c r="J178" s="49">
        <v>0</v>
      </c>
      <c r="K178" s="49">
        <v>0</v>
      </c>
      <c r="L178" s="60">
        <v>0</v>
      </c>
      <c r="M178" s="60">
        <v>0</v>
      </c>
      <c r="N178" s="60">
        <v>0</v>
      </c>
      <c r="O178" s="60">
        <v>0</v>
      </c>
      <c r="P178" s="60">
        <v>0</v>
      </c>
      <c r="Q178" s="60">
        <v>0</v>
      </c>
      <c r="R178" s="60">
        <v>0</v>
      </c>
      <c r="S178" s="60">
        <v>0</v>
      </c>
      <c r="T178" s="60">
        <v>0</v>
      </c>
      <c r="U178" s="60">
        <v>0</v>
      </c>
      <c r="V178" s="46"/>
      <c r="W178" s="46"/>
    </row>
    <row r="179" spans="1:23" x14ac:dyDescent="0.2">
      <c r="A179" s="46"/>
      <c r="C179" s="46" t="str">
        <v>Purchase of Software</v>
      </c>
      <c r="D179" s="46"/>
      <c r="E179" s="46"/>
      <c r="F179" s="46"/>
      <c r="G179" s="320" t="s">
        <v>818</v>
      </c>
      <c r="H179" s="320" t="s">
        <v>818</v>
      </c>
      <c r="I179" s="49">
        <f t="shared" ref="I179:J179" si="169">-I53</f>
        <v>-13381.199999999997</v>
      </c>
      <c r="J179" s="49">
        <f t="shared" si="169"/>
        <v>-30322.5</v>
      </c>
      <c r="K179" s="49">
        <f>-K53</f>
        <v>-21111.599999999999</v>
      </c>
      <c r="L179" s="60">
        <v>-22822.005871678324</v>
      </c>
      <c r="M179" s="60">
        <v>-23466.810424237647</v>
      </c>
      <c r="N179" s="60">
        <v>-24082.899426408163</v>
      </c>
      <c r="O179" s="60">
        <v>-24666.9972035914</v>
      </c>
      <c r="P179" s="60">
        <v>-25215.927478834561</v>
      </c>
      <c r="Q179" s="60">
        <v>-25726.641591390646</v>
      </c>
      <c r="R179" s="60">
        <v>-26196.246236393294</v>
      </c>
      <c r="S179" s="60">
        <v>-26622.030379240066</v>
      </c>
      <c r="T179" s="60">
        <v>-27001.491000044625</v>
      </c>
      <c r="U179" s="60">
        <v>-27332.357330849292</v>
      </c>
      <c r="V179" s="46"/>
      <c r="W179" s="46"/>
    </row>
    <row r="180" spans="1:23" x14ac:dyDescent="0.2">
      <c r="A180" s="46"/>
      <c r="C180" s="63" t="s">
        <v>1062</v>
      </c>
      <c r="D180" s="46"/>
      <c r="E180" s="46"/>
      <c r="F180" s="46"/>
      <c r="G180" s="49">
        <f>SUM(G175:G179)-G47</f>
        <v>91286</v>
      </c>
      <c r="H180" s="49">
        <f>SUM(H175:H179)-H47</f>
        <v>498477</v>
      </c>
      <c r="I180" s="49">
        <f t="shared" ref="I180:K180" si="170">SUM(I175:I179)</f>
        <v>785221.12644813978</v>
      </c>
      <c r="J180" s="49">
        <f t="shared" si="170"/>
        <v>919514.30645050853</v>
      </c>
      <c r="K180" s="49">
        <f t="shared" si="170"/>
        <v>1010753</v>
      </c>
      <c r="L180" s="60">
        <f t="shared" ref="L180:U180" si="171">SUM(L175:L179)</f>
        <v>814135.13900210627</v>
      </c>
      <c r="M180" s="60">
        <f t="shared" si="171"/>
        <v>812313.29649767198</v>
      </c>
      <c r="N180" s="60">
        <f t="shared" si="171"/>
        <v>834244.09517621296</v>
      </c>
      <c r="O180" s="60">
        <f t="shared" si="171"/>
        <v>864542.02667894529</v>
      </c>
      <c r="P180" s="60">
        <f t="shared" si="171"/>
        <v>894481.39899883536</v>
      </c>
      <c r="Q180" s="60">
        <f t="shared" si="171"/>
        <v>923444.57902691478</v>
      </c>
      <c r="R180" s="60">
        <f t="shared" si="171"/>
        <v>951274.05033330934</v>
      </c>
      <c r="S180" s="60">
        <f t="shared" si="171"/>
        <v>977814.79855693236</v>
      </c>
      <c r="T180" s="60">
        <f t="shared" si="171"/>
        <v>1002915.7221638387</v>
      </c>
      <c r="U180" s="60">
        <f t="shared" si="171"/>
        <v>1026431.0426077506</v>
      </c>
      <c r="V180" s="46"/>
      <c r="W180" s="46"/>
    </row>
    <row r="181" spans="1:23" x14ac:dyDescent="0.2">
      <c r="A181" s="46"/>
      <c r="C181" s="46"/>
      <c r="D181" s="46"/>
      <c r="E181" s="46"/>
      <c r="F181" s="46"/>
      <c r="G181" s="46"/>
      <c r="H181" s="70" t="s">
        <v>1063</v>
      </c>
      <c r="I181" s="46"/>
      <c r="J181" s="70" t="s">
        <v>1397</v>
      </c>
      <c r="K181" s="46"/>
      <c r="L181" s="69"/>
      <c r="M181" s="46"/>
      <c r="N181" s="46"/>
      <c r="O181" s="46"/>
      <c r="P181" s="46"/>
      <c r="Q181" s="46"/>
      <c r="R181" s="46"/>
      <c r="S181" s="46"/>
      <c r="T181" s="46"/>
      <c r="U181" s="46"/>
      <c r="V181" s="46"/>
      <c r="W181" s="46"/>
    </row>
    <row r="182" spans="1:23" x14ac:dyDescent="0.2">
      <c r="A182" s="46"/>
      <c r="C182" s="46" t="s">
        <v>1064</v>
      </c>
      <c r="D182" s="46"/>
      <c r="E182" s="46"/>
      <c r="F182" s="46"/>
      <c r="G182" s="46"/>
      <c r="H182" s="71">
        <f>E7</f>
        <v>45864</v>
      </c>
      <c r="I182" s="64"/>
      <c r="J182" s="72">
        <f>YEARFRAC(E7,L154,3)</f>
        <v>0.43287671232876712</v>
      </c>
      <c r="K182" s="46">
        <v>0</v>
      </c>
      <c r="L182" s="46">
        <f>J182*L180</f>
        <v>352420.14236255561</v>
      </c>
      <c r="M182" s="46">
        <f t="shared" ref="M182:U182" si="172">M180</f>
        <v>812313.29649767198</v>
      </c>
      <c r="N182" s="46">
        <f t="shared" si="172"/>
        <v>834244.09517621296</v>
      </c>
      <c r="O182" s="46">
        <f t="shared" si="172"/>
        <v>864542.02667894529</v>
      </c>
      <c r="P182" s="46">
        <f t="shared" si="172"/>
        <v>894481.39899883536</v>
      </c>
      <c r="Q182" s="46">
        <f t="shared" si="172"/>
        <v>923444.57902691478</v>
      </c>
      <c r="R182" s="46">
        <f t="shared" si="172"/>
        <v>951274.05033330934</v>
      </c>
      <c r="S182" s="46">
        <f t="shared" si="172"/>
        <v>977814.79855693236</v>
      </c>
      <c r="T182" s="46">
        <f t="shared" si="172"/>
        <v>1002915.7221638387</v>
      </c>
      <c r="U182" s="46">
        <f t="shared" si="172"/>
        <v>1026431.0426077506</v>
      </c>
      <c r="V182" s="46"/>
      <c r="W182" s="58" t="s">
        <v>1065</v>
      </c>
    </row>
    <row r="183" spans="1:23" x14ac:dyDescent="0.2">
      <c r="A183" s="46"/>
      <c r="C183" s="46"/>
      <c r="D183" s="46"/>
      <c r="E183" s="46"/>
      <c r="F183" s="46"/>
      <c r="G183" s="46"/>
      <c r="H183" s="46"/>
      <c r="I183" s="46"/>
      <c r="J183" s="46"/>
      <c r="K183" s="46"/>
      <c r="L183" s="69"/>
      <c r="M183" s="46"/>
      <c r="N183" s="46"/>
      <c r="O183" s="46"/>
      <c r="P183" s="46"/>
      <c r="Q183" s="46"/>
      <c r="R183" s="46"/>
      <c r="S183" s="46"/>
      <c r="T183" s="46"/>
      <c r="U183" s="46"/>
      <c r="V183" s="46"/>
      <c r="W183" s="46"/>
    </row>
    <row r="184" spans="1:23" x14ac:dyDescent="0.2">
      <c r="A184" s="46"/>
      <c r="C184" s="46" t="s">
        <v>1066</v>
      </c>
      <c r="D184" s="46"/>
      <c r="E184" s="46"/>
      <c r="F184" s="46"/>
      <c r="G184" s="46"/>
      <c r="H184" s="70" t="s">
        <v>1067</v>
      </c>
      <c r="I184" s="46"/>
      <c r="J184" s="46"/>
      <c r="K184" s="141">
        <f>H182</f>
        <v>45864</v>
      </c>
      <c r="L184" s="56">
        <f>AVERAGE(K184,L154)</f>
        <v>45943</v>
      </c>
      <c r="M184" s="56">
        <f t="shared" ref="M184:U184" si="173">AVERAGE(L154:M154)</f>
        <v>46204.5</v>
      </c>
      <c r="N184" s="56">
        <f t="shared" si="173"/>
        <v>46569.5</v>
      </c>
      <c r="O184" s="56">
        <f t="shared" si="173"/>
        <v>46935</v>
      </c>
      <c r="P184" s="56">
        <f t="shared" si="173"/>
        <v>47300.5</v>
      </c>
      <c r="Q184" s="56">
        <f t="shared" si="173"/>
        <v>47665.5</v>
      </c>
      <c r="R184" s="56">
        <f t="shared" si="173"/>
        <v>48030.5</v>
      </c>
      <c r="S184" s="56">
        <f t="shared" si="173"/>
        <v>48396</v>
      </c>
      <c r="T184" s="56">
        <f t="shared" si="173"/>
        <v>48761.5</v>
      </c>
      <c r="U184" s="56">
        <f t="shared" si="173"/>
        <v>49126.5</v>
      </c>
      <c r="V184" s="46"/>
      <c r="W184" s="58" t="s">
        <v>1068</v>
      </c>
    </row>
    <row r="185" spans="1:23" x14ac:dyDescent="0.2">
      <c r="A185" s="46"/>
      <c r="C185" s="46" t="s">
        <v>1069</v>
      </c>
      <c r="D185" s="46"/>
      <c r="E185" s="46"/>
      <c r="F185" s="46"/>
      <c r="G185" s="46"/>
      <c r="H185" s="72">
        <f>E206</f>
        <v>9.5137400162163044E-2</v>
      </c>
      <c r="I185" s="46"/>
      <c r="J185" s="46"/>
      <c r="K185" s="49">
        <v>0</v>
      </c>
      <c r="L185" s="46">
        <f t="shared" ref="L185:U185" si="174">L182/(1+wacc)^(YEARFRAC($H$182,L184,3))</f>
        <v>345555.81132389867</v>
      </c>
      <c r="M185" s="46">
        <f t="shared" si="174"/>
        <v>746377.05644599709</v>
      </c>
      <c r="N185" s="46">
        <f t="shared" si="174"/>
        <v>699937.47935185721</v>
      </c>
      <c r="O185" s="46">
        <f t="shared" si="174"/>
        <v>662179.10664707189</v>
      </c>
      <c r="P185" s="46">
        <f t="shared" si="174"/>
        <v>625593.26797915227</v>
      </c>
      <c r="Q185" s="46">
        <f t="shared" si="174"/>
        <v>589743.24921077106</v>
      </c>
      <c r="R185" s="46">
        <f t="shared" si="174"/>
        <v>554739.61535476276</v>
      </c>
      <c r="S185" s="46">
        <f t="shared" si="174"/>
        <v>520551.12918357132</v>
      </c>
      <c r="T185" s="46">
        <f t="shared" si="174"/>
        <v>487531.42662556074</v>
      </c>
      <c r="U185" s="46">
        <f t="shared" si="174"/>
        <v>455616.39505944279</v>
      </c>
      <c r="V185" s="46"/>
      <c r="W185" s="46"/>
    </row>
    <row r="186" spans="1:23" x14ac:dyDescent="0.2">
      <c r="A186" s="46"/>
      <c r="C186" s="46"/>
      <c r="D186" s="46"/>
      <c r="E186" s="46"/>
      <c r="F186" s="46"/>
      <c r="G186" s="46"/>
      <c r="H186" s="46"/>
      <c r="I186" s="46"/>
      <c r="J186" s="46"/>
      <c r="K186" s="46"/>
      <c r="L186" s="60"/>
      <c r="M186" s="46"/>
      <c r="N186" s="46"/>
      <c r="O186" s="46"/>
      <c r="P186" s="46"/>
      <c r="Q186" s="46"/>
      <c r="R186" s="46"/>
      <c r="S186" s="46"/>
      <c r="T186" s="46"/>
      <c r="U186" s="46"/>
      <c r="V186" s="46"/>
      <c r="W186" s="46"/>
    </row>
    <row r="187" spans="1:23" x14ac:dyDescent="0.2">
      <c r="A187" s="46"/>
      <c r="C187" s="48" t="s">
        <v>972</v>
      </c>
      <c r="D187" s="46"/>
      <c r="E187" s="46"/>
      <c r="F187" s="46"/>
      <c r="G187" s="48" t="s">
        <v>1070</v>
      </c>
      <c r="H187" s="46"/>
      <c r="I187" s="46"/>
      <c r="J187" s="46"/>
      <c r="K187" s="48" t="s">
        <v>1071</v>
      </c>
      <c r="L187" s="46"/>
      <c r="M187" s="46"/>
      <c r="N187" s="46"/>
      <c r="O187" s="48" t="s">
        <v>1072</v>
      </c>
      <c r="P187" s="46"/>
      <c r="Q187" s="46"/>
      <c r="R187" s="46"/>
      <c r="S187" s="46"/>
      <c r="T187" s="46"/>
      <c r="U187" s="46"/>
      <c r="V187" s="46"/>
      <c r="W187" s="46"/>
    </row>
    <row r="188" spans="1:23" x14ac:dyDescent="0.2">
      <c r="A188" s="46"/>
      <c r="C188" s="142"/>
      <c r="D188" s="142"/>
      <c r="E188" s="142"/>
      <c r="F188" s="46"/>
      <c r="G188" s="142"/>
      <c r="H188" s="142"/>
      <c r="I188" s="142"/>
      <c r="J188" s="46"/>
      <c r="K188" s="142"/>
      <c r="L188" s="142"/>
      <c r="M188" s="142"/>
      <c r="N188" s="46"/>
      <c r="O188" s="142"/>
      <c r="P188" s="142"/>
      <c r="Q188" s="142"/>
      <c r="R188" s="142"/>
      <c r="S188" s="142"/>
      <c r="T188" s="142"/>
      <c r="U188" s="142"/>
      <c r="V188" s="46"/>
      <c r="W188" s="46"/>
    </row>
    <row r="189" spans="1:23" x14ac:dyDescent="0.2">
      <c r="A189" s="46"/>
      <c r="C189" s="46"/>
      <c r="D189" s="46"/>
      <c r="E189" s="46"/>
      <c r="F189" s="46"/>
      <c r="G189" s="46"/>
      <c r="H189" s="46"/>
      <c r="I189" s="46"/>
      <c r="J189" s="46"/>
      <c r="K189" s="69"/>
      <c r="L189" s="46"/>
      <c r="M189" s="46"/>
      <c r="N189" s="46"/>
      <c r="O189" s="46"/>
      <c r="P189" s="46"/>
      <c r="Q189" s="46"/>
      <c r="R189" s="46"/>
      <c r="S189" s="46"/>
      <c r="T189" s="46"/>
      <c r="U189" s="46"/>
      <c r="V189" s="46"/>
      <c r="W189" s="46"/>
    </row>
    <row r="190" spans="1:23" x14ac:dyDescent="0.2">
      <c r="A190" s="46"/>
      <c r="C190" s="46" t="s">
        <v>1073</v>
      </c>
      <c r="D190" s="46"/>
      <c r="E190" s="73">
        <f>'Corporate Profile'!C73</f>
        <v>1.43</v>
      </c>
      <c r="F190" s="46"/>
      <c r="G190" s="46" t="s">
        <v>1404</v>
      </c>
      <c r="H190" s="46"/>
      <c r="I190" s="74">
        <f>_xlfn.XLOOKUP(G190,'Trading Comparables'!B36:B45,'Trading Comparables'!C36:C45)</f>
        <v>8.0727232000000022</v>
      </c>
      <c r="J190" s="46"/>
      <c r="K190" s="46" t="s">
        <v>1074</v>
      </c>
      <c r="L190" s="46"/>
      <c r="M190" s="75">
        <v>0.01</v>
      </c>
      <c r="N190" s="46"/>
      <c r="O190" s="46"/>
      <c r="P190" s="46"/>
      <c r="Q190" s="46"/>
      <c r="R190" s="46"/>
      <c r="S190" s="48" t="s">
        <v>1075</v>
      </c>
      <c r="T190" s="46"/>
      <c r="U190" s="46"/>
      <c r="V190" s="46"/>
      <c r="W190" s="46"/>
    </row>
    <row r="191" spans="1:23" x14ac:dyDescent="0.2">
      <c r="A191" s="46"/>
      <c r="C191" s="76" t="s">
        <v>1076</v>
      </c>
      <c r="D191" s="46"/>
      <c r="E191" s="77">
        <v>4.3839999999999997E-2</v>
      </c>
      <c r="F191" s="46"/>
      <c r="G191" s="46" t="s">
        <v>1077</v>
      </c>
      <c r="H191" s="46"/>
      <c r="I191" s="60">
        <f>U30</f>
        <v>1363676.6836077808</v>
      </c>
      <c r="J191" s="46"/>
      <c r="K191" s="46" t="s">
        <v>1078</v>
      </c>
      <c r="L191" s="46"/>
      <c r="M191" s="60">
        <f>(1+M190)*(U180-U173)</f>
        <v>1037108.0390338281</v>
      </c>
      <c r="N191" s="46"/>
      <c r="O191" s="46"/>
      <c r="P191" s="150">
        <f>I204</f>
        <v>158.2442625593674</v>
      </c>
      <c r="Q191" s="143">
        <f>R191-3</f>
        <v>2.0727232000000004</v>
      </c>
      <c r="R191" s="143">
        <f>S191-3</f>
        <v>5.0727232000000004</v>
      </c>
      <c r="S191" s="144">
        <v>8.0727232000000004</v>
      </c>
      <c r="T191" s="143">
        <f>S191+3</f>
        <v>11.0727232</v>
      </c>
      <c r="U191" s="143">
        <f>T191+3</f>
        <v>14.0727232</v>
      </c>
      <c r="V191" s="46"/>
      <c r="W191" s="46"/>
    </row>
    <row r="192" spans="1:23" x14ac:dyDescent="0.2">
      <c r="A192" s="46"/>
      <c r="C192" s="76" t="s">
        <v>1079</v>
      </c>
      <c r="D192" s="46"/>
      <c r="E192" s="77">
        <v>4.3299999999999998E-2</v>
      </c>
      <c r="F192" s="46"/>
      <c r="G192" s="46" t="s">
        <v>1080</v>
      </c>
      <c r="H192" s="46"/>
      <c r="I192" s="60">
        <f>I190*I191</f>
        <v>11008584.401059596</v>
      </c>
      <c r="J192" s="46"/>
      <c r="K192" s="46" t="s">
        <v>1080</v>
      </c>
      <c r="L192" s="46"/>
      <c r="M192" s="60">
        <f>M191/(wacc-M190)</f>
        <v>12181579.858657017</v>
      </c>
      <c r="N192" s="46"/>
      <c r="O192" s="46"/>
      <c r="P192" s="145">
        <f>P193+1%</f>
        <v>0.11513740016216303</v>
      </c>
      <c r="Q192" s="78">
        <f t="dataTable" ref="Q192:U196" dt2D="1" dtr="1" r1="I190" r2="H185"/>
        <v>84.231902937030171</v>
      </c>
      <c r="R192" s="79">
        <v>111.22269034253254</v>
      </c>
      <c r="S192" s="79">
        <v>138.2134777480349</v>
      </c>
      <c r="T192" s="79">
        <v>165.20426515353728</v>
      </c>
      <c r="U192" s="79">
        <v>192.19505255903962</v>
      </c>
      <c r="V192" s="46"/>
      <c r="W192" s="46"/>
    </row>
    <row r="193" spans="1:23" x14ac:dyDescent="0.2">
      <c r="A193" s="46"/>
      <c r="C193" s="46" t="s">
        <v>1082</v>
      </c>
      <c r="D193" s="46"/>
      <c r="E193" s="82">
        <f>E190*E192+E191</f>
        <v>0.10575899999999999</v>
      </c>
      <c r="F193" s="46"/>
      <c r="G193" s="46" t="s">
        <v>1081</v>
      </c>
      <c r="H193" s="46"/>
      <c r="I193" s="60">
        <f>I192/(1+wacc)^(YEARFRAC($H$182,U184,3))</f>
        <v>4886535.316367208</v>
      </c>
      <c r="J193" s="46"/>
      <c r="K193" s="46" t="s">
        <v>1081</v>
      </c>
      <c r="L193" s="46"/>
      <c r="M193" s="60">
        <f>M192/(1+wacc)^(YEARFRAC($H$182,U184,3))</f>
        <v>5407209.321367925</v>
      </c>
      <c r="N193" s="46"/>
      <c r="O193" s="80" t="s">
        <v>1067</v>
      </c>
      <c r="P193" s="145">
        <f>P194+1%</f>
        <v>0.10513740016216304</v>
      </c>
      <c r="Q193" s="81">
        <v>89.321594573723843</v>
      </c>
      <c r="R193" s="51">
        <v>118.5751046769407</v>
      </c>
      <c r="S193" s="51">
        <v>147.82861478015752</v>
      </c>
      <c r="T193" s="51">
        <v>177.08212488337435</v>
      </c>
      <c r="U193" s="51">
        <v>206.3356349865912</v>
      </c>
      <c r="V193" s="46"/>
      <c r="W193" s="46"/>
    </row>
    <row r="194" spans="1:23" x14ac:dyDescent="0.2">
      <c r="A194" s="46"/>
      <c r="C194" s="46"/>
      <c r="D194" s="46"/>
      <c r="E194" s="46"/>
      <c r="F194" s="46"/>
      <c r="G194" s="46"/>
      <c r="H194" s="46"/>
      <c r="I194" s="64"/>
      <c r="J194" s="46"/>
      <c r="K194" s="46"/>
      <c r="L194" s="46"/>
      <c r="M194" s="64"/>
      <c r="N194" s="46"/>
      <c r="O194" s="46"/>
      <c r="P194" s="146">
        <v>9.5137400162163044E-2</v>
      </c>
      <c r="Q194" s="81">
        <v>94.785994566171638</v>
      </c>
      <c r="R194" s="51">
        <v>126.51512856276948</v>
      </c>
      <c r="S194" s="51">
        <v>158.24426255936734</v>
      </c>
      <c r="T194" s="51">
        <v>189.97339655596519</v>
      </c>
      <c r="U194" s="51">
        <v>221.70253055256308</v>
      </c>
      <c r="V194" s="46"/>
      <c r="W194" s="46"/>
    </row>
    <row r="195" spans="1:23" x14ac:dyDescent="0.2">
      <c r="A195" s="46"/>
      <c r="C195" s="46" t="s">
        <v>1084</v>
      </c>
      <c r="D195" s="46"/>
      <c r="E195" s="83">
        <f>AVERAGE(L59:U59)</f>
        <v>6.5838889677986775E-2</v>
      </c>
      <c r="F195" s="46"/>
      <c r="N195" s="46"/>
      <c r="O195" s="46"/>
      <c r="P195" s="147">
        <f>P194-1%</f>
        <v>8.5137400162163049E-2</v>
      </c>
      <c r="Q195" s="81">
        <v>100.65920829843856</v>
      </c>
      <c r="R195" s="51">
        <v>135.09912473357255</v>
      </c>
      <c r="S195" s="51">
        <v>169.53904116870646</v>
      </c>
      <c r="T195" s="51">
        <v>203.9789576038404</v>
      </c>
      <c r="U195" s="51">
        <v>238.41887403897439</v>
      </c>
      <c r="V195" s="46"/>
      <c r="W195" s="46"/>
    </row>
    <row r="196" spans="1:23" x14ac:dyDescent="0.2">
      <c r="A196" s="46"/>
      <c r="C196" s="46" t="s">
        <v>1086</v>
      </c>
      <c r="D196" s="46"/>
      <c r="E196" s="83">
        <f>U45</f>
        <v>0.21</v>
      </c>
      <c r="F196" s="46"/>
      <c r="G196" s="46" t="s">
        <v>1083</v>
      </c>
      <c r="H196" s="46"/>
      <c r="I196" s="60">
        <f>SUM(I193,$L$185:$U$185)</f>
        <v>10574359.853549296</v>
      </c>
      <c r="J196" s="46"/>
      <c r="K196" s="46" t="s">
        <v>1083</v>
      </c>
      <c r="L196" s="46"/>
      <c r="M196" s="60">
        <f>SUM(M193,$L$185:$U$185)</f>
        <v>11095033.858550012</v>
      </c>
      <c r="N196" s="46"/>
      <c r="O196" s="46"/>
      <c r="P196" s="147">
        <f>P195-1%</f>
        <v>7.5137400162163054E-2</v>
      </c>
      <c r="Q196" s="81">
        <v>106.97893485600942</v>
      </c>
      <c r="R196" s="51">
        <v>144.38961357904685</v>
      </c>
      <c r="S196" s="51">
        <v>181.8002923020843</v>
      </c>
      <c r="T196" s="51">
        <v>219.21097102512167</v>
      </c>
      <c r="U196" s="51">
        <v>256.62164974815909</v>
      </c>
      <c r="V196" s="46"/>
      <c r="W196" s="46"/>
    </row>
    <row r="197" spans="1:23" x14ac:dyDescent="0.2">
      <c r="A197" s="46"/>
      <c r="C197" s="46" t="s">
        <v>1088</v>
      </c>
      <c r="D197" s="46"/>
      <c r="E197" s="83">
        <f>E195*(1-E196)</f>
        <v>5.2012722845609552E-2</v>
      </c>
      <c r="F197" s="46"/>
      <c r="G197" s="59" t="s">
        <v>1085</v>
      </c>
      <c r="H197" s="46"/>
      <c r="I197" s="60">
        <f>-K137</f>
        <v>-1349339</v>
      </c>
      <c r="J197" s="46"/>
      <c r="K197" s="59" t="s">
        <v>1085</v>
      </c>
      <c r="L197" s="46"/>
      <c r="M197" s="60">
        <f>I197</f>
        <v>-1349339</v>
      </c>
      <c r="N197" s="46"/>
      <c r="O197" s="46"/>
      <c r="P197" s="46"/>
      <c r="Q197" s="46"/>
      <c r="R197" s="46"/>
      <c r="S197" s="46"/>
      <c r="T197" s="46"/>
      <c r="U197" s="46"/>
      <c r="V197" s="46"/>
      <c r="W197" s="46"/>
    </row>
    <row r="198" spans="1:23" x14ac:dyDescent="0.2">
      <c r="A198" s="46"/>
      <c r="C198" s="46"/>
      <c r="D198" s="46"/>
      <c r="E198" s="46"/>
      <c r="F198" s="46"/>
      <c r="G198" s="59" t="s">
        <v>1087</v>
      </c>
      <c r="H198" s="46"/>
      <c r="I198" s="60">
        <f>-K139</f>
        <v>-351957</v>
      </c>
      <c r="J198" s="46"/>
      <c r="K198" s="59" t="s">
        <v>1087</v>
      </c>
      <c r="L198" s="46"/>
      <c r="M198" s="60">
        <f>I198</f>
        <v>-351957</v>
      </c>
      <c r="N198" s="46"/>
      <c r="O198" s="48" t="s">
        <v>1089</v>
      </c>
      <c r="P198" s="46"/>
      <c r="Q198" s="46"/>
      <c r="R198" s="46"/>
      <c r="S198" s="46"/>
      <c r="T198" s="46"/>
      <c r="U198" s="46"/>
      <c r="V198" s="46"/>
      <c r="W198" s="46"/>
    </row>
    <row r="199" spans="1:23" x14ac:dyDescent="0.2">
      <c r="A199" s="46"/>
      <c r="C199" s="46" t="s">
        <v>1091</v>
      </c>
      <c r="D199" s="46"/>
      <c r="E199" s="51">
        <f>I5</f>
        <v>107.66</v>
      </c>
      <c r="F199" s="46"/>
      <c r="G199" s="59" t="s">
        <v>1090</v>
      </c>
      <c r="H199" s="46"/>
      <c r="I199" s="60">
        <f>K122</f>
        <v>183678</v>
      </c>
      <c r="J199" s="46"/>
      <c r="K199" s="59" t="s">
        <v>1090</v>
      </c>
      <c r="L199" s="46"/>
      <c r="M199" s="60">
        <f>I199</f>
        <v>183678</v>
      </c>
      <c r="N199" s="46"/>
      <c r="O199" s="142"/>
      <c r="P199" s="142"/>
      <c r="Q199" s="142"/>
      <c r="R199" s="142"/>
      <c r="S199" s="142"/>
      <c r="T199" s="142"/>
      <c r="U199" s="142"/>
      <c r="V199" s="46"/>
      <c r="W199" s="46"/>
    </row>
    <row r="200" spans="1:23" x14ac:dyDescent="0.2">
      <c r="A200" s="46"/>
      <c r="C200" s="46" t="s">
        <v>1093</v>
      </c>
      <c r="D200" s="46"/>
      <c r="E200" s="57">
        <f>YEARFRAC(K211,H182,3)*K213+YEARFRAC(H182,L211,3)*L213</f>
        <v>57232.671232876717</v>
      </c>
      <c r="F200" s="46"/>
      <c r="G200" s="63" t="s">
        <v>1092</v>
      </c>
      <c r="H200" s="46"/>
      <c r="I200" s="60">
        <f>SUM(I196:I199)</f>
        <v>9056741.853549296</v>
      </c>
      <c r="J200" s="46"/>
      <c r="K200" s="63" t="s">
        <v>1092</v>
      </c>
      <c r="L200" s="46"/>
      <c r="M200" s="60">
        <f>SUM(M196:M199)</f>
        <v>9577415.8585500121</v>
      </c>
      <c r="N200" s="46"/>
      <c r="O200" s="46"/>
      <c r="P200" s="46"/>
      <c r="Q200" s="46"/>
      <c r="R200" s="46"/>
      <c r="S200" s="46"/>
      <c r="T200" s="46"/>
      <c r="U200" s="46"/>
      <c r="V200" s="46"/>
      <c r="W200" s="46"/>
    </row>
    <row r="201" spans="1:23" x14ac:dyDescent="0.2">
      <c r="A201" s="46"/>
      <c r="C201" s="46" t="s">
        <v>1094</v>
      </c>
      <c r="D201" s="46"/>
      <c r="E201" s="46">
        <f>E199*E200</f>
        <v>6161669.3849315075</v>
      </c>
      <c r="F201" s="46"/>
      <c r="N201" s="46"/>
      <c r="O201" s="46"/>
      <c r="P201" s="46"/>
      <c r="Q201" s="46"/>
      <c r="R201" s="46"/>
      <c r="S201" s="48" t="s">
        <v>1074</v>
      </c>
      <c r="T201" s="46"/>
      <c r="U201" s="46"/>
      <c r="V201" s="46"/>
      <c r="W201" s="46"/>
    </row>
    <row r="202" spans="1:23" x14ac:dyDescent="0.2">
      <c r="A202" s="46"/>
      <c r="C202" s="46"/>
      <c r="D202" s="46"/>
      <c r="E202" s="46"/>
      <c r="F202" s="46"/>
      <c r="G202" s="60" t="s">
        <v>1093</v>
      </c>
      <c r="H202" s="46"/>
      <c r="I202" s="57">
        <f>E200</f>
        <v>57232.671232876717</v>
      </c>
      <c r="J202" s="46"/>
      <c r="K202" s="60" t="s">
        <v>1093</v>
      </c>
      <c r="L202" s="46"/>
      <c r="M202" s="57">
        <f>I202</f>
        <v>57232.671232876717</v>
      </c>
      <c r="N202" s="46"/>
      <c r="O202" s="46"/>
      <c r="P202" s="150">
        <f>M204</f>
        <v>167.34175868849476</v>
      </c>
      <c r="Q202" s="148">
        <f>R202-1%</f>
        <v>-0.01</v>
      </c>
      <c r="R202" s="148">
        <f>S202-1%</f>
        <v>0</v>
      </c>
      <c r="S202" s="149">
        <v>0.01</v>
      </c>
      <c r="T202" s="148">
        <f>S202+1%</f>
        <v>0.02</v>
      </c>
      <c r="U202" s="148">
        <f>T202+1%</f>
        <v>0.03</v>
      </c>
      <c r="V202" s="46"/>
      <c r="W202" s="46"/>
    </row>
    <row r="203" spans="1:23" x14ac:dyDescent="0.2">
      <c r="A203" s="46"/>
      <c r="C203" s="46" t="s">
        <v>1095</v>
      </c>
      <c r="D203" s="46"/>
      <c r="E203" s="46">
        <f>-SUM(I197:I199)</f>
        <v>1517618</v>
      </c>
      <c r="F203" s="46"/>
      <c r="G203" s="46"/>
      <c r="H203" s="46"/>
      <c r="I203" s="46"/>
      <c r="J203" s="46"/>
      <c r="K203" s="46"/>
      <c r="L203" s="46"/>
      <c r="M203" s="46"/>
      <c r="N203" s="46"/>
      <c r="O203" s="46"/>
      <c r="P203" s="145">
        <f>P204+1%</f>
        <v>0.11513740016216303</v>
      </c>
      <c r="Q203" s="78">
        <f t="dataTable" ref="Q203:U207" dt2D="1" dtr="1" r1="M190" r2="H185" ca="1"/>
        <v>119.17990727735696</v>
      </c>
      <c r="R203" s="79">
        <v>124.42327536818527</v>
      </c>
      <c r="S203" s="79">
        <v>130.66407502622772</v>
      </c>
      <c r="T203" s="79">
        <v>138.216829740306</v>
      </c>
      <c r="U203" s="79">
        <v>147.54383518313381</v>
      </c>
      <c r="V203" s="46"/>
      <c r="W203" s="46"/>
    </row>
    <row r="204" spans="1:23" x14ac:dyDescent="0.2">
      <c r="A204" s="46"/>
      <c r="C204" s="46" t="s">
        <v>1097</v>
      </c>
      <c r="D204" s="46"/>
      <c r="E204" s="55">
        <f>E201/SUM($E$201:$E$203)</f>
        <v>0.80237515228588674</v>
      </c>
      <c r="F204" s="46"/>
      <c r="G204" s="46" t="s">
        <v>1096</v>
      </c>
      <c r="H204" s="46"/>
      <c r="I204" s="51">
        <f>I200/I202</f>
        <v>158.2442625593674</v>
      </c>
      <c r="J204" s="46"/>
      <c r="K204" s="46" t="s">
        <v>1096</v>
      </c>
      <c r="L204" s="46"/>
      <c r="M204" s="51">
        <f>M200/M202</f>
        <v>167.34175868849476</v>
      </c>
      <c r="N204" s="46"/>
      <c r="O204" s="80" t="s">
        <v>1067</v>
      </c>
      <c r="P204" s="145">
        <f>P205+1%</f>
        <v>0.10513740016216304</v>
      </c>
      <c r="Q204" s="81">
        <v>132.24461413079106</v>
      </c>
      <c r="R204" s="51">
        <v>138.94794360250231</v>
      </c>
      <c r="S204" s="51">
        <v>147.06046219653248</v>
      </c>
      <c r="T204" s="51">
        <v>157.07872810691907</v>
      </c>
      <c r="U204" s="51">
        <v>169.76364628069643</v>
      </c>
      <c r="V204" s="46"/>
      <c r="W204" s="46"/>
    </row>
    <row r="205" spans="1:23" x14ac:dyDescent="0.2">
      <c r="A205" s="46"/>
      <c r="C205" s="46" t="s">
        <v>1099</v>
      </c>
      <c r="D205" s="46"/>
      <c r="E205" s="55">
        <f>E203/SUM($E$201:$E$203)</f>
        <v>0.19762484771411323</v>
      </c>
      <c r="F205" s="46"/>
      <c r="G205" s="46" t="s">
        <v>1098</v>
      </c>
      <c r="H205" s="46"/>
      <c r="I205" s="51">
        <f>$I$5</f>
        <v>107.66</v>
      </c>
      <c r="J205" s="46"/>
      <c r="K205" s="46" t="s">
        <v>1098</v>
      </c>
      <c r="L205" s="46"/>
      <c r="M205" s="51">
        <f>$I$5</f>
        <v>107.66</v>
      </c>
      <c r="N205" s="46"/>
      <c r="O205" s="46"/>
      <c r="P205" s="146">
        <v>9.5137400162163044E-2</v>
      </c>
      <c r="Q205" s="81">
        <v>147.85457113771355</v>
      </c>
      <c r="R205" s="51">
        <v>156.57400472386391</v>
      </c>
      <c r="S205" s="51">
        <v>167.34175868849476</v>
      </c>
      <c r="T205" s="51">
        <v>180.97566291688025</v>
      </c>
      <c r="U205" s="51">
        <v>198.79576561018544</v>
      </c>
      <c r="V205" s="46"/>
      <c r="W205" s="46"/>
    </row>
    <row r="206" spans="1:23" x14ac:dyDescent="0.2">
      <c r="A206" s="46"/>
      <c r="C206" s="59" t="s">
        <v>972</v>
      </c>
      <c r="D206" s="46"/>
      <c r="E206" s="55">
        <f>E193*E204+E197*E205</f>
        <v>9.5137400162163044E-2</v>
      </c>
      <c r="F206" s="46"/>
      <c r="G206" s="59" t="s">
        <v>1100</v>
      </c>
      <c r="H206" s="46"/>
      <c r="I206" s="55">
        <f>I204/I205-1</f>
        <v>0.46985196506936089</v>
      </c>
      <c r="J206" s="46"/>
      <c r="K206" s="59" t="s">
        <v>1100</v>
      </c>
      <c r="L206" s="46"/>
      <c r="M206" s="55">
        <f>M204/M205-1</f>
        <v>0.55435406546994948</v>
      </c>
      <c r="N206" s="46"/>
      <c r="O206" s="46"/>
      <c r="P206" s="147">
        <f>P205-1%</f>
        <v>8.5137400162163049E-2</v>
      </c>
      <c r="Q206" s="81">
        <v>166.81746784148447</v>
      </c>
      <c r="R206" s="51">
        <v>178.39844260179683</v>
      </c>
      <c r="S206" s="51">
        <v>193.06202994527499</v>
      </c>
      <c r="T206" s="51">
        <v>212.22797301893968</v>
      </c>
      <c r="U206" s="51">
        <v>238.3459823914491</v>
      </c>
      <c r="V206" s="46"/>
      <c r="W206" s="46"/>
    </row>
    <row r="207" spans="1:23" x14ac:dyDescent="0.2">
      <c r="A207" s="46"/>
      <c r="F207" s="46"/>
      <c r="G207" s="208" t="s">
        <v>1483</v>
      </c>
      <c r="J207" s="46"/>
      <c r="K207" s="208" t="s">
        <v>1482</v>
      </c>
      <c r="N207" s="46"/>
      <c r="O207" s="46"/>
      <c r="P207" s="147">
        <f>P206-1%</f>
        <v>7.5137400162163054E-2</v>
      </c>
      <c r="Q207" s="81">
        <v>190.32097637969113</v>
      </c>
      <c r="R207" s="51">
        <v>206.10264669011895</v>
      </c>
      <c r="S207" s="51">
        <v>226.72997257511329</v>
      </c>
      <c r="T207" s="51">
        <v>254.83945243339178</v>
      </c>
      <c r="U207" s="51">
        <v>295.40400491760403</v>
      </c>
      <c r="V207" s="46"/>
      <c r="W207" s="46"/>
    </row>
    <row r="208" spans="1:23" x14ac:dyDescent="0.2">
      <c r="A208" s="46"/>
      <c r="C208" s="46"/>
      <c r="D208" s="46"/>
      <c r="E208" s="46"/>
      <c r="F208" s="46"/>
      <c r="G208" s="46"/>
      <c r="H208" s="46"/>
      <c r="I208" s="46"/>
      <c r="J208" s="46"/>
      <c r="K208" s="46"/>
      <c r="L208" s="69"/>
      <c r="M208" s="46"/>
      <c r="N208" s="46"/>
      <c r="O208" s="46"/>
      <c r="P208" s="46"/>
      <c r="Q208" s="46"/>
      <c r="R208" s="46"/>
      <c r="S208" s="46"/>
      <c r="T208" s="46"/>
      <c r="U208" s="46"/>
      <c r="V208" s="46"/>
      <c r="W208" s="46"/>
    </row>
    <row r="209" spans="1:23" x14ac:dyDescent="0.2">
      <c r="A209" s="46" t="s">
        <v>203</v>
      </c>
      <c r="C209" s="48" t="s">
        <v>1101</v>
      </c>
      <c r="D209" s="46"/>
      <c r="E209" s="46"/>
      <c r="F209" s="46"/>
      <c r="G209" s="46"/>
      <c r="H209" s="46"/>
      <c r="I209" s="46"/>
      <c r="J209" s="46"/>
      <c r="K209" s="46"/>
      <c r="L209" s="46"/>
      <c r="M209" s="46"/>
      <c r="N209" s="46"/>
      <c r="O209" s="46"/>
      <c r="P209" s="46"/>
      <c r="Q209" s="46"/>
      <c r="R209" s="46"/>
      <c r="S209" s="46"/>
      <c r="T209" s="46"/>
      <c r="U209" s="46"/>
      <c r="V209" s="46"/>
      <c r="W209" s="46"/>
    </row>
    <row r="210" spans="1:23" s="107" customFormat="1" x14ac:dyDescent="0.2">
      <c r="A210" s="48"/>
      <c r="C210" s="108"/>
      <c r="D210" s="108"/>
      <c r="E210" s="108"/>
      <c r="F210" s="109">
        <f>firstyear</f>
        <v>2019</v>
      </c>
      <c r="G210" s="109">
        <f t="shared" ref="G210:U210" si="175">F210+1</f>
        <v>2020</v>
      </c>
      <c r="H210" s="109">
        <f t="shared" si="175"/>
        <v>2021</v>
      </c>
      <c r="I210" s="109">
        <f t="shared" si="175"/>
        <v>2022</v>
      </c>
      <c r="J210" s="109">
        <f t="shared" si="175"/>
        <v>2023</v>
      </c>
      <c r="K210" s="109">
        <f t="shared" si="175"/>
        <v>2024</v>
      </c>
      <c r="L210" s="110">
        <f t="shared" si="175"/>
        <v>2025</v>
      </c>
      <c r="M210" s="110">
        <f t="shared" si="175"/>
        <v>2026</v>
      </c>
      <c r="N210" s="110">
        <f t="shared" si="175"/>
        <v>2027</v>
      </c>
      <c r="O210" s="110">
        <f t="shared" si="175"/>
        <v>2028</v>
      </c>
      <c r="P210" s="110">
        <f t="shared" si="175"/>
        <v>2029</v>
      </c>
      <c r="Q210" s="110">
        <f t="shared" si="175"/>
        <v>2030</v>
      </c>
      <c r="R210" s="110">
        <f t="shared" si="175"/>
        <v>2031</v>
      </c>
      <c r="S210" s="110">
        <f t="shared" si="175"/>
        <v>2032</v>
      </c>
      <c r="T210" s="110">
        <f t="shared" si="175"/>
        <v>2033</v>
      </c>
      <c r="U210" s="110">
        <f t="shared" si="175"/>
        <v>2034</v>
      </c>
      <c r="V210" s="48"/>
      <c r="W210" s="48"/>
    </row>
    <row r="211" spans="1:23" x14ac:dyDescent="0.2">
      <c r="A211" s="50"/>
      <c r="C211" s="50" t="s">
        <v>976</v>
      </c>
      <c r="D211" s="50"/>
      <c r="E211" s="50"/>
      <c r="F211" s="56">
        <v>43830</v>
      </c>
      <c r="G211" s="56">
        <f t="shared" ref="G211:U211" si="176">EOMONTH(F211,12)</f>
        <v>44196</v>
      </c>
      <c r="H211" s="56">
        <f t="shared" si="176"/>
        <v>44561</v>
      </c>
      <c r="I211" s="56">
        <f t="shared" si="176"/>
        <v>44926</v>
      </c>
      <c r="J211" s="56">
        <f t="shared" si="176"/>
        <v>45291</v>
      </c>
      <c r="K211" s="56">
        <f t="shared" si="176"/>
        <v>45657</v>
      </c>
      <c r="L211" s="56">
        <f t="shared" si="176"/>
        <v>46022</v>
      </c>
      <c r="M211" s="56">
        <f t="shared" si="176"/>
        <v>46387</v>
      </c>
      <c r="N211" s="56">
        <f t="shared" si="176"/>
        <v>46752</v>
      </c>
      <c r="O211" s="56">
        <f t="shared" si="176"/>
        <v>47118</v>
      </c>
      <c r="P211" s="56">
        <f t="shared" si="176"/>
        <v>47483</v>
      </c>
      <c r="Q211" s="56">
        <f t="shared" si="176"/>
        <v>47848</v>
      </c>
      <c r="R211" s="56">
        <f t="shared" si="176"/>
        <v>48213</v>
      </c>
      <c r="S211" s="56">
        <f t="shared" si="176"/>
        <v>48579</v>
      </c>
      <c r="T211" s="56">
        <f t="shared" si="176"/>
        <v>48944</v>
      </c>
      <c r="U211" s="56">
        <f t="shared" si="176"/>
        <v>49309</v>
      </c>
      <c r="V211" s="50"/>
      <c r="W211" s="50"/>
    </row>
    <row r="212" spans="1:23" x14ac:dyDescent="0.2">
      <c r="A212" s="46"/>
      <c r="C212" s="46"/>
      <c r="D212" s="46"/>
      <c r="E212" s="46"/>
      <c r="F212" s="46"/>
      <c r="G212" s="46"/>
      <c r="H212" s="46"/>
      <c r="I212" s="46"/>
      <c r="J212" s="46"/>
      <c r="K212" s="46"/>
      <c r="L212" s="69"/>
      <c r="M212" s="46"/>
      <c r="N212" s="46"/>
      <c r="O212" s="46"/>
      <c r="P212" s="46"/>
      <c r="Q212" s="46"/>
      <c r="R212" s="46"/>
      <c r="S212" s="46"/>
      <c r="T212" s="46"/>
      <c r="U212" s="46"/>
      <c r="V212" s="46"/>
      <c r="W212" s="46"/>
    </row>
    <row r="213" spans="1:23" x14ac:dyDescent="0.2">
      <c r="A213" s="46"/>
      <c r="C213" s="46" t="s">
        <v>1102</v>
      </c>
      <c r="D213" s="46"/>
      <c r="E213" s="46"/>
      <c r="F213" s="46"/>
      <c r="G213" s="46"/>
      <c r="H213" s="46"/>
      <c r="I213" s="46"/>
      <c r="J213" s="57"/>
      <c r="K213" s="57">
        <f>Consensus!B83</f>
        <v>58027</v>
      </c>
      <c r="L213" s="57">
        <f>Consensus!C83</f>
        <v>56192</v>
      </c>
      <c r="M213" s="57">
        <f>Consensus!D83</f>
        <v>54852.38</v>
      </c>
      <c r="N213" s="60">
        <f t="shared" ref="N213:U213" si="177">M213*(1+N214)</f>
        <v>53331.234140105102</v>
      </c>
      <c r="O213" s="60">
        <f t="shared" si="177"/>
        <v>51852.272133072664</v>
      </c>
      <c r="P213" s="60">
        <f t="shared" si="177"/>
        <v>50414.324151939181</v>
      </c>
      <c r="Q213" s="60">
        <f t="shared" si="177"/>
        <v>49016.252810948667</v>
      </c>
      <c r="R213" s="60">
        <f t="shared" si="177"/>
        <v>47656.952265905114</v>
      </c>
      <c r="S213" s="60">
        <f t="shared" si="177"/>
        <v>46335.347339473665</v>
      </c>
      <c r="T213" s="60">
        <f t="shared" si="177"/>
        <v>45050.392670738562</v>
      </c>
      <c r="U213" s="60">
        <f t="shared" si="177"/>
        <v>43801.071888345286</v>
      </c>
      <c r="V213" s="46"/>
      <c r="W213" s="46"/>
    </row>
    <row r="214" spans="1:23" x14ac:dyDescent="0.2">
      <c r="A214" s="46"/>
      <c r="C214" s="59" t="s">
        <v>1401</v>
      </c>
      <c r="D214" s="46"/>
      <c r="E214" s="46"/>
      <c r="F214" s="46"/>
      <c r="G214" s="46"/>
      <c r="H214" s="46"/>
      <c r="I214" s="46"/>
      <c r="J214" s="57"/>
      <c r="K214" s="57"/>
      <c r="L214" s="82">
        <f>L213/K213-1</f>
        <v>-3.1623209885053516E-2</v>
      </c>
      <c r="M214" s="82">
        <f>M213/L213-1</f>
        <v>-2.3840048405467051E-2</v>
      </c>
      <c r="N214" s="82">
        <f>AVERAGE(L214:M214)</f>
        <v>-2.7731629145260284E-2</v>
      </c>
      <c r="O214" s="82">
        <f t="shared" ref="O214:U214" si="178">N214</f>
        <v>-2.7731629145260284E-2</v>
      </c>
      <c r="P214" s="82">
        <f t="shared" si="178"/>
        <v>-2.7731629145260284E-2</v>
      </c>
      <c r="Q214" s="82">
        <f t="shared" si="178"/>
        <v>-2.7731629145260284E-2</v>
      </c>
      <c r="R214" s="82">
        <f t="shared" si="178"/>
        <v>-2.7731629145260284E-2</v>
      </c>
      <c r="S214" s="82">
        <f t="shared" si="178"/>
        <v>-2.7731629145260284E-2</v>
      </c>
      <c r="T214" s="82">
        <f t="shared" si="178"/>
        <v>-2.7731629145260284E-2</v>
      </c>
      <c r="U214" s="82">
        <f t="shared" si="178"/>
        <v>-2.7731629145260284E-2</v>
      </c>
      <c r="V214" s="46"/>
      <c r="W214" s="46"/>
    </row>
    <row r="215" spans="1:23" x14ac:dyDescent="0.2">
      <c r="A215" s="46"/>
      <c r="C215" s="46"/>
      <c r="D215" s="46"/>
      <c r="E215" s="46"/>
      <c r="F215" s="46"/>
      <c r="G215" s="46"/>
      <c r="H215" s="46"/>
      <c r="I215" s="46"/>
      <c r="J215" s="46"/>
      <c r="K215" s="46"/>
      <c r="L215" s="83"/>
      <c r="M215" s="83"/>
      <c r="N215" s="46"/>
      <c r="O215" s="46"/>
      <c r="P215" s="46"/>
      <c r="Q215" s="46"/>
      <c r="R215" s="46"/>
      <c r="S215" s="46"/>
      <c r="T215" s="46"/>
      <c r="U215" s="46"/>
      <c r="V215" s="46"/>
      <c r="W215" s="46"/>
    </row>
    <row r="216" spans="1:23" x14ac:dyDescent="0.2">
      <c r="A216" s="46"/>
      <c r="C216" s="46" t="s">
        <v>321</v>
      </c>
      <c r="D216" s="46"/>
      <c r="E216" s="46"/>
      <c r="F216" s="46"/>
      <c r="G216" s="46"/>
      <c r="H216" s="46"/>
      <c r="I216" s="46"/>
      <c r="J216" s="46"/>
      <c r="K216" s="60">
        <f t="shared" ref="K216:U216" si="179">K26</f>
        <v>950071</v>
      </c>
      <c r="L216" s="60">
        <f t="shared" ca="1" si="179"/>
        <v>683566.44063641084</v>
      </c>
      <c r="M216" s="60">
        <f t="shared" ca="1" si="179"/>
        <v>691444.67126891518</v>
      </c>
      <c r="N216" s="60">
        <f t="shared" ca="1" si="179"/>
        <v>727248.31555914099</v>
      </c>
      <c r="O216" s="60">
        <f t="shared" ca="1" si="179"/>
        <v>755603.46067959967</v>
      </c>
      <c r="P216" s="60">
        <f t="shared" ca="1" si="179"/>
        <v>783229.56765383331</v>
      </c>
      <c r="Q216" s="60">
        <f t="shared" ca="1" si="179"/>
        <v>809976.13482388959</v>
      </c>
      <c r="R216" s="60">
        <f t="shared" ca="1" si="179"/>
        <v>835693.31489126966</v>
      </c>
      <c r="S216" s="60">
        <f t="shared" ca="1" si="179"/>
        <v>860233.24270593282</v>
      </c>
      <c r="T216" s="60">
        <f t="shared" ca="1" si="179"/>
        <v>883451.38393555791</v>
      </c>
      <c r="U216" s="60">
        <f t="shared" ca="1" si="179"/>
        <v>905207.88784792216</v>
      </c>
      <c r="V216" s="46"/>
      <c r="W216" s="46"/>
    </row>
    <row r="217" spans="1:23" x14ac:dyDescent="0.2">
      <c r="A217" s="46"/>
      <c r="C217" s="46" t="s">
        <v>1103</v>
      </c>
      <c r="D217" s="46"/>
      <c r="E217" s="46"/>
      <c r="F217" s="46"/>
      <c r="G217" s="46"/>
      <c r="H217" s="46"/>
      <c r="I217" s="46"/>
      <c r="J217" s="46"/>
      <c r="K217" s="85">
        <f t="shared" ref="K217:U217" si="180">K216/K213</f>
        <v>16.372912609647233</v>
      </c>
      <c r="L217" s="85">
        <f t="shared" ca="1" si="180"/>
        <v>12.16483557510697</v>
      </c>
      <c r="M217" s="85">
        <f t="shared" ca="1" si="180"/>
        <v>12.605554604356552</v>
      </c>
      <c r="N217" s="85">
        <f t="shared" ca="1" si="180"/>
        <v>13.636442645384987</v>
      </c>
      <c r="O217" s="85">
        <f t="shared" ca="1" si="180"/>
        <v>14.572234341832381</v>
      </c>
      <c r="P217" s="85">
        <f t="shared" ca="1" si="180"/>
        <v>15.53585376436523</v>
      </c>
      <c r="Q217" s="85">
        <f t="shared" ca="1" si="180"/>
        <v>16.524644140952503</v>
      </c>
      <c r="R217" s="85">
        <f t="shared" ca="1" si="180"/>
        <v>17.535601316434665</v>
      </c>
      <c r="S217" s="85">
        <f t="shared" ca="1" si="180"/>
        <v>18.565378099002384</v>
      </c>
      <c r="T217" s="85">
        <f t="shared" ca="1" si="180"/>
        <v>19.610292642562985</v>
      </c>
      <c r="U217" s="85">
        <f t="shared" ca="1" si="180"/>
        <v>20.666341000864467</v>
      </c>
      <c r="V217" s="46"/>
      <c r="W217" s="46"/>
    </row>
    <row r="218" spans="1:23" x14ac:dyDescent="0.2">
      <c r="A218" s="46"/>
      <c r="C218" s="46" t="s">
        <v>1414</v>
      </c>
      <c r="D218" s="46"/>
      <c r="E218" s="46"/>
      <c r="F218" s="46"/>
      <c r="G218" s="46"/>
      <c r="H218" s="46"/>
      <c r="I218" s="70" t="str">
        <f>"Implied Price as of "&amp;TEXT($H$182,"d mmm yyy")</f>
        <v>Implied Price as of 26 Jul 2025</v>
      </c>
      <c r="J218" s="46"/>
      <c r="K218" s="74">
        <f>_xlfn.XLOOKUP(C218,'Trading Comparables'!B60:B69,'Trading Comparables'!C60:C69)</f>
        <v>16.787738999999998</v>
      </c>
      <c r="L218" s="86">
        <f t="shared" ref="L218:U218" si="181">K218</f>
        <v>16.787738999999998</v>
      </c>
      <c r="M218" s="86">
        <f t="shared" si="181"/>
        <v>16.787738999999998</v>
      </c>
      <c r="N218" s="86">
        <f t="shared" si="181"/>
        <v>16.787738999999998</v>
      </c>
      <c r="O218" s="86">
        <f t="shared" si="181"/>
        <v>16.787738999999998</v>
      </c>
      <c r="P218" s="86">
        <f t="shared" si="181"/>
        <v>16.787738999999998</v>
      </c>
      <c r="Q218" s="86">
        <f t="shared" si="181"/>
        <v>16.787738999999998</v>
      </c>
      <c r="R218" s="86">
        <f t="shared" si="181"/>
        <v>16.787738999999998</v>
      </c>
      <c r="S218" s="86">
        <f t="shared" si="181"/>
        <v>16.787738999999998</v>
      </c>
      <c r="T218" s="86">
        <f t="shared" si="181"/>
        <v>16.787738999999998</v>
      </c>
      <c r="U218" s="86">
        <f t="shared" si="181"/>
        <v>16.787738999999998</v>
      </c>
      <c r="V218" s="46"/>
      <c r="W218" s="46"/>
    </row>
    <row r="219" spans="1:23" x14ac:dyDescent="0.2">
      <c r="A219" s="46"/>
      <c r="C219" s="59" t="s">
        <v>1104</v>
      </c>
      <c r="D219" s="46"/>
      <c r="E219" s="46"/>
      <c r="F219" s="46"/>
      <c r="G219" s="46"/>
      <c r="H219" s="46"/>
      <c r="I219" s="169">
        <f ca="1">YEARFRAC($H$182,$L$211,3)*L219+YEARFRAC($K$211,$H$182,3)*K219</f>
        <v>244.28399826263393</v>
      </c>
      <c r="J219" s="46"/>
      <c r="K219" s="85">
        <f t="shared" ref="K219:U219" si="182">K217*K218</f>
        <v>274.86418356056663</v>
      </c>
      <c r="L219" s="85">
        <f t="shared" ca="1" si="182"/>
        <v>204.22008461281069</v>
      </c>
      <c r="M219" s="85">
        <f t="shared" ca="1" si="182"/>
        <v>211.61876064818603</v>
      </c>
      <c r="N219" s="85">
        <f t="shared" ca="1" si="182"/>
        <v>228.92504001919269</v>
      </c>
      <c r="O219" s="85">
        <f t="shared" ca="1" si="182"/>
        <v>244.63486677751877</v>
      </c>
      <c r="P219" s="85">
        <f t="shared" ca="1" si="182"/>
        <v>260.81185813833093</v>
      </c>
      <c r="Q219" s="85">
        <f t="shared" ca="1" si="182"/>
        <v>277.41141290618981</v>
      </c>
      <c r="R219" s="85">
        <f t="shared" ca="1" si="182"/>
        <v>294.38309810836154</v>
      </c>
      <c r="S219" s="85">
        <f t="shared" ca="1" si="182"/>
        <v>311.67072196236813</v>
      </c>
      <c r="T219" s="85">
        <f t="shared" ca="1" si="182"/>
        <v>329.21247459696764</v>
      </c>
      <c r="U219" s="85">
        <f t="shared" ca="1" si="182"/>
        <v>346.94113880751144</v>
      </c>
      <c r="V219" s="46"/>
      <c r="W219" s="46"/>
    </row>
    <row r="220" spans="1:23" x14ac:dyDescent="0.2">
      <c r="A220" s="46"/>
      <c r="C220" s="46"/>
      <c r="D220" s="46"/>
      <c r="E220" s="46"/>
      <c r="F220" s="46"/>
      <c r="G220" s="46"/>
      <c r="H220" s="46"/>
      <c r="I220" s="46"/>
      <c r="J220" s="46"/>
      <c r="K220" s="69"/>
      <c r="L220" s="69"/>
      <c r="M220" s="46"/>
      <c r="N220" s="46"/>
      <c r="O220" s="46"/>
      <c r="P220" s="46"/>
      <c r="Q220" s="46"/>
      <c r="R220" s="46"/>
      <c r="S220" s="46"/>
      <c r="T220" s="46"/>
      <c r="U220" s="46"/>
      <c r="V220" s="46"/>
      <c r="W220" s="46"/>
    </row>
    <row r="221" spans="1:23" x14ac:dyDescent="0.2">
      <c r="A221" s="46"/>
      <c r="C221" s="46" t="s">
        <v>1105</v>
      </c>
      <c r="D221" s="46"/>
      <c r="E221" s="46"/>
      <c r="F221" s="46"/>
      <c r="G221" s="46"/>
      <c r="H221" s="46"/>
      <c r="I221" s="46"/>
      <c r="J221" s="46"/>
      <c r="K221" s="60">
        <f t="shared" ref="K221:U221" si="183">K147</f>
        <v>1835732</v>
      </c>
      <c r="L221" s="60">
        <f t="shared" ca="1" si="183"/>
        <v>1962494.1689290851</v>
      </c>
      <c r="M221" s="60">
        <f t="shared" ca="1" si="183"/>
        <v>2081704.9391838741</v>
      </c>
      <c r="N221" s="60">
        <f t="shared" ca="1" si="183"/>
        <v>2221202.2022507582</v>
      </c>
      <c r="O221" s="60">
        <f t="shared" ca="1" si="183"/>
        <v>2374293.5998060014</v>
      </c>
      <c r="P221" s="60">
        <f t="shared" ca="1" si="183"/>
        <v>2541085.8513106378</v>
      </c>
      <c r="Q221" s="60">
        <f t="shared" ca="1" si="183"/>
        <v>2721611.9295396265</v>
      </c>
      <c r="R221" s="60">
        <f t="shared" ca="1" si="183"/>
        <v>2915828.1607935056</v>
      </c>
      <c r="S221" s="60">
        <f t="shared" ca="1" si="183"/>
        <v>3123611.9773531519</v>
      </c>
      <c r="T221" s="60">
        <f t="shared" ca="1" si="183"/>
        <v>3344760.368442405</v>
      </c>
      <c r="U221" s="60">
        <f t="shared" ca="1" si="183"/>
        <v>3578989.0676446538</v>
      </c>
      <c r="V221" s="46"/>
      <c r="W221" s="46"/>
    </row>
    <row r="222" spans="1:23" x14ac:dyDescent="0.2">
      <c r="A222" s="46"/>
      <c r="C222" s="46" t="s">
        <v>1106</v>
      </c>
      <c r="D222" s="46"/>
      <c r="E222" s="46"/>
      <c r="F222" s="46"/>
      <c r="G222" s="46"/>
      <c r="H222" s="46"/>
      <c r="I222" s="46"/>
      <c r="J222" s="46"/>
      <c r="K222" s="51">
        <f t="shared" ref="K222:U222" si="184">K221/K213</f>
        <v>31.63582470229376</v>
      </c>
      <c r="L222" s="51">
        <f t="shared" ca="1" si="184"/>
        <v>34.924796571203821</v>
      </c>
      <c r="M222" s="51">
        <f t="shared" ca="1" si="184"/>
        <v>37.951041307302873</v>
      </c>
      <c r="N222" s="51">
        <f t="shared" ca="1" si="184"/>
        <v>41.649180598661857</v>
      </c>
      <c r="O222" s="51">
        <f t="shared" ca="1" si="184"/>
        <v>45.789576852344297</v>
      </c>
      <c r="P222" s="51">
        <f t="shared" ca="1" si="184"/>
        <v>50.404044764188221</v>
      </c>
      <c r="Q222" s="51">
        <f t="shared" ca="1" si="184"/>
        <v>55.524683619464788</v>
      </c>
      <c r="R222" s="51">
        <f t="shared" ca="1" si="184"/>
        <v>61.183689307793955</v>
      </c>
      <c r="S222" s="51">
        <f t="shared" ca="1" si="184"/>
        <v>67.413155543394566</v>
      </c>
      <c r="T222" s="51">
        <f t="shared" ca="1" si="184"/>
        <v>74.244866030100482</v>
      </c>
      <c r="U222" s="51">
        <f t="shared" ca="1" si="184"/>
        <v>81.710079533395202</v>
      </c>
      <c r="V222" s="46"/>
      <c r="W222" s="46"/>
    </row>
    <row r="223" spans="1:23" x14ac:dyDescent="0.2">
      <c r="A223" s="46"/>
      <c r="C223" s="46" t="s">
        <v>1424</v>
      </c>
      <c r="D223" s="46"/>
      <c r="E223" s="46"/>
      <c r="F223" s="46"/>
      <c r="G223" s="46"/>
      <c r="H223" s="46"/>
      <c r="I223" s="70" t="str">
        <f>"Implied Price as of "&amp;TEXT($H$182,"d mmm yyy")</f>
        <v>Implied Price as of 26 Jul 2025</v>
      </c>
      <c r="J223" s="46"/>
      <c r="K223" s="74">
        <f>_xlfn.XLOOKUP(C223,'Trading Comparables'!B72:B81,'Trading Comparables'!C72:C81)</f>
        <v>4.2340741428571436</v>
      </c>
      <c r="L223" s="86">
        <f t="shared" ref="L223:U223" si="185">K223</f>
        <v>4.2340741428571436</v>
      </c>
      <c r="M223" s="86">
        <f t="shared" si="185"/>
        <v>4.2340741428571436</v>
      </c>
      <c r="N223" s="86">
        <f t="shared" si="185"/>
        <v>4.2340741428571436</v>
      </c>
      <c r="O223" s="86">
        <f t="shared" si="185"/>
        <v>4.2340741428571436</v>
      </c>
      <c r="P223" s="86">
        <f t="shared" si="185"/>
        <v>4.2340741428571436</v>
      </c>
      <c r="Q223" s="86">
        <f t="shared" si="185"/>
        <v>4.2340741428571436</v>
      </c>
      <c r="R223" s="86">
        <f t="shared" si="185"/>
        <v>4.2340741428571436</v>
      </c>
      <c r="S223" s="86">
        <f t="shared" si="185"/>
        <v>4.2340741428571436</v>
      </c>
      <c r="T223" s="86">
        <f t="shared" si="185"/>
        <v>4.2340741428571436</v>
      </c>
      <c r="U223" s="86">
        <f t="shared" si="185"/>
        <v>4.2340741428571436</v>
      </c>
      <c r="V223" s="46"/>
      <c r="W223" s="46"/>
    </row>
    <row r="224" spans="1:23" x14ac:dyDescent="0.2">
      <c r="A224" s="46"/>
      <c r="C224" s="59" t="s">
        <v>1107</v>
      </c>
      <c r="D224" s="46"/>
      <c r="E224" s="46"/>
      <c r="F224" s="46"/>
      <c r="G224" s="46"/>
      <c r="H224" s="46"/>
      <c r="I224" s="169">
        <f ca="1">YEARFRAC($H$182,$L$211,3)*L224+YEARFRAC($K$211,$H$182,3)*K224</f>
        <v>139.97656055990052</v>
      </c>
      <c r="J224" s="46"/>
      <c r="K224" s="85">
        <f t="shared" ref="K224:U224" si="186">K222*K223</f>
        <v>133.94842735994331</v>
      </c>
      <c r="L224" s="85">
        <f t="shared" ca="1" si="186"/>
        <v>147.87417810667992</v>
      </c>
      <c r="M224" s="85">
        <f t="shared" ca="1" si="186"/>
        <v>160.68752269375446</v>
      </c>
      <c r="N224" s="85">
        <f t="shared" ca="1" si="186"/>
        <v>176.34571864398157</v>
      </c>
      <c r="O224" s="85">
        <f t="shared" ca="1" si="186"/>
        <v>193.87646336288097</v>
      </c>
      <c r="P224" s="85">
        <f t="shared" ca="1" si="186"/>
        <v>213.41446263146332</v>
      </c>
      <c r="Q224" s="85">
        <f t="shared" ca="1" si="186"/>
        <v>235.09562720349945</v>
      </c>
      <c r="R224" s="85">
        <f t="shared" ca="1" si="186"/>
        <v>259.05627686273544</v>
      </c>
      <c r="S224" s="85">
        <f t="shared" ca="1" si="186"/>
        <v>285.43229877469366</v>
      </c>
      <c r="T224" s="85">
        <f t="shared" ca="1" si="186"/>
        <v>314.35826749794114</v>
      </c>
      <c r="U224" s="85">
        <f t="shared" ca="1" si="186"/>
        <v>345.96653496314934</v>
      </c>
      <c r="V224" s="46"/>
      <c r="W224" s="46"/>
    </row>
    <row r="225" spans="1:23" x14ac:dyDescent="0.2">
      <c r="A225" s="46"/>
      <c r="C225" s="46"/>
      <c r="D225" s="46"/>
      <c r="E225" s="46"/>
      <c r="F225" s="46"/>
      <c r="G225" s="46"/>
      <c r="H225" s="46"/>
      <c r="I225" s="46"/>
      <c r="J225" s="46"/>
      <c r="K225" s="69"/>
      <c r="L225" s="69"/>
      <c r="M225" s="46"/>
      <c r="N225" s="46"/>
      <c r="O225" s="46"/>
      <c r="P225" s="46"/>
      <c r="Q225" s="46"/>
      <c r="R225" s="46"/>
      <c r="S225" s="46"/>
      <c r="T225" s="46"/>
      <c r="U225" s="46"/>
      <c r="V225" s="46"/>
      <c r="W225" s="46"/>
    </row>
    <row r="226" spans="1:23" x14ac:dyDescent="0.2">
      <c r="A226" s="46"/>
      <c r="C226" s="46" t="s">
        <v>366</v>
      </c>
      <c r="D226" s="46"/>
      <c r="E226" s="46"/>
      <c r="F226" s="46"/>
      <c r="G226" s="46"/>
      <c r="H226" s="46"/>
      <c r="I226" s="46"/>
      <c r="J226" s="46"/>
      <c r="K226" s="60">
        <f t="shared" ref="K226:U226" si="187">K30</f>
        <v>1092982</v>
      </c>
      <c r="L226" s="60">
        <f t="shared" si="187"/>
        <v>1019954.4232796773</v>
      </c>
      <c r="M226" s="60">
        <f t="shared" si="187"/>
        <v>1046602.648928994</v>
      </c>
      <c r="N226" s="60">
        <f t="shared" si="187"/>
        <v>1093843.2145832782</v>
      </c>
      <c r="O226" s="60">
        <f t="shared" si="187"/>
        <v>1136133.2575727892</v>
      </c>
      <c r="P226" s="60">
        <f t="shared" si="187"/>
        <v>1177527.4467059528</v>
      </c>
      <c r="Q226" s="60">
        <f t="shared" si="187"/>
        <v>1217814.0602375779</v>
      </c>
      <c r="R226" s="60">
        <f t="shared" si="187"/>
        <v>1256781.0382486961</v>
      </c>
      <c r="S226" s="60">
        <f t="shared" si="187"/>
        <v>1294217.7873810816</v>
      </c>
      <c r="T226" s="60">
        <f t="shared" si="187"/>
        <v>1329917.0311263164</v>
      </c>
      <c r="U226" s="60">
        <f t="shared" si="187"/>
        <v>1363676.6836077808</v>
      </c>
      <c r="V226" s="46"/>
      <c r="W226" s="46"/>
    </row>
    <row r="227" spans="1:23" x14ac:dyDescent="0.2">
      <c r="A227" s="46"/>
      <c r="C227" s="46" t="str">
        <f>G190</f>
        <v>Avg Peer EV/EBITDA</v>
      </c>
      <c r="D227" s="46"/>
      <c r="E227" s="46"/>
      <c r="F227" s="46"/>
      <c r="G227" s="46"/>
      <c r="H227" s="46"/>
      <c r="I227" s="46"/>
      <c r="J227" s="46"/>
      <c r="K227" s="86">
        <f>I190</f>
        <v>8.0727232000000022</v>
      </c>
      <c r="L227" s="86">
        <f>I190</f>
        <v>8.0727232000000022</v>
      </c>
      <c r="M227" s="86">
        <f t="shared" ref="M227:U227" si="188">L227</f>
        <v>8.0727232000000022</v>
      </c>
      <c r="N227" s="86">
        <f t="shared" si="188"/>
        <v>8.0727232000000022</v>
      </c>
      <c r="O227" s="86">
        <f t="shared" si="188"/>
        <v>8.0727232000000022</v>
      </c>
      <c r="P227" s="86">
        <f t="shared" si="188"/>
        <v>8.0727232000000022</v>
      </c>
      <c r="Q227" s="86">
        <f t="shared" si="188"/>
        <v>8.0727232000000022</v>
      </c>
      <c r="R227" s="86">
        <f t="shared" si="188"/>
        <v>8.0727232000000022</v>
      </c>
      <c r="S227" s="86">
        <f t="shared" si="188"/>
        <v>8.0727232000000022</v>
      </c>
      <c r="T227" s="86">
        <f t="shared" si="188"/>
        <v>8.0727232000000022</v>
      </c>
      <c r="U227" s="86">
        <f t="shared" si="188"/>
        <v>8.0727232000000022</v>
      </c>
      <c r="V227" s="46"/>
      <c r="W227" s="46"/>
    </row>
    <row r="228" spans="1:23" x14ac:dyDescent="0.2">
      <c r="A228" s="46"/>
      <c r="C228" s="59" t="s">
        <v>1109</v>
      </c>
      <c r="D228" s="46"/>
      <c r="E228" s="46"/>
      <c r="F228" s="46"/>
      <c r="G228" s="46"/>
      <c r="H228" s="46"/>
      <c r="I228" s="46"/>
      <c r="J228" s="46"/>
      <c r="K228" s="60">
        <f t="shared" ref="K228:U228" si="189">K226*K227</f>
        <v>8823341.1485824026</v>
      </c>
      <c r="L228" s="60">
        <f t="shared" si="189"/>
        <v>8233809.7357524736</v>
      </c>
      <c r="M228" s="60">
        <f t="shared" si="189"/>
        <v>8448933.4851905461</v>
      </c>
      <c r="N228" s="60">
        <f t="shared" si="189"/>
        <v>8830293.4955290109</v>
      </c>
      <c r="O228" s="60">
        <f t="shared" si="189"/>
        <v>9171689.3066994343</v>
      </c>
      <c r="P228" s="60">
        <f t="shared" si="189"/>
        <v>9505853.1376599111</v>
      </c>
      <c r="Q228" s="60">
        <f t="shared" si="189"/>
        <v>9831075.8173660953</v>
      </c>
      <c r="R228" s="60">
        <f t="shared" si="189"/>
        <v>10145645.444790339</v>
      </c>
      <c r="S228" s="60">
        <f t="shared" si="189"/>
        <v>10447861.958043927</v>
      </c>
      <c r="T228" s="60">
        <f t="shared" si="189"/>
        <v>10736052.071248539</v>
      </c>
      <c r="U228" s="60">
        <f t="shared" si="189"/>
        <v>11008584.401059596</v>
      </c>
      <c r="V228" s="46"/>
      <c r="W228" s="46"/>
    </row>
    <row r="229" spans="1:23" x14ac:dyDescent="0.2">
      <c r="A229" s="46"/>
      <c r="C229" s="46" t="s">
        <v>1085</v>
      </c>
      <c r="D229" s="46"/>
      <c r="E229" s="46"/>
      <c r="F229" s="46"/>
      <c r="G229" s="46"/>
      <c r="H229" s="46"/>
      <c r="I229" s="46"/>
      <c r="J229" s="46"/>
      <c r="K229" s="60">
        <f t="shared" ref="K229:U229" si="190">-J137</f>
        <v>-1664324</v>
      </c>
      <c r="L229" s="60">
        <f t="shared" si="190"/>
        <v>-1349339</v>
      </c>
      <c r="M229" s="60">
        <f t="shared" si="190"/>
        <v>-1349339</v>
      </c>
      <c r="N229" s="60">
        <f t="shared" si="190"/>
        <v>-1349339</v>
      </c>
      <c r="O229" s="60">
        <f t="shared" si="190"/>
        <v>-1349339</v>
      </c>
      <c r="P229" s="60">
        <f t="shared" si="190"/>
        <v>-1349339</v>
      </c>
      <c r="Q229" s="60">
        <f t="shared" si="190"/>
        <v>-1349339</v>
      </c>
      <c r="R229" s="60">
        <f t="shared" si="190"/>
        <v>-1349339</v>
      </c>
      <c r="S229" s="60">
        <f t="shared" si="190"/>
        <v>-1349339</v>
      </c>
      <c r="T229" s="60">
        <f t="shared" si="190"/>
        <v>-1349339</v>
      </c>
      <c r="U229" s="60">
        <f t="shared" si="190"/>
        <v>-1349339</v>
      </c>
      <c r="V229" s="46"/>
      <c r="W229" s="46"/>
    </row>
    <row r="230" spans="1:23" x14ac:dyDescent="0.2">
      <c r="A230" s="46"/>
      <c r="C230" s="46" t="s">
        <v>1087</v>
      </c>
      <c r="D230" s="46"/>
      <c r="E230" s="46"/>
      <c r="F230" s="46"/>
      <c r="G230" s="46"/>
      <c r="H230" s="46"/>
      <c r="I230" s="46"/>
      <c r="J230" s="46"/>
      <c r="K230" s="60">
        <f t="shared" ref="K230:U230" si="191">-J139</f>
        <v>-332036</v>
      </c>
      <c r="L230" s="60">
        <f t="shared" si="191"/>
        <v>-351957</v>
      </c>
      <c r="M230" s="60">
        <f t="shared" si="191"/>
        <v>-395277.64060735336</v>
      </c>
      <c r="N230" s="60">
        <f t="shared" si="191"/>
        <v>-439822.2466470385</v>
      </c>
      <c r="O230" s="60">
        <f t="shared" si="191"/>
        <v>-485536.31037572952</v>
      </c>
      <c r="P230" s="60">
        <f t="shared" si="191"/>
        <v>-532359.10617763025</v>
      </c>
      <c r="Q230" s="60">
        <f t="shared" si="191"/>
        <v>-580223.87924068898</v>
      </c>
      <c r="R230" s="60">
        <f t="shared" si="191"/>
        <v>-629058.08779717225</v>
      </c>
      <c r="S230" s="60">
        <f t="shared" si="191"/>
        <v>-678783.69801957777</v>
      </c>
      <c r="T230" s="60">
        <f t="shared" si="191"/>
        <v>-729317.53000532382</v>
      </c>
      <c r="U230" s="60">
        <f t="shared" si="191"/>
        <v>-780571.65262945392</v>
      </c>
      <c r="V230" s="46"/>
      <c r="W230" s="46"/>
    </row>
    <row r="231" spans="1:23" x14ac:dyDescent="0.2">
      <c r="A231" s="46"/>
      <c r="C231" s="46" t="s">
        <v>1090</v>
      </c>
      <c r="D231" s="46"/>
      <c r="E231" s="46"/>
      <c r="F231" s="46"/>
      <c r="G231" s="46"/>
      <c r="H231" s="46"/>
      <c r="I231" s="46"/>
      <c r="J231" s="46"/>
      <c r="K231" s="60">
        <f t="shared" ref="K231:U231" si="192">J122</f>
        <v>153097</v>
      </c>
      <c r="L231" s="60">
        <f t="shared" si="192"/>
        <v>183678</v>
      </c>
      <c r="M231" s="60">
        <f t="shared" ca="1" si="192"/>
        <v>218573.55927275552</v>
      </c>
      <c r="N231" s="60">
        <f t="shared" ca="1" si="192"/>
        <v>231626.42078501987</v>
      </c>
      <c r="O231" s="60">
        <f t="shared" ca="1" si="192"/>
        <v>246040.10035192966</v>
      </c>
      <c r="P231" s="60">
        <f t="shared" ca="1" si="192"/>
        <v>271213.73051170271</v>
      </c>
      <c r="Q231" s="60">
        <f t="shared" ca="1" si="192"/>
        <v>307927.77242101228</v>
      </c>
      <c r="R231" s="60">
        <f t="shared" ca="1" si="192"/>
        <v>356442.88251964457</v>
      </c>
      <c r="S231" s="60">
        <f t="shared" ca="1" si="192"/>
        <v>416954.87984787882</v>
      </c>
      <c r="T231" s="60">
        <f t="shared" ca="1" si="192"/>
        <v>489591.23862536636</v>
      </c>
      <c r="U231" s="60">
        <f t="shared" ca="1" si="192"/>
        <v>574408.17127534142</v>
      </c>
      <c r="V231" s="46"/>
      <c r="W231" s="46"/>
    </row>
    <row r="232" spans="1:23" x14ac:dyDescent="0.2">
      <c r="A232" s="46"/>
      <c r="C232" s="59" t="s">
        <v>1110</v>
      </c>
      <c r="D232" s="46"/>
      <c r="E232" s="46"/>
      <c r="F232" s="46"/>
      <c r="G232" s="46"/>
      <c r="H232" s="46"/>
      <c r="I232" s="70" t="str">
        <f>"Implied Price as of "&amp;TEXT($H$182,"d mmm yyy")</f>
        <v>Implied Price as of 26 Jul 2025</v>
      </c>
      <c r="J232" s="46"/>
      <c r="K232" s="60">
        <f t="shared" ref="K232:U232" si="193">SUM(K228:K231)</f>
        <v>6980078.1485824026</v>
      </c>
      <c r="L232" s="60">
        <f t="shared" si="193"/>
        <v>6716191.7357524736</v>
      </c>
      <c r="M232" s="60">
        <f t="shared" ca="1" si="193"/>
        <v>6922890.4038559487</v>
      </c>
      <c r="N232" s="60">
        <f t="shared" ca="1" si="193"/>
        <v>7272758.6696669925</v>
      </c>
      <c r="O232" s="60">
        <f t="shared" ca="1" si="193"/>
        <v>7582854.0966756344</v>
      </c>
      <c r="P232" s="60">
        <f t="shared" ca="1" si="193"/>
        <v>7895368.7619939838</v>
      </c>
      <c r="Q232" s="60">
        <f t="shared" ca="1" si="193"/>
        <v>8209440.710546419</v>
      </c>
      <c r="R232" s="60">
        <f t="shared" ca="1" si="193"/>
        <v>8523691.2395128105</v>
      </c>
      <c r="S232" s="60">
        <f t="shared" ca="1" si="193"/>
        <v>8836694.1398722287</v>
      </c>
      <c r="T232" s="60">
        <f t="shared" ca="1" si="193"/>
        <v>9146986.7798685804</v>
      </c>
      <c r="U232" s="60">
        <f t="shared" ca="1" si="193"/>
        <v>9453081.9197054841</v>
      </c>
      <c r="V232" s="46"/>
      <c r="W232" s="46"/>
    </row>
    <row r="233" spans="1:23" x14ac:dyDescent="0.2">
      <c r="A233" s="46"/>
      <c r="C233" s="63" t="s">
        <v>1096</v>
      </c>
      <c r="D233" s="46"/>
      <c r="E233" s="46"/>
      <c r="F233" s="46"/>
      <c r="G233" s="46"/>
      <c r="H233" s="46"/>
      <c r="I233" s="169">
        <f>YEARFRAC($H$182,$L$211,3)*L233+YEARFRAC($K$211,$H$182,3)*K233</f>
        <v>119.95774021407823</v>
      </c>
      <c r="J233" s="46"/>
      <c r="K233" s="85">
        <f t="shared" ref="K233:U233" si="194">K232/K213</f>
        <v>120.2901778238131</v>
      </c>
      <c r="L233" s="85">
        <f t="shared" si="194"/>
        <v>119.52220486461549</v>
      </c>
      <c r="M233" s="85">
        <f t="shared" ca="1" si="194"/>
        <v>126.20948086219684</v>
      </c>
      <c r="N233" s="85">
        <f t="shared" ca="1" si="194"/>
        <v>136.36959254610377</v>
      </c>
      <c r="O233" s="85">
        <f t="shared" ca="1" si="194"/>
        <v>146.2395722450724</v>
      </c>
      <c r="P233" s="85">
        <f t="shared" ca="1" si="194"/>
        <v>156.60963217911728</v>
      </c>
      <c r="Q233" s="85">
        <f t="shared" ca="1" si="194"/>
        <v>167.48405354871787</v>
      </c>
      <c r="R233" s="85">
        <f t="shared" ca="1" si="194"/>
        <v>178.85514776426137</v>
      </c>
      <c r="S233" s="85">
        <f t="shared" ca="1" si="194"/>
        <v>190.71172759601043</v>
      </c>
      <c r="T233" s="85">
        <f t="shared" ca="1" si="194"/>
        <v>203.03900227288793</v>
      </c>
      <c r="U233" s="85">
        <f t="shared" ca="1" si="194"/>
        <v>215.81850653798239</v>
      </c>
      <c r="V233" s="46"/>
      <c r="W233" s="46"/>
    </row>
    <row r="234" spans="1:23" x14ac:dyDescent="0.2">
      <c r="A234" s="46"/>
      <c r="C234" s="46"/>
      <c r="D234" s="46"/>
      <c r="E234" s="46"/>
      <c r="F234" s="46"/>
      <c r="G234" s="46"/>
      <c r="H234" s="46"/>
      <c r="I234" s="46"/>
      <c r="J234" s="46"/>
      <c r="K234" s="46"/>
      <c r="L234" s="60"/>
      <c r="M234" s="46"/>
      <c r="N234" s="46"/>
      <c r="O234" s="46"/>
      <c r="P234" s="46"/>
      <c r="Q234" s="46"/>
      <c r="R234" s="46"/>
      <c r="S234" s="46"/>
      <c r="T234" s="46"/>
      <c r="U234" s="46"/>
      <c r="V234" s="46"/>
      <c r="W234" s="46"/>
    </row>
    <row r="235" spans="1:23" x14ac:dyDescent="0.2">
      <c r="A235" s="46" t="s">
        <v>203</v>
      </c>
      <c r="C235" s="48" t="s">
        <v>1111</v>
      </c>
      <c r="D235" s="46"/>
      <c r="E235" s="46"/>
      <c r="F235" s="46"/>
      <c r="G235" s="46"/>
      <c r="H235" s="46"/>
      <c r="I235" s="46"/>
      <c r="J235" s="46"/>
      <c r="K235" s="46"/>
      <c r="L235" s="46"/>
      <c r="M235" s="46"/>
      <c r="N235" s="46"/>
      <c r="O235" s="46"/>
      <c r="P235" s="46"/>
      <c r="Q235" s="46"/>
      <c r="R235" s="46"/>
      <c r="S235" s="46"/>
      <c r="T235" s="46"/>
      <c r="U235" s="46"/>
      <c r="V235" s="46"/>
      <c r="W235" s="46"/>
    </row>
    <row r="236" spans="1:23" s="107" customFormat="1" x14ac:dyDescent="0.2">
      <c r="A236" s="48"/>
      <c r="C236" s="108"/>
      <c r="D236" s="108"/>
      <c r="E236" s="108"/>
      <c r="F236" s="109">
        <f>firstyear</f>
        <v>2019</v>
      </c>
      <c r="G236" s="109">
        <f t="shared" ref="G236:U236" si="195">F236+1</f>
        <v>2020</v>
      </c>
      <c r="H236" s="109">
        <f t="shared" si="195"/>
        <v>2021</v>
      </c>
      <c r="I236" s="109">
        <f t="shared" si="195"/>
        <v>2022</v>
      </c>
      <c r="J236" s="109">
        <f t="shared" si="195"/>
        <v>2023</v>
      </c>
      <c r="K236" s="109">
        <f t="shared" si="195"/>
        <v>2024</v>
      </c>
      <c r="L236" s="110">
        <f t="shared" si="195"/>
        <v>2025</v>
      </c>
      <c r="M236" s="110">
        <f t="shared" si="195"/>
        <v>2026</v>
      </c>
      <c r="N236" s="110">
        <f t="shared" si="195"/>
        <v>2027</v>
      </c>
      <c r="O236" s="110">
        <f t="shared" si="195"/>
        <v>2028</v>
      </c>
      <c r="P236" s="110">
        <f t="shared" si="195"/>
        <v>2029</v>
      </c>
      <c r="Q236" s="110">
        <f t="shared" si="195"/>
        <v>2030</v>
      </c>
      <c r="R236" s="110">
        <f t="shared" si="195"/>
        <v>2031</v>
      </c>
      <c r="S236" s="110">
        <f t="shared" si="195"/>
        <v>2032</v>
      </c>
      <c r="T236" s="110">
        <f t="shared" si="195"/>
        <v>2033</v>
      </c>
      <c r="U236" s="110">
        <f t="shared" si="195"/>
        <v>2034</v>
      </c>
      <c r="V236" s="48"/>
      <c r="W236" s="48"/>
    </row>
    <row r="237" spans="1:23" x14ac:dyDescent="0.2">
      <c r="A237" s="50"/>
      <c r="C237" s="50" t="s">
        <v>976</v>
      </c>
      <c r="D237" s="50"/>
      <c r="E237" s="50"/>
      <c r="F237" s="56">
        <v>43830</v>
      </c>
      <c r="G237" s="56">
        <f t="shared" ref="G237:U237" si="196">EOMONTH(F237,12)</f>
        <v>44196</v>
      </c>
      <c r="H237" s="56">
        <f t="shared" si="196"/>
        <v>44561</v>
      </c>
      <c r="I237" s="56">
        <f t="shared" si="196"/>
        <v>44926</v>
      </c>
      <c r="J237" s="56">
        <f t="shared" si="196"/>
        <v>45291</v>
      </c>
      <c r="K237" s="56">
        <f t="shared" si="196"/>
        <v>45657</v>
      </c>
      <c r="L237" s="56">
        <f t="shared" si="196"/>
        <v>46022</v>
      </c>
      <c r="M237" s="56">
        <f t="shared" si="196"/>
        <v>46387</v>
      </c>
      <c r="N237" s="56">
        <f t="shared" si="196"/>
        <v>46752</v>
      </c>
      <c r="O237" s="56">
        <f t="shared" si="196"/>
        <v>47118</v>
      </c>
      <c r="P237" s="56">
        <f t="shared" si="196"/>
        <v>47483</v>
      </c>
      <c r="Q237" s="56">
        <f t="shared" si="196"/>
        <v>47848</v>
      </c>
      <c r="R237" s="56">
        <f t="shared" si="196"/>
        <v>48213</v>
      </c>
      <c r="S237" s="56">
        <f t="shared" si="196"/>
        <v>48579</v>
      </c>
      <c r="T237" s="56">
        <f t="shared" si="196"/>
        <v>48944</v>
      </c>
      <c r="U237" s="56">
        <f t="shared" si="196"/>
        <v>49309</v>
      </c>
      <c r="V237" s="50"/>
      <c r="W237" s="50"/>
    </row>
    <row r="238" spans="1:23" x14ac:dyDescent="0.2">
      <c r="A238" s="46"/>
      <c r="C238" s="46"/>
      <c r="D238" s="46"/>
      <c r="E238" s="46"/>
      <c r="F238" s="46"/>
      <c r="G238" s="46"/>
      <c r="H238" s="46"/>
      <c r="I238" s="46"/>
      <c r="J238" s="46"/>
      <c r="K238" s="46"/>
      <c r="L238" s="46"/>
      <c r="M238" s="46"/>
      <c r="N238" s="46"/>
      <c r="O238" s="46"/>
      <c r="P238" s="46"/>
      <c r="Q238" s="46"/>
      <c r="R238" s="46"/>
      <c r="S238" s="46"/>
      <c r="T238" s="46"/>
      <c r="U238" s="46"/>
      <c r="V238" s="46"/>
      <c r="W238" s="46"/>
    </row>
    <row r="239" spans="1:23" x14ac:dyDescent="0.2">
      <c r="A239" s="46"/>
      <c r="C239" s="46" t="str">
        <f>C297</f>
        <v>Implied Enterprise Value @ 8.1x EBITDA</v>
      </c>
      <c r="D239" s="46"/>
      <c r="E239" s="46"/>
      <c r="F239" s="46"/>
      <c r="G239" s="46"/>
      <c r="H239" s="46"/>
      <c r="I239" s="46"/>
      <c r="J239" s="46"/>
      <c r="K239" s="46"/>
      <c r="L239" s="46">
        <f t="shared" ref="L239:U239" si="197">L297</f>
        <v>10575694.588248488</v>
      </c>
      <c r="M239" s="46">
        <f t="shared" si="197"/>
        <v>10265912.42740736</v>
      </c>
      <c r="N239" s="46">
        <f t="shared" si="197"/>
        <v>9914745.9246751647</v>
      </c>
      <c r="O239" s="46">
        <f t="shared" si="197"/>
        <v>9502349.0509888437</v>
      </c>
      <c r="P239" s="46">
        <f t="shared" si="197"/>
        <v>9019215.8573574033</v>
      </c>
      <c r="Q239" s="46">
        <f t="shared" si="197"/>
        <v>8459351.2892873809</v>
      </c>
      <c r="R239" s="46">
        <f t="shared" si="197"/>
        <v>7816568.673116032</v>
      </c>
      <c r="S239" s="46">
        <f t="shared" si="197"/>
        <v>7084256.1560150115</v>
      </c>
      <c r="T239" s="46">
        <f t="shared" si="197"/>
        <v>6255332.8160455199</v>
      </c>
      <c r="U239" s="46">
        <f t="shared" si="197"/>
        <v>5322199.1204515062</v>
      </c>
      <c r="V239" s="46"/>
      <c r="W239" s="46"/>
    </row>
    <row r="240" spans="1:23" x14ac:dyDescent="0.2">
      <c r="A240" s="46"/>
      <c r="C240" s="46" t="s">
        <v>1112</v>
      </c>
      <c r="D240" s="46"/>
      <c r="E240" s="46"/>
      <c r="F240" s="46"/>
      <c r="G240" s="46"/>
      <c r="H240" s="46"/>
      <c r="I240" s="46"/>
      <c r="J240" s="46"/>
      <c r="K240" s="46"/>
      <c r="L240" s="46">
        <f t="shared" ref="L240:U240" ca="1" si="198">L122</f>
        <v>218573.55927275552</v>
      </c>
      <c r="M240" s="46">
        <f t="shared" ca="1" si="198"/>
        <v>231626.42078501987</v>
      </c>
      <c r="N240" s="46">
        <f t="shared" ca="1" si="198"/>
        <v>246040.10035192966</v>
      </c>
      <c r="O240" s="46">
        <f t="shared" ca="1" si="198"/>
        <v>271213.73051170271</v>
      </c>
      <c r="P240" s="46">
        <f t="shared" ca="1" si="198"/>
        <v>307927.77242101228</v>
      </c>
      <c r="Q240" s="46">
        <f t="shared" ca="1" si="198"/>
        <v>356442.88251964457</v>
      </c>
      <c r="R240" s="46">
        <f t="shared" ca="1" si="198"/>
        <v>416954.87984787882</v>
      </c>
      <c r="S240" s="46">
        <f t="shared" ca="1" si="198"/>
        <v>489591.23862536636</v>
      </c>
      <c r="T240" s="46">
        <f t="shared" ca="1" si="198"/>
        <v>574408.17127534142</v>
      </c>
      <c r="U240" s="46">
        <f t="shared" ca="1" si="198"/>
        <v>671388.3518715906</v>
      </c>
      <c r="V240" s="46"/>
      <c r="W240" s="46"/>
    </row>
    <row r="241" spans="1:23" x14ac:dyDescent="0.2">
      <c r="A241" s="46"/>
      <c r="C241" s="46" t="str">
        <f>C135</f>
        <v>Payables</v>
      </c>
      <c r="D241" s="46"/>
      <c r="E241" s="46"/>
      <c r="F241" s="46"/>
      <c r="G241" s="46"/>
      <c r="H241" s="46"/>
      <c r="I241" s="46"/>
      <c r="J241" s="46"/>
      <c r="K241" s="46"/>
      <c r="L241" s="46">
        <f t="shared" ref="L241:U241" si="199">-L135</f>
        <v>-272932.20604185422</v>
      </c>
      <c r="M241" s="46">
        <f t="shared" si="199"/>
        <v>-279046.31969935365</v>
      </c>
      <c r="N241" s="46">
        <f t="shared" si="199"/>
        <v>-285006.34484807937</v>
      </c>
      <c r="O241" s="46">
        <f t="shared" si="199"/>
        <v>-291918.7838182117</v>
      </c>
      <c r="P241" s="46">
        <f t="shared" si="199"/>
        <v>-298415.03697085124</v>
      </c>
      <c r="Q241" s="46">
        <f t="shared" si="199"/>
        <v>-304459.02527577808</v>
      </c>
      <c r="R241" s="46">
        <f t="shared" si="199"/>
        <v>-310016.5082443413</v>
      </c>
      <c r="S241" s="46">
        <f t="shared" si="199"/>
        <v>-315055.40244467842</v>
      </c>
      <c r="T241" s="46">
        <f t="shared" si="199"/>
        <v>-319546.0861715182</v>
      </c>
      <c r="U241" s="46">
        <f t="shared" si="199"/>
        <v>-323461.68627872667</v>
      </c>
      <c r="V241" s="46"/>
      <c r="W241" s="46"/>
    </row>
    <row r="242" spans="1:23" x14ac:dyDescent="0.2">
      <c r="A242" s="46"/>
      <c r="C242" s="46" t="str">
        <f>C136</f>
        <v>Accrued Expenses and Other Liabilities</v>
      </c>
      <c r="D242" s="46"/>
      <c r="E242" s="46"/>
      <c r="F242" s="46"/>
      <c r="G242" s="46"/>
      <c r="H242" s="46"/>
      <c r="I242" s="46"/>
      <c r="J242" s="46"/>
      <c r="K242" s="46"/>
      <c r="L242" s="46">
        <f t="shared" ref="L242:U242" si="200">-L136</f>
        <v>-300356.96391301253</v>
      </c>
      <c r="M242" s="46">
        <f t="shared" si="200"/>
        <v>-308843.13900265918</v>
      </c>
      <c r="N242" s="46">
        <f t="shared" si="200"/>
        <v>-316951.39308131457</v>
      </c>
      <c r="O242" s="46">
        <f t="shared" si="200"/>
        <v>-324638.61549154151</v>
      </c>
      <c r="P242" s="46">
        <f t="shared" si="200"/>
        <v>-331863.00373326824</v>
      </c>
      <c r="Q242" s="46">
        <f t="shared" si="200"/>
        <v>-338584.43484398565</v>
      </c>
      <c r="R242" s="46">
        <f t="shared" si="200"/>
        <v>-344764.83047640824</v>
      </c>
      <c r="S242" s="46">
        <f t="shared" si="200"/>
        <v>-350368.51111459732</v>
      </c>
      <c r="T242" s="46">
        <f t="shared" si="200"/>
        <v>-355362.53489279829</v>
      </c>
      <c r="U242" s="46">
        <f t="shared" si="200"/>
        <v>-359717.01657772571</v>
      </c>
      <c r="V242" s="46"/>
      <c r="W242" s="46"/>
    </row>
    <row r="243" spans="1:23" x14ac:dyDescent="0.2">
      <c r="A243" s="46"/>
      <c r="C243" s="46" t="str">
        <f>C138</f>
        <v>Income Tax Payable</v>
      </c>
      <c r="D243" s="46"/>
      <c r="E243" s="46"/>
      <c r="F243" s="46"/>
      <c r="G243" s="46"/>
      <c r="H243" s="46"/>
      <c r="I243" s="46"/>
      <c r="J243" s="46"/>
      <c r="K243" s="46"/>
      <c r="L243" s="46">
        <f t="shared" ref="L243:U243" si="201">-L138</f>
        <v>-709529.18845484324</v>
      </c>
      <c r="M243" s="46">
        <f t="shared" si="201"/>
        <v>-729575.96495038178</v>
      </c>
      <c r="N243" s="46">
        <f t="shared" si="201"/>
        <v>-748729.98375941522</v>
      </c>
      <c r="O243" s="46">
        <f t="shared" si="201"/>
        <v>-766889.40515967901</v>
      </c>
      <c r="P243" s="46">
        <f t="shared" si="201"/>
        <v>-783955.47967133776</v>
      </c>
      <c r="Q243" s="46">
        <f t="shared" si="201"/>
        <v>-799833.42536339653</v>
      </c>
      <c r="R243" s="46">
        <f t="shared" si="201"/>
        <v>-814433.29027171491</v>
      </c>
      <c r="S243" s="46">
        <f t="shared" si="201"/>
        <v>-827670.78915895859</v>
      </c>
      <c r="T243" s="46">
        <f t="shared" si="201"/>
        <v>-839468.10390175018</v>
      </c>
      <c r="U243" s="46">
        <f t="shared" si="201"/>
        <v>-849754.63701820164</v>
      </c>
      <c r="V243" s="46"/>
      <c r="W243" s="46"/>
    </row>
    <row r="244" spans="1:23" x14ac:dyDescent="0.2">
      <c r="A244" s="46"/>
      <c r="C244" s="46" t="s">
        <v>1113</v>
      </c>
      <c r="D244" s="46"/>
      <c r="E244" s="46"/>
      <c r="F244" s="46"/>
      <c r="G244" s="46"/>
      <c r="H244" s="46"/>
      <c r="I244" s="46"/>
      <c r="J244" s="46"/>
      <c r="K244" s="46"/>
      <c r="L244" s="46">
        <f t="shared" ref="L244:U244" ca="1" si="202">SUM(L239:L243)</f>
        <v>9511449.7891115323</v>
      </c>
      <c r="M244" s="46">
        <f t="shared" ca="1" si="202"/>
        <v>9180073.4245399833</v>
      </c>
      <c r="N244" s="46">
        <f t="shared" ca="1" si="202"/>
        <v>8810098.3033382855</v>
      </c>
      <c r="O244" s="46">
        <f t="shared" ca="1" si="202"/>
        <v>8390115.9770311154</v>
      </c>
      <c r="P244" s="46">
        <f t="shared" ca="1" si="202"/>
        <v>7912910.1094029574</v>
      </c>
      <c r="Q244" s="46">
        <f t="shared" ca="1" si="202"/>
        <v>7372917.2863238649</v>
      </c>
      <c r="R244" s="46">
        <f t="shared" ca="1" si="202"/>
        <v>6764308.9239714462</v>
      </c>
      <c r="S244" s="46">
        <f t="shared" ca="1" si="202"/>
        <v>6080752.6919221431</v>
      </c>
      <c r="T244" s="46">
        <f t="shared" ca="1" si="202"/>
        <v>5315364.262354794</v>
      </c>
      <c r="U244" s="46">
        <f t="shared" ca="1" si="202"/>
        <v>4460654.1324484432</v>
      </c>
      <c r="V244" s="46"/>
      <c r="W244" s="46"/>
    </row>
    <row r="245" spans="1:23" x14ac:dyDescent="0.2">
      <c r="A245" s="46"/>
      <c r="C245" s="46"/>
      <c r="D245" s="46"/>
      <c r="E245" s="46"/>
      <c r="F245" s="46"/>
      <c r="G245" s="46"/>
      <c r="H245" s="46"/>
      <c r="I245" s="46"/>
      <c r="J245" s="46"/>
      <c r="K245" s="46"/>
      <c r="L245" s="46"/>
      <c r="M245" s="46"/>
      <c r="N245" s="46"/>
      <c r="O245" s="46"/>
      <c r="P245" s="46"/>
      <c r="Q245" s="46"/>
      <c r="R245" s="46"/>
      <c r="S245" s="46"/>
      <c r="T245" s="46"/>
      <c r="U245" s="46"/>
      <c r="V245" s="46"/>
      <c r="W245" s="46"/>
    </row>
    <row r="246" spans="1:23" x14ac:dyDescent="0.2">
      <c r="A246" s="46"/>
      <c r="C246" s="46" t="s">
        <v>261</v>
      </c>
      <c r="D246" s="46"/>
      <c r="E246" s="46"/>
      <c r="F246" s="46"/>
      <c r="G246" s="46"/>
      <c r="H246" s="46"/>
      <c r="I246" s="46"/>
      <c r="J246" s="46"/>
      <c r="K246" s="46"/>
      <c r="L246" s="46">
        <f t="shared" ref="L246:U246" si="203">-SUM(L241:L243)</f>
        <v>1282818.35840971</v>
      </c>
      <c r="M246" s="46">
        <f t="shared" si="203"/>
        <v>1317465.4236523947</v>
      </c>
      <c r="N246" s="46">
        <f t="shared" si="203"/>
        <v>1350687.7216888093</v>
      </c>
      <c r="O246" s="46">
        <f t="shared" si="203"/>
        <v>1383446.8044694322</v>
      </c>
      <c r="P246" s="46">
        <f t="shared" si="203"/>
        <v>1414233.5203754571</v>
      </c>
      <c r="Q246" s="46">
        <f t="shared" si="203"/>
        <v>1442876.8854831601</v>
      </c>
      <c r="R246" s="46">
        <f t="shared" si="203"/>
        <v>1469214.6289924644</v>
      </c>
      <c r="S246" s="46">
        <f t="shared" si="203"/>
        <v>1493094.7027182342</v>
      </c>
      <c r="T246" s="46">
        <f t="shared" si="203"/>
        <v>1514376.7249660667</v>
      </c>
      <c r="U246" s="46">
        <f t="shared" si="203"/>
        <v>1532933.3398746541</v>
      </c>
      <c r="V246" s="46"/>
      <c r="W246" s="46"/>
    </row>
    <row r="247" spans="1:23" x14ac:dyDescent="0.2">
      <c r="A247" s="46"/>
      <c r="C247" s="46" t="s">
        <v>1114</v>
      </c>
      <c r="D247" s="46"/>
      <c r="E247" s="46"/>
      <c r="F247" s="46"/>
      <c r="G247" s="46"/>
      <c r="H247" s="202" t="s">
        <v>1115</v>
      </c>
      <c r="I247" s="202"/>
      <c r="J247" s="46"/>
      <c r="K247" s="46"/>
      <c r="L247" s="46">
        <f t="shared" ref="L247:U247" si="204">(L142-L246)*0.5</f>
        <v>876136.17931022623</v>
      </c>
      <c r="M247" s="46">
        <f t="shared" si="204"/>
        <v>898260.38329638191</v>
      </c>
      <c r="N247" s="46">
        <f t="shared" si="204"/>
        <v>920966.81328850798</v>
      </c>
      <c r="O247" s="46">
        <f t="shared" si="204"/>
        <v>944224.82097191666</v>
      </c>
      <c r="P247" s="46">
        <f t="shared" si="204"/>
        <v>968000.75209726067</v>
      </c>
      <c r="Q247" s="46">
        <f t="shared" si="204"/>
        <v>992258.07006034139</v>
      </c>
      <c r="R247" s="46">
        <f t="shared" si="204"/>
        <v>1016957.5057678453</v>
      </c>
      <c r="S247" s="46">
        <f t="shared" si="204"/>
        <v>1042057.2329755414</v>
      </c>
      <c r="T247" s="46">
        <f t="shared" si="204"/>
        <v>1067513.0679585077</v>
      </c>
      <c r="U247" s="46">
        <f t="shared" si="204"/>
        <v>1093278.6920534852</v>
      </c>
      <c r="V247" s="46"/>
      <c r="W247" s="46"/>
    </row>
    <row r="248" spans="1:23" x14ac:dyDescent="0.2">
      <c r="A248" s="46"/>
      <c r="C248" s="46" t="s">
        <v>1116</v>
      </c>
      <c r="D248" s="46"/>
      <c r="E248" s="46"/>
      <c r="F248" s="46"/>
      <c r="G248" s="46"/>
      <c r="H248" s="70" t="s">
        <v>1117</v>
      </c>
      <c r="I248" s="70" t="s">
        <v>1118</v>
      </c>
      <c r="J248" s="46"/>
      <c r="K248" s="46"/>
      <c r="L248" s="46">
        <f t="shared" ref="L248:U248" si="205">SUM(L246:L247)</f>
        <v>2158954.5377199361</v>
      </c>
      <c r="M248" s="46">
        <f t="shared" si="205"/>
        <v>2215725.8069487764</v>
      </c>
      <c r="N248" s="46">
        <f t="shared" si="205"/>
        <v>2271654.5349773173</v>
      </c>
      <c r="O248" s="46">
        <f t="shared" si="205"/>
        <v>2327671.6254413491</v>
      </c>
      <c r="P248" s="46">
        <f t="shared" si="205"/>
        <v>2382234.2724727178</v>
      </c>
      <c r="Q248" s="46">
        <f t="shared" si="205"/>
        <v>2435134.9555435013</v>
      </c>
      <c r="R248" s="46">
        <f t="shared" si="205"/>
        <v>2486172.1347603099</v>
      </c>
      <c r="S248" s="46">
        <f t="shared" si="205"/>
        <v>2535151.9356937753</v>
      </c>
      <c r="T248" s="46">
        <f t="shared" si="205"/>
        <v>2581889.7929245746</v>
      </c>
      <c r="U248" s="46">
        <f t="shared" si="205"/>
        <v>2626212.0319281393</v>
      </c>
      <c r="V248" s="46"/>
      <c r="W248" s="46"/>
    </row>
    <row r="249" spans="1:23" x14ac:dyDescent="0.2">
      <c r="A249" s="46"/>
      <c r="C249" s="46"/>
      <c r="D249" s="46"/>
      <c r="E249" s="46"/>
      <c r="F249" s="46"/>
      <c r="G249" s="70" t="s">
        <v>1119</v>
      </c>
      <c r="H249" s="87" t="s">
        <v>1120</v>
      </c>
      <c r="I249" s="87" t="s">
        <v>1121</v>
      </c>
      <c r="J249" s="46" t="s">
        <v>1122</v>
      </c>
      <c r="K249" s="46"/>
      <c r="L249" s="46"/>
      <c r="M249" s="46"/>
      <c r="N249" s="46"/>
      <c r="O249" s="46"/>
      <c r="P249" s="46"/>
      <c r="Q249" s="46"/>
      <c r="R249" s="46"/>
      <c r="S249" s="46"/>
      <c r="T249" s="46"/>
      <c r="U249" s="46"/>
      <c r="V249" s="46"/>
      <c r="W249" s="46"/>
    </row>
    <row r="250" spans="1:23" ht="15" x14ac:dyDescent="0.25">
      <c r="A250" s="46"/>
      <c r="C250" s="46" t="s">
        <v>1123</v>
      </c>
      <c r="D250" s="46"/>
      <c r="E250" s="46"/>
      <c r="F250" s="185">
        <v>1</v>
      </c>
      <c r="G250" s="186">
        <f ca="1">_xlfn.XLOOKUP(F250,'Stock Data'!S4:S9,'Stock Data'!T4:T9)</f>
        <v>0.53076827649142022</v>
      </c>
      <c r="H250" s="203">
        <v>14.93</v>
      </c>
      <c r="I250" s="203">
        <v>4.71</v>
      </c>
      <c r="J250" s="72">
        <f ca="1">G250*E204+E205*(I250/H250)*G250</f>
        <v>0.45896610247334418</v>
      </c>
      <c r="K250" s="46"/>
      <c r="L250" s="83">
        <f ca="1">J250</f>
        <v>0.45896610247334418</v>
      </c>
      <c r="M250" s="83">
        <f t="shared" ref="M250:T250" ca="1" si="206">L250</f>
        <v>0.45896610247334418</v>
      </c>
      <c r="N250" s="83">
        <f t="shared" ca="1" si="206"/>
        <v>0.45896610247334418</v>
      </c>
      <c r="O250" s="83">
        <f t="shared" ca="1" si="206"/>
        <v>0.45896610247334418</v>
      </c>
      <c r="P250" s="83">
        <f t="shared" ca="1" si="206"/>
        <v>0.45896610247334418</v>
      </c>
      <c r="Q250" s="83">
        <f t="shared" ca="1" si="206"/>
        <v>0.45896610247334418</v>
      </c>
      <c r="R250" s="83">
        <f t="shared" ca="1" si="206"/>
        <v>0.45896610247334418</v>
      </c>
      <c r="S250" s="83">
        <f t="shared" ca="1" si="206"/>
        <v>0.45896610247334418</v>
      </c>
      <c r="T250" s="83">
        <f t="shared" ca="1" si="206"/>
        <v>0.45896610247334418</v>
      </c>
      <c r="U250" s="46"/>
      <c r="V250" s="46"/>
      <c r="W250" s="46"/>
    </row>
    <row r="251" spans="1:23" x14ac:dyDescent="0.2">
      <c r="A251" s="46"/>
      <c r="C251" s="46" t="s">
        <v>1124</v>
      </c>
      <c r="D251" s="46"/>
      <c r="E251" s="46"/>
      <c r="F251" s="46"/>
      <c r="G251" s="46"/>
      <c r="H251" s="46"/>
      <c r="I251" s="46"/>
      <c r="J251" s="46"/>
      <c r="K251" s="46"/>
      <c r="L251" s="83">
        <f t="shared" ref="L251:T251" ca="1" si="207">M244/L244-1</f>
        <v>-3.4839732314089544E-2</v>
      </c>
      <c r="M251" s="83">
        <f t="shared" ca="1" si="207"/>
        <v>-4.0301978436543595E-2</v>
      </c>
      <c r="N251" s="83">
        <f t="shared" ca="1" si="207"/>
        <v>-4.7670560741420176E-2</v>
      </c>
      <c r="O251" s="83">
        <f t="shared" ca="1" si="207"/>
        <v>-5.6877147936281514E-2</v>
      </c>
      <c r="P251" s="83">
        <f t="shared" ca="1" si="207"/>
        <v>-6.8242001439826283E-2</v>
      </c>
      <c r="Q251" s="83">
        <f t="shared" ca="1" si="207"/>
        <v>-8.2546479055357835E-2</v>
      </c>
      <c r="R251" s="83">
        <f t="shared" ca="1" si="207"/>
        <v>-0.10105337289178318</v>
      </c>
      <c r="S251" s="83">
        <f t="shared" ca="1" si="207"/>
        <v>-0.12587067232385796</v>
      </c>
      <c r="T251" s="83">
        <f t="shared" ca="1" si="207"/>
        <v>-0.16079991656633896</v>
      </c>
      <c r="U251" s="46"/>
      <c r="V251" s="46"/>
      <c r="W251" s="46"/>
    </row>
    <row r="252" spans="1:23" x14ac:dyDescent="0.2">
      <c r="A252" s="46"/>
      <c r="C252" s="46"/>
      <c r="D252" s="46"/>
      <c r="E252" s="46"/>
      <c r="F252" s="46"/>
      <c r="G252" s="46"/>
      <c r="H252" s="46"/>
      <c r="I252" s="46"/>
      <c r="J252" s="46"/>
      <c r="K252" s="46"/>
      <c r="L252" s="46"/>
      <c r="M252" s="46"/>
      <c r="N252" s="46"/>
      <c r="O252" s="46"/>
      <c r="P252" s="46"/>
      <c r="Q252" s="46"/>
      <c r="R252" s="46"/>
      <c r="S252" s="46"/>
      <c r="T252" s="46"/>
      <c r="U252" s="46"/>
      <c r="V252" s="46"/>
      <c r="W252" s="46"/>
    </row>
    <row r="253" spans="1:23" x14ac:dyDescent="0.2">
      <c r="A253" s="46"/>
      <c r="C253" s="46" t="s">
        <v>1125</v>
      </c>
      <c r="D253" s="46"/>
      <c r="E253" s="46"/>
      <c r="F253" s="46"/>
      <c r="G253" s="46"/>
      <c r="H253" s="46"/>
      <c r="I253" s="46"/>
      <c r="J253" s="46"/>
      <c r="K253" s="46"/>
      <c r="L253" s="88">
        <f t="shared" ref="L253:T253" ca="1" si="208">LN(L244/L248)+(L251-L250^2/2)</f>
        <v>1.3427075457114688</v>
      </c>
      <c r="M253" s="88">
        <f t="shared" ca="1" si="208"/>
        <v>1.275828254966912</v>
      </c>
      <c r="N253" s="88">
        <f t="shared" ca="1" si="208"/>
        <v>1.2023946596581963</v>
      </c>
      <c r="O253" s="88">
        <f t="shared" ca="1" si="208"/>
        <v>1.1199837885267629</v>
      </c>
      <c r="P253" s="88">
        <f t="shared" ca="1" si="208"/>
        <v>1.0268898563887989</v>
      </c>
      <c r="Q253" s="88">
        <f t="shared" ca="1" si="208"/>
        <v>0.91993986160354213</v>
      </c>
      <c r="R253" s="88">
        <f t="shared" ca="1" si="208"/>
        <v>0.79453755493062606</v>
      </c>
      <c r="S253" s="88">
        <f t="shared" ca="1" si="208"/>
        <v>0.64367930196357392</v>
      </c>
      <c r="T253" s="88">
        <f t="shared" ca="1" si="208"/>
        <v>0.45595507736894225</v>
      </c>
      <c r="U253" s="46"/>
      <c r="V253" s="46"/>
      <c r="W253" s="46"/>
    </row>
    <row r="254" spans="1:23" x14ac:dyDescent="0.2">
      <c r="A254" s="46"/>
      <c r="C254" s="46" t="s">
        <v>1126</v>
      </c>
      <c r="D254" s="46"/>
      <c r="E254" s="46"/>
      <c r="F254" s="46"/>
      <c r="G254" s="46"/>
      <c r="H254" s="46"/>
      <c r="I254" s="46"/>
      <c r="J254" s="46"/>
      <c r="K254" s="46"/>
      <c r="L254" s="88">
        <f t="shared" ref="L254:T254" ca="1" si="209">L250*SQRT(M236-L236)</f>
        <v>0.45896610247334418</v>
      </c>
      <c r="M254" s="88">
        <f t="shared" ca="1" si="209"/>
        <v>0.45896610247334418</v>
      </c>
      <c r="N254" s="88">
        <f t="shared" ca="1" si="209"/>
        <v>0.45896610247334418</v>
      </c>
      <c r="O254" s="88">
        <f t="shared" ca="1" si="209"/>
        <v>0.45896610247334418</v>
      </c>
      <c r="P254" s="88">
        <f t="shared" ca="1" si="209"/>
        <v>0.45896610247334418</v>
      </c>
      <c r="Q254" s="88">
        <f t="shared" ca="1" si="209"/>
        <v>0.45896610247334418</v>
      </c>
      <c r="R254" s="88">
        <f t="shared" ca="1" si="209"/>
        <v>0.45896610247334418</v>
      </c>
      <c r="S254" s="88">
        <f t="shared" ca="1" si="209"/>
        <v>0.45896610247334418</v>
      </c>
      <c r="T254" s="88">
        <f t="shared" ca="1" si="209"/>
        <v>0.45896610247334418</v>
      </c>
      <c r="U254" s="46"/>
      <c r="V254" s="46"/>
      <c r="W254" s="46"/>
    </row>
    <row r="255" spans="1:23" x14ac:dyDescent="0.2">
      <c r="A255" s="46"/>
      <c r="C255" s="46" t="s">
        <v>1127</v>
      </c>
      <c r="D255" s="46"/>
      <c r="E255" s="46"/>
      <c r="F255" s="46"/>
      <c r="G255" s="46"/>
      <c r="H255" s="46"/>
      <c r="I255" s="46"/>
      <c r="J255" s="46"/>
      <c r="K255" s="46"/>
      <c r="L255" s="88">
        <f t="shared" ref="L255:T255" ca="1" si="210">L253/L254</f>
        <v>2.9255048215449646</v>
      </c>
      <c r="M255" s="88">
        <f t="shared" ca="1" si="210"/>
        <v>2.7797875444211253</v>
      </c>
      <c r="N255" s="88">
        <f t="shared" ca="1" si="210"/>
        <v>2.6197896820234754</v>
      </c>
      <c r="O255" s="88">
        <f t="shared" ca="1" si="210"/>
        <v>2.4402320399943029</v>
      </c>
      <c r="P255" s="88">
        <f t="shared" ca="1" si="210"/>
        <v>2.2373980362709656</v>
      </c>
      <c r="Q255" s="88">
        <f t="shared" ca="1" si="210"/>
        <v>2.0043743026904046</v>
      </c>
      <c r="R255" s="88">
        <f t="shared" ca="1" si="210"/>
        <v>1.7311464847815665</v>
      </c>
      <c r="S255" s="88">
        <f t="shared" ca="1" si="210"/>
        <v>1.4024549928520211</v>
      </c>
      <c r="T255" s="88">
        <f t="shared" ca="1" si="210"/>
        <v>0.99343954795751654</v>
      </c>
      <c r="U255" s="46"/>
      <c r="V255" s="46"/>
      <c r="W255" s="46"/>
    </row>
    <row r="256" spans="1:23" x14ac:dyDescent="0.2">
      <c r="A256" s="46"/>
      <c r="C256" s="46"/>
      <c r="D256" s="46"/>
      <c r="E256" s="46"/>
      <c r="F256" s="46"/>
      <c r="G256" s="46"/>
      <c r="H256" s="46"/>
      <c r="I256" s="46"/>
      <c r="J256" s="46"/>
      <c r="K256" s="46"/>
      <c r="L256" s="46"/>
      <c r="M256" s="46"/>
      <c r="N256" s="46"/>
      <c r="O256" s="46"/>
      <c r="P256" s="46"/>
      <c r="Q256" s="46"/>
      <c r="R256" s="46"/>
      <c r="S256" s="46"/>
      <c r="T256" s="46"/>
      <c r="U256" s="46"/>
      <c r="V256" s="46"/>
      <c r="W256" s="46"/>
    </row>
    <row r="257" spans="1:23" x14ac:dyDescent="0.2">
      <c r="A257" s="46"/>
      <c r="C257" s="46" t="s">
        <v>1470</v>
      </c>
      <c r="D257" s="46"/>
      <c r="E257" s="46"/>
      <c r="F257" s="46"/>
      <c r="G257" s="46"/>
      <c r="H257" s="46"/>
      <c r="I257" s="46"/>
      <c r="J257" s="46"/>
      <c r="K257" s="46"/>
      <c r="L257" s="83">
        <f t="shared" ref="L257:T257" ca="1" si="211">_xlfn.NORM.DIST(L255,0,1,FALSE)</f>
        <v>5.5263497451685925E-3</v>
      </c>
      <c r="M257" s="83">
        <f t="shared" ca="1" si="211"/>
        <v>8.3746337860649087E-3</v>
      </c>
      <c r="N257" s="83">
        <f t="shared" ca="1" si="211"/>
        <v>1.289923176842653E-2</v>
      </c>
      <c r="O257" s="83">
        <f t="shared" ca="1" si="211"/>
        <v>2.0316848989473172E-2</v>
      </c>
      <c r="P257" s="83">
        <f t="shared" ca="1" si="211"/>
        <v>3.2649898905975805E-2</v>
      </c>
      <c r="Q257" s="83">
        <f t="shared" ca="1" si="211"/>
        <v>5.3520168979747811E-2</v>
      </c>
      <c r="R257" s="83">
        <f t="shared" ca="1" si="211"/>
        <v>8.9155556498836566E-2</v>
      </c>
      <c r="S257" s="83">
        <f t="shared" ca="1" si="211"/>
        <v>0.14921328752603571</v>
      </c>
      <c r="T257" s="83">
        <f t="shared" ca="1" si="211"/>
        <v>0.24355813904164525</v>
      </c>
      <c r="U257" s="46"/>
      <c r="V257" s="46"/>
      <c r="W257" s="46"/>
    </row>
    <row r="258" spans="1:23" x14ac:dyDescent="0.2">
      <c r="A258" s="46"/>
      <c r="C258" s="46" t="s">
        <v>1467</v>
      </c>
      <c r="D258" s="46"/>
      <c r="E258" s="46"/>
      <c r="F258" s="46"/>
      <c r="G258" s="46"/>
      <c r="H258" s="46"/>
      <c r="I258" s="46"/>
      <c r="J258" s="46"/>
      <c r="K258" s="46"/>
      <c r="L258" s="130" cm="1">
        <f t="array" aca="1" ref="L258" ca="1">Cumulative_Default(L257)</f>
        <v>5.526349745168635E-3</v>
      </c>
      <c r="M258" s="83" cm="1">
        <f t="array" aca="1" ref="M258" ca="1">Cumulative_Default($L$257:M257)</f>
        <v>1.3854702375944106E-2</v>
      </c>
      <c r="N258" s="83" cm="1">
        <f t="array" aca="1" ref="N258" ca="1">Cumulative_Default($L$257:N257)</f>
        <v>2.6575219127340843E-2</v>
      </c>
      <c r="O258" s="83" cm="1">
        <f t="array" aca="1" ref="O258" ca="1">Cumulative_Default($L$257:O257)</f>
        <v>4.6352143402941692E-2</v>
      </c>
      <c r="P258" s="83" cm="1">
        <f t="array" aca="1" ref="P258" ca="1">Cumulative_Default($L$257:P257)</f>
        <v>7.7488649512736152E-2</v>
      </c>
      <c r="Q258" s="83" cm="1">
        <f t="array" aca="1" ref="Q258" ca="1">Cumulative_Default($L$257:Q257)</f>
        <v>0.12686161287654985</v>
      </c>
      <c r="R258" s="83" cm="1">
        <f t="array" aca="1" ref="R258" ca="1">Cumulative_Default($L$257:R257)</f>
        <v>0.20470675168103758</v>
      </c>
      <c r="S258" s="83" cm="1">
        <f t="array" aca="1" ref="S258" ca="1">Cumulative_Default($L$257:S257)</f>
        <v>0.32337507180996983</v>
      </c>
      <c r="T258" s="83" cm="1">
        <f t="array" aca="1" ref="T258" ca="1">Cumulative_Default($L$257:T257)</f>
        <v>0.48817258014912046</v>
      </c>
      <c r="U258" s="46"/>
      <c r="V258" s="46"/>
      <c r="W258" s="46"/>
    </row>
    <row r="259" spans="1:23" x14ac:dyDescent="0.2">
      <c r="A259" s="46"/>
      <c r="C259" s="46" t="s">
        <v>1128</v>
      </c>
      <c r="D259" s="46"/>
      <c r="E259" s="46"/>
      <c r="F259" s="46"/>
      <c r="G259" s="46"/>
      <c r="H259" s="46"/>
      <c r="I259" s="84" t="s">
        <v>1470</v>
      </c>
      <c r="J259" s="46"/>
      <c r="K259" s="46"/>
      <c r="L259" s="89" t="str">
        <f ca="1">_xlfn.XLOOKUP(_xlfn.XLOOKUP($I$259,$C$257:$C$258,L257:L258),'Default Rate to Implied Rating'!T7:T13,'Default Rate to Implied Rating'!$S$7:$S$13,,1)</f>
        <v>BB</v>
      </c>
      <c r="M259" s="89" t="str">
        <f ca="1">_xlfn.XLOOKUP(_xlfn.XLOOKUP($I$259,$C$257:$C$258,M257:M258),'Default Rate to Implied Rating'!U7:U13,'Default Rate to Implied Rating'!$S$7:$S$13,,1)</f>
        <v>BB</v>
      </c>
      <c r="N259" s="89" t="str">
        <f ca="1">_xlfn.XLOOKUP(_xlfn.XLOOKUP($I$259,$C$257:$C$258,N257:N258),'Default Rate to Implied Rating'!V7:V13,'Default Rate to Implied Rating'!$S$7:$S$13,,1)</f>
        <v>BB</v>
      </c>
      <c r="O259" s="89" t="str">
        <f ca="1">_xlfn.XLOOKUP(_xlfn.XLOOKUP($I$259,$C$257:$C$258,O257:O258),'Default Rate to Implied Rating'!W7:W13,'Default Rate to Implied Rating'!$S$7:$S$13,,1)</f>
        <v>BB</v>
      </c>
      <c r="P259" s="89" t="str">
        <f ca="1">_xlfn.XLOOKUP(_xlfn.XLOOKUP($I$259,$C$257:$C$258,P257:P258),'Default Rate to Implied Rating'!X7:X13,'Default Rate to Implied Rating'!$S$7:$S$13,,1)</f>
        <v>BB</v>
      </c>
      <c r="Q259" s="89" t="str">
        <f ca="1">_xlfn.XLOOKUP(_xlfn.XLOOKUP($I$259,$C$257:$C$258,Q257:Q258),'Default Rate to Implied Rating'!Y7:Y13,'Default Rate to Implied Rating'!$S$7:$S$13,,1)</f>
        <v>BB</v>
      </c>
      <c r="R259" s="89" t="str">
        <f ca="1">_xlfn.XLOOKUP(_xlfn.XLOOKUP($I$259,$C$257:$C$258,R257:R258),'Default Rate to Implied Rating'!Z7:Z13,'Default Rate to Implied Rating'!$S$7:$S$13,,1)</f>
        <v>B</v>
      </c>
      <c r="S259" s="89" t="str">
        <f ca="1">_xlfn.XLOOKUP(_xlfn.XLOOKUP($I$259,$C$257:$C$258,S257:S258),'Default Rate to Implied Rating'!AA7:AA13,'Default Rate to Implied Rating'!$S$7:$S$13,,1)</f>
        <v>B</v>
      </c>
      <c r="T259" s="89" t="str">
        <f ca="1">_xlfn.XLOOKUP(_xlfn.XLOOKUP($I$259,$C$257:$C$258,T257:T258),'Default Rate to Implied Rating'!AB7:AB13,'Default Rate to Implied Rating'!$S$7:$S$13,,1)</f>
        <v>CCC/C</v>
      </c>
      <c r="U259" s="46"/>
      <c r="V259" s="46"/>
      <c r="W259" s="46"/>
    </row>
    <row r="260" spans="1:23" x14ac:dyDescent="0.2">
      <c r="A260" s="46"/>
      <c r="C260" s="46"/>
      <c r="D260" s="46"/>
      <c r="E260" s="46"/>
      <c r="F260" s="46"/>
      <c r="G260" s="46"/>
      <c r="H260" s="46"/>
      <c r="I260" s="46"/>
      <c r="J260" s="46"/>
      <c r="K260" s="46"/>
      <c r="L260" s="46"/>
      <c r="M260" s="46"/>
      <c r="N260" s="46"/>
      <c r="O260" s="46"/>
      <c r="P260" s="46"/>
      <c r="Q260" s="46"/>
      <c r="R260" s="46"/>
      <c r="S260" s="46"/>
      <c r="T260" s="46"/>
      <c r="U260" s="46"/>
      <c r="V260" s="46"/>
      <c r="W260" s="46"/>
    </row>
    <row r="261" spans="1:23" x14ac:dyDescent="0.2">
      <c r="A261" s="46" t="s">
        <v>203</v>
      </c>
      <c r="C261" s="48" t="s">
        <v>1129</v>
      </c>
      <c r="D261" s="46"/>
      <c r="E261" s="46"/>
      <c r="F261" s="46"/>
      <c r="G261" s="46"/>
      <c r="H261" s="46"/>
      <c r="I261" s="46"/>
      <c r="J261" s="46"/>
      <c r="K261" s="46"/>
      <c r="L261" s="46"/>
      <c r="M261" s="46"/>
      <c r="N261" s="46"/>
      <c r="O261" s="46"/>
      <c r="P261" s="46"/>
      <c r="Q261" s="46"/>
      <c r="R261" s="46"/>
      <c r="S261" s="46"/>
      <c r="T261" s="46"/>
      <c r="U261" s="46"/>
      <c r="V261" s="46"/>
      <c r="W261" s="46"/>
    </row>
    <row r="262" spans="1:23" s="107" customFormat="1" x14ac:dyDescent="0.2">
      <c r="A262" s="48"/>
      <c r="C262" s="108"/>
      <c r="D262" s="108"/>
      <c r="E262" s="108"/>
      <c r="F262" s="109">
        <f>firstyear</f>
        <v>2019</v>
      </c>
      <c r="G262" s="109">
        <f t="shared" ref="G262:U262" si="212">F262+1</f>
        <v>2020</v>
      </c>
      <c r="H262" s="109">
        <f t="shared" si="212"/>
        <v>2021</v>
      </c>
      <c r="I262" s="109">
        <f t="shared" si="212"/>
        <v>2022</v>
      </c>
      <c r="J262" s="109">
        <f t="shared" si="212"/>
        <v>2023</v>
      </c>
      <c r="K262" s="109">
        <f t="shared" si="212"/>
        <v>2024</v>
      </c>
      <c r="L262" s="110">
        <f t="shared" si="212"/>
        <v>2025</v>
      </c>
      <c r="M262" s="110">
        <f t="shared" si="212"/>
        <v>2026</v>
      </c>
      <c r="N262" s="110">
        <f t="shared" si="212"/>
        <v>2027</v>
      </c>
      <c r="O262" s="110">
        <f t="shared" si="212"/>
        <v>2028</v>
      </c>
      <c r="P262" s="110">
        <f t="shared" si="212"/>
        <v>2029</v>
      </c>
      <c r="Q262" s="110">
        <f t="shared" si="212"/>
        <v>2030</v>
      </c>
      <c r="R262" s="110">
        <f t="shared" si="212"/>
        <v>2031</v>
      </c>
      <c r="S262" s="110">
        <f t="shared" si="212"/>
        <v>2032</v>
      </c>
      <c r="T262" s="110">
        <f t="shared" si="212"/>
        <v>2033</v>
      </c>
      <c r="U262" s="110">
        <f t="shared" si="212"/>
        <v>2034</v>
      </c>
      <c r="V262" s="48"/>
      <c r="W262" s="48"/>
    </row>
    <row r="263" spans="1:23" x14ac:dyDescent="0.2">
      <c r="A263" s="50"/>
      <c r="C263" s="50" t="s">
        <v>976</v>
      </c>
      <c r="D263" s="50"/>
      <c r="E263" s="50"/>
      <c r="F263" s="56">
        <v>43830</v>
      </c>
      <c r="G263" s="56">
        <f t="shared" ref="G263:U263" si="213">EOMONTH(F263,12)</f>
        <v>44196</v>
      </c>
      <c r="H263" s="56">
        <f t="shared" si="213"/>
        <v>44561</v>
      </c>
      <c r="I263" s="56">
        <f t="shared" si="213"/>
        <v>44926</v>
      </c>
      <c r="J263" s="56">
        <f t="shared" si="213"/>
        <v>45291</v>
      </c>
      <c r="K263" s="56">
        <f t="shared" si="213"/>
        <v>45657</v>
      </c>
      <c r="L263" s="56">
        <f t="shared" si="213"/>
        <v>46022</v>
      </c>
      <c r="M263" s="56">
        <f t="shared" si="213"/>
        <v>46387</v>
      </c>
      <c r="N263" s="56">
        <f t="shared" si="213"/>
        <v>46752</v>
      </c>
      <c r="O263" s="56">
        <f t="shared" si="213"/>
        <v>47118</v>
      </c>
      <c r="P263" s="56">
        <f t="shared" si="213"/>
        <v>47483</v>
      </c>
      <c r="Q263" s="56">
        <f t="shared" si="213"/>
        <v>47848</v>
      </c>
      <c r="R263" s="56">
        <f t="shared" si="213"/>
        <v>48213</v>
      </c>
      <c r="S263" s="56">
        <f t="shared" si="213"/>
        <v>48579</v>
      </c>
      <c r="T263" s="56">
        <f t="shared" si="213"/>
        <v>48944</v>
      </c>
      <c r="U263" s="56">
        <f t="shared" si="213"/>
        <v>49309</v>
      </c>
      <c r="V263" s="50"/>
      <c r="W263" s="50"/>
    </row>
    <row r="264" spans="1:23" x14ac:dyDescent="0.2">
      <c r="A264" s="46"/>
      <c r="C264" s="46"/>
      <c r="D264" s="46"/>
      <c r="E264" s="46"/>
      <c r="F264" s="46"/>
      <c r="G264" s="46"/>
      <c r="H264" s="46"/>
      <c r="I264" s="46"/>
      <c r="J264" s="46"/>
      <c r="K264" s="46"/>
      <c r="L264" s="46"/>
      <c r="M264" s="46"/>
      <c r="N264" s="46"/>
      <c r="O264" s="46"/>
      <c r="P264" s="46"/>
      <c r="Q264" s="46"/>
      <c r="R264" s="46"/>
      <c r="S264" s="46"/>
      <c r="T264" s="46"/>
      <c r="U264" s="46"/>
      <c r="V264" s="46"/>
      <c r="W264" s="46"/>
    </row>
    <row r="265" spans="1:23" x14ac:dyDescent="0.2">
      <c r="A265" s="46"/>
      <c r="C265" s="46" t="s">
        <v>1130</v>
      </c>
      <c r="D265" s="46"/>
      <c r="E265" s="46"/>
      <c r="F265" s="46"/>
      <c r="G265" s="46"/>
      <c r="H265" s="46"/>
      <c r="I265" s="46"/>
      <c r="J265" s="46"/>
      <c r="K265" s="46"/>
      <c r="L265" s="46">
        <f t="shared" ref="L265:U265" ca="1" si="214">SUM(L122:L126)-SUM(L135:L136,L138)</f>
        <v>-359083.32723970956</v>
      </c>
      <c r="M265" s="46">
        <f t="shared" ca="1" si="214"/>
        <v>-362902.18084861326</v>
      </c>
      <c r="N265" s="46">
        <f t="shared" ca="1" si="214"/>
        <v>-364568.09538251488</v>
      </c>
      <c r="O265" s="46">
        <f t="shared" ca="1" si="214"/>
        <v>-354203.93162225967</v>
      </c>
      <c r="P265" s="46">
        <f t="shared" ca="1" si="214"/>
        <v>-331407.70413452666</v>
      </c>
      <c r="Q265" s="46">
        <f t="shared" ca="1" si="214"/>
        <v>-295841.45942300931</v>
      </c>
      <c r="R265" s="46">
        <f t="shared" ca="1" si="214"/>
        <v>-247236.02035076125</v>
      </c>
      <c r="S265" s="46">
        <f t="shared" ca="1" si="214"/>
        <v>-185395.17596017127</v>
      </c>
      <c r="T265" s="46">
        <f t="shared" ca="1" si="214"/>
        <v>-110199.25118467491</v>
      </c>
      <c r="U265" s="46">
        <f t="shared" ca="1" si="214"/>
        <v>-21607.997922498267</v>
      </c>
      <c r="V265" s="46"/>
      <c r="W265" s="46"/>
    </row>
    <row r="266" spans="1:23" x14ac:dyDescent="0.2">
      <c r="A266" s="46"/>
      <c r="C266" s="46" t="s">
        <v>1051</v>
      </c>
      <c r="D266" s="46"/>
      <c r="E266" s="46"/>
      <c r="F266" s="46"/>
      <c r="G266" s="46"/>
      <c r="H266" s="46"/>
      <c r="I266" s="46"/>
      <c r="J266" s="46"/>
      <c r="K266" s="46"/>
      <c r="L266" s="46">
        <f t="shared" ref="L266:U266" ca="1" si="215">L144</f>
        <v>4245402.4406364113</v>
      </c>
      <c r="M266" s="46">
        <f t="shared" ca="1" si="215"/>
        <v>4936847.1119053261</v>
      </c>
      <c r="N266" s="46">
        <f t="shared" ca="1" si="215"/>
        <v>5664095.4274644675</v>
      </c>
      <c r="O266" s="46">
        <f t="shared" ca="1" si="215"/>
        <v>6419698.8881440675</v>
      </c>
      <c r="P266" s="46">
        <f t="shared" ca="1" si="215"/>
        <v>7202928.4557979004</v>
      </c>
      <c r="Q266" s="46">
        <f t="shared" ca="1" si="215"/>
        <v>8012904.5906217899</v>
      </c>
      <c r="R266" s="46">
        <f t="shared" ca="1" si="215"/>
        <v>8848597.9055130593</v>
      </c>
      <c r="S266" s="46">
        <f t="shared" ca="1" si="215"/>
        <v>9708831.1482189931</v>
      </c>
      <c r="T266" s="46">
        <f t="shared" ca="1" si="215"/>
        <v>10592282.532154551</v>
      </c>
      <c r="U266" s="46">
        <f t="shared" ca="1" si="215"/>
        <v>11497490.420002474</v>
      </c>
      <c r="V266" s="46"/>
      <c r="W266" s="46"/>
    </row>
    <row r="267" spans="1:23" x14ac:dyDescent="0.2">
      <c r="A267" s="46"/>
      <c r="C267" s="46" t="s">
        <v>364</v>
      </c>
      <c r="D267" s="46"/>
      <c r="E267" s="46"/>
      <c r="F267" s="46"/>
      <c r="G267" s="46"/>
      <c r="H267" s="46"/>
      <c r="I267" s="46"/>
      <c r="J267" s="46"/>
      <c r="K267" s="46"/>
      <c r="L267" s="46">
        <f t="shared" ref="L267:U267" si="216">L28</f>
        <v>943544.67327967728</v>
      </c>
      <c r="M267" s="46">
        <f t="shared" si="216"/>
        <v>970992.64892899396</v>
      </c>
      <c r="N267" s="46">
        <f t="shared" si="216"/>
        <v>1020595.8845832782</v>
      </c>
      <c r="O267" s="46">
        <f t="shared" si="216"/>
        <v>1061109.4137951045</v>
      </c>
      <c r="P267" s="46">
        <f t="shared" si="216"/>
        <v>1100834.0499269532</v>
      </c>
      <c r="Q267" s="46">
        <f t="shared" si="216"/>
        <v>1139567.3436329335</v>
      </c>
      <c r="R267" s="46">
        <f t="shared" si="216"/>
        <v>1177106.0348836824</v>
      </c>
      <c r="S267" s="46">
        <f t="shared" si="216"/>
        <v>1213247.7758416922</v>
      </c>
      <c r="T267" s="46">
        <f t="shared" si="216"/>
        <v>1247792.9028494882</v>
      </c>
      <c r="U267" s="46">
        <f t="shared" si="216"/>
        <v>1280546.2364949505</v>
      </c>
      <c r="V267" s="46"/>
      <c r="W267" s="46"/>
    </row>
    <row r="268" spans="1:23" x14ac:dyDescent="0.2">
      <c r="A268" s="46"/>
      <c r="C268" s="46" t="s">
        <v>268</v>
      </c>
      <c r="D268" s="46"/>
      <c r="E268" s="46"/>
      <c r="F268" s="46"/>
      <c r="G268" s="46"/>
      <c r="H268" s="46"/>
      <c r="I268" s="46"/>
      <c r="J268" s="46"/>
      <c r="K268" s="46"/>
      <c r="L268" s="46">
        <f t="shared" ref="L268:U268" ca="1" si="217">L133</f>
        <v>4997584.8859592481</v>
      </c>
      <c r="M268" s="46">
        <f t="shared" ca="1" si="217"/>
        <v>5195691.129429033</v>
      </c>
      <c r="N268" s="46">
        <f t="shared" ca="1" si="217"/>
        <v>5413823.5505165821</v>
      </c>
      <c r="O268" s="46">
        <f t="shared" ca="1" si="217"/>
        <v>5646190.046219266</v>
      </c>
      <c r="P268" s="46">
        <f t="shared" ca="1" si="217"/>
        <v>5891320.8758806158</v>
      </c>
      <c r="Q268" s="46">
        <f t="shared" ca="1" si="217"/>
        <v>6149004.9551434694</v>
      </c>
      <c r="R268" s="46">
        <f t="shared" ca="1" si="217"/>
        <v>6418957.8013216592</v>
      </c>
      <c r="S268" s="46">
        <f t="shared" ca="1" si="217"/>
        <v>6700821.1460224679</v>
      </c>
      <c r="T268" s="46">
        <f t="shared" ca="1" si="217"/>
        <v>6994163.2293254882</v>
      </c>
      <c r="U268" s="46">
        <f t="shared" ca="1" si="217"/>
        <v>7298479.7916262774</v>
      </c>
      <c r="V268" s="46"/>
      <c r="W268" s="46"/>
    </row>
    <row r="269" spans="1:23" x14ac:dyDescent="0.2">
      <c r="A269" s="46"/>
      <c r="C269" s="46" t="s">
        <v>1131</v>
      </c>
      <c r="D269" s="46"/>
      <c r="E269" s="46"/>
      <c r="F269" s="46"/>
      <c r="G269" s="46"/>
      <c r="H269" s="46"/>
      <c r="I269" s="46"/>
      <c r="J269" s="46"/>
      <c r="K269" s="46"/>
      <c r="L269" s="46">
        <f t="shared" ref="L269:U269" si="218">L14</f>
        <v>4133609.4600000004</v>
      </c>
      <c r="M269" s="46">
        <f t="shared" si="218"/>
        <v>4250398.9400000013</v>
      </c>
      <c r="N269" s="46">
        <f t="shared" si="218"/>
        <v>4361987.3490948556</v>
      </c>
      <c r="O269" s="46">
        <f t="shared" si="218"/>
        <v>4467781.3845054703</v>
      </c>
      <c r="P269" s="46">
        <f t="shared" si="218"/>
        <v>4567205.7467365488</v>
      </c>
      <c r="Q269" s="46">
        <f t="shared" si="218"/>
        <v>4659708.2506307028</v>
      </c>
      <c r="R269" s="46">
        <f t="shared" si="218"/>
        <v>4744764.8496850319</v>
      </c>
      <c r="S269" s="46">
        <f t="shared" si="218"/>
        <v>4821884.5108877122</v>
      </c>
      <c r="T269" s="46">
        <f t="shared" si="218"/>
        <v>4890613.8776521701</v>
      </c>
      <c r="U269" s="46">
        <f t="shared" si="218"/>
        <v>4950541.6597542213</v>
      </c>
      <c r="V269" s="46"/>
      <c r="W269" s="46"/>
    </row>
    <row r="270" spans="1:23" x14ac:dyDescent="0.2">
      <c r="A270" s="46"/>
      <c r="C270" s="46" t="s">
        <v>1094</v>
      </c>
      <c r="D270" s="46"/>
      <c r="E270" s="46"/>
      <c r="F270" s="46"/>
      <c r="G270" s="46"/>
      <c r="H270" s="46"/>
      <c r="I270" s="46"/>
      <c r="J270" s="46"/>
      <c r="K270" s="46"/>
      <c r="L270" s="46">
        <f t="shared" ref="L270:U270" ca="1" si="219">L213*AVERAGE(L219,L224,L233,L317)</f>
        <v>8137675.8166215234</v>
      </c>
      <c r="M270" s="46">
        <f t="shared" ca="1" si="219"/>
        <v>8991312.033543162</v>
      </c>
      <c r="N270" s="46">
        <f t="shared" ca="1" si="219"/>
        <v>9277631.6351321843</v>
      </c>
      <c r="O270" s="46">
        <f t="shared" ca="1" si="219"/>
        <v>9527051.6845160201</v>
      </c>
      <c r="P270" s="46">
        <f t="shared" ca="1" si="219"/>
        <v>9773491.2438425552</v>
      </c>
      <c r="Q270" s="46">
        <f t="shared" ca="1" si="219"/>
        <v>10014871.607631126</v>
      </c>
      <c r="R270" s="46">
        <f t="shared" ca="1" si="219"/>
        <v>10248732.896964962</v>
      </c>
      <c r="S270" s="46">
        <f t="shared" ca="1" si="219"/>
        <v>10472408.96162308</v>
      </c>
      <c r="T270" s="46">
        <f t="shared" ca="1" si="219"/>
        <v>10683022.425699905</v>
      </c>
      <c r="U270" s="46">
        <f t="shared" ca="1" si="219"/>
        <v>10877479.455635091</v>
      </c>
      <c r="V270" s="46"/>
      <c r="W270" s="46"/>
    </row>
    <row r="271" spans="1:23" x14ac:dyDescent="0.2">
      <c r="A271" s="46"/>
      <c r="C271" s="46" t="s">
        <v>1048</v>
      </c>
      <c r="D271" s="46"/>
      <c r="E271" s="46"/>
      <c r="F271" s="46"/>
      <c r="G271" s="46"/>
      <c r="H271" s="46"/>
      <c r="I271" s="46"/>
      <c r="J271" s="46"/>
      <c r="K271" s="46"/>
      <c r="L271" s="46">
        <f t="shared" ref="L271:U271" si="220">L142</f>
        <v>3035090.7170301625</v>
      </c>
      <c r="M271" s="46">
        <f t="shared" si="220"/>
        <v>3113986.1902451585</v>
      </c>
      <c r="N271" s="46">
        <f t="shared" si="220"/>
        <v>3192621.3482658253</v>
      </c>
      <c r="O271" s="46">
        <f t="shared" si="220"/>
        <v>3271896.4464132655</v>
      </c>
      <c r="P271" s="46">
        <f t="shared" si="220"/>
        <v>3350235.0245699785</v>
      </c>
      <c r="Q271" s="46">
        <f t="shared" si="220"/>
        <v>3427393.0256038429</v>
      </c>
      <c r="R271" s="46">
        <f t="shared" si="220"/>
        <v>3503129.640528155</v>
      </c>
      <c r="S271" s="46">
        <f t="shared" si="220"/>
        <v>3577209.1686693169</v>
      </c>
      <c r="T271" s="46">
        <f t="shared" si="220"/>
        <v>3649402.8608830818</v>
      </c>
      <c r="U271" s="46">
        <f t="shared" si="220"/>
        <v>3719490.7239816245</v>
      </c>
      <c r="V271" s="46"/>
      <c r="W271" s="46"/>
    </row>
    <row r="272" spans="1:23" x14ac:dyDescent="0.2">
      <c r="A272" s="46"/>
      <c r="C272" s="46"/>
      <c r="D272" s="46"/>
      <c r="E272" s="46"/>
      <c r="F272" s="46"/>
      <c r="G272" s="46"/>
      <c r="H272" s="46"/>
      <c r="I272" s="46"/>
      <c r="J272" s="46"/>
      <c r="K272" s="46"/>
      <c r="L272" s="46"/>
      <c r="M272" s="46"/>
      <c r="N272" s="46"/>
      <c r="O272" s="46"/>
      <c r="P272" s="46"/>
      <c r="Q272" s="46"/>
      <c r="R272" s="46"/>
      <c r="S272" s="46"/>
      <c r="T272" s="46"/>
      <c r="U272" s="46"/>
      <c r="V272" s="46"/>
      <c r="W272" s="46"/>
    </row>
    <row r="273" spans="1:23" hidden="1" outlineLevel="1" x14ac:dyDescent="0.2">
      <c r="A273" s="46"/>
      <c r="C273" s="46" t="s">
        <v>1132</v>
      </c>
      <c r="D273" s="46"/>
      <c r="E273" s="46"/>
      <c r="F273" s="46"/>
      <c r="G273" s="46"/>
      <c r="H273" s="46"/>
      <c r="I273" s="46"/>
      <c r="J273" s="46"/>
      <c r="K273" s="46"/>
      <c r="L273" s="90">
        <f t="shared" ref="L273:U273" ca="1" si="221">L265/L268</f>
        <v>-7.1851371299076247E-2</v>
      </c>
      <c r="M273" s="90">
        <f t="shared" ca="1" si="221"/>
        <v>-6.9846757978566265E-2</v>
      </c>
      <c r="N273" s="90">
        <f t="shared" ca="1" si="221"/>
        <v>-6.7340224885557659E-2</v>
      </c>
      <c r="O273" s="90">
        <f t="shared" ca="1" si="221"/>
        <v>-6.2733264152069673E-2</v>
      </c>
      <c r="P273" s="90">
        <f t="shared" ca="1" si="221"/>
        <v>-5.6253548417525112E-2</v>
      </c>
      <c r="Q273" s="90">
        <f t="shared" ca="1" si="221"/>
        <v>-4.8112086684130292E-2</v>
      </c>
      <c r="R273" s="90">
        <f t="shared" ca="1" si="221"/>
        <v>-3.8516536173497748E-2</v>
      </c>
      <c r="S273" s="90">
        <f t="shared" ca="1" si="221"/>
        <v>-2.7667530877199992E-2</v>
      </c>
      <c r="T273" s="90">
        <f t="shared" ca="1" si="221"/>
        <v>-1.5755887812658676E-2</v>
      </c>
      <c r="U273" s="90">
        <f t="shared" ca="1" si="221"/>
        <v>-2.9606162570032252E-3</v>
      </c>
      <c r="V273" s="46"/>
      <c r="W273" s="46"/>
    </row>
    <row r="274" spans="1:23" hidden="1" outlineLevel="1" x14ac:dyDescent="0.2">
      <c r="A274" s="46"/>
      <c r="C274" s="46" t="s">
        <v>1133</v>
      </c>
      <c r="D274" s="46"/>
      <c r="E274" s="46"/>
      <c r="F274" s="46"/>
      <c r="G274" s="46"/>
      <c r="H274" s="46"/>
      <c r="I274" s="46"/>
      <c r="J274" s="46"/>
      <c r="K274" s="46"/>
      <c r="L274" s="90">
        <f t="shared" ref="L274:U274" ca="1" si="222">L266/L268</f>
        <v>0.84949081156458217</v>
      </c>
      <c r="M274" s="90">
        <f t="shared" ca="1" si="222"/>
        <v>0.95018102287536255</v>
      </c>
      <c r="N274" s="90">
        <f t="shared" ca="1" si="222"/>
        <v>1.0462283032708011</v>
      </c>
      <c r="O274" s="90">
        <f t="shared" ca="1" si="222"/>
        <v>1.1369966004673806</v>
      </c>
      <c r="P274" s="90">
        <f t="shared" ca="1" si="222"/>
        <v>1.2226338723607937</v>
      </c>
      <c r="Q274" s="90">
        <f t="shared" ca="1" si="222"/>
        <v>1.3031221553853556</v>
      </c>
      <c r="R274" s="90">
        <f t="shared" ca="1" si="222"/>
        <v>1.3785100602610503</v>
      </c>
      <c r="S274" s="90">
        <f t="shared" ca="1" si="222"/>
        <v>1.4489016997539244</v>
      </c>
      <c r="T274" s="90">
        <f t="shared" ca="1" si="222"/>
        <v>1.5144460008800884</v>
      </c>
      <c r="U274" s="90">
        <f t="shared" ca="1" si="222"/>
        <v>1.5753267458784805</v>
      </c>
      <c r="V274" s="46"/>
      <c r="W274" s="46"/>
    </row>
    <row r="275" spans="1:23" hidden="1" outlineLevel="1" x14ac:dyDescent="0.2">
      <c r="A275" s="46"/>
      <c r="C275" s="46" t="s">
        <v>1134</v>
      </c>
      <c r="D275" s="46"/>
      <c r="E275" s="46"/>
      <c r="F275" s="46"/>
      <c r="G275" s="46"/>
      <c r="H275" s="46"/>
      <c r="I275" s="46"/>
      <c r="J275" s="46"/>
      <c r="K275" s="46"/>
      <c r="L275" s="90">
        <f t="shared" ref="L275:U275" ca="1" si="223">L267/L268</f>
        <v>0.18880012942462929</v>
      </c>
      <c r="M275" s="90">
        <f t="shared" ca="1" si="223"/>
        <v>0.18688421323376447</v>
      </c>
      <c r="N275" s="90">
        <f t="shared" ca="1" si="223"/>
        <v>0.18851665095104436</v>
      </c>
      <c r="O275" s="90">
        <f t="shared" ca="1" si="223"/>
        <v>0.18793370487159422</v>
      </c>
      <c r="P275" s="90">
        <f t="shared" ca="1" si="223"/>
        <v>0.18685691598191959</v>
      </c>
      <c r="Q275" s="90">
        <f t="shared" ca="1" si="223"/>
        <v>0.18532548793601433</v>
      </c>
      <c r="R275" s="90">
        <f t="shared" ca="1" si="223"/>
        <v>0.18337961882866982</v>
      </c>
      <c r="S275" s="90">
        <f t="shared" ca="1" si="223"/>
        <v>0.18105956708930554</v>
      </c>
      <c r="T275" s="90">
        <f t="shared" ca="1" si="223"/>
        <v>0.1784048873234296</v>
      </c>
      <c r="U275" s="90">
        <f t="shared" ca="1" si="223"/>
        <v>0.1754538305311405</v>
      </c>
      <c r="V275" s="46"/>
      <c r="W275" s="46"/>
    </row>
    <row r="276" spans="1:23" hidden="1" outlineLevel="1" x14ac:dyDescent="0.2">
      <c r="A276" s="46"/>
      <c r="C276" s="46" t="s">
        <v>1135</v>
      </c>
      <c r="D276" s="46"/>
      <c r="E276" s="46"/>
      <c r="F276" s="46"/>
      <c r="G276" s="46"/>
      <c r="H276" s="46"/>
      <c r="I276" s="46"/>
      <c r="J276" s="46"/>
      <c r="K276" s="46"/>
      <c r="L276" s="90">
        <f t="shared" ref="L276:U276" ca="1" si="224">L270/L271</f>
        <v>2.6811968983201409</v>
      </c>
      <c r="M276" s="90">
        <f t="shared" ca="1" si="224"/>
        <v>2.8873962452721385</v>
      </c>
      <c r="N276" s="90">
        <f t="shared" ca="1" si="224"/>
        <v>2.9059605330809517</v>
      </c>
      <c r="O276" s="90">
        <f t="shared" ca="1" si="224"/>
        <v>2.9117827659123541</v>
      </c>
      <c r="P276" s="90">
        <f t="shared" ca="1" si="224"/>
        <v>2.9172554081029101</v>
      </c>
      <c r="Q276" s="90">
        <f t="shared" ca="1" si="224"/>
        <v>2.922008515748407</v>
      </c>
      <c r="R276" s="90">
        <f t="shared" ca="1" si="224"/>
        <v>2.9255933832411052</v>
      </c>
      <c r="S276" s="90">
        <f t="shared" ca="1" si="224"/>
        <v>2.9275360952735965</v>
      </c>
      <c r="T276" s="90">
        <f t="shared" ca="1" si="224"/>
        <v>2.9273343702906041</v>
      </c>
      <c r="U276" s="90">
        <f t="shared" ca="1" si="224"/>
        <v>2.9244539811598225</v>
      </c>
      <c r="V276" s="46"/>
      <c r="W276" s="46"/>
    </row>
    <row r="277" spans="1:23" hidden="1" outlineLevel="1" x14ac:dyDescent="0.2">
      <c r="A277" s="46"/>
      <c r="C277" s="46" t="s">
        <v>1136</v>
      </c>
      <c r="D277" s="46"/>
      <c r="E277" s="46"/>
      <c r="F277" s="46"/>
      <c r="G277" s="46"/>
      <c r="H277" s="46"/>
      <c r="I277" s="46"/>
      <c r="J277" s="46"/>
      <c r="K277" s="46"/>
      <c r="L277" s="90">
        <f t="shared" ref="L277:U277" ca="1" si="225">L269/L268</f>
        <v>0.82712141050638421</v>
      </c>
      <c r="M277" s="90">
        <f t="shared" ca="1" si="225"/>
        <v>0.81806228163279748</v>
      </c>
      <c r="N277" s="90">
        <f t="shared" ca="1" si="225"/>
        <v>0.80571287711780681</v>
      </c>
      <c r="O277" s="90">
        <f t="shared" ca="1" si="225"/>
        <v>0.79129135716873933</v>
      </c>
      <c r="P277" s="90">
        <f t="shared" ca="1" si="225"/>
        <v>0.77524308095913341</v>
      </c>
      <c r="Q277" s="90">
        <f t="shared" ca="1" si="225"/>
        <v>0.75779874705304773</v>
      </c>
      <c r="R277" s="90">
        <f t="shared" ca="1" si="225"/>
        <v>0.73917994112815133</v>
      </c>
      <c r="S277" s="90">
        <f t="shared" ca="1" si="225"/>
        <v>0.71959606230498019</v>
      </c>
      <c r="T277" s="90">
        <f t="shared" ca="1" si="225"/>
        <v>0.69924217054965943</v>
      </c>
      <c r="U277" s="90">
        <f t="shared" ca="1" si="225"/>
        <v>0.67829764568699602</v>
      </c>
      <c r="V277" s="46"/>
      <c r="W277" s="46"/>
    </row>
    <row r="278" spans="1:23" hidden="1" outlineLevel="1" x14ac:dyDescent="0.2">
      <c r="A278" s="46"/>
      <c r="C278" s="46"/>
      <c r="D278" s="46"/>
      <c r="E278" s="46"/>
      <c r="F278" s="46"/>
      <c r="G278" s="46"/>
      <c r="H278" s="46"/>
      <c r="I278" s="46"/>
      <c r="J278" s="46"/>
      <c r="K278" s="46"/>
      <c r="L278" s="46"/>
      <c r="M278" s="46"/>
      <c r="N278" s="46"/>
      <c r="O278" s="46"/>
      <c r="P278" s="46"/>
      <c r="Q278" s="46"/>
      <c r="R278" s="46"/>
      <c r="S278" s="46"/>
      <c r="T278" s="46"/>
      <c r="U278" s="46"/>
      <c r="V278" s="46"/>
      <c r="W278" s="46"/>
    </row>
    <row r="279" spans="1:23" hidden="1" outlineLevel="1" x14ac:dyDescent="0.2">
      <c r="A279" s="46"/>
      <c r="C279" s="46"/>
      <c r="D279" s="46"/>
      <c r="E279" s="46"/>
      <c r="F279" s="46"/>
      <c r="G279" s="46"/>
      <c r="H279" s="46"/>
      <c r="I279" s="46"/>
      <c r="J279" s="46"/>
      <c r="K279" s="46"/>
      <c r="L279" s="91">
        <v>1.2</v>
      </c>
      <c r="M279" s="88"/>
      <c r="N279" s="88"/>
      <c r="O279" s="88"/>
      <c r="P279" s="88"/>
      <c r="Q279" s="88"/>
      <c r="R279" s="88"/>
      <c r="S279" s="88"/>
      <c r="T279" s="88"/>
      <c r="U279" s="88"/>
      <c r="V279" s="46"/>
      <c r="W279" s="46"/>
    </row>
    <row r="280" spans="1:23" hidden="1" outlineLevel="1" x14ac:dyDescent="0.2">
      <c r="A280" s="46"/>
      <c r="C280" s="46"/>
      <c r="D280" s="46"/>
      <c r="E280" s="46"/>
      <c r="F280" s="46"/>
      <c r="G280" s="46"/>
      <c r="H280" s="46"/>
      <c r="I280" s="46"/>
      <c r="J280" s="46"/>
      <c r="K280" s="46"/>
      <c r="L280" s="91">
        <v>1.3</v>
      </c>
      <c r="M280" s="88"/>
      <c r="N280" s="88"/>
      <c r="O280" s="88"/>
      <c r="P280" s="88"/>
      <c r="Q280" s="88"/>
      <c r="R280" s="88"/>
      <c r="S280" s="88"/>
      <c r="T280" s="88"/>
      <c r="U280" s="88"/>
      <c r="V280" s="46"/>
      <c r="W280" s="46"/>
    </row>
    <row r="281" spans="1:23" hidden="1" outlineLevel="1" x14ac:dyDescent="0.2">
      <c r="A281" s="46"/>
      <c r="C281" s="46"/>
      <c r="D281" s="46"/>
      <c r="E281" s="46"/>
      <c r="F281" s="46"/>
      <c r="G281" s="46"/>
      <c r="H281" s="46"/>
      <c r="I281" s="46"/>
      <c r="J281" s="46"/>
      <c r="K281" s="46"/>
      <c r="L281" s="91">
        <v>3.3</v>
      </c>
      <c r="M281" s="88"/>
      <c r="N281" s="88"/>
      <c r="O281" s="88"/>
      <c r="P281" s="88"/>
      <c r="Q281" s="88"/>
      <c r="R281" s="88"/>
      <c r="S281" s="88"/>
      <c r="T281" s="88"/>
      <c r="U281" s="88"/>
      <c r="V281" s="46"/>
      <c r="W281" s="46"/>
    </row>
    <row r="282" spans="1:23" hidden="1" outlineLevel="1" x14ac:dyDescent="0.2">
      <c r="A282" s="46"/>
      <c r="C282" s="46"/>
      <c r="D282" s="46"/>
      <c r="E282" s="46"/>
      <c r="F282" s="46"/>
      <c r="G282" s="46"/>
      <c r="H282" s="46"/>
      <c r="I282" s="46"/>
      <c r="J282" s="46"/>
      <c r="K282" s="46"/>
      <c r="L282" s="91">
        <v>0.6</v>
      </c>
      <c r="M282" s="88"/>
      <c r="N282" s="88"/>
      <c r="O282" s="88"/>
      <c r="P282" s="88"/>
      <c r="Q282" s="88"/>
      <c r="R282" s="88"/>
      <c r="S282" s="88"/>
      <c r="T282" s="88"/>
      <c r="U282" s="88"/>
      <c r="V282" s="46"/>
      <c r="W282" s="46"/>
    </row>
    <row r="283" spans="1:23" hidden="1" outlineLevel="1" x14ac:dyDescent="0.2">
      <c r="A283" s="46"/>
      <c r="C283" s="46"/>
      <c r="D283" s="46"/>
      <c r="E283" s="46"/>
      <c r="F283" s="46"/>
      <c r="G283" s="46"/>
      <c r="H283" s="46"/>
      <c r="I283" s="46"/>
      <c r="J283" s="46"/>
      <c r="K283" s="46"/>
      <c r="L283" s="91">
        <v>1</v>
      </c>
      <c r="M283" s="88"/>
      <c r="N283" s="88"/>
      <c r="O283" s="88"/>
      <c r="P283" s="88"/>
      <c r="Q283" s="88"/>
      <c r="R283" s="88"/>
      <c r="S283" s="88"/>
      <c r="T283" s="88"/>
      <c r="U283" s="88"/>
      <c r="V283" s="46"/>
      <c r="W283" s="46"/>
    </row>
    <row r="284" spans="1:23" hidden="1" outlineLevel="1" x14ac:dyDescent="0.2">
      <c r="A284" s="46"/>
      <c r="C284" s="46"/>
      <c r="D284" s="46"/>
      <c r="E284" s="46"/>
      <c r="F284" s="46"/>
      <c r="G284" s="46"/>
      <c r="H284" s="46"/>
      <c r="I284" s="46"/>
      <c r="J284" s="46"/>
      <c r="K284" s="46"/>
      <c r="L284" s="88"/>
      <c r="M284" s="88"/>
      <c r="N284" s="88"/>
      <c r="O284" s="88"/>
      <c r="P284" s="88"/>
      <c r="Q284" s="88"/>
      <c r="R284" s="88"/>
      <c r="S284" s="88"/>
      <c r="T284" s="88"/>
      <c r="U284" s="88"/>
      <c r="V284" s="46"/>
      <c r="W284" s="46"/>
    </row>
    <row r="285" spans="1:23" hidden="1" outlineLevel="1" x14ac:dyDescent="0.2">
      <c r="A285" s="46"/>
      <c r="C285" s="46"/>
      <c r="D285" s="46"/>
      <c r="E285" s="46"/>
      <c r="F285" s="46"/>
      <c r="G285" s="46"/>
      <c r="H285" s="46"/>
      <c r="I285" s="46"/>
      <c r="J285" s="46"/>
      <c r="K285" s="46"/>
      <c r="L285" s="88">
        <f t="shared" ref="L285:U285" ca="1" si="226">L273*$L279</f>
        <v>-8.6221645558891488E-2</v>
      </c>
      <c r="M285" s="88">
        <f t="shared" ca="1" si="226"/>
        <v>-8.3816109574279513E-2</v>
      </c>
      <c r="N285" s="88">
        <f t="shared" ca="1" si="226"/>
        <v>-8.0808269862669188E-2</v>
      </c>
      <c r="O285" s="88">
        <f t="shared" ca="1" si="226"/>
        <v>-7.5279916982483611E-2</v>
      </c>
      <c r="P285" s="88">
        <f t="shared" ca="1" si="226"/>
        <v>-6.7504258101030126E-2</v>
      </c>
      <c r="Q285" s="88">
        <f t="shared" ca="1" si="226"/>
        <v>-5.7734504020956347E-2</v>
      </c>
      <c r="R285" s="88">
        <f t="shared" ca="1" si="226"/>
        <v>-4.6219843408197299E-2</v>
      </c>
      <c r="S285" s="88">
        <f t="shared" ca="1" si="226"/>
        <v>-3.3201037052639992E-2</v>
      </c>
      <c r="T285" s="88">
        <f t="shared" ca="1" si="226"/>
        <v>-1.8907065375190411E-2</v>
      </c>
      <c r="U285" s="88">
        <f t="shared" ca="1" si="226"/>
        <v>-3.5527395084038703E-3</v>
      </c>
      <c r="V285" s="46"/>
      <c r="W285" s="46"/>
    </row>
    <row r="286" spans="1:23" hidden="1" outlineLevel="1" x14ac:dyDescent="0.2">
      <c r="A286" s="46"/>
      <c r="C286" s="46"/>
      <c r="D286" s="46"/>
      <c r="E286" s="46"/>
      <c r="F286" s="46"/>
      <c r="G286" s="46"/>
      <c r="H286" s="46"/>
      <c r="I286" s="46"/>
      <c r="J286" s="46"/>
      <c r="K286" s="46"/>
      <c r="L286" s="88">
        <f t="shared" ref="L286:U286" ca="1" si="227">L274*$L280</f>
        <v>1.1043380550339568</v>
      </c>
      <c r="M286" s="88">
        <f t="shared" ca="1" si="227"/>
        <v>1.2352353297379715</v>
      </c>
      <c r="N286" s="88">
        <f t="shared" ca="1" si="227"/>
        <v>1.3600967942520414</v>
      </c>
      <c r="O286" s="88">
        <f t="shared" ca="1" si="227"/>
        <v>1.4780955806075948</v>
      </c>
      <c r="P286" s="88">
        <f t="shared" ca="1" si="227"/>
        <v>1.5894240340690318</v>
      </c>
      <c r="Q286" s="88">
        <f t="shared" ca="1" si="227"/>
        <v>1.6940588020009624</v>
      </c>
      <c r="R286" s="88">
        <f t="shared" ca="1" si="227"/>
        <v>1.7920630783393654</v>
      </c>
      <c r="S286" s="88">
        <f t="shared" ca="1" si="227"/>
        <v>1.8835722096801017</v>
      </c>
      <c r="T286" s="88">
        <f t="shared" ca="1" si="227"/>
        <v>1.9687798011441151</v>
      </c>
      <c r="U286" s="88">
        <f t="shared" ca="1" si="227"/>
        <v>2.0479247696420249</v>
      </c>
      <c r="V286" s="46"/>
      <c r="W286" s="46"/>
    </row>
    <row r="287" spans="1:23" hidden="1" outlineLevel="1" x14ac:dyDescent="0.2">
      <c r="A287" s="46"/>
      <c r="C287" s="46"/>
      <c r="D287" s="46"/>
      <c r="E287" s="46"/>
      <c r="F287" s="46"/>
      <c r="G287" s="46"/>
      <c r="H287" s="46"/>
      <c r="I287" s="46"/>
      <c r="J287" s="46"/>
      <c r="K287" s="46"/>
      <c r="L287" s="88">
        <f t="shared" ref="L287:U287" ca="1" si="228">L275*$L281</f>
        <v>0.62304042710127661</v>
      </c>
      <c r="M287" s="88">
        <f t="shared" ca="1" si="228"/>
        <v>0.61671790367142276</v>
      </c>
      <c r="N287" s="88">
        <f t="shared" ca="1" si="228"/>
        <v>0.62210494813844641</v>
      </c>
      <c r="O287" s="88">
        <f t="shared" ca="1" si="228"/>
        <v>0.62018122607626092</v>
      </c>
      <c r="P287" s="88">
        <f t="shared" ca="1" si="228"/>
        <v>0.61662782274033456</v>
      </c>
      <c r="Q287" s="88">
        <f t="shared" ca="1" si="228"/>
        <v>0.61157411018884722</v>
      </c>
      <c r="R287" s="88">
        <f t="shared" ca="1" si="228"/>
        <v>0.60515274213461034</v>
      </c>
      <c r="S287" s="88">
        <f t="shared" ca="1" si="228"/>
        <v>0.59749657139470824</v>
      </c>
      <c r="T287" s="88">
        <f t="shared" ca="1" si="228"/>
        <v>0.58873612816731768</v>
      </c>
      <c r="U287" s="88">
        <f t="shared" ca="1" si="228"/>
        <v>0.57899764075276361</v>
      </c>
      <c r="V287" s="46"/>
      <c r="W287" s="46"/>
    </row>
    <row r="288" spans="1:23" hidden="1" outlineLevel="1" x14ac:dyDescent="0.2">
      <c r="A288" s="46"/>
      <c r="C288" s="46"/>
      <c r="D288" s="46"/>
      <c r="E288" s="46"/>
      <c r="F288" s="46"/>
      <c r="G288" s="46"/>
      <c r="H288" s="46"/>
      <c r="I288" s="46"/>
      <c r="J288" s="46"/>
      <c r="K288" s="46"/>
      <c r="L288" s="88">
        <f t="shared" ref="L288:U288" ca="1" si="229">L276*$L282</f>
        <v>1.6087181389920844</v>
      </c>
      <c r="M288" s="88">
        <f t="shared" ca="1" si="229"/>
        <v>1.732437747163283</v>
      </c>
      <c r="N288" s="88">
        <f t="shared" ca="1" si="229"/>
        <v>1.743576319848571</v>
      </c>
      <c r="O288" s="88">
        <f t="shared" ca="1" si="229"/>
        <v>1.7470696595474124</v>
      </c>
      <c r="P288" s="88">
        <f t="shared" ca="1" si="229"/>
        <v>1.750353244861746</v>
      </c>
      <c r="Q288" s="88">
        <f t="shared" ca="1" si="229"/>
        <v>1.7532051094490442</v>
      </c>
      <c r="R288" s="88">
        <f t="shared" ca="1" si="229"/>
        <v>1.7553560299446631</v>
      </c>
      <c r="S288" s="88">
        <f t="shared" ca="1" si="229"/>
        <v>1.7565216571641578</v>
      </c>
      <c r="T288" s="88">
        <f t="shared" ca="1" si="229"/>
        <v>1.7564006221743624</v>
      </c>
      <c r="U288" s="88">
        <f t="shared" ca="1" si="229"/>
        <v>1.7546723886958935</v>
      </c>
      <c r="V288" s="46"/>
      <c r="W288" s="46"/>
    </row>
    <row r="289" spans="1:23" hidden="1" outlineLevel="1" x14ac:dyDescent="0.2">
      <c r="A289" s="46"/>
      <c r="C289" s="46"/>
      <c r="D289" s="46"/>
      <c r="E289" s="46"/>
      <c r="F289" s="46"/>
      <c r="G289" s="46"/>
      <c r="H289" s="46"/>
      <c r="I289" s="46"/>
      <c r="J289" s="46"/>
      <c r="K289" s="46"/>
      <c r="L289" s="88">
        <f t="shared" ref="L289:U289" ca="1" si="230">L277*$L283</f>
        <v>0.82712141050638421</v>
      </c>
      <c r="M289" s="88">
        <f t="shared" ca="1" si="230"/>
        <v>0.81806228163279748</v>
      </c>
      <c r="N289" s="88">
        <f t="shared" ca="1" si="230"/>
        <v>0.80571287711780681</v>
      </c>
      <c r="O289" s="88">
        <f t="shared" ca="1" si="230"/>
        <v>0.79129135716873933</v>
      </c>
      <c r="P289" s="88">
        <f t="shared" ca="1" si="230"/>
        <v>0.77524308095913341</v>
      </c>
      <c r="Q289" s="88">
        <f t="shared" ca="1" si="230"/>
        <v>0.75779874705304773</v>
      </c>
      <c r="R289" s="88">
        <f t="shared" ca="1" si="230"/>
        <v>0.73917994112815133</v>
      </c>
      <c r="S289" s="88">
        <f t="shared" ca="1" si="230"/>
        <v>0.71959606230498019</v>
      </c>
      <c r="T289" s="88">
        <f t="shared" ca="1" si="230"/>
        <v>0.69924217054965943</v>
      </c>
      <c r="U289" s="88">
        <f t="shared" ca="1" si="230"/>
        <v>0.67829764568699602</v>
      </c>
      <c r="V289" s="46"/>
      <c r="W289" s="46"/>
    </row>
    <row r="290" spans="1:23" collapsed="1" x14ac:dyDescent="0.2">
      <c r="A290" s="46"/>
      <c r="C290" s="46" t="s">
        <v>1129</v>
      </c>
      <c r="D290" s="46"/>
      <c r="E290" s="46"/>
      <c r="F290" s="46"/>
      <c r="G290" s="46"/>
      <c r="H290" s="46"/>
      <c r="I290" s="46"/>
      <c r="J290" s="46"/>
      <c r="K290" s="46"/>
      <c r="L290" s="88">
        <f t="shared" ref="L290:U290" ca="1" si="231">SUM(L285:L289)</f>
        <v>4.0769963860748106</v>
      </c>
      <c r="M290" s="88">
        <f t="shared" ca="1" si="231"/>
        <v>4.3186371526311955</v>
      </c>
      <c r="N290" s="88">
        <f t="shared" ca="1" si="231"/>
        <v>4.4506826694941966</v>
      </c>
      <c r="O290" s="88">
        <f t="shared" ca="1" si="231"/>
        <v>4.5613579064175243</v>
      </c>
      <c r="P290" s="88">
        <f t="shared" ca="1" si="231"/>
        <v>4.664143924529216</v>
      </c>
      <c r="Q290" s="88">
        <f t="shared" ca="1" si="231"/>
        <v>4.7589022646709456</v>
      </c>
      <c r="R290" s="88">
        <f t="shared" ca="1" si="231"/>
        <v>4.8455319481385928</v>
      </c>
      <c r="S290" s="88">
        <f t="shared" ca="1" si="231"/>
        <v>4.9239854634913076</v>
      </c>
      <c r="T290" s="88">
        <f t="shared" ca="1" si="231"/>
        <v>4.9942516566602642</v>
      </c>
      <c r="U290" s="88">
        <f t="shared" ca="1" si="231"/>
        <v>5.0563397052692736</v>
      </c>
      <c r="V290" s="46"/>
      <c r="W290" s="46"/>
    </row>
    <row r="291" spans="1:23" x14ac:dyDescent="0.2">
      <c r="A291" s="46"/>
      <c r="C291" s="46" t="s">
        <v>1128</v>
      </c>
      <c r="D291" s="46"/>
      <c r="E291" s="46"/>
      <c r="F291" s="46"/>
      <c r="G291" s="46"/>
      <c r="H291" s="46"/>
      <c r="I291" s="46"/>
      <c r="J291" s="46"/>
      <c r="K291" s="46"/>
      <c r="L291" s="92" t="str">
        <f ca="1">_xlfn.XLOOKUP(L290,'Default Rate to Implied Rating'!$C$48:$C$53,'Default Rate to Implied Rating'!$B$48:$B$53,,1)</f>
        <v>AA</v>
      </c>
      <c r="M291" s="92" t="str">
        <f ca="1">_xlfn.XLOOKUP(M290,'Default Rate to Implied Rating'!$C$48:$C$53,'Default Rate to Implied Rating'!$B$48:$B$53,,1)</f>
        <v>AAA</v>
      </c>
      <c r="N291" s="92" t="str">
        <f ca="1">_xlfn.XLOOKUP(N290,'Default Rate to Implied Rating'!$C$48:$C$53,'Default Rate to Implied Rating'!$B$48:$B$53,,1)</f>
        <v>AAA</v>
      </c>
      <c r="O291" s="92" t="str">
        <f ca="1">_xlfn.XLOOKUP(O290,'Default Rate to Implied Rating'!$C$48:$C$53,'Default Rate to Implied Rating'!$B$48:$B$53,,1)</f>
        <v>AAA</v>
      </c>
      <c r="P291" s="92" t="str">
        <f ca="1">_xlfn.XLOOKUP(P290,'Default Rate to Implied Rating'!$C$48:$C$53,'Default Rate to Implied Rating'!$B$48:$B$53,,1)</f>
        <v>AAA</v>
      </c>
      <c r="Q291" s="92" t="str">
        <f ca="1">_xlfn.XLOOKUP(Q290,'Default Rate to Implied Rating'!$C$48:$C$53,'Default Rate to Implied Rating'!$B$48:$B$53,,1)</f>
        <v>AAA</v>
      </c>
      <c r="R291" s="92" t="str">
        <f ca="1">_xlfn.XLOOKUP(R290,'Default Rate to Implied Rating'!$C$48:$C$53,'Default Rate to Implied Rating'!$B$48:$B$53,,1)</f>
        <v>AAA</v>
      </c>
      <c r="S291" s="92" t="str">
        <f ca="1">_xlfn.XLOOKUP(S290,'Default Rate to Implied Rating'!$C$48:$C$53,'Default Rate to Implied Rating'!$B$48:$B$53,,1)</f>
        <v>AAA</v>
      </c>
      <c r="T291" s="92" t="str">
        <f ca="1">_xlfn.XLOOKUP(T290,'Default Rate to Implied Rating'!$C$48:$C$53,'Default Rate to Implied Rating'!$B$48:$B$53,"AAA",1)</f>
        <v>AAA</v>
      </c>
      <c r="U291" s="92" t="str">
        <f ca="1">_xlfn.XLOOKUP(U290,'Default Rate to Implied Rating'!$C$48:$C$53,'Default Rate to Implied Rating'!$B$48:$B$53,"AAA",1)</f>
        <v>AAA</v>
      </c>
      <c r="V291" s="46"/>
      <c r="W291" s="46"/>
    </row>
    <row r="292" spans="1:23" x14ac:dyDescent="0.2">
      <c r="A292" s="46"/>
      <c r="C292" s="46"/>
      <c r="D292" s="46"/>
      <c r="E292" s="46"/>
      <c r="F292" s="46"/>
      <c r="G292" s="46"/>
      <c r="H292" s="46"/>
      <c r="I292" s="46"/>
      <c r="J292" s="46"/>
      <c r="K292" s="46"/>
      <c r="L292" s="88"/>
      <c r="M292" s="88"/>
      <c r="N292" s="88"/>
      <c r="O292" s="88"/>
      <c r="P292" s="88"/>
      <c r="Q292" s="88"/>
      <c r="R292" s="88"/>
      <c r="S292" s="88"/>
      <c r="T292" s="88"/>
      <c r="U292" s="88"/>
      <c r="V292" s="46"/>
      <c r="W292" s="46"/>
    </row>
    <row r="293" spans="1:23" x14ac:dyDescent="0.2">
      <c r="A293" s="46" t="s">
        <v>203</v>
      </c>
      <c r="C293" s="48" t="s">
        <v>1137</v>
      </c>
      <c r="D293" s="46"/>
      <c r="E293" s="46"/>
      <c r="F293" s="46"/>
      <c r="G293" s="46"/>
      <c r="H293" s="46"/>
      <c r="I293" s="46"/>
      <c r="J293" s="46"/>
      <c r="K293" s="46"/>
      <c r="L293" s="88"/>
      <c r="M293" s="88"/>
      <c r="N293" s="88"/>
      <c r="O293" s="88"/>
      <c r="P293" s="88"/>
      <c r="Q293" s="88"/>
      <c r="R293" s="88"/>
      <c r="S293" s="88"/>
      <c r="T293" s="88"/>
      <c r="U293" s="88"/>
      <c r="V293" s="46"/>
      <c r="W293" s="46"/>
    </row>
    <row r="294" spans="1:23" s="107" customFormat="1" x14ac:dyDescent="0.2">
      <c r="A294" s="48"/>
      <c r="C294" s="108"/>
      <c r="D294" s="108"/>
      <c r="E294" s="108"/>
      <c r="F294" s="109">
        <f>firstyear</f>
        <v>2019</v>
      </c>
      <c r="G294" s="109">
        <f t="shared" ref="G294:U294" si="232">F294+1</f>
        <v>2020</v>
      </c>
      <c r="H294" s="109">
        <f t="shared" si="232"/>
        <v>2021</v>
      </c>
      <c r="I294" s="109">
        <f t="shared" si="232"/>
        <v>2022</v>
      </c>
      <c r="J294" s="109">
        <f t="shared" si="232"/>
        <v>2023</v>
      </c>
      <c r="K294" s="109">
        <f t="shared" si="232"/>
        <v>2024</v>
      </c>
      <c r="L294" s="110">
        <f t="shared" si="232"/>
        <v>2025</v>
      </c>
      <c r="M294" s="110">
        <f t="shared" si="232"/>
        <v>2026</v>
      </c>
      <c r="N294" s="110">
        <f t="shared" si="232"/>
        <v>2027</v>
      </c>
      <c r="O294" s="110">
        <f t="shared" si="232"/>
        <v>2028</v>
      </c>
      <c r="P294" s="110">
        <f t="shared" si="232"/>
        <v>2029</v>
      </c>
      <c r="Q294" s="110">
        <f t="shared" si="232"/>
        <v>2030</v>
      </c>
      <c r="R294" s="110">
        <f t="shared" si="232"/>
        <v>2031</v>
      </c>
      <c r="S294" s="110">
        <f t="shared" si="232"/>
        <v>2032</v>
      </c>
      <c r="T294" s="110">
        <f t="shared" si="232"/>
        <v>2033</v>
      </c>
      <c r="U294" s="110">
        <f t="shared" si="232"/>
        <v>2034</v>
      </c>
      <c r="V294" s="48"/>
      <c r="W294" s="48"/>
    </row>
    <row r="295" spans="1:23" x14ac:dyDescent="0.2">
      <c r="A295" s="50"/>
      <c r="C295" s="50" t="s">
        <v>976</v>
      </c>
      <c r="D295" s="50"/>
      <c r="E295" s="50"/>
      <c r="F295" s="56">
        <v>43830</v>
      </c>
      <c r="G295" s="56">
        <f t="shared" ref="G295:U295" si="233">EOMONTH(F295,12)</f>
        <v>44196</v>
      </c>
      <c r="H295" s="56">
        <f t="shared" si="233"/>
        <v>44561</v>
      </c>
      <c r="I295" s="56">
        <f t="shared" si="233"/>
        <v>44926</v>
      </c>
      <c r="J295" s="56">
        <f t="shared" si="233"/>
        <v>45291</v>
      </c>
      <c r="K295" s="56">
        <f t="shared" si="233"/>
        <v>45657</v>
      </c>
      <c r="L295" s="56">
        <f t="shared" si="233"/>
        <v>46022</v>
      </c>
      <c r="M295" s="56">
        <f t="shared" si="233"/>
        <v>46387</v>
      </c>
      <c r="N295" s="56">
        <f t="shared" si="233"/>
        <v>46752</v>
      </c>
      <c r="O295" s="56">
        <f t="shared" si="233"/>
        <v>47118</v>
      </c>
      <c r="P295" s="56">
        <f t="shared" si="233"/>
        <v>47483</v>
      </c>
      <c r="Q295" s="56">
        <f t="shared" si="233"/>
        <v>47848</v>
      </c>
      <c r="R295" s="56">
        <f t="shared" si="233"/>
        <v>48213</v>
      </c>
      <c r="S295" s="56">
        <f t="shared" si="233"/>
        <v>48579</v>
      </c>
      <c r="T295" s="56">
        <f t="shared" si="233"/>
        <v>48944</v>
      </c>
      <c r="U295" s="56">
        <f t="shared" si="233"/>
        <v>49309</v>
      </c>
      <c r="V295" s="50"/>
      <c r="W295" s="50"/>
    </row>
    <row r="296" spans="1:23" x14ac:dyDescent="0.2">
      <c r="A296" s="46"/>
      <c r="C296" s="46"/>
      <c r="D296" s="46"/>
      <c r="E296" s="46"/>
      <c r="F296" s="46"/>
      <c r="G296" s="46"/>
      <c r="H296" s="46"/>
      <c r="I296" s="46"/>
      <c r="J296" s="46"/>
      <c r="K296" s="46"/>
      <c r="L296" s="46"/>
      <c r="M296" s="46"/>
      <c r="N296" s="46"/>
      <c r="O296" s="46"/>
      <c r="P296" s="46"/>
      <c r="Q296" s="46"/>
      <c r="R296" s="46"/>
      <c r="S296" s="46"/>
      <c r="T296" s="46"/>
      <c r="U296" s="46"/>
      <c r="V296" s="46"/>
      <c r="W296" s="46"/>
    </row>
    <row r="297" spans="1:23" x14ac:dyDescent="0.2">
      <c r="A297" s="46"/>
      <c r="C297" s="46" t="str">
        <f>IF(G297=0,"Implied Enterprise Value @ "&amp;TEXT(M190,"0.0%")&amp;" Terminal Growth Rate","Implied Enterprise Value @ "&amp;TEXT(I190,"0.0x")&amp;" EBITDA")</f>
        <v>Implied Enterprise Value @ 8.1x EBITDA</v>
      </c>
      <c r="D297" s="46"/>
      <c r="E297" s="46"/>
      <c r="F297" s="46"/>
      <c r="G297" s="175">
        <v>1</v>
      </c>
      <c r="H297" s="46"/>
      <c r="I297" s="176">
        <v>0</v>
      </c>
      <c r="J297" s="46"/>
      <c r="K297" s="46"/>
      <c r="L297" s="46">
        <f t="shared" ref="L297:U297" si="234">IF($I$297=1,L228,IF($G$297=1,$I$193,$M$193)+((L180*$J$182)/($H$185+1)^(L299))+M303+N304+O305+P306+Q307+R308+S309+T310+U311)</f>
        <v>10575694.588248488</v>
      </c>
      <c r="M297" s="46">
        <f t="shared" si="234"/>
        <v>10265912.42740736</v>
      </c>
      <c r="N297" s="46">
        <f t="shared" si="234"/>
        <v>9914745.9246751647</v>
      </c>
      <c r="O297" s="46">
        <f t="shared" si="234"/>
        <v>9502349.0509888437</v>
      </c>
      <c r="P297" s="46">
        <f t="shared" si="234"/>
        <v>9019215.8573574033</v>
      </c>
      <c r="Q297" s="46">
        <f t="shared" si="234"/>
        <v>8459351.2892873809</v>
      </c>
      <c r="R297" s="46">
        <f t="shared" si="234"/>
        <v>7816568.673116032</v>
      </c>
      <c r="S297" s="46">
        <f t="shared" si="234"/>
        <v>7084256.1560150115</v>
      </c>
      <c r="T297" s="46">
        <f t="shared" si="234"/>
        <v>6255332.8160455199</v>
      </c>
      <c r="U297" s="46">
        <f t="shared" si="234"/>
        <v>5322199.1204515062</v>
      </c>
      <c r="V297" s="46"/>
      <c r="W297" s="46"/>
    </row>
    <row r="298" spans="1:23" x14ac:dyDescent="0.2">
      <c r="A298" s="46"/>
      <c r="C298" s="46" t="s">
        <v>1138</v>
      </c>
      <c r="D298" s="46"/>
      <c r="E298" s="46"/>
      <c r="F298" s="46"/>
      <c r="G298" s="46"/>
      <c r="H298" s="46"/>
      <c r="I298" s="46"/>
      <c r="J298" s="46"/>
      <c r="K298" s="46"/>
      <c r="L298" s="54">
        <f>E7</f>
        <v>45864</v>
      </c>
      <c r="M298" s="54">
        <f t="shared" ref="M298:U298" si="235">EDATE(L298,12)</f>
        <v>46229</v>
      </c>
      <c r="N298" s="54">
        <f t="shared" si="235"/>
        <v>46594</v>
      </c>
      <c r="O298" s="54">
        <f t="shared" si="235"/>
        <v>46960</v>
      </c>
      <c r="P298" s="54">
        <f t="shared" si="235"/>
        <v>47325</v>
      </c>
      <c r="Q298" s="54">
        <f t="shared" si="235"/>
        <v>47690</v>
      </c>
      <c r="R298" s="54">
        <f t="shared" si="235"/>
        <v>48055</v>
      </c>
      <c r="S298" s="54">
        <f t="shared" si="235"/>
        <v>48421</v>
      </c>
      <c r="T298" s="54">
        <f t="shared" si="235"/>
        <v>48786</v>
      </c>
      <c r="U298" s="54">
        <f t="shared" si="235"/>
        <v>49151</v>
      </c>
      <c r="V298" s="46"/>
      <c r="W298" s="46"/>
    </row>
    <row r="299" spans="1:23" x14ac:dyDescent="0.2">
      <c r="A299" s="46"/>
      <c r="C299" s="46" t="s">
        <v>1139</v>
      </c>
      <c r="D299" s="46"/>
      <c r="E299" s="46"/>
      <c r="F299" s="46"/>
      <c r="G299" s="46"/>
      <c r="H299" s="46"/>
      <c r="I299" s="46"/>
      <c r="J299" s="46"/>
      <c r="K299" s="46"/>
      <c r="L299" s="94">
        <f t="shared" ref="L299:U299" si="236">YEARFRAC(L298,AVERAGE(L295,L298),3)</f>
        <v>0.21643835616438356</v>
      </c>
      <c r="M299" s="94">
        <f t="shared" si="236"/>
        <v>0.21643835616438356</v>
      </c>
      <c r="N299" s="94">
        <f t="shared" si="236"/>
        <v>0.21643835616438356</v>
      </c>
      <c r="O299" s="94">
        <f t="shared" si="236"/>
        <v>0.21643835616438356</v>
      </c>
      <c r="P299" s="94">
        <f t="shared" si="236"/>
        <v>0.21643835616438356</v>
      </c>
      <c r="Q299" s="94">
        <f t="shared" si="236"/>
        <v>0.21643835616438356</v>
      </c>
      <c r="R299" s="94">
        <f t="shared" si="236"/>
        <v>0.21643835616438356</v>
      </c>
      <c r="S299" s="94">
        <f t="shared" si="236"/>
        <v>0.21643835616438356</v>
      </c>
      <c r="T299" s="94">
        <f t="shared" si="236"/>
        <v>0.21643835616438356</v>
      </c>
      <c r="U299" s="94">
        <f t="shared" si="236"/>
        <v>0.21643835616438356</v>
      </c>
      <c r="V299" s="46"/>
      <c r="W299" s="46"/>
    </row>
    <row r="300" spans="1:23" x14ac:dyDescent="0.2">
      <c r="A300" s="46"/>
      <c r="C300" s="46"/>
      <c r="D300" s="46"/>
      <c r="E300" s="46"/>
      <c r="F300" s="46"/>
      <c r="G300" s="46"/>
      <c r="H300" s="46"/>
      <c r="I300" s="46"/>
      <c r="J300" s="46"/>
      <c r="K300" s="46"/>
      <c r="L300" s="94"/>
      <c r="M300" s="46"/>
      <c r="N300" s="46"/>
      <c r="O300" s="46"/>
      <c r="P300" s="46"/>
      <c r="Q300" s="46"/>
      <c r="R300" s="46"/>
      <c r="S300" s="46"/>
      <c r="T300" s="46"/>
      <c r="U300" s="46"/>
      <c r="V300" s="46"/>
      <c r="W300" s="46"/>
    </row>
    <row r="301" spans="1:23" hidden="1" outlineLevel="1" x14ac:dyDescent="0.2">
      <c r="A301" s="46"/>
      <c r="C301" s="46"/>
      <c r="D301" s="46"/>
      <c r="E301" s="46"/>
      <c r="F301" s="46"/>
      <c r="G301" s="46"/>
      <c r="H301" s="46"/>
      <c r="I301" s="46"/>
      <c r="J301" s="95"/>
      <c r="K301" s="95"/>
      <c r="L301" s="170" t="s">
        <v>1062</v>
      </c>
      <c r="M301" s="170"/>
      <c r="N301" s="170"/>
      <c r="O301" s="170"/>
      <c r="P301" s="170"/>
      <c r="Q301" s="170"/>
      <c r="R301" s="170"/>
      <c r="S301" s="170"/>
      <c r="T301" s="170"/>
      <c r="U301" s="170"/>
      <c r="V301" s="46"/>
      <c r="W301" s="46"/>
    </row>
    <row r="302" spans="1:23" hidden="1" outlineLevel="1" x14ac:dyDescent="0.2">
      <c r="A302" s="46"/>
      <c r="C302" s="46"/>
      <c r="D302" s="46"/>
      <c r="E302" s="46"/>
      <c r="F302" s="46"/>
      <c r="G302" s="46"/>
      <c r="H302" s="46"/>
      <c r="I302" s="46"/>
      <c r="J302" s="95"/>
      <c r="K302" s="171"/>
      <c r="L302" s="172">
        <f t="shared" ref="L302:U302" si="237">L180</f>
        <v>814135.13900210627</v>
      </c>
      <c r="M302" s="172">
        <f t="shared" si="237"/>
        <v>812313.29649767198</v>
      </c>
      <c r="N302" s="172">
        <f t="shared" si="237"/>
        <v>834244.09517621296</v>
      </c>
      <c r="O302" s="172">
        <f t="shared" si="237"/>
        <v>864542.02667894529</v>
      </c>
      <c r="P302" s="172">
        <f t="shared" si="237"/>
        <v>894481.39899883536</v>
      </c>
      <c r="Q302" s="172">
        <f t="shared" si="237"/>
        <v>923444.57902691478</v>
      </c>
      <c r="R302" s="172">
        <f t="shared" si="237"/>
        <v>951274.05033330934</v>
      </c>
      <c r="S302" s="172">
        <f t="shared" si="237"/>
        <v>977814.79855693236</v>
      </c>
      <c r="T302" s="172">
        <f t="shared" si="237"/>
        <v>1002915.7221638387</v>
      </c>
      <c r="U302" s="172">
        <f t="shared" si="237"/>
        <v>1026431.0426077506</v>
      </c>
      <c r="V302" s="46"/>
      <c r="W302" s="46"/>
    </row>
    <row r="303" spans="1:23" hidden="1" outlineLevel="1" x14ac:dyDescent="0.2">
      <c r="A303" s="46"/>
      <c r="C303" s="46"/>
      <c r="D303" s="46"/>
      <c r="E303" s="46"/>
      <c r="F303" s="46"/>
      <c r="G303" s="46"/>
      <c r="H303" s="46"/>
      <c r="I303" s="46"/>
      <c r="J303" s="177"/>
      <c r="K303" s="173">
        <f>YEARFRAC(L298,AVERAGE(L295:M295),3)</f>
        <v>0.93150684931506844</v>
      </c>
      <c r="L303" s="171">
        <f t="shared" ref="L303:U311" si="238">L$302/(1+wacc)^($K303)</f>
        <v>748051.01826790825</v>
      </c>
      <c r="M303" s="172">
        <f t="shared" si="238"/>
        <v>746377.05644599709</v>
      </c>
      <c r="N303" s="172">
        <f t="shared" si="238"/>
        <v>766527.71141345042</v>
      </c>
      <c r="O303" s="172">
        <f t="shared" si="238"/>
        <v>794366.33110478346</v>
      </c>
      <c r="P303" s="172">
        <f t="shared" si="238"/>
        <v>821875.49620192824</v>
      </c>
      <c r="Q303" s="172">
        <f t="shared" si="238"/>
        <v>848487.7074606606</v>
      </c>
      <c r="R303" s="172">
        <f t="shared" si="238"/>
        <v>874058.23420898733</v>
      </c>
      <c r="S303" s="172">
        <f t="shared" si="238"/>
        <v>898444.64474840753</v>
      </c>
      <c r="T303" s="172">
        <f t="shared" si="238"/>
        <v>921508.10259967553</v>
      </c>
      <c r="U303" s="172">
        <f t="shared" si="238"/>
        <v>943114.66219925939</v>
      </c>
      <c r="V303" s="46"/>
      <c r="W303" s="46"/>
    </row>
    <row r="304" spans="1:23" hidden="1" outlineLevel="1" x14ac:dyDescent="0.2">
      <c r="A304" s="46"/>
      <c r="C304" s="46"/>
      <c r="D304" s="46"/>
      <c r="E304" s="46"/>
      <c r="F304" s="46"/>
      <c r="G304" s="46"/>
      <c r="H304" s="46"/>
      <c r="I304" s="46"/>
      <c r="J304" s="95"/>
      <c r="K304" s="173">
        <f t="shared" ref="K304:K311" si="239">K303+1</f>
        <v>1.9315068493150684</v>
      </c>
      <c r="L304" s="174">
        <f t="shared" si="238"/>
        <v>683065.90402002551</v>
      </c>
      <c r="M304" s="95">
        <f t="shared" si="238"/>
        <v>681537.3635632178</v>
      </c>
      <c r="N304" s="95">
        <f t="shared" si="238"/>
        <v>699937.47935185721</v>
      </c>
      <c r="O304" s="95">
        <f t="shared" si="238"/>
        <v>725357.68661280081</v>
      </c>
      <c r="P304" s="95">
        <f t="shared" si="238"/>
        <v>750477.05984676327</v>
      </c>
      <c r="Q304" s="95">
        <f t="shared" si="238"/>
        <v>774777.39992718771</v>
      </c>
      <c r="R304" s="95">
        <f t="shared" si="238"/>
        <v>798126.5493074758</v>
      </c>
      <c r="S304" s="95">
        <f t="shared" si="238"/>
        <v>820394.44969678705</v>
      </c>
      <c r="T304" s="95">
        <f t="shared" si="238"/>
        <v>841454.32569760003</v>
      </c>
      <c r="U304" s="95">
        <f t="shared" si="238"/>
        <v>861183.86794169154</v>
      </c>
      <c r="V304" s="46"/>
      <c r="W304" s="46"/>
    </row>
    <row r="305" spans="1:23" hidden="1" outlineLevel="1" x14ac:dyDescent="0.2">
      <c r="A305" s="46"/>
      <c r="C305" s="46"/>
      <c r="D305" s="46"/>
      <c r="E305" s="46"/>
      <c r="F305" s="46"/>
      <c r="G305" s="46"/>
      <c r="H305" s="46"/>
      <c r="I305" s="46"/>
      <c r="J305" s="95"/>
      <c r="K305" s="173">
        <f t="shared" si="239"/>
        <v>2.9315068493150687</v>
      </c>
      <c r="L305" s="174">
        <f t="shared" si="238"/>
        <v>623726.21364121092</v>
      </c>
      <c r="M305" s="95">
        <f t="shared" si="238"/>
        <v>622330.46142182604</v>
      </c>
      <c r="N305" s="95">
        <f t="shared" si="238"/>
        <v>639132.11186853226</v>
      </c>
      <c r="O305" s="95">
        <f t="shared" si="238"/>
        <v>662344.00040158711</v>
      </c>
      <c r="P305" s="95">
        <f t="shared" si="238"/>
        <v>685281.18913264771</v>
      </c>
      <c r="Q305" s="95">
        <f t="shared" si="238"/>
        <v>707470.4962249141</v>
      </c>
      <c r="R305" s="95">
        <f t="shared" si="238"/>
        <v>728791.24499747041</v>
      </c>
      <c r="S305" s="95">
        <f t="shared" si="238"/>
        <v>749124.67565741681</v>
      </c>
      <c r="T305" s="95">
        <f t="shared" si="238"/>
        <v>768355.02611179324</v>
      </c>
      <c r="U305" s="95">
        <f t="shared" si="238"/>
        <v>786370.61232149613</v>
      </c>
      <c r="V305" s="46"/>
      <c r="W305" s="46"/>
    </row>
    <row r="306" spans="1:23" hidden="1" outlineLevel="1" x14ac:dyDescent="0.2">
      <c r="A306" s="46"/>
      <c r="C306" s="46"/>
      <c r="D306" s="46"/>
      <c r="E306" s="46"/>
      <c r="F306" s="46"/>
      <c r="G306" s="46"/>
      <c r="H306" s="46"/>
      <c r="I306" s="46"/>
      <c r="J306" s="96"/>
      <c r="K306" s="173">
        <f t="shared" si="239"/>
        <v>3.9315068493150687</v>
      </c>
      <c r="L306" s="174">
        <f t="shared" si="238"/>
        <v>569541.51465272973</v>
      </c>
      <c r="M306" s="95">
        <f t="shared" si="238"/>
        <v>568267.01501535252</v>
      </c>
      <c r="N306" s="95">
        <f t="shared" si="238"/>
        <v>583609.06291200768</v>
      </c>
      <c r="O306" s="95">
        <f t="shared" si="238"/>
        <v>604804.4750398536</v>
      </c>
      <c r="P306" s="95">
        <f t="shared" si="238"/>
        <v>625749.05124340951</v>
      </c>
      <c r="Q306" s="95">
        <f t="shared" si="238"/>
        <v>646010.71620798903</v>
      </c>
      <c r="R306" s="95">
        <f t="shared" si="238"/>
        <v>665479.2767460543</v>
      </c>
      <c r="S306" s="95">
        <f t="shared" si="238"/>
        <v>684046.29003309517</v>
      </c>
      <c r="T306" s="95">
        <f t="shared" si="238"/>
        <v>701606.05052664503</v>
      </c>
      <c r="U306" s="95">
        <f t="shared" si="238"/>
        <v>718056.57646707515</v>
      </c>
      <c r="V306" s="46"/>
      <c r="W306" s="46"/>
    </row>
    <row r="307" spans="1:23" hidden="1" outlineLevel="1" x14ac:dyDescent="0.2">
      <c r="A307" s="46"/>
      <c r="C307" s="46"/>
      <c r="D307" s="46"/>
      <c r="E307" s="46"/>
      <c r="F307" s="46"/>
      <c r="G307" s="46"/>
      <c r="H307" s="46"/>
      <c r="I307" s="46"/>
      <c r="J307" s="95"/>
      <c r="K307" s="173">
        <f t="shared" si="239"/>
        <v>4.9315068493150687</v>
      </c>
      <c r="L307" s="174">
        <f t="shared" si="238"/>
        <v>520063.97970555525</v>
      </c>
      <c r="M307" s="95">
        <f t="shared" si="238"/>
        <v>518900.19912680006</v>
      </c>
      <c r="N307" s="95">
        <f t="shared" si="238"/>
        <v>532909.44389771495</v>
      </c>
      <c r="O307" s="95">
        <f t="shared" si="238"/>
        <v>552263.5561074774</v>
      </c>
      <c r="P307" s="95">
        <f t="shared" si="238"/>
        <v>571388.62315427396</v>
      </c>
      <c r="Q307" s="95">
        <f t="shared" si="238"/>
        <v>589890.10521632328</v>
      </c>
      <c r="R307" s="95">
        <f t="shared" si="238"/>
        <v>607667.3818714557</v>
      </c>
      <c r="S307" s="95">
        <f t="shared" si="238"/>
        <v>624621.43100199546</v>
      </c>
      <c r="T307" s="95">
        <f t="shared" si="238"/>
        <v>640655.72997758479</v>
      </c>
      <c r="U307" s="95">
        <f t="shared" si="238"/>
        <v>655677.15645612008</v>
      </c>
      <c r="V307" s="46"/>
      <c r="W307" s="46"/>
    </row>
    <row r="308" spans="1:23" hidden="1" outlineLevel="1" x14ac:dyDescent="0.2">
      <c r="A308" s="46"/>
      <c r="C308" s="46"/>
      <c r="D308" s="46"/>
      <c r="E308" s="46"/>
      <c r="F308" s="46"/>
      <c r="G308" s="46"/>
      <c r="H308" s="46"/>
      <c r="I308" s="46"/>
      <c r="J308" s="95"/>
      <c r="K308" s="173">
        <f t="shared" si="239"/>
        <v>5.9315068493150687</v>
      </c>
      <c r="L308" s="174">
        <f t="shared" si="238"/>
        <v>474884.68536326726</v>
      </c>
      <c r="M308" s="95">
        <f t="shared" si="238"/>
        <v>473822.00539399323</v>
      </c>
      <c r="N308" s="95">
        <f t="shared" si="238"/>
        <v>486614.23107164836</v>
      </c>
      <c r="O308" s="95">
        <f t="shared" si="238"/>
        <v>504287.00181885919</v>
      </c>
      <c r="P308" s="95">
        <f t="shared" si="238"/>
        <v>521750.62514499587</v>
      </c>
      <c r="Q308" s="95">
        <f t="shared" si="238"/>
        <v>538644.83591645677</v>
      </c>
      <c r="R308" s="95">
        <f t="shared" si="238"/>
        <v>554877.75486571377</v>
      </c>
      <c r="S308" s="95">
        <f t="shared" si="238"/>
        <v>570358.96218091389</v>
      </c>
      <c r="T308" s="95">
        <f t="shared" si="238"/>
        <v>585000.32040063606</v>
      </c>
      <c r="U308" s="95">
        <f t="shared" si="238"/>
        <v>598716.79695993441</v>
      </c>
      <c r="V308" s="46"/>
      <c r="W308" s="46"/>
    </row>
    <row r="309" spans="1:23" hidden="1" outlineLevel="1" x14ac:dyDescent="0.2">
      <c r="A309" s="46"/>
      <c r="C309" s="46"/>
      <c r="D309" s="46"/>
      <c r="E309" s="46"/>
      <c r="F309" s="46"/>
      <c r="G309" s="46"/>
      <c r="H309" s="46"/>
      <c r="I309" s="46"/>
      <c r="J309" s="95"/>
      <c r="K309" s="173">
        <f t="shared" si="239"/>
        <v>6.9315068493150687</v>
      </c>
      <c r="L309" s="174">
        <f t="shared" si="238"/>
        <v>433630.23241919093</v>
      </c>
      <c r="M309" s="95">
        <f t="shared" si="238"/>
        <v>432659.87018965086</v>
      </c>
      <c r="N309" s="95">
        <f t="shared" si="238"/>
        <v>444340.80235009111</v>
      </c>
      <c r="O309" s="95">
        <f t="shared" si="238"/>
        <v>460478.29408819991</v>
      </c>
      <c r="P309" s="95">
        <f t="shared" si="238"/>
        <v>476424.80757915619</v>
      </c>
      <c r="Q309" s="95">
        <f t="shared" si="238"/>
        <v>491851.37484729919</v>
      </c>
      <c r="R309" s="95">
        <f t="shared" si="238"/>
        <v>506674.09841317619</v>
      </c>
      <c r="S309" s="95">
        <f t="shared" si="238"/>
        <v>520810.41346634465</v>
      </c>
      <c r="T309" s="95">
        <f t="shared" si="238"/>
        <v>534179.8392731467</v>
      </c>
      <c r="U309" s="95">
        <f t="shared" si="238"/>
        <v>546704.73026606441</v>
      </c>
      <c r="V309" s="46"/>
      <c r="W309" s="46"/>
    </row>
    <row r="310" spans="1:23" hidden="1" outlineLevel="1" x14ac:dyDescent="0.2">
      <c r="A310" s="46"/>
      <c r="C310" s="46"/>
      <c r="D310" s="46"/>
      <c r="E310" s="46"/>
      <c r="F310" s="46"/>
      <c r="G310" s="46"/>
      <c r="H310" s="46"/>
      <c r="I310" s="46"/>
      <c r="J310" s="95"/>
      <c r="K310" s="173">
        <f t="shared" si="239"/>
        <v>7.9315068493150687</v>
      </c>
      <c r="L310" s="174">
        <f t="shared" si="238"/>
        <v>395959.6598152715</v>
      </c>
      <c r="M310" s="95">
        <f t="shared" si="238"/>
        <v>395073.59544618288</v>
      </c>
      <c r="N310" s="95">
        <f t="shared" si="238"/>
        <v>405739.77501297568</v>
      </c>
      <c r="O310" s="95">
        <f t="shared" si="238"/>
        <v>420475.36137475935</v>
      </c>
      <c r="P310" s="95">
        <f t="shared" si="238"/>
        <v>435036.56026048359</v>
      </c>
      <c r="Q310" s="95">
        <f t="shared" si="238"/>
        <v>449122.98198789306</v>
      </c>
      <c r="R310" s="95">
        <f t="shared" si="238"/>
        <v>462658.01746716915</v>
      </c>
      <c r="S310" s="95">
        <f t="shared" si="238"/>
        <v>475566.27450512187</v>
      </c>
      <c r="T310" s="95">
        <f t="shared" si="238"/>
        <v>487774.26393624017</v>
      </c>
      <c r="U310" s="95">
        <f t="shared" si="238"/>
        <v>499211.08546298469</v>
      </c>
      <c r="V310" s="46"/>
      <c r="W310" s="46"/>
    </row>
    <row r="311" spans="1:23" hidden="1" outlineLevel="1" x14ac:dyDescent="0.2">
      <c r="A311" s="46"/>
      <c r="C311" s="46"/>
      <c r="D311" s="46"/>
      <c r="E311" s="46"/>
      <c r="F311" s="46"/>
      <c r="G311" s="46"/>
      <c r="H311" s="46"/>
      <c r="I311" s="46"/>
      <c r="J311" s="95"/>
      <c r="K311" s="173">
        <f t="shared" si="239"/>
        <v>8.9315068493150687</v>
      </c>
      <c r="L311" s="174">
        <f t="shared" si="238"/>
        <v>361561.62665674614</v>
      </c>
      <c r="M311" s="95">
        <f t="shared" si="238"/>
        <v>360752.53697634855</v>
      </c>
      <c r="N311" s="95">
        <f t="shared" si="238"/>
        <v>370492.1181149467</v>
      </c>
      <c r="O311" s="95">
        <f t="shared" si="238"/>
        <v>383947.5862229683</v>
      </c>
      <c r="P311" s="95">
        <f t="shared" si="238"/>
        <v>397243.81634310487</v>
      </c>
      <c r="Q311" s="95">
        <f t="shared" si="238"/>
        <v>410106.51441671979</v>
      </c>
      <c r="R311" s="95">
        <f t="shared" si="238"/>
        <v>422465.72658249171</v>
      </c>
      <c r="S311" s="95">
        <f t="shared" si="238"/>
        <v>434252.61016079097</v>
      </c>
      <c r="T311" s="95">
        <f t="shared" si="238"/>
        <v>445400.06017876184</v>
      </c>
      <c r="U311" s="95">
        <f t="shared" si="238"/>
        <v>455843.33562990709</v>
      </c>
      <c r="V311" s="46"/>
      <c r="W311" s="46"/>
    </row>
    <row r="312" spans="1:23" collapsed="1" x14ac:dyDescent="0.2">
      <c r="A312" s="46"/>
      <c r="C312" s="46" t="s">
        <v>1085</v>
      </c>
      <c r="D312" s="46"/>
      <c r="E312" s="46"/>
      <c r="F312" s="46"/>
      <c r="G312" s="46"/>
      <c r="H312" s="46"/>
      <c r="I312" s="46"/>
      <c r="J312" s="46"/>
      <c r="K312" s="46"/>
      <c r="L312" s="46">
        <f t="shared" ref="L312:U312" si="240">L229</f>
        <v>-1349339</v>
      </c>
      <c r="M312" s="46">
        <f t="shared" si="240"/>
        <v>-1349339</v>
      </c>
      <c r="N312" s="46">
        <f t="shared" si="240"/>
        <v>-1349339</v>
      </c>
      <c r="O312" s="46">
        <f t="shared" si="240"/>
        <v>-1349339</v>
      </c>
      <c r="P312" s="46">
        <f t="shared" si="240"/>
        <v>-1349339</v>
      </c>
      <c r="Q312" s="46">
        <f t="shared" si="240"/>
        <v>-1349339</v>
      </c>
      <c r="R312" s="46">
        <f t="shared" si="240"/>
        <v>-1349339</v>
      </c>
      <c r="S312" s="46">
        <f t="shared" si="240"/>
        <v>-1349339</v>
      </c>
      <c r="T312" s="46">
        <f t="shared" si="240"/>
        <v>-1349339</v>
      </c>
      <c r="U312" s="46">
        <f t="shared" si="240"/>
        <v>-1349339</v>
      </c>
      <c r="V312" s="46"/>
      <c r="W312" s="46"/>
    </row>
    <row r="313" spans="1:23" x14ac:dyDescent="0.2">
      <c r="A313" s="46"/>
      <c r="C313" s="46" t="s">
        <v>1087</v>
      </c>
      <c r="D313" s="46"/>
      <c r="E313" s="46"/>
      <c r="F313" s="46"/>
      <c r="G313" s="46"/>
      <c r="H313" s="46"/>
      <c r="I313" s="46"/>
      <c r="J313" s="46"/>
      <c r="K313" s="46"/>
      <c r="L313" s="46">
        <f t="shared" ref="L313:U313" si="241">L230</f>
        <v>-351957</v>
      </c>
      <c r="M313" s="46">
        <f t="shared" si="241"/>
        <v>-395277.64060735336</v>
      </c>
      <c r="N313" s="46">
        <f t="shared" si="241"/>
        <v>-439822.2466470385</v>
      </c>
      <c r="O313" s="46">
        <f t="shared" si="241"/>
        <v>-485536.31037572952</v>
      </c>
      <c r="P313" s="46">
        <f t="shared" si="241"/>
        <v>-532359.10617763025</v>
      </c>
      <c r="Q313" s="46">
        <f t="shared" si="241"/>
        <v>-580223.87924068898</v>
      </c>
      <c r="R313" s="46">
        <f t="shared" si="241"/>
        <v>-629058.08779717225</v>
      </c>
      <c r="S313" s="46">
        <f t="shared" si="241"/>
        <v>-678783.69801957777</v>
      </c>
      <c r="T313" s="46">
        <f t="shared" si="241"/>
        <v>-729317.53000532382</v>
      </c>
      <c r="U313" s="46">
        <f t="shared" si="241"/>
        <v>-780571.65262945392</v>
      </c>
      <c r="V313" s="46"/>
      <c r="W313" s="46"/>
    </row>
    <row r="314" spans="1:23" x14ac:dyDescent="0.2">
      <c r="A314" s="46"/>
      <c r="C314" s="46" t="s">
        <v>1090</v>
      </c>
      <c r="D314" s="46"/>
      <c r="E314" s="46"/>
      <c r="F314" s="46"/>
      <c r="G314" s="46"/>
      <c r="H314" s="46"/>
      <c r="I314" s="46"/>
      <c r="J314" s="46"/>
      <c r="K314" s="46"/>
      <c r="L314" s="46">
        <f t="shared" ref="L314:U314" si="242">L231</f>
        <v>183678</v>
      </c>
      <c r="M314" s="46">
        <f t="shared" ca="1" si="242"/>
        <v>218573.55927275552</v>
      </c>
      <c r="N314" s="46">
        <f t="shared" ca="1" si="242"/>
        <v>231626.42078501987</v>
      </c>
      <c r="O314" s="46">
        <f t="shared" ca="1" si="242"/>
        <v>246040.10035192966</v>
      </c>
      <c r="P314" s="46">
        <f t="shared" ca="1" si="242"/>
        <v>271213.73051170271</v>
      </c>
      <c r="Q314" s="46">
        <f t="shared" ca="1" si="242"/>
        <v>307927.77242101228</v>
      </c>
      <c r="R314" s="46">
        <f t="shared" ca="1" si="242"/>
        <v>356442.88251964457</v>
      </c>
      <c r="S314" s="46">
        <f t="shared" ca="1" si="242"/>
        <v>416954.87984787882</v>
      </c>
      <c r="T314" s="46">
        <f t="shared" ca="1" si="242"/>
        <v>489591.23862536636</v>
      </c>
      <c r="U314" s="46">
        <f t="shared" ca="1" si="242"/>
        <v>574408.17127534142</v>
      </c>
      <c r="V314" s="46"/>
      <c r="W314" s="46"/>
    </row>
    <row r="315" spans="1:23" x14ac:dyDescent="0.2">
      <c r="A315" s="46"/>
      <c r="C315" s="46" t="s">
        <v>1092</v>
      </c>
      <c r="D315" s="46"/>
      <c r="E315" s="46"/>
      <c r="F315" s="46"/>
      <c r="G315" s="46"/>
      <c r="H315" s="46"/>
      <c r="I315" s="46"/>
      <c r="J315" s="46"/>
      <c r="K315" s="46"/>
      <c r="L315" s="46">
        <f t="shared" ref="L315:U315" si="243">SUM(L312:L314,L297)</f>
        <v>9058076.5882484876</v>
      </c>
      <c r="M315" s="46">
        <f t="shared" ca="1" si="243"/>
        <v>8739869.3460727613</v>
      </c>
      <c r="N315" s="46">
        <f t="shared" ca="1" si="243"/>
        <v>8357211.0988131464</v>
      </c>
      <c r="O315" s="46">
        <f t="shared" ca="1" si="243"/>
        <v>7913513.8409650438</v>
      </c>
      <c r="P315" s="46">
        <f t="shared" ca="1" si="243"/>
        <v>7408731.481691476</v>
      </c>
      <c r="Q315" s="46">
        <f t="shared" ca="1" si="243"/>
        <v>6837716.1824677046</v>
      </c>
      <c r="R315" s="46">
        <f t="shared" ca="1" si="243"/>
        <v>6194614.4678385044</v>
      </c>
      <c r="S315" s="46">
        <f t="shared" ca="1" si="243"/>
        <v>5473088.3378433129</v>
      </c>
      <c r="T315" s="46">
        <f t="shared" ca="1" si="243"/>
        <v>4666267.5246655624</v>
      </c>
      <c r="U315" s="46">
        <f t="shared" ca="1" si="243"/>
        <v>3766696.639097394</v>
      </c>
      <c r="V315" s="46"/>
      <c r="W315" s="46"/>
    </row>
    <row r="316" spans="1:23" x14ac:dyDescent="0.2">
      <c r="A316" s="46"/>
      <c r="C316" s="46" t="s">
        <v>1093</v>
      </c>
      <c r="D316" s="46"/>
      <c r="E316" s="46"/>
      <c r="F316" s="46"/>
      <c r="G316" s="46"/>
      <c r="H316" s="46"/>
      <c r="I316" s="46"/>
      <c r="J316" s="46"/>
      <c r="K316" s="46"/>
      <c r="L316" s="46">
        <f t="shared" ref="L316:U316" si="244">YEARFRAC($H$182,$L$211,3)*L213+YEARFRAC($K$211,$H$182,3)*K213</f>
        <v>57232.671232876717</v>
      </c>
      <c r="M316" s="46">
        <f t="shared" si="244"/>
        <v>55612.109698630135</v>
      </c>
      <c r="N316" s="46">
        <f t="shared" si="244"/>
        <v>54193.91138119618</v>
      </c>
      <c r="O316" s="46">
        <f t="shared" si="244"/>
        <v>52691.025928841744</v>
      </c>
      <c r="P316" s="46">
        <f t="shared" si="244"/>
        <v>51229.817938499815</v>
      </c>
      <c r="Q316" s="46">
        <f t="shared" si="244"/>
        <v>49809.131626250135</v>
      </c>
      <c r="R316" s="46">
        <f t="shared" si="244"/>
        <v>48427.843259943511</v>
      </c>
      <c r="S316" s="46">
        <f t="shared" si="244"/>
        <v>47084.860270353965</v>
      </c>
      <c r="T316" s="46">
        <f t="shared" si="244"/>
        <v>45779.12038698011</v>
      </c>
      <c r="U316" s="46">
        <f t="shared" si="244"/>
        <v>44509.590797812154</v>
      </c>
      <c r="V316" s="46"/>
      <c r="W316" s="46"/>
    </row>
    <row r="317" spans="1:23" x14ac:dyDescent="0.2">
      <c r="A317" s="46"/>
      <c r="C317" s="46" t="s">
        <v>1140</v>
      </c>
      <c r="D317" s="46"/>
      <c r="E317" s="46"/>
      <c r="F317" s="46"/>
      <c r="G317" s="46"/>
      <c r="H317" s="46"/>
      <c r="I317" s="46"/>
      <c r="J317" s="46"/>
      <c r="K317" s="46"/>
      <c r="L317" s="51">
        <f>I5</f>
        <v>107.66</v>
      </c>
      <c r="M317" s="51">
        <f t="shared" ref="M317:U317" ca="1" si="245">M315/M316</f>
        <v>157.15766572128527</v>
      </c>
      <c r="N317" s="51">
        <f t="shared" ca="1" si="245"/>
        <v>154.20940998388377</v>
      </c>
      <c r="O317" s="51">
        <f t="shared" ca="1" si="245"/>
        <v>150.1871277217509</v>
      </c>
      <c r="P317" s="51">
        <f t="shared" ca="1" si="245"/>
        <v>144.61756414175593</v>
      </c>
      <c r="Q317" s="51">
        <f t="shared" ca="1" si="245"/>
        <v>137.2783656172823</v>
      </c>
      <c r="R317" s="51">
        <f t="shared" ca="1" si="245"/>
        <v>127.91431645196354</v>
      </c>
      <c r="S317" s="51">
        <f t="shared" ca="1" si="245"/>
        <v>116.23881448129374</v>
      </c>
      <c r="T317" s="51">
        <f t="shared" ca="1" si="245"/>
        <v>101.93003896144498</v>
      </c>
      <c r="U317" s="51">
        <f t="shared" ca="1" si="245"/>
        <v>84.62662926306983</v>
      </c>
      <c r="V317" s="46"/>
      <c r="W317" s="46"/>
    </row>
    <row r="318" spans="1:23" x14ac:dyDescent="0.2">
      <c r="A318" s="46"/>
      <c r="C318" s="46"/>
      <c r="D318" s="46"/>
      <c r="E318" s="46"/>
      <c r="F318" s="46"/>
      <c r="G318" s="46"/>
      <c r="H318" s="46"/>
      <c r="I318" s="46"/>
      <c r="J318" s="46"/>
      <c r="K318" s="46"/>
      <c r="L318" s="46"/>
      <c r="M318" s="46"/>
      <c r="N318" s="46"/>
      <c r="O318" s="55"/>
      <c r="P318" s="46"/>
      <c r="Q318" s="46"/>
      <c r="R318" s="46"/>
      <c r="S318" s="46"/>
      <c r="T318" s="46"/>
      <c r="U318" s="46"/>
      <c r="V318" s="46"/>
      <c r="W318" s="46"/>
    </row>
    <row r="319" spans="1:23" x14ac:dyDescent="0.2">
      <c r="A319" s="46"/>
      <c r="C319" s="46" t="s">
        <v>1464</v>
      </c>
      <c r="D319" s="46"/>
      <c r="E319" s="46"/>
      <c r="F319" s="46"/>
      <c r="G319" s="46"/>
      <c r="H319" s="46"/>
      <c r="I319" s="46"/>
      <c r="J319" s="46"/>
      <c r="K319" s="46"/>
      <c r="L319" s="83">
        <f t="shared" ref="L319:U319" si="246">-SUM(L312:L314)/L315</f>
        <v>0.16754307442806174</v>
      </c>
      <c r="M319" s="83">
        <f t="shared" ca="1" si="246"/>
        <v>0.17460708174319808</v>
      </c>
      <c r="N319" s="83">
        <f t="shared" ca="1" si="246"/>
        <v>0.18637016672741613</v>
      </c>
      <c r="O319" s="83">
        <f t="shared" ca="1" si="246"/>
        <v>0.20077493284955741</v>
      </c>
      <c r="P319" s="83">
        <f t="shared" ca="1" si="246"/>
        <v>0.21737653465316853</v>
      </c>
      <c r="Q319" s="83">
        <f t="shared" ca="1" si="246"/>
        <v>0.23716034177868364</v>
      </c>
      <c r="R319" s="83">
        <f t="shared" ca="1" si="246"/>
        <v>0.26183295404394691</v>
      </c>
      <c r="S319" s="83">
        <f t="shared" ca="1" si="246"/>
        <v>0.29438001338867198</v>
      </c>
      <c r="T319" s="83">
        <f t="shared" ca="1" si="246"/>
        <v>0.34054311780888469</v>
      </c>
      <c r="U319" s="83">
        <f t="shared" ca="1" si="246"/>
        <v>0.41296197448139976</v>
      </c>
      <c r="V319" s="46"/>
      <c r="W319" s="46"/>
    </row>
    <row r="320" spans="1:23" x14ac:dyDescent="0.2">
      <c r="A320" s="46"/>
      <c r="C320" s="46" t="s">
        <v>1141</v>
      </c>
      <c r="D320" s="46"/>
      <c r="E320" s="46"/>
      <c r="F320" s="46"/>
      <c r="G320" s="46"/>
      <c r="H320" s="46"/>
      <c r="I320" s="46"/>
      <c r="J320" s="46"/>
      <c r="K320" s="46"/>
      <c r="L320" s="83"/>
      <c r="M320" s="83">
        <f t="shared" ref="M320:U320" ca="1" si="247">M317/L317-1</f>
        <v>0.45975910943047804</v>
      </c>
      <c r="N320" s="83">
        <f t="shared" ca="1" si="247"/>
        <v>-1.8759859558045044E-2</v>
      </c>
      <c r="O320" s="83">
        <f t="shared" ca="1" si="247"/>
        <v>-2.6083247854675307E-2</v>
      </c>
      <c r="P320" s="83">
        <f t="shared" ca="1" si="247"/>
        <v>-3.708416070326348E-2</v>
      </c>
      <c r="Q320" s="83">
        <f t="shared" ca="1" si="247"/>
        <v>-5.0749012182777831E-2</v>
      </c>
      <c r="R320" s="83">
        <f t="shared" ca="1" si="247"/>
        <v>-6.8212125947250457E-2</v>
      </c>
      <c r="S320" s="83">
        <f t="shared" ca="1" si="247"/>
        <v>-9.127595952134393E-2</v>
      </c>
      <c r="T320" s="83">
        <f t="shared" ca="1" si="247"/>
        <v>-0.12309808546913104</v>
      </c>
      <c r="U320" s="83">
        <f t="shared" ca="1" si="247"/>
        <v>-0.16975770709672899</v>
      </c>
      <c r="V320" s="46"/>
      <c r="W320" s="46"/>
    </row>
    <row r="321" spans="1:23" x14ac:dyDescent="0.2">
      <c r="A321" s="46"/>
      <c r="C321" s="46" t="s">
        <v>1142</v>
      </c>
      <c r="D321" s="46"/>
      <c r="E321" s="46"/>
      <c r="F321" s="46"/>
      <c r="G321" s="46"/>
      <c r="H321" s="46"/>
      <c r="I321" s="46"/>
      <c r="J321" s="46"/>
      <c r="K321" s="46"/>
      <c r="L321" s="83"/>
      <c r="M321" s="83">
        <f t="shared" ref="M321:U321" ca="1" si="248">(M317/$I$5)^(1/(M294-$L$294))-1</f>
        <v>0.45975910943047804</v>
      </c>
      <c r="N321" s="83">
        <f t="shared" ca="1" si="248"/>
        <v>0.19681837951670245</v>
      </c>
      <c r="O321" s="83">
        <f t="shared" ca="1" si="248"/>
        <v>0.11735912159080542</v>
      </c>
      <c r="P321" s="83">
        <f t="shared" ca="1" si="248"/>
        <v>7.6568495842537443E-2</v>
      </c>
      <c r="Q321" s="83">
        <f t="shared" ca="1" si="248"/>
        <v>4.9807194910240105E-2</v>
      </c>
      <c r="R321" s="83">
        <f t="shared" ca="1" si="248"/>
        <v>2.9147120267459137E-2</v>
      </c>
      <c r="S321" s="83">
        <f t="shared" ca="1" si="248"/>
        <v>1.1012872555849151E-2</v>
      </c>
      <c r="T321" s="83">
        <f t="shared" ca="1" si="248"/>
        <v>-6.8131132485271806E-3</v>
      </c>
      <c r="U321" s="83">
        <f t="shared" ca="1" si="248"/>
        <v>-2.6393129990959663E-2</v>
      </c>
      <c r="V321" s="46"/>
      <c r="W321" s="46"/>
    </row>
    <row r="322" spans="1:23" x14ac:dyDescent="0.2">
      <c r="A322" s="46"/>
      <c r="C322" s="46"/>
      <c r="D322" s="46"/>
      <c r="E322" s="46"/>
      <c r="F322" s="46"/>
      <c r="G322" s="46"/>
      <c r="H322" s="46"/>
      <c r="I322" s="46"/>
      <c r="J322" s="46"/>
      <c r="K322" s="46"/>
      <c r="L322" s="83"/>
      <c r="M322" s="83"/>
      <c r="N322" s="83"/>
      <c r="O322" s="83"/>
      <c r="P322" s="83"/>
      <c r="Q322" s="83"/>
      <c r="R322" s="83"/>
      <c r="S322" s="83"/>
      <c r="T322" s="83"/>
      <c r="U322" s="83"/>
      <c r="V322" s="46"/>
      <c r="W322" s="46"/>
    </row>
    <row r="323" spans="1:23" x14ac:dyDescent="0.2">
      <c r="A323" s="46" t="s">
        <v>203</v>
      </c>
      <c r="C323" s="48" t="s">
        <v>1143</v>
      </c>
      <c r="D323" s="46"/>
      <c r="E323" s="46"/>
      <c r="F323" s="46"/>
      <c r="G323" s="46"/>
      <c r="H323" s="46"/>
      <c r="I323" s="46"/>
      <c r="J323" s="46"/>
      <c r="K323" s="46"/>
      <c r="L323" s="88"/>
      <c r="M323" s="88"/>
      <c r="N323" s="88"/>
      <c r="O323" s="88"/>
      <c r="P323" s="88"/>
      <c r="Q323" s="88"/>
      <c r="R323" s="88"/>
      <c r="S323" s="88"/>
      <c r="T323" s="88"/>
      <c r="U323" s="88"/>
      <c r="V323" s="46"/>
      <c r="W323" s="46"/>
    </row>
    <row r="324" spans="1:23" s="107" customFormat="1" x14ac:dyDescent="0.2">
      <c r="A324" s="48"/>
      <c r="C324" s="108"/>
      <c r="D324" s="108"/>
      <c r="E324" s="108"/>
      <c r="F324" s="109">
        <f>firstyear</f>
        <v>2019</v>
      </c>
      <c r="G324" s="109">
        <f t="shared" ref="G324:U324" si="249">F324+1</f>
        <v>2020</v>
      </c>
      <c r="H324" s="109">
        <f t="shared" si="249"/>
        <v>2021</v>
      </c>
      <c r="I324" s="109">
        <f t="shared" si="249"/>
        <v>2022</v>
      </c>
      <c r="J324" s="109">
        <f t="shared" si="249"/>
        <v>2023</v>
      </c>
      <c r="K324" s="109">
        <f t="shared" si="249"/>
        <v>2024</v>
      </c>
      <c r="L324" s="110">
        <f t="shared" si="249"/>
        <v>2025</v>
      </c>
      <c r="M324" s="110">
        <f t="shared" si="249"/>
        <v>2026</v>
      </c>
      <c r="N324" s="110">
        <f t="shared" si="249"/>
        <v>2027</v>
      </c>
      <c r="O324" s="110">
        <f t="shared" si="249"/>
        <v>2028</v>
      </c>
      <c r="P324" s="110">
        <f t="shared" si="249"/>
        <v>2029</v>
      </c>
      <c r="Q324" s="110">
        <f t="shared" si="249"/>
        <v>2030</v>
      </c>
      <c r="R324" s="110">
        <f t="shared" si="249"/>
        <v>2031</v>
      </c>
      <c r="S324" s="110">
        <f t="shared" si="249"/>
        <v>2032</v>
      </c>
      <c r="T324" s="110">
        <f t="shared" si="249"/>
        <v>2033</v>
      </c>
      <c r="U324" s="110">
        <f t="shared" si="249"/>
        <v>2034</v>
      </c>
      <c r="V324" s="48"/>
      <c r="W324" s="48"/>
    </row>
    <row r="325" spans="1:23" x14ac:dyDescent="0.2">
      <c r="A325" s="50"/>
      <c r="C325" s="50" t="s">
        <v>976</v>
      </c>
      <c r="D325" s="50"/>
      <c r="E325" s="50"/>
      <c r="F325" s="56">
        <v>43830</v>
      </c>
      <c r="G325" s="56">
        <f t="shared" ref="G325:U325" si="250">EOMONTH(F325,12)</f>
        <v>44196</v>
      </c>
      <c r="H325" s="56">
        <f t="shared" si="250"/>
        <v>44561</v>
      </c>
      <c r="I325" s="56">
        <f t="shared" si="250"/>
        <v>44926</v>
      </c>
      <c r="J325" s="56">
        <f t="shared" si="250"/>
        <v>45291</v>
      </c>
      <c r="K325" s="56">
        <f t="shared" si="250"/>
        <v>45657</v>
      </c>
      <c r="L325" s="56">
        <f t="shared" si="250"/>
        <v>46022</v>
      </c>
      <c r="M325" s="56">
        <f t="shared" si="250"/>
        <v>46387</v>
      </c>
      <c r="N325" s="56">
        <f t="shared" si="250"/>
        <v>46752</v>
      </c>
      <c r="O325" s="56">
        <f t="shared" si="250"/>
        <v>47118</v>
      </c>
      <c r="P325" s="56">
        <f t="shared" si="250"/>
        <v>47483</v>
      </c>
      <c r="Q325" s="56">
        <f t="shared" si="250"/>
        <v>47848</v>
      </c>
      <c r="R325" s="56">
        <f t="shared" si="250"/>
        <v>48213</v>
      </c>
      <c r="S325" s="56">
        <f t="shared" si="250"/>
        <v>48579</v>
      </c>
      <c r="T325" s="56">
        <f t="shared" si="250"/>
        <v>48944</v>
      </c>
      <c r="U325" s="56">
        <f t="shared" si="250"/>
        <v>49309</v>
      </c>
      <c r="V325" s="50"/>
      <c r="W325" s="50"/>
    </row>
    <row r="326" spans="1:23" x14ac:dyDescent="0.2">
      <c r="A326" s="46"/>
      <c r="C326" s="46"/>
      <c r="D326" s="46"/>
      <c r="E326" s="46"/>
      <c r="F326" s="46"/>
      <c r="G326" s="46"/>
      <c r="H326" s="46"/>
      <c r="I326" s="46"/>
      <c r="J326" s="46"/>
      <c r="K326" s="46"/>
      <c r="L326" s="83"/>
      <c r="M326" s="83"/>
      <c r="N326" s="83"/>
      <c r="O326" s="83"/>
      <c r="P326" s="83"/>
      <c r="Q326" s="83"/>
      <c r="R326" s="83"/>
      <c r="S326" s="83"/>
      <c r="T326" s="83"/>
      <c r="U326" s="83"/>
      <c r="V326" s="46"/>
      <c r="W326" s="46"/>
    </row>
    <row r="327" spans="1:23" x14ac:dyDescent="0.2">
      <c r="A327" s="46"/>
      <c r="C327" s="97" t="s">
        <v>1144</v>
      </c>
      <c r="D327" s="46"/>
      <c r="E327" s="46"/>
      <c r="F327" s="46"/>
      <c r="G327" s="46"/>
      <c r="H327" s="46"/>
      <c r="I327" s="46"/>
      <c r="J327" s="46"/>
      <c r="K327" s="46"/>
      <c r="L327" s="83"/>
      <c r="M327" s="83"/>
      <c r="N327" s="83"/>
      <c r="O327" s="83"/>
      <c r="P327" s="83"/>
      <c r="Q327" s="83"/>
      <c r="R327" s="83"/>
      <c r="S327" s="83"/>
      <c r="T327" s="83"/>
      <c r="U327" s="83"/>
      <c r="V327" s="46"/>
      <c r="W327" s="46"/>
    </row>
    <row r="328" spans="1:23" x14ac:dyDescent="0.2">
      <c r="A328" s="46"/>
      <c r="C328" s="98" t="s">
        <v>997</v>
      </c>
      <c r="D328" s="46"/>
      <c r="E328" s="46"/>
      <c r="F328" s="55">
        <f t="shared" ref="F328:U328" si="251">F16/F14</f>
        <v>0.50142979847926972</v>
      </c>
      <c r="G328" s="55">
        <f t="shared" si="251"/>
        <v>0.54110715313889168</v>
      </c>
      <c r="H328" s="55">
        <f t="shared" si="251"/>
        <v>0.61390601603861994</v>
      </c>
      <c r="I328" s="55">
        <f t="shared" si="251"/>
        <v>0.52328828391680982</v>
      </c>
      <c r="J328" s="55">
        <f t="shared" si="251"/>
        <v>0.55775276622668335</v>
      </c>
      <c r="K328" s="55">
        <f t="shared" si="251"/>
        <v>0.58756571011782233</v>
      </c>
      <c r="L328" s="55">
        <f t="shared" si="251"/>
        <v>0.57830000000000004</v>
      </c>
      <c r="M328" s="55">
        <f t="shared" si="251"/>
        <v>0.5807000000000001</v>
      </c>
      <c r="N328" s="55">
        <f t="shared" si="251"/>
        <v>0.5827</v>
      </c>
      <c r="O328" s="55">
        <f t="shared" si="251"/>
        <v>0.5827</v>
      </c>
      <c r="P328" s="55">
        <f t="shared" si="251"/>
        <v>0.5827</v>
      </c>
      <c r="Q328" s="55">
        <f t="shared" si="251"/>
        <v>0.5827</v>
      </c>
      <c r="R328" s="55">
        <f t="shared" si="251"/>
        <v>0.5827</v>
      </c>
      <c r="S328" s="55">
        <f t="shared" si="251"/>
        <v>0.5827</v>
      </c>
      <c r="T328" s="55">
        <f t="shared" si="251"/>
        <v>0.5827</v>
      </c>
      <c r="U328" s="55">
        <f t="shared" si="251"/>
        <v>0.5827</v>
      </c>
      <c r="V328" s="46"/>
      <c r="W328" s="46"/>
    </row>
    <row r="329" spans="1:23" s="187" customFormat="1" x14ac:dyDescent="0.2">
      <c r="A329" s="50"/>
      <c r="C329" s="188" t="s">
        <v>1209</v>
      </c>
      <c r="D329" s="50"/>
      <c r="E329" s="50"/>
      <c r="F329" s="89" t="str">
        <f>_xlfn.XLOOKUP(F328,'Default Rate to Implied Rating'!$A$78:$A$82,'Default Rate to Implied Rating'!$D$78:$D$82,"AAA",1)</f>
        <v>AAA</v>
      </c>
      <c r="G329" s="89" t="str">
        <f>_xlfn.XLOOKUP(G328,'Default Rate to Implied Rating'!$A$78:$A$82,'Default Rate to Implied Rating'!$D$78:$D$82,"AAA",1)</f>
        <v>AAA</v>
      </c>
      <c r="H329" s="89" t="str">
        <f>_xlfn.XLOOKUP(H328,'Default Rate to Implied Rating'!$A$78:$A$82,'Default Rate to Implied Rating'!$D$78:$D$82,"AAA",1)</f>
        <v>AAA</v>
      </c>
      <c r="I329" s="89" t="str">
        <f>_xlfn.XLOOKUP(I328,'Default Rate to Implied Rating'!$A$78:$A$82,'Default Rate to Implied Rating'!$D$78:$D$82,"AAA",1)</f>
        <v>AAA</v>
      </c>
      <c r="J329" s="89" t="str">
        <f>_xlfn.XLOOKUP(J328,'Default Rate to Implied Rating'!$A$78:$A$82,'Default Rate to Implied Rating'!$D$78:$D$82,"AAA",1)</f>
        <v>AAA</v>
      </c>
      <c r="K329" s="89" t="str">
        <f>_xlfn.XLOOKUP(K328,'Default Rate to Implied Rating'!$A$78:$A$82,'Default Rate to Implied Rating'!$D$78:$D$82,"AAA",1)</f>
        <v>AAA</v>
      </c>
      <c r="L329" s="89" t="str">
        <f>_xlfn.XLOOKUP(L328,'Default Rate to Implied Rating'!$A$78:$A$82,'Default Rate to Implied Rating'!$D$78:$D$82,"AAA",1)</f>
        <v>AAA</v>
      </c>
      <c r="M329" s="89" t="str">
        <f>_xlfn.XLOOKUP(M328,'Default Rate to Implied Rating'!$A$78:$A$82,'Default Rate to Implied Rating'!$D$78:$D$82,"AAA",1)</f>
        <v>AAA</v>
      </c>
      <c r="N329" s="89" t="str">
        <f>_xlfn.XLOOKUP(N328,'Default Rate to Implied Rating'!$A$78:$A$82,'Default Rate to Implied Rating'!$D$78:$D$82,"AAA",1)</f>
        <v>AAA</v>
      </c>
      <c r="O329" s="89" t="str">
        <f>_xlfn.XLOOKUP(O328,'Default Rate to Implied Rating'!$A$78:$A$82,'Default Rate to Implied Rating'!$D$78:$D$82,"AAA",1)</f>
        <v>AAA</v>
      </c>
      <c r="P329" s="89" t="str">
        <f>_xlfn.XLOOKUP(P328,'Default Rate to Implied Rating'!$A$78:$A$82,'Default Rate to Implied Rating'!$D$78:$D$82,"AAA",1)</f>
        <v>AAA</v>
      </c>
      <c r="Q329" s="89" t="str">
        <f>_xlfn.XLOOKUP(Q328,'Default Rate to Implied Rating'!$A$78:$A$82,'Default Rate to Implied Rating'!$D$78:$D$82,"AAA",1)</f>
        <v>AAA</v>
      </c>
      <c r="R329" s="89" t="str">
        <f>_xlfn.XLOOKUP(R328,'Default Rate to Implied Rating'!$A$78:$A$82,'Default Rate to Implied Rating'!$D$78:$D$82,"AAA",1)</f>
        <v>AAA</v>
      </c>
      <c r="S329" s="89" t="str">
        <f>_xlfn.XLOOKUP(S328,'Default Rate to Implied Rating'!$A$78:$A$82,'Default Rate to Implied Rating'!$D$78:$D$82,"AAA",1)</f>
        <v>AAA</v>
      </c>
      <c r="T329" s="89" t="str">
        <f>_xlfn.XLOOKUP(T328,'Default Rate to Implied Rating'!$A$78:$A$82,'Default Rate to Implied Rating'!$D$78:$D$82,"AAA",1)</f>
        <v>AAA</v>
      </c>
      <c r="U329" s="89" t="str">
        <f>_xlfn.XLOOKUP(U328,'Default Rate to Implied Rating'!$A$78:$A$82,'Default Rate to Implied Rating'!$D$78:$D$82,"AAA",1)</f>
        <v>AAA</v>
      </c>
      <c r="V329" s="50"/>
      <c r="W329" s="50"/>
    </row>
    <row r="330" spans="1:23" x14ac:dyDescent="0.2">
      <c r="A330" s="46"/>
      <c r="C330" s="98" t="s">
        <v>1145</v>
      </c>
      <c r="D330" s="46"/>
      <c r="E330" s="46"/>
      <c r="F330" s="55">
        <f t="shared" ref="F330:U330" si="252">F26/F14</f>
        <v>9.7105216753223852E-2</v>
      </c>
      <c r="G330" s="55">
        <f t="shared" si="252"/>
        <v>0.22573741784521964</v>
      </c>
      <c r="H330" s="55">
        <f t="shared" si="252"/>
        <v>0.3136893667200365</v>
      </c>
      <c r="I330" s="55">
        <f t="shared" si="252"/>
        <v>0.15194410102996214</v>
      </c>
      <c r="J330" s="55">
        <f t="shared" si="252"/>
        <v>0.20002437949023646</v>
      </c>
      <c r="K330" s="55">
        <f t="shared" si="252"/>
        <v>0.23160555499757685</v>
      </c>
      <c r="L330" s="55">
        <f t="shared" ca="1" si="252"/>
        <v>0.16536793019542073</v>
      </c>
      <c r="M330" s="55">
        <f t="shared" ca="1" si="252"/>
        <v>0.16267759356934974</v>
      </c>
      <c r="N330" s="55">
        <f t="shared" ca="1" si="252"/>
        <v>0.16672407720532484</v>
      </c>
      <c r="O330" s="55">
        <f t="shared" ca="1" si="252"/>
        <v>0.1691227469858031</v>
      </c>
      <c r="P330" s="55">
        <f t="shared" ca="1" si="252"/>
        <v>0.17148988048403166</v>
      </c>
      <c r="Q330" s="55">
        <f t="shared" ca="1" si="252"/>
        <v>0.17382550392811769</v>
      </c>
      <c r="R330" s="55">
        <f t="shared" ca="1" si="252"/>
        <v>0.17612955359563179</v>
      </c>
      <c r="S330" s="55">
        <f t="shared" ca="1" si="252"/>
        <v>0.17840187602244403</v>
      </c>
      <c r="T330" s="55">
        <f t="shared" ca="1" si="252"/>
        <v>0.1806422273433852</v>
      </c>
      <c r="U330" s="55">
        <f t="shared" ca="1" si="252"/>
        <v>0.18285027176053759</v>
      </c>
      <c r="V330" s="46"/>
      <c r="W330" s="46"/>
    </row>
    <row r="331" spans="1:23" s="187" customFormat="1" x14ac:dyDescent="0.2">
      <c r="A331" s="50"/>
      <c r="C331" s="188" t="s">
        <v>1209</v>
      </c>
      <c r="D331" s="50"/>
      <c r="E331" s="50"/>
      <c r="F331" s="89" t="str">
        <f>_xlfn.XLOOKUP(F330,'Default Rate to Implied Rating'!$A$84:$A$88,'Default Rate to Implied Rating'!$D$84:$D$88,"AAA",1)</f>
        <v>BBB</v>
      </c>
      <c r="G331" s="89" t="str">
        <f>_xlfn.XLOOKUP(G330,'Default Rate to Implied Rating'!$A$84:$A$88,'Default Rate to Implied Rating'!$D$84:$D$88,"AAA",1)</f>
        <v>AAA</v>
      </c>
      <c r="H331" s="89" t="str">
        <f>_xlfn.XLOOKUP(H330,'Default Rate to Implied Rating'!$A$84:$A$88,'Default Rate to Implied Rating'!$D$84:$D$88,"AAA",1)</f>
        <v>AAA</v>
      </c>
      <c r="I331" s="89" t="str">
        <f>_xlfn.XLOOKUP(I330,'Default Rate to Implied Rating'!$A$84:$A$88,'Default Rate to Implied Rating'!$D$84:$D$88,"AAA",1)</f>
        <v>AA</v>
      </c>
      <c r="J331" s="89" t="str">
        <f>_xlfn.XLOOKUP(J330,'Default Rate to Implied Rating'!$A$84:$A$88,'Default Rate to Implied Rating'!$D$84:$D$88,"AAA",1)</f>
        <v>AAA</v>
      </c>
      <c r="K331" s="89" t="str">
        <f>_xlfn.XLOOKUP(K330,'Default Rate to Implied Rating'!$A$84:$A$88,'Default Rate to Implied Rating'!$D$84:$D$88,"AAA",1)</f>
        <v>AAA</v>
      </c>
      <c r="L331" s="89" t="str">
        <f ca="1">_xlfn.XLOOKUP(L330,'Default Rate to Implied Rating'!$A$84:$A$88,'Default Rate to Implied Rating'!$D$84:$D$88,"AAA",1)</f>
        <v>AA</v>
      </c>
      <c r="M331" s="89" t="str">
        <f ca="1">_xlfn.XLOOKUP(M330,'Default Rate to Implied Rating'!$A$84:$A$88,'Default Rate to Implied Rating'!$D$84:$D$88,"AAA",1)</f>
        <v>AA</v>
      </c>
      <c r="N331" s="89" t="str">
        <f ca="1">_xlfn.XLOOKUP(N330,'Default Rate to Implied Rating'!$A$84:$A$88,'Default Rate to Implied Rating'!$D$84:$D$88,"AAA",1)</f>
        <v>AA</v>
      </c>
      <c r="O331" s="89" t="str">
        <f ca="1">_xlfn.XLOOKUP(O330,'Default Rate to Implied Rating'!$A$84:$A$88,'Default Rate to Implied Rating'!$D$84:$D$88,"AAA",1)</f>
        <v>AA</v>
      </c>
      <c r="P331" s="89" t="str">
        <f ca="1">_xlfn.XLOOKUP(P330,'Default Rate to Implied Rating'!$A$84:$A$88,'Default Rate to Implied Rating'!$D$84:$D$88,"AAA",1)</f>
        <v>AA</v>
      </c>
      <c r="Q331" s="89" t="str">
        <f ca="1">_xlfn.XLOOKUP(Q330,'Default Rate to Implied Rating'!$A$84:$A$88,'Default Rate to Implied Rating'!$D$84:$D$88,"AAA",1)</f>
        <v>AA</v>
      </c>
      <c r="R331" s="89" t="str">
        <f ca="1">_xlfn.XLOOKUP(R330,'Default Rate to Implied Rating'!$A$84:$A$88,'Default Rate to Implied Rating'!$D$84:$D$88,"AAA",1)</f>
        <v>AA</v>
      </c>
      <c r="S331" s="89" t="str">
        <f ca="1">_xlfn.XLOOKUP(S330,'Default Rate to Implied Rating'!$A$84:$A$88,'Default Rate to Implied Rating'!$D$84:$D$88,"AAA",1)</f>
        <v>AA</v>
      </c>
      <c r="T331" s="89" t="str">
        <f ca="1">_xlfn.XLOOKUP(T330,'Default Rate to Implied Rating'!$A$84:$A$88,'Default Rate to Implied Rating'!$D$84:$D$88,"AAA",1)</f>
        <v>AA</v>
      </c>
      <c r="U331" s="89" t="str">
        <f ca="1">_xlfn.XLOOKUP(U330,'Default Rate to Implied Rating'!$A$84:$A$88,'Default Rate to Implied Rating'!$D$84:$D$88,"AAA",1)</f>
        <v>AA</v>
      </c>
      <c r="V331" s="50"/>
      <c r="W331" s="50"/>
    </row>
    <row r="332" spans="1:23" x14ac:dyDescent="0.2">
      <c r="A332" s="46"/>
      <c r="C332" s="98" t="s">
        <v>1146</v>
      </c>
      <c r="D332" s="46"/>
      <c r="E332" s="46"/>
      <c r="F332" s="55">
        <f t="shared" ref="F332:U332" si="253">F26/F133</f>
        <v>0.16174428331271437</v>
      </c>
      <c r="G332" s="55">
        <f t="shared" si="253"/>
        <v>0.27965903981593299</v>
      </c>
      <c r="H332" s="55">
        <f t="shared" si="253"/>
        <v>0.46968418218486174</v>
      </c>
      <c r="I332" s="55">
        <f t="shared" si="253"/>
        <v>0.11998741835760253</v>
      </c>
      <c r="J332" s="55">
        <f t="shared" si="253"/>
        <v>0.17067061397974173</v>
      </c>
      <c r="K332" s="55">
        <f t="shared" si="253"/>
        <v>0.19743158623593224</v>
      </c>
      <c r="L332" s="55">
        <f t="shared" ca="1" si="253"/>
        <v>0.13677935567575766</v>
      </c>
      <c r="M332" s="55">
        <f t="shared" ca="1" si="253"/>
        <v>0.13308040336587515</v>
      </c>
      <c r="N332" s="55">
        <f t="shared" ca="1" si="253"/>
        <v>0.13433173592991365</v>
      </c>
      <c r="O332" s="55">
        <f t="shared" ca="1" si="253"/>
        <v>0.13382536799050146</v>
      </c>
      <c r="P332" s="55">
        <f t="shared" ca="1" si="253"/>
        <v>0.13294634329975427</v>
      </c>
      <c r="Q332" s="55">
        <f t="shared" ca="1" si="253"/>
        <v>0.13172474908259219</v>
      </c>
      <c r="R332" s="55">
        <f t="shared" ca="1" si="253"/>
        <v>0.13019143305774669</v>
      </c>
      <c r="S332" s="55">
        <f t="shared" ca="1" si="253"/>
        <v>0.12837728749357197</v>
      </c>
      <c r="T332" s="55">
        <f t="shared" ca="1" si="253"/>
        <v>0.1263126631405137</v>
      </c>
      <c r="U332" s="55">
        <f t="shared" ca="1" si="253"/>
        <v>0.12402690884840006</v>
      </c>
      <c r="V332" s="46"/>
      <c r="W332" s="46"/>
    </row>
    <row r="333" spans="1:23" s="187" customFormat="1" x14ac:dyDescent="0.2">
      <c r="A333" s="50"/>
      <c r="C333" s="188" t="s">
        <v>1209</v>
      </c>
      <c r="D333" s="50"/>
      <c r="E333" s="50"/>
      <c r="F333" s="89" t="str">
        <f>_xlfn.XLOOKUP(F332,'Default Rate to Implied Rating'!$A$90:$A$94,'Default Rate to Implied Rating'!$D$90:$D$94,"AAA",1)</f>
        <v>AAA</v>
      </c>
      <c r="G333" s="89" t="str">
        <f>_xlfn.XLOOKUP(G332,'Default Rate to Implied Rating'!$A$90:$A$94,'Default Rate to Implied Rating'!$D$90:$D$94,"AAA",1)</f>
        <v>AAA</v>
      </c>
      <c r="H333" s="89" t="str">
        <f>_xlfn.XLOOKUP(H332,'Default Rate to Implied Rating'!$A$90:$A$94,'Default Rate to Implied Rating'!$D$90:$D$94,"AAA",1)</f>
        <v>AAA</v>
      </c>
      <c r="I333" s="89" t="str">
        <f>_xlfn.XLOOKUP(I332,'Default Rate to Implied Rating'!$A$90:$A$94,'Default Rate to Implied Rating'!$D$90:$D$94,"AAA",1)</f>
        <v>AAA</v>
      </c>
      <c r="J333" s="89" t="str">
        <f>_xlfn.XLOOKUP(J332,'Default Rate to Implied Rating'!$A$90:$A$94,'Default Rate to Implied Rating'!$D$90:$D$94,"AAA",1)</f>
        <v>AAA</v>
      </c>
      <c r="K333" s="89" t="str">
        <f>_xlfn.XLOOKUP(K332,'Default Rate to Implied Rating'!$A$90:$A$94,'Default Rate to Implied Rating'!$D$90:$D$94,"AAA",1)</f>
        <v>AAA</v>
      </c>
      <c r="L333" s="89" t="str">
        <f ca="1">_xlfn.XLOOKUP(L332,'Default Rate to Implied Rating'!$A$90:$A$94,'Default Rate to Implied Rating'!$D$90:$D$94,"AAA",1)</f>
        <v>AAA</v>
      </c>
      <c r="M333" s="89" t="str">
        <f ca="1">_xlfn.XLOOKUP(M332,'Default Rate to Implied Rating'!$A$90:$A$94,'Default Rate to Implied Rating'!$D$90:$D$94,"AAA",1)</f>
        <v>AAA</v>
      </c>
      <c r="N333" s="89" t="str">
        <f ca="1">_xlfn.XLOOKUP(N332,'Default Rate to Implied Rating'!$A$90:$A$94,'Default Rate to Implied Rating'!$D$90:$D$94,"AAA",1)</f>
        <v>AAA</v>
      </c>
      <c r="O333" s="89" t="str">
        <f ca="1">_xlfn.XLOOKUP(O332,'Default Rate to Implied Rating'!$A$90:$A$94,'Default Rate to Implied Rating'!$D$90:$D$94,"AAA",1)</f>
        <v>AAA</v>
      </c>
      <c r="P333" s="89" t="str">
        <f ca="1">_xlfn.XLOOKUP(P332,'Default Rate to Implied Rating'!$A$90:$A$94,'Default Rate to Implied Rating'!$D$90:$D$94,"AAA",1)</f>
        <v>AAA</v>
      </c>
      <c r="Q333" s="89" t="str">
        <f ca="1">_xlfn.XLOOKUP(Q332,'Default Rate to Implied Rating'!$A$90:$A$94,'Default Rate to Implied Rating'!$D$90:$D$94,"AAA",1)</f>
        <v>AAA</v>
      </c>
      <c r="R333" s="89" t="str">
        <f ca="1">_xlfn.XLOOKUP(R332,'Default Rate to Implied Rating'!$A$90:$A$94,'Default Rate to Implied Rating'!$D$90:$D$94,"AAA",1)</f>
        <v>AAA</v>
      </c>
      <c r="S333" s="89" t="str">
        <f ca="1">_xlfn.XLOOKUP(S332,'Default Rate to Implied Rating'!$A$90:$A$94,'Default Rate to Implied Rating'!$D$90:$D$94,"AAA",1)</f>
        <v>AAA</v>
      </c>
      <c r="T333" s="89" t="str">
        <f ca="1">_xlfn.XLOOKUP(T332,'Default Rate to Implied Rating'!$A$90:$A$94,'Default Rate to Implied Rating'!$D$90:$D$94,"AAA",1)</f>
        <v>AAA</v>
      </c>
      <c r="U333" s="89" t="str">
        <f ca="1">_xlfn.XLOOKUP(U332,'Default Rate to Implied Rating'!$A$90:$A$94,'Default Rate to Implied Rating'!$D$90:$D$94,"AAA",1)</f>
        <v>AAA</v>
      </c>
      <c r="V333" s="50"/>
      <c r="W333" s="50"/>
    </row>
    <row r="334" spans="1:23" x14ac:dyDescent="0.2">
      <c r="A334" s="46"/>
      <c r="C334" s="98" t="s">
        <v>1147</v>
      </c>
      <c r="D334" s="46"/>
      <c r="E334" s="46"/>
      <c r="F334" s="55">
        <f t="shared" ref="F334:U334" si="254">F26/F147</f>
        <v>0.90593229976119172</v>
      </c>
      <c r="G334" s="55">
        <f t="shared" si="254"/>
        <v>1.0764813355675371</v>
      </c>
      <c r="H334" s="55">
        <f t="shared" si="254"/>
        <v>51.533446953557736</v>
      </c>
      <c r="I334" s="55">
        <f t="shared" si="254"/>
        <v>0.66039678163561477</v>
      </c>
      <c r="J334" s="55">
        <f t="shared" si="254"/>
        <v>0.54512240331847006</v>
      </c>
      <c r="K334" s="55">
        <f t="shared" si="254"/>
        <v>0.51754341047603902</v>
      </c>
      <c r="L334" s="55">
        <f t="shared" ca="1" si="254"/>
        <v>0.34831514480852022</v>
      </c>
      <c r="M334" s="55">
        <f t="shared" ca="1" si="254"/>
        <v>0.3321530627390421</v>
      </c>
      <c r="N334" s="55">
        <f t="shared" ca="1" si="254"/>
        <v>0.32741202706453998</v>
      </c>
      <c r="O334" s="55">
        <f t="shared" ca="1" si="254"/>
        <v>0.31824348123641427</v>
      </c>
      <c r="P334" s="55">
        <f t="shared" ca="1" si="254"/>
        <v>0.30822633058613907</v>
      </c>
      <c r="Q334" s="55">
        <f t="shared" ca="1" si="254"/>
        <v>0.29760897431137467</v>
      </c>
      <c r="R334" s="55">
        <f t="shared" ca="1" si="254"/>
        <v>0.28660581790383916</v>
      </c>
      <c r="S334" s="55">
        <f t="shared" ca="1" si="254"/>
        <v>0.27539695997544061</v>
      </c>
      <c r="T334" s="55">
        <f t="shared" ca="1" si="254"/>
        <v>0.26412994852213145</v>
      </c>
      <c r="U334" s="55">
        <f t="shared" ca="1" si="254"/>
        <v>0.25292278650173217</v>
      </c>
      <c r="V334" s="46"/>
      <c r="W334" s="46"/>
    </row>
    <row r="335" spans="1:23" s="187" customFormat="1" x14ac:dyDescent="0.2">
      <c r="A335" s="50"/>
      <c r="C335" s="188" t="s">
        <v>1209</v>
      </c>
      <c r="D335" s="50"/>
      <c r="E335" s="50"/>
      <c r="F335" s="89" t="str">
        <f>_xlfn.XLOOKUP(F334,'Default Rate to Implied Rating'!$A$96:$A$100,'Default Rate to Implied Rating'!$D$96:$D$100,"AAA",1)</f>
        <v>AAA</v>
      </c>
      <c r="G335" s="89" t="str">
        <f>_xlfn.XLOOKUP(G334,'Default Rate to Implied Rating'!$A$96:$A$100,'Default Rate to Implied Rating'!$D$96:$D$100,"AAA",1)</f>
        <v>AAA</v>
      </c>
      <c r="H335" s="89" t="str">
        <f>_xlfn.XLOOKUP(H334,'Default Rate to Implied Rating'!$A$96:$A$100,'Default Rate to Implied Rating'!$D$96:$D$100,"AAA",1)</f>
        <v>AAA</v>
      </c>
      <c r="I335" s="89" t="str">
        <f>_xlfn.XLOOKUP(I334,'Default Rate to Implied Rating'!$A$96:$A$100,'Default Rate to Implied Rating'!$D$96:$D$100,"AAA",1)</f>
        <v>AAA</v>
      </c>
      <c r="J335" s="89" t="str">
        <f>_xlfn.XLOOKUP(J334,'Default Rate to Implied Rating'!$A$96:$A$100,'Default Rate to Implied Rating'!$D$96:$D$100,"AAA",1)</f>
        <v>AAA</v>
      </c>
      <c r="K335" s="89" t="str">
        <f>_xlfn.XLOOKUP(K334,'Default Rate to Implied Rating'!$A$96:$A$100,'Default Rate to Implied Rating'!$D$96:$D$100,"AAA",1)</f>
        <v>AAA</v>
      </c>
      <c r="L335" s="89" t="str">
        <f ca="1">_xlfn.XLOOKUP(L334,'Default Rate to Implied Rating'!$A$96:$A$100,'Default Rate to Implied Rating'!$D$96:$D$100,"AAA",1)</f>
        <v>AAA</v>
      </c>
      <c r="M335" s="89" t="str">
        <f ca="1">_xlfn.XLOOKUP(M334,'Default Rate to Implied Rating'!$A$96:$A$100,'Default Rate to Implied Rating'!$D$96:$D$100,"AAA",1)</f>
        <v>AAA</v>
      </c>
      <c r="N335" s="89" t="str">
        <f ca="1">_xlfn.XLOOKUP(N334,'Default Rate to Implied Rating'!$A$96:$A$100,'Default Rate to Implied Rating'!$D$96:$D$100,"AAA",1)</f>
        <v>AAA</v>
      </c>
      <c r="O335" s="89" t="str">
        <f ca="1">_xlfn.XLOOKUP(O334,'Default Rate to Implied Rating'!$A$96:$A$100,'Default Rate to Implied Rating'!$D$96:$D$100,"AAA",1)</f>
        <v>AAA</v>
      </c>
      <c r="P335" s="89" t="str">
        <f ca="1">_xlfn.XLOOKUP(P334,'Default Rate to Implied Rating'!$A$96:$A$100,'Default Rate to Implied Rating'!$D$96:$D$100,"AAA",1)</f>
        <v>AAA</v>
      </c>
      <c r="Q335" s="89" t="str">
        <f ca="1">_xlfn.XLOOKUP(Q334,'Default Rate to Implied Rating'!$A$96:$A$100,'Default Rate to Implied Rating'!$D$96:$D$100,"AAA",1)</f>
        <v>AAA</v>
      </c>
      <c r="R335" s="89" t="str">
        <f ca="1">_xlfn.XLOOKUP(R334,'Default Rate to Implied Rating'!$A$96:$A$100,'Default Rate to Implied Rating'!$D$96:$D$100,"AAA",1)</f>
        <v>AAA</v>
      </c>
      <c r="S335" s="89" t="str">
        <f ca="1">_xlfn.XLOOKUP(S334,'Default Rate to Implied Rating'!$A$96:$A$100,'Default Rate to Implied Rating'!$D$96:$D$100,"AAA",1)</f>
        <v>AAA</v>
      </c>
      <c r="T335" s="89" t="str">
        <f ca="1">_xlfn.XLOOKUP(T334,'Default Rate to Implied Rating'!$A$96:$A$100,'Default Rate to Implied Rating'!$D$96:$D$100,"AAA",1)</f>
        <v>AAA</v>
      </c>
      <c r="U335" s="89" t="str">
        <f ca="1">_xlfn.XLOOKUP(U334,'Default Rate to Implied Rating'!$A$96:$A$100,'Default Rate to Implied Rating'!$D$96:$D$100,"AAA",1)</f>
        <v>AAA</v>
      </c>
      <c r="V335" s="50"/>
      <c r="W335" s="50"/>
    </row>
    <row r="336" spans="1:23" x14ac:dyDescent="0.2">
      <c r="A336" s="46"/>
      <c r="C336" s="98" t="s">
        <v>1148</v>
      </c>
      <c r="D336" s="46"/>
      <c r="E336" s="46"/>
      <c r="F336" s="55">
        <f t="shared" ref="F336:U336" si="255">F28*(1-F45)/SUM(F122,F137,F139,F147)</f>
        <v>0.20179305391550348</v>
      </c>
      <c r="G336" s="55">
        <f t="shared" si="255"/>
        <v>0.26716672620744336</v>
      </c>
      <c r="H336" s="55">
        <f t="shared" si="255"/>
        <v>0.57331365533591283</v>
      </c>
      <c r="I336" s="55">
        <f t="shared" si="255"/>
        <v>0.17720762531200343</v>
      </c>
      <c r="J336" s="55">
        <f t="shared" si="255"/>
        <v>0.26015832536410494</v>
      </c>
      <c r="K336" s="55">
        <f t="shared" si="255"/>
        <v>0.27498598384285133</v>
      </c>
      <c r="L336" s="55">
        <f t="shared" ca="1" si="255"/>
        <v>0.1975690474757045</v>
      </c>
      <c r="M336" s="55">
        <f t="shared" ca="1" si="255"/>
        <v>0.19112199318670614</v>
      </c>
      <c r="N336" s="55">
        <f t="shared" ca="1" si="255"/>
        <v>0.19104513108242505</v>
      </c>
      <c r="O336" s="55">
        <f t="shared" ca="1" si="255"/>
        <v>0.1882405183304236</v>
      </c>
      <c r="P336" s="55">
        <f t="shared" ca="1" si="255"/>
        <v>0.18451086245348178</v>
      </c>
      <c r="Q336" s="55">
        <f t="shared" ca="1" si="255"/>
        <v>0.18001346275095539</v>
      </c>
      <c r="R336" s="55">
        <f t="shared" ca="1" si="255"/>
        <v>0.17490300550336388</v>
      </c>
      <c r="S336" s="55">
        <f t="shared" ca="1" si="255"/>
        <v>0.16932492101799945</v>
      </c>
      <c r="T336" s="55">
        <f t="shared" ca="1" si="255"/>
        <v>0.16341097690977999</v>
      </c>
      <c r="U336" s="55">
        <f t="shared" ca="1" si="255"/>
        <v>0.1572768581159936</v>
      </c>
      <c r="V336" s="46"/>
      <c r="W336" s="46"/>
    </row>
    <row r="337" spans="1:23" s="187" customFormat="1" x14ac:dyDescent="0.2">
      <c r="A337" s="50"/>
      <c r="C337" s="188" t="s">
        <v>1209</v>
      </c>
      <c r="D337" s="50"/>
      <c r="E337" s="50"/>
      <c r="F337" s="89" t="str">
        <f>_xlfn.XLOOKUP(F336,'Default Rate to Implied Rating'!$A$102:$A$106,'Default Rate to Implied Rating'!$D$102:$D$106,"AAA",1)</f>
        <v>AAA</v>
      </c>
      <c r="G337" s="89" t="str">
        <f>_xlfn.XLOOKUP(G336,'Default Rate to Implied Rating'!$A$102:$A$106,'Default Rate to Implied Rating'!$D$102:$D$106,"AAA",1)</f>
        <v>AAA</v>
      </c>
      <c r="H337" s="89" t="str">
        <f>_xlfn.XLOOKUP(H336,'Default Rate to Implied Rating'!$A$102:$A$106,'Default Rate to Implied Rating'!$D$102:$D$106,"AAA",1)</f>
        <v>AAA</v>
      </c>
      <c r="I337" s="89" t="str">
        <f>_xlfn.XLOOKUP(I336,'Default Rate to Implied Rating'!$A$102:$A$106,'Default Rate to Implied Rating'!$D$102:$D$106,"AAA",1)</f>
        <v>AAA</v>
      </c>
      <c r="J337" s="89" t="str">
        <f>_xlfn.XLOOKUP(J336,'Default Rate to Implied Rating'!$A$102:$A$106,'Default Rate to Implied Rating'!$D$102:$D$106,"AAA",1)</f>
        <v>AAA</v>
      </c>
      <c r="K337" s="89" t="str">
        <f>_xlfn.XLOOKUP(K336,'Default Rate to Implied Rating'!$A$102:$A$106,'Default Rate to Implied Rating'!$D$102:$D$106,"AAA",1)</f>
        <v>AAA</v>
      </c>
      <c r="L337" s="89" t="str">
        <f ca="1">_xlfn.XLOOKUP(L336,'Default Rate to Implied Rating'!$A$102:$A$106,'Default Rate to Implied Rating'!$D$102:$D$106,"AAA",1)</f>
        <v>AAA</v>
      </c>
      <c r="M337" s="89" t="str">
        <f ca="1">_xlfn.XLOOKUP(M336,'Default Rate to Implied Rating'!$A$102:$A$106,'Default Rate to Implied Rating'!$D$102:$D$106,"AAA",1)</f>
        <v>AAA</v>
      </c>
      <c r="N337" s="89" t="str">
        <f ca="1">_xlfn.XLOOKUP(N336,'Default Rate to Implied Rating'!$A$102:$A$106,'Default Rate to Implied Rating'!$D$102:$D$106,"AAA",1)</f>
        <v>AAA</v>
      </c>
      <c r="O337" s="89" t="str">
        <f ca="1">_xlfn.XLOOKUP(O336,'Default Rate to Implied Rating'!$A$102:$A$106,'Default Rate to Implied Rating'!$D$102:$D$106,"AAA",1)</f>
        <v>AAA</v>
      </c>
      <c r="P337" s="89" t="str">
        <f ca="1">_xlfn.XLOOKUP(P336,'Default Rate to Implied Rating'!$A$102:$A$106,'Default Rate to Implied Rating'!$D$102:$D$106,"AAA",1)</f>
        <v>AAA</v>
      </c>
      <c r="Q337" s="89" t="str">
        <f ca="1">_xlfn.XLOOKUP(Q336,'Default Rate to Implied Rating'!$A$102:$A$106,'Default Rate to Implied Rating'!$D$102:$D$106,"AAA",1)</f>
        <v>AAA</v>
      </c>
      <c r="R337" s="89" t="str">
        <f ca="1">_xlfn.XLOOKUP(R336,'Default Rate to Implied Rating'!$A$102:$A$106,'Default Rate to Implied Rating'!$D$102:$D$106,"AAA",1)</f>
        <v>AAA</v>
      </c>
      <c r="S337" s="89" t="str">
        <f ca="1">_xlfn.XLOOKUP(S336,'Default Rate to Implied Rating'!$A$102:$A$106,'Default Rate to Implied Rating'!$D$102:$D$106,"AAA",1)</f>
        <v>AAA</v>
      </c>
      <c r="T337" s="89" t="str">
        <f ca="1">_xlfn.XLOOKUP(T336,'Default Rate to Implied Rating'!$A$102:$A$106,'Default Rate to Implied Rating'!$D$102:$D$106,"AAA",1)</f>
        <v>AAA</v>
      </c>
      <c r="U337" s="89" t="str">
        <f ca="1">_xlfn.XLOOKUP(U336,'Default Rate to Implied Rating'!$A$102:$A$106,'Default Rate to Implied Rating'!$D$102:$D$106,"AAA",1)</f>
        <v>AAA</v>
      </c>
      <c r="V337" s="50"/>
      <c r="W337" s="50"/>
    </row>
    <row r="338" spans="1:23" x14ac:dyDescent="0.2">
      <c r="A338" s="46"/>
      <c r="C338" s="98"/>
      <c r="D338" s="46"/>
      <c r="E338" s="46"/>
      <c r="F338" s="46"/>
      <c r="G338" s="46"/>
      <c r="H338" s="46"/>
      <c r="I338" s="46"/>
      <c r="J338" s="46"/>
      <c r="K338" s="46"/>
      <c r="L338" s="46"/>
      <c r="M338" s="46"/>
      <c r="N338" s="46"/>
      <c r="O338" s="46"/>
      <c r="P338" s="46"/>
      <c r="Q338" s="46"/>
      <c r="R338" s="46"/>
      <c r="S338" s="46"/>
      <c r="T338" s="46"/>
      <c r="U338" s="46"/>
      <c r="V338" s="46"/>
      <c r="W338" s="46"/>
    </row>
    <row r="339" spans="1:23" x14ac:dyDescent="0.2">
      <c r="A339" s="46"/>
      <c r="C339" s="97" t="s">
        <v>1149</v>
      </c>
      <c r="D339" s="46"/>
      <c r="E339" s="46"/>
      <c r="F339" s="46"/>
      <c r="G339" s="46"/>
      <c r="H339" s="46"/>
      <c r="I339" s="46"/>
      <c r="J339" s="46"/>
      <c r="K339" s="46"/>
      <c r="L339" s="46"/>
      <c r="M339" s="46"/>
      <c r="N339" s="46"/>
      <c r="O339" s="46"/>
      <c r="P339" s="46"/>
      <c r="Q339" s="46"/>
      <c r="R339" s="46"/>
      <c r="S339" s="46"/>
      <c r="T339" s="46"/>
      <c r="U339" s="46"/>
      <c r="V339" s="46"/>
      <c r="W339" s="46"/>
    </row>
    <row r="340" spans="1:23" x14ac:dyDescent="0.2">
      <c r="A340" s="46"/>
      <c r="C340" s="98" t="s">
        <v>1150</v>
      </c>
      <c r="D340" s="46"/>
      <c r="E340" s="46"/>
      <c r="F340" s="99">
        <f t="shared" ref="F340:U340" si="256">SUM(F122:F126)/SUM(F135:F136,F138)</f>
        <v>2.0063520360292739</v>
      </c>
      <c r="G340" s="99">
        <f t="shared" si="256"/>
        <v>1.0982832179784858</v>
      </c>
      <c r="H340" s="99">
        <f t="shared" si="256"/>
        <v>1.1865054285962127</v>
      </c>
      <c r="I340" s="99">
        <f t="shared" si="256"/>
        <v>1.3123016525711693</v>
      </c>
      <c r="J340" s="99">
        <f t="shared" si="256"/>
        <v>0.77640949101430379</v>
      </c>
      <c r="K340" s="99">
        <f t="shared" si="256"/>
        <v>0.69092275140459525</v>
      </c>
      <c r="L340" s="99">
        <f t="shared" ca="1" si="256"/>
        <v>0.72008248487739168</v>
      </c>
      <c r="M340" s="99">
        <f t="shared" ca="1" si="256"/>
        <v>0.72454519539302698</v>
      </c>
      <c r="N340" s="99">
        <f t="shared" ca="1" si="256"/>
        <v>0.73008705896379711</v>
      </c>
      <c r="O340" s="99">
        <f t="shared" ca="1" si="256"/>
        <v>0.74396996655169478</v>
      </c>
      <c r="P340" s="99">
        <f t="shared" ca="1" si="256"/>
        <v>0.76566267214021133</v>
      </c>
      <c r="Q340" s="99">
        <f t="shared" ca="1" si="256"/>
        <v>0.79496417026325561</v>
      </c>
      <c r="R340" s="99">
        <f t="shared" ca="1" si="256"/>
        <v>0.83172232601556184</v>
      </c>
      <c r="S340" s="99">
        <f t="shared" ca="1" si="256"/>
        <v>0.87583160289655271</v>
      </c>
      <c r="T340" s="99">
        <f t="shared" ca="1" si="256"/>
        <v>0.92723128309625591</v>
      </c>
      <c r="U340" s="99">
        <f t="shared" ca="1" si="256"/>
        <v>0.98590415032380652</v>
      </c>
      <c r="V340" s="46"/>
      <c r="W340" s="46"/>
    </row>
    <row r="341" spans="1:23" s="187" customFormat="1" x14ac:dyDescent="0.2">
      <c r="A341" s="50"/>
      <c r="C341" s="188" t="s">
        <v>1209</v>
      </c>
      <c r="D341" s="50"/>
      <c r="E341" s="50"/>
      <c r="F341" s="89" t="str">
        <f>_xlfn.XLOOKUP(F340,'Default Rate to Implied Rating'!F78:F82,'Default Rate to Implied Rating'!$I$78:$I$82,"AAA",1)</f>
        <v>AAA</v>
      </c>
      <c r="G341" s="89" t="str">
        <f>_xlfn.XLOOKUP(G340,'Default Rate to Implied Rating'!G78:G82,'Default Rate to Implied Rating'!$I$78:$I$82,"AAA",1)</f>
        <v>AA</v>
      </c>
      <c r="H341" s="89" t="str">
        <f>_xlfn.XLOOKUP(H340,'Default Rate to Implied Rating'!H78:H82,'Default Rate to Implied Rating'!$I$78:$I$82,"AAA",1)</f>
        <v>BB</v>
      </c>
      <c r="I341" s="89" t="str">
        <f>_xlfn.XLOOKUP(I340,'Default Rate to Implied Rating'!I78:I82,'Default Rate to Implied Rating'!$I$78:$I$82,"AAA",1)</f>
        <v>A</v>
      </c>
      <c r="J341" s="89" t="str">
        <f>_xlfn.XLOOKUP(J340,'Default Rate to Implied Rating'!J78:J82,'Default Rate to Implied Rating'!$I$78:$I$82,"AAA",1)</f>
        <v>AA</v>
      </c>
      <c r="K341" s="89" t="str">
        <f>_xlfn.XLOOKUP(K340,'Default Rate to Implied Rating'!K78:K82,'Default Rate to Implied Rating'!$I$78:$I$82,"AAA",1)</f>
        <v>AA</v>
      </c>
      <c r="L341" s="89" t="str">
        <f ca="1">_xlfn.XLOOKUP(L340,'Default Rate to Implied Rating'!L78:L82,'Default Rate to Implied Rating'!$I$78:$I$82,"AAA",1)</f>
        <v>AA</v>
      </c>
      <c r="M341" s="89" t="str">
        <f ca="1">_xlfn.XLOOKUP(M340,'Default Rate to Implied Rating'!M78:M82,'Default Rate to Implied Rating'!$I$78:$I$82,"AAA",1)</f>
        <v>AA</v>
      </c>
      <c r="N341" s="89" t="str">
        <f ca="1">_xlfn.XLOOKUP(N340,'Default Rate to Implied Rating'!N78:N82,'Default Rate to Implied Rating'!$I$78:$I$82,"AAA",1)</f>
        <v>AA</v>
      </c>
      <c r="O341" s="89" t="str">
        <f ca="1">_xlfn.XLOOKUP(O340,'Default Rate to Implied Rating'!O78:O82,'Default Rate to Implied Rating'!$I$78:$I$82,"AAA",1)</f>
        <v>AA</v>
      </c>
      <c r="P341" s="89" t="str">
        <f ca="1">_xlfn.XLOOKUP(P340,'Default Rate to Implied Rating'!P78:P82,'Default Rate to Implied Rating'!$I$78:$I$82,"AAA",1)</f>
        <v>AA</v>
      </c>
      <c r="Q341" s="89" t="str">
        <f ca="1">_xlfn.XLOOKUP(Q340,'Default Rate to Implied Rating'!Q78:Q82,'Default Rate to Implied Rating'!$I$78:$I$82,"AAA",1)</f>
        <v>AA</v>
      </c>
      <c r="R341" s="89" t="str">
        <f ca="1">_xlfn.XLOOKUP(R340,'Default Rate to Implied Rating'!R78:R82,'Default Rate to Implied Rating'!$I$78:$I$82,"AAA",1)</f>
        <v>AA</v>
      </c>
      <c r="S341" s="89" t="str">
        <f ca="1">_xlfn.XLOOKUP(S340,'Default Rate to Implied Rating'!S78:S82,'Default Rate to Implied Rating'!$I$78:$I$82,"AAA",1)</f>
        <v>AA</v>
      </c>
      <c r="T341" s="89" t="str">
        <f ca="1">_xlfn.XLOOKUP(T340,'Default Rate to Implied Rating'!T78:T82,'Default Rate to Implied Rating'!$I$78:$I$82,"AAA",1)</f>
        <v>AA</v>
      </c>
      <c r="U341" s="89" t="str">
        <f ca="1">_xlfn.XLOOKUP(U340,'Default Rate to Implied Rating'!U78:U82,'Default Rate to Implied Rating'!$I$78:$I$82,"AAA",1)</f>
        <v>AA</v>
      </c>
      <c r="V341" s="50"/>
      <c r="W341" s="50"/>
    </row>
    <row r="342" spans="1:23" x14ac:dyDescent="0.2">
      <c r="A342" s="46"/>
      <c r="C342" s="98" t="s">
        <v>1151</v>
      </c>
      <c r="D342" s="46"/>
      <c r="E342" s="46"/>
      <c r="F342" s="99">
        <f t="shared" ref="F342:U342" si="257">SUM(F122:F124,F126)/SUM(F135:F136,F138)</f>
        <v>1.1993150684931506</v>
      </c>
      <c r="G342" s="99">
        <f t="shared" si="257"/>
        <v>0.70955218049518975</v>
      </c>
      <c r="H342" s="99">
        <f t="shared" si="257"/>
        <v>0.80851297357487184</v>
      </c>
      <c r="I342" s="99">
        <f t="shared" si="257"/>
        <v>0.71105823971398441</v>
      </c>
      <c r="J342" s="99">
        <f t="shared" si="257"/>
        <v>0.44950300202398902</v>
      </c>
      <c r="K342" s="99">
        <f t="shared" si="257"/>
        <v>0.40976378176468775</v>
      </c>
      <c r="L342" s="99">
        <f t="shared" ca="1" si="257"/>
        <v>0.43395091968406085</v>
      </c>
      <c r="M342" s="99">
        <f t="shared" ca="1" si="257"/>
        <v>0.43969716265414943</v>
      </c>
      <c r="N342" s="99">
        <f t="shared" ca="1" si="257"/>
        <v>0.44631101634344444</v>
      </c>
      <c r="O342" s="99">
        <f t="shared" ca="1" si="257"/>
        <v>0.46019392393134229</v>
      </c>
      <c r="P342" s="99">
        <f t="shared" ca="1" si="257"/>
        <v>0.48188662951985878</v>
      </c>
      <c r="Q342" s="99">
        <f t="shared" ca="1" si="257"/>
        <v>0.511188127642903</v>
      </c>
      <c r="R342" s="99">
        <f t="shared" ca="1" si="257"/>
        <v>0.54794628339520934</v>
      </c>
      <c r="S342" s="99">
        <f t="shared" ca="1" si="257"/>
        <v>0.59205556027619999</v>
      </c>
      <c r="T342" s="99">
        <f t="shared" ca="1" si="257"/>
        <v>0.64345524047590341</v>
      </c>
      <c r="U342" s="99">
        <f t="shared" ca="1" si="257"/>
        <v>0.70212810770345413</v>
      </c>
      <c r="V342" s="46"/>
      <c r="W342" s="46"/>
    </row>
    <row r="343" spans="1:23" s="187" customFormat="1" x14ac:dyDescent="0.2">
      <c r="A343" s="50"/>
      <c r="C343" s="188" t="s">
        <v>1209</v>
      </c>
      <c r="D343" s="50"/>
      <c r="E343" s="50"/>
      <c r="F343" s="89" t="str">
        <f>_xlfn.XLOOKUP(F342,'Default Rate to Implied Rating'!$F$84:$F$88,'Default Rate to Implied Rating'!$I$84:$I$88,"AAA",1)</f>
        <v>AA</v>
      </c>
      <c r="G343" s="89" t="str">
        <f>_xlfn.XLOOKUP(G342,'Default Rate to Implied Rating'!$F$84:$F$88,'Default Rate to Implied Rating'!$I$84:$I$88,"AAA",1)</f>
        <v>BBB</v>
      </c>
      <c r="H343" s="89" t="str">
        <f>_xlfn.XLOOKUP(H342,'Default Rate to Implied Rating'!$F$84:$F$88,'Default Rate to Implied Rating'!$I$84:$I$88,"AAA",1)</f>
        <v>A</v>
      </c>
      <c r="I343" s="89" t="str">
        <f>_xlfn.XLOOKUP(I342,'Default Rate to Implied Rating'!$F$84:$F$88,'Default Rate to Implied Rating'!$I$84:$I$88,"AAA",1)</f>
        <v>BBB</v>
      </c>
      <c r="J343" s="89" t="str">
        <f>_xlfn.XLOOKUP(J342,'Default Rate to Implied Rating'!$F$84:$F$88,'Default Rate to Implied Rating'!$I$84:$I$88,"AAA",1)</f>
        <v>BB</v>
      </c>
      <c r="K343" s="89" t="str">
        <f>_xlfn.XLOOKUP(K342,'Default Rate to Implied Rating'!$F$84:$F$88,'Default Rate to Implied Rating'!$I$84:$I$88,"AAA",1)</f>
        <v>BB</v>
      </c>
      <c r="L343" s="89" t="str">
        <f ca="1">_xlfn.XLOOKUP(L342,'Default Rate to Implied Rating'!$F$84:$F$88,'Default Rate to Implied Rating'!$I$84:$I$88,"AAA",1)</f>
        <v>BB</v>
      </c>
      <c r="M343" s="89" t="str">
        <f ca="1">_xlfn.XLOOKUP(M342,'Default Rate to Implied Rating'!$F$84:$F$88,'Default Rate to Implied Rating'!$I$84:$I$88,"AAA",1)</f>
        <v>BB</v>
      </c>
      <c r="N343" s="89" t="str">
        <f ca="1">_xlfn.XLOOKUP(N342,'Default Rate to Implied Rating'!$F$84:$F$88,'Default Rate to Implied Rating'!$I$84:$I$88,"AAA",1)</f>
        <v>BB</v>
      </c>
      <c r="O343" s="89" t="str">
        <f ca="1">_xlfn.XLOOKUP(O342,'Default Rate to Implied Rating'!$F$84:$F$88,'Default Rate to Implied Rating'!$I$84:$I$88,"AAA",1)</f>
        <v>BB</v>
      </c>
      <c r="P343" s="89" t="str">
        <f ca="1">_xlfn.XLOOKUP(P342,'Default Rate to Implied Rating'!$F$84:$F$88,'Default Rate to Implied Rating'!$I$84:$I$88,"AAA",1)</f>
        <v>BB</v>
      </c>
      <c r="Q343" s="89" t="str">
        <f ca="1">_xlfn.XLOOKUP(Q342,'Default Rate to Implied Rating'!$F$84:$F$88,'Default Rate to Implied Rating'!$I$84:$I$88,"AAA",1)</f>
        <v>BB</v>
      </c>
      <c r="R343" s="89" t="str">
        <f ca="1">_xlfn.XLOOKUP(R342,'Default Rate to Implied Rating'!$F$84:$F$88,'Default Rate to Implied Rating'!$I$84:$I$88,"AAA",1)</f>
        <v>BB</v>
      </c>
      <c r="S343" s="89" t="str">
        <f ca="1">_xlfn.XLOOKUP(S342,'Default Rate to Implied Rating'!$F$84:$F$88,'Default Rate to Implied Rating'!$I$84:$I$88,"AAA",1)</f>
        <v>BB</v>
      </c>
      <c r="T343" s="89" t="str">
        <f ca="1">_xlfn.XLOOKUP(T342,'Default Rate to Implied Rating'!$F$84:$F$88,'Default Rate to Implied Rating'!$I$84:$I$88,"AAA",1)</f>
        <v>BBB</v>
      </c>
      <c r="U343" s="89" t="str">
        <f ca="1">_xlfn.XLOOKUP(U342,'Default Rate to Implied Rating'!$F$84:$F$88,'Default Rate to Implied Rating'!$I$84:$I$88,"AAA",1)</f>
        <v>BBB</v>
      </c>
      <c r="V343" s="50"/>
      <c r="W343" s="50"/>
    </row>
    <row r="344" spans="1:23" x14ac:dyDescent="0.2">
      <c r="A344" s="46"/>
      <c r="C344" s="98" t="s">
        <v>1152</v>
      </c>
      <c r="D344" s="46"/>
      <c r="E344" s="46"/>
      <c r="F344" s="99">
        <f t="shared" ref="F344:U344" si="258">F122/SUM(F135:F136,F138)</f>
        <v>0.52563801838994184</v>
      </c>
      <c r="G344" s="99">
        <f t="shared" si="258"/>
        <v>0.30915617078140883</v>
      </c>
      <c r="H344" s="99">
        <f t="shared" si="258"/>
        <v>0.3840202946117664</v>
      </c>
      <c r="I344" s="99">
        <f t="shared" si="258"/>
        <v>0.2484849412145716</v>
      </c>
      <c r="J344" s="99">
        <f t="shared" si="258"/>
        <v>0.12997762065827187</v>
      </c>
      <c r="K344" s="99">
        <f t="shared" si="258"/>
        <v>0.14496038563923191</v>
      </c>
      <c r="L344" s="99">
        <f t="shared" ca="1" si="258"/>
        <v>0.17038543129653816</v>
      </c>
      <c r="M344" s="99">
        <f t="shared" ca="1" si="258"/>
        <v>0.17581214400517969</v>
      </c>
      <c r="N344" s="99">
        <f t="shared" ca="1" si="258"/>
        <v>0.18215913004991088</v>
      </c>
      <c r="O344" s="99">
        <f t="shared" ca="1" si="258"/>
        <v>0.19604203763780878</v>
      </c>
      <c r="P344" s="99">
        <f t="shared" ca="1" si="258"/>
        <v>0.21773474322632533</v>
      </c>
      <c r="Q344" s="99">
        <f t="shared" ca="1" si="258"/>
        <v>0.24703624134936952</v>
      </c>
      <c r="R344" s="99">
        <f t="shared" ca="1" si="258"/>
        <v>0.28379439710167587</v>
      </c>
      <c r="S344" s="99">
        <f t="shared" ca="1" si="258"/>
        <v>0.32790367398266662</v>
      </c>
      <c r="T344" s="99">
        <f t="shared" ca="1" si="258"/>
        <v>0.37930335418236993</v>
      </c>
      <c r="U344" s="99">
        <f t="shared" ca="1" si="258"/>
        <v>0.4379762214099206</v>
      </c>
      <c r="V344" s="46"/>
      <c r="W344" s="46"/>
    </row>
    <row r="345" spans="1:23" s="187" customFormat="1" x14ac:dyDescent="0.2">
      <c r="A345" s="50"/>
      <c r="C345" s="188" t="s">
        <v>1209</v>
      </c>
      <c r="D345" s="50"/>
      <c r="E345" s="50"/>
      <c r="F345" s="89" t="str">
        <f>_xlfn.XLOOKUP(F344,'Default Rate to Implied Rating'!$F$90:$F$94,'Default Rate to Implied Rating'!$I$90:$I$94,"AAA",1)</f>
        <v>A</v>
      </c>
      <c r="G345" s="89" t="str">
        <f>_xlfn.XLOOKUP(G344,'Default Rate to Implied Rating'!$F$90:$F$94,'Default Rate to Implied Rating'!$I$90:$I$94,"AAA",1)</f>
        <v>BBB</v>
      </c>
      <c r="H345" s="89" t="str">
        <f>_xlfn.XLOOKUP(H344,'Default Rate to Implied Rating'!$F$90:$F$94,'Default Rate to Implied Rating'!$I$90:$I$94,"AAA",1)</f>
        <v>BBB</v>
      </c>
      <c r="I345" s="89" t="str">
        <f>_xlfn.XLOOKUP(I344,'Default Rate to Implied Rating'!$F$90:$F$94,'Default Rate to Implied Rating'!$I$90:$I$94,"AAA",1)</f>
        <v>BB</v>
      </c>
      <c r="J345" s="89" t="str">
        <f>_xlfn.XLOOKUP(J344,'Default Rate to Implied Rating'!$F$90:$F$94,'Default Rate to Implied Rating'!$I$90:$I$94,"AAA",1)</f>
        <v>B</v>
      </c>
      <c r="K345" s="89" t="str">
        <f>_xlfn.XLOOKUP(K344,'Default Rate to Implied Rating'!$F$90:$F$94,'Default Rate to Implied Rating'!$I$90:$I$94,"AAA",1)</f>
        <v>B</v>
      </c>
      <c r="L345" s="89" t="str">
        <f ca="1">_xlfn.XLOOKUP(L344,'Default Rate to Implied Rating'!$F$90:$F$94,'Default Rate to Implied Rating'!$I$90:$I$94,"AAA",1)</f>
        <v>B</v>
      </c>
      <c r="M345" s="89" t="str">
        <f ca="1">_xlfn.XLOOKUP(M344,'Default Rate to Implied Rating'!$F$90:$F$94,'Default Rate to Implied Rating'!$I$90:$I$94,"AAA",1)</f>
        <v>B</v>
      </c>
      <c r="N345" s="89" t="str">
        <f ca="1">_xlfn.XLOOKUP(N344,'Default Rate to Implied Rating'!$F$90:$F$94,'Default Rate to Implied Rating'!$I$90:$I$94,"AAA",1)</f>
        <v>B</v>
      </c>
      <c r="O345" s="89" t="str">
        <f ca="1">_xlfn.XLOOKUP(O344,'Default Rate to Implied Rating'!$F$90:$F$94,'Default Rate to Implied Rating'!$I$90:$I$94,"AAA",1)</f>
        <v>B</v>
      </c>
      <c r="P345" s="89" t="str">
        <f ca="1">_xlfn.XLOOKUP(P344,'Default Rate to Implied Rating'!$F$90:$F$94,'Default Rate to Implied Rating'!$I$90:$I$94,"AAA",1)</f>
        <v>BB</v>
      </c>
      <c r="Q345" s="89" t="str">
        <f ca="1">_xlfn.XLOOKUP(Q344,'Default Rate to Implied Rating'!$F$90:$F$94,'Default Rate to Implied Rating'!$I$90:$I$94,"AAA",1)</f>
        <v>BB</v>
      </c>
      <c r="R345" s="89" t="str">
        <f ca="1">_xlfn.XLOOKUP(R344,'Default Rate to Implied Rating'!$F$90:$F$94,'Default Rate to Implied Rating'!$I$90:$I$94,"AAA",1)</f>
        <v>BB</v>
      </c>
      <c r="S345" s="89" t="str">
        <f ca="1">_xlfn.XLOOKUP(S344,'Default Rate to Implied Rating'!$F$90:$F$94,'Default Rate to Implied Rating'!$I$90:$I$94,"AAA",1)</f>
        <v>BBB</v>
      </c>
      <c r="T345" s="89" t="str">
        <f ca="1">_xlfn.XLOOKUP(T344,'Default Rate to Implied Rating'!$F$90:$F$94,'Default Rate to Implied Rating'!$I$90:$I$94,"AAA",1)</f>
        <v>BBB</v>
      </c>
      <c r="U345" s="89" t="str">
        <f ca="1">_xlfn.XLOOKUP(U344,'Default Rate to Implied Rating'!$F$90:$F$94,'Default Rate to Implied Rating'!$I$90:$I$94,"AAA",1)</f>
        <v>BBB</v>
      </c>
      <c r="V345" s="50"/>
      <c r="W345" s="50"/>
    </row>
    <row r="346" spans="1:23" x14ac:dyDescent="0.2">
      <c r="A346" s="46"/>
      <c r="C346" s="98"/>
      <c r="D346" s="46"/>
      <c r="E346" s="46"/>
      <c r="F346" s="46"/>
      <c r="G346" s="46"/>
      <c r="H346" s="46"/>
      <c r="I346" s="46"/>
      <c r="J346" s="46"/>
      <c r="K346" s="46"/>
      <c r="L346" s="46"/>
      <c r="M346" s="46"/>
      <c r="N346" s="46"/>
      <c r="O346" s="46"/>
      <c r="P346" s="46"/>
      <c r="Q346" s="46"/>
      <c r="R346" s="46"/>
      <c r="S346" s="46"/>
      <c r="T346" s="46"/>
      <c r="U346" s="46"/>
      <c r="V346" s="46"/>
      <c r="W346" s="46"/>
    </row>
    <row r="347" spans="1:23" x14ac:dyDescent="0.2">
      <c r="A347" s="46"/>
      <c r="C347" s="97" t="s">
        <v>1153</v>
      </c>
      <c r="D347" s="46"/>
      <c r="E347" s="46"/>
      <c r="F347" s="46"/>
      <c r="G347" s="46"/>
      <c r="H347" s="46"/>
      <c r="I347" s="46"/>
      <c r="J347" s="46"/>
      <c r="K347" s="46"/>
      <c r="L347" s="46"/>
      <c r="M347" s="46"/>
      <c r="N347" s="46"/>
      <c r="O347" s="46"/>
      <c r="P347" s="46"/>
      <c r="Q347" s="46"/>
      <c r="R347" s="46"/>
      <c r="S347" s="46"/>
      <c r="T347" s="46"/>
      <c r="U347" s="46"/>
      <c r="V347" s="46"/>
      <c r="W347" s="46"/>
    </row>
    <row r="348" spans="1:23" x14ac:dyDescent="0.2">
      <c r="A348" s="46"/>
      <c r="C348" s="98" t="s">
        <v>1154</v>
      </c>
      <c r="D348" s="46"/>
      <c r="E348" s="46"/>
      <c r="F348" s="100">
        <f t="shared" ref="F348:U348" si="259">F123/F14*365.25</f>
        <v>34.699837801775239</v>
      </c>
      <c r="G348" s="100">
        <f t="shared" si="259"/>
        <v>42.340718214424612</v>
      </c>
      <c r="H348" s="100">
        <f t="shared" si="259"/>
        <v>30.768476248975542</v>
      </c>
      <c r="I348" s="100">
        <f t="shared" si="259"/>
        <v>32.306113527905183</v>
      </c>
      <c r="J348" s="100">
        <f t="shared" si="259"/>
        <v>30.126153640758872</v>
      </c>
      <c r="K348" s="100">
        <f t="shared" si="259"/>
        <v>24.918707710767244</v>
      </c>
      <c r="L348" s="100">
        <f t="shared" si="259"/>
        <v>24.918707710767244</v>
      </c>
      <c r="M348" s="100">
        <f t="shared" si="259"/>
        <v>24.918707710767244</v>
      </c>
      <c r="N348" s="100">
        <f t="shared" si="259"/>
        <v>24.918707710767244</v>
      </c>
      <c r="O348" s="100">
        <f t="shared" si="259"/>
        <v>24.918707710767244</v>
      </c>
      <c r="P348" s="100">
        <f t="shared" si="259"/>
        <v>24.918707710767244</v>
      </c>
      <c r="Q348" s="100">
        <f t="shared" si="259"/>
        <v>24.918707710767244</v>
      </c>
      <c r="R348" s="100">
        <f t="shared" si="259"/>
        <v>24.918707710767244</v>
      </c>
      <c r="S348" s="100">
        <f t="shared" si="259"/>
        <v>24.918707710767244</v>
      </c>
      <c r="T348" s="100">
        <f t="shared" si="259"/>
        <v>24.918707710767244</v>
      </c>
      <c r="U348" s="100">
        <f t="shared" si="259"/>
        <v>24.918707710767244</v>
      </c>
      <c r="V348" s="100"/>
      <c r="W348" s="46"/>
    </row>
    <row r="349" spans="1:23" x14ac:dyDescent="0.2">
      <c r="A349" s="46"/>
      <c r="C349" s="98" t="s">
        <v>1155</v>
      </c>
      <c r="D349" s="46"/>
      <c r="E349" s="46"/>
      <c r="F349" s="100">
        <f t="shared" ref="F349:U349" si="260">F125/F15*-365.25</f>
        <v>102.41147151679523</v>
      </c>
      <c r="G349" s="100">
        <f t="shared" si="260"/>
        <v>100.57019424436677</v>
      </c>
      <c r="H349" s="100">
        <f t="shared" si="260"/>
        <v>87.313624333293035</v>
      </c>
      <c r="I349" s="100">
        <f t="shared" si="260"/>
        <v>101.6307888461872</v>
      </c>
      <c r="J349" s="100">
        <f t="shared" si="260"/>
        <v>80.259090289139593</v>
      </c>
      <c r="K349" s="100">
        <f t="shared" si="260"/>
        <v>76.910939799627627</v>
      </c>
      <c r="L349" s="100">
        <f t="shared" si="260"/>
        <v>76.910939799627627</v>
      </c>
      <c r="M349" s="100">
        <f t="shared" si="260"/>
        <v>76.910939799627627</v>
      </c>
      <c r="N349" s="100">
        <f t="shared" si="260"/>
        <v>76.910939799627627</v>
      </c>
      <c r="O349" s="100">
        <f t="shared" si="260"/>
        <v>76.910939799627613</v>
      </c>
      <c r="P349" s="100">
        <f t="shared" si="260"/>
        <v>76.910939799627613</v>
      </c>
      <c r="Q349" s="100">
        <f t="shared" si="260"/>
        <v>76.910939799627627</v>
      </c>
      <c r="R349" s="100">
        <f t="shared" si="260"/>
        <v>76.910939799627613</v>
      </c>
      <c r="S349" s="100">
        <f t="shared" si="260"/>
        <v>76.910939799627613</v>
      </c>
      <c r="T349" s="100">
        <f t="shared" si="260"/>
        <v>76.910939799627613</v>
      </c>
      <c r="U349" s="100">
        <f t="shared" si="260"/>
        <v>76.910939799627613</v>
      </c>
      <c r="V349" s="100"/>
      <c r="W349" s="46"/>
    </row>
    <row r="350" spans="1:23" x14ac:dyDescent="0.2">
      <c r="A350" s="46"/>
      <c r="C350" s="98" t="s">
        <v>1156</v>
      </c>
      <c r="D350" s="46"/>
      <c r="E350" s="46"/>
      <c r="F350" s="100">
        <f t="shared" ref="F350:U350" si="261">F135/F15*-365.25</f>
        <v>57.004139114674423</v>
      </c>
      <c r="G350" s="100">
        <f t="shared" si="261"/>
        <v>64.767248739392741</v>
      </c>
      <c r="H350" s="100">
        <f t="shared" si="261"/>
        <v>66.305112483710175</v>
      </c>
      <c r="I350" s="100">
        <f t="shared" si="261"/>
        <v>49.747578336735103</v>
      </c>
      <c r="J350" s="100">
        <f t="shared" si="261"/>
        <v>54.397193291016507</v>
      </c>
      <c r="K350" s="100">
        <f t="shared" si="261"/>
        <v>57.188929426367579</v>
      </c>
      <c r="L350" s="100">
        <f t="shared" si="261"/>
        <v>57.188929426367579</v>
      </c>
      <c r="M350" s="100">
        <f t="shared" si="261"/>
        <v>57.188929426367579</v>
      </c>
      <c r="N350" s="100">
        <f t="shared" si="261"/>
        <v>57.188929426367579</v>
      </c>
      <c r="O350" s="100">
        <f t="shared" si="261"/>
        <v>57.188929426367579</v>
      </c>
      <c r="P350" s="100">
        <f t="shared" si="261"/>
        <v>57.188929426367579</v>
      </c>
      <c r="Q350" s="100">
        <f t="shared" si="261"/>
        <v>57.188929426367594</v>
      </c>
      <c r="R350" s="100">
        <f t="shared" si="261"/>
        <v>57.188929426367579</v>
      </c>
      <c r="S350" s="100">
        <f t="shared" si="261"/>
        <v>57.188929426367579</v>
      </c>
      <c r="T350" s="100">
        <f t="shared" si="261"/>
        <v>57.188929426367579</v>
      </c>
      <c r="U350" s="100">
        <f t="shared" si="261"/>
        <v>57.188929426367579</v>
      </c>
      <c r="V350" s="100"/>
      <c r="W350" s="46"/>
    </row>
    <row r="351" spans="1:23" x14ac:dyDescent="0.2">
      <c r="A351" s="46"/>
      <c r="C351" s="98" t="s">
        <v>1157</v>
      </c>
      <c r="D351" s="46"/>
      <c r="E351" s="46"/>
      <c r="F351" s="46">
        <f t="shared" ref="F351:U351" si="262">F348+F349-F350</f>
        <v>80.107170203896061</v>
      </c>
      <c r="G351" s="46">
        <f t="shared" si="262"/>
        <v>78.143663719398646</v>
      </c>
      <c r="H351" s="46">
        <f t="shared" si="262"/>
        <v>51.776988098558405</v>
      </c>
      <c r="I351" s="46">
        <f t="shared" si="262"/>
        <v>84.189324037357267</v>
      </c>
      <c r="J351" s="46">
        <f t="shared" si="262"/>
        <v>55.988050638881958</v>
      </c>
      <c r="K351" s="46">
        <f t="shared" si="262"/>
        <v>44.640718084027284</v>
      </c>
      <c r="L351" s="46">
        <f t="shared" si="262"/>
        <v>44.640718084027284</v>
      </c>
      <c r="M351" s="46">
        <f t="shared" si="262"/>
        <v>44.640718084027284</v>
      </c>
      <c r="N351" s="46">
        <f t="shared" si="262"/>
        <v>44.640718084027284</v>
      </c>
      <c r="O351" s="46">
        <f t="shared" si="262"/>
        <v>44.640718084027284</v>
      </c>
      <c r="P351" s="46">
        <f t="shared" si="262"/>
        <v>44.640718084027284</v>
      </c>
      <c r="Q351" s="46">
        <f t="shared" si="262"/>
        <v>44.64071808402727</v>
      </c>
      <c r="R351" s="46">
        <f t="shared" si="262"/>
        <v>44.640718084027284</v>
      </c>
      <c r="S351" s="46">
        <f t="shared" si="262"/>
        <v>44.640718084027284</v>
      </c>
      <c r="T351" s="46">
        <f t="shared" si="262"/>
        <v>44.640718084027284</v>
      </c>
      <c r="U351" s="46">
        <f t="shared" si="262"/>
        <v>44.640718084027284</v>
      </c>
      <c r="V351" s="100"/>
      <c r="W351" s="46"/>
    </row>
    <row r="352" spans="1:23" s="187" customFormat="1" x14ac:dyDescent="0.2">
      <c r="A352" s="50"/>
      <c r="C352" s="188" t="s">
        <v>1209</v>
      </c>
      <c r="D352" s="50"/>
      <c r="E352" s="50"/>
      <c r="F352" s="89" t="str">
        <f>_xlfn.XLOOKUP(F351,'Default Rate to Implied Rating'!$Y$66:$Y$70,'Default Rate to Implied Rating'!$AA$66:$AA$70,"AAA",1)</f>
        <v>A</v>
      </c>
      <c r="G352" s="89" t="str">
        <f>_xlfn.XLOOKUP(G351,'Default Rate to Implied Rating'!$Y$66:$Y$70,'Default Rate to Implied Rating'!$AA$66:$AA$70,"AAA",1)</f>
        <v>A</v>
      </c>
      <c r="H352" s="89" t="str">
        <f>_xlfn.XLOOKUP(H351,'Default Rate to Implied Rating'!$Y$66:$Y$70,'Default Rate to Implied Rating'!$AA$66:$AA$70,"AAA",1)</f>
        <v>AA</v>
      </c>
      <c r="I352" s="89" t="str">
        <f>_xlfn.XLOOKUP(I351,'Default Rate to Implied Rating'!$Y$66:$Y$70,'Default Rate to Implied Rating'!$AA$66:$AA$70,"AAA",1)</f>
        <v>A</v>
      </c>
      <c r="J352" s="89" t="str">
        <f>_xlfn.XLOOKUP(J351,'Default Rate to Implied Rating'!$Y$66:$Y$70,'Default Rate to Implied Rating'!$AA$66:$AA$70,"AAA",1)</f>
        <v>AA</v>
      </c>
      <c r="K352" s="89" t="str">
        <f>_xlfn.XLOOKUP(K351,'Default Rate to Implied Rating'!$Y$66:$Y$70,'Default Rate to Implied Rating'!$AA$66:$AA$70,"AAA",1)</f>
        <v>AA</v>
      </c>
      <c r="L352" s="89" t="str">
        <f>_xlfn.XLOOKUP(L351,'Default Rate to Implied Rating'!$Y$66:$Y$70,'Default Rate to Implied Rating'!$AA$66:$AA$70,"AAA",1)</f>
        <v>AA</v>
      </c>
      <c r="M352" s="89" t="str">
        <f>_xlfn.XLOOKUP(M351,'Default Rate to Implied Rating'!$Y$66:$Y$70,'Default Rate to Implied Rating'!$AA$66:$AA$70,"AAA",1)</f>
        <v>AA</v>
      </c>
      <c r="N352" s="89" t="str">
        <f>_xlfn.XLOOKUP(N351,'Default Rate to Implied Rating'!$Y$66:$Y$70,'Default Rate to Implied Rating'!$AA$66:$AA$70,"AAA",1)</f>
        <v>AA</v>
      </c>
      <c r="O352" s="89" t="str">
        <f>_xlfn.XLOOKUP(O351,'Default Rate to Implied Rating'!$Y$66:$Y$70,'Default Rate to Implied Rating'!$AA$66:$AA$70,"AAA",1)</f>
        <v>AA</v>
      </c>
      <c r="P352" s="89" t="str">
        <f>_xlfn.XLOOKUP(P351,'Default Rate to Implied Rating'!$Y$66:$Y$70,'Default Rate to Implied Rating'!$AA$66:$AA$70,"AAA",1)</f>
        <v>AA</v>
      </c>
      <c r="Q352" s="89" t="str">
        <f>_xlfn.XLOOKUP(Q351,'Default Rate to Implied Rating'!$Y$66:$Y$70,'Default Rate to Implied Rating'!$AA$66:$AA$70,"AAA",1)</f>
        <v>AA</v>
      </c>
      <c r="R352" s="89" t="str">
        <f>_xlfn.XLOOKUP(R351,'Default Rate to Implied Rating'!$Y$66:$Y$70,'Default Rate to Implied Rating'!$AA$66:$AA$70,"AAA",1)</f>
        <v>AA</v>
      </c>
      <c r="S352" s="89" t="str">
        <f>_xlfn.XLOOKUP(S351,'Default Rate to Implied Rating'!$Y$66:$Y$70,'Default Rate to Implied Rating'!$AA$66:$AA$70,"AAA",1)</f>
        <v>AA</v>
      </c>
      <c r="T352" s="89" t="str">
        <f>_xlfn.XLOOKUP(T351,'Default Rate to Implied Rating'!$Y$66:$Y$70,'Default Rate to Implied Rating'!$AA$66:$AA$70,"AAA",1)</f>
        <v>AA</v>
      </c>
      <c r="U352" s="89" t="str">
        <f>_xlfn.XLOOKUP(U351,'Default Rate to Implied Rating'!$Y$66:$Y$70,'Default Rate to Implied Rating'!$AA$66:$AA$70,"AAA",1)</f>
        <v>AA</v>
      </c>
      <c r="V352" s="50"/>
      <c r="W352" s="50"/>
    </row>
    <row r="353" spans="1:23" x14ac:dyDescent="0.2">
      <c r="A353" s="46"/>
      <c r="C353" s="98"/>
      <c r="D353" s="46"/>
      <c r="E353" s="46"/>
      <c r="F353" s="46"/>
      <c r="G353" s="46"/>
      <c r="H353" s="46"/>
      <c r="I353" s="46"/>
      <c r="J353" s="46"/>
      <c r="K353" s="46"/>
      <c r="L353" s="46"/>
      <c r="M353" s="46"/>
      <c r="N353" s="46"/>
      <c r="O353" s="46"/>
      <c r="P353" s="46"/>
      <c r="Q353" s="46"/>
      <c r="R353" s="46"/>
      <c r="S353" s="46"/>
      <c r="T353" s="46"/>
      <c r="U353" s="46"/>
      <c r="V353" s="46"/>
      <c r="W353" s="46"/>
    </row>
    <row r="354" spans="1:23" x14ac:dyDescent="0.2">
      <c r="A354" s="46"/>
      <c r="C354" s="97" t="s">
        <v>1158</v>
      </c>
      <c r="D354" s="46"/>
      <c r="E354" s="46"/>
      <c r="F354" s="46"/>
      <c r="G354" s="46"/>
      <c r="H354" s="46"/>
      <c r="I354" s="46"/>
      <c r="J354" s="46"/>
      <c r="K354" s="46"/>
      <c r="L354" s="46"/>
      <c r="M354" s="46"/>
      <c r="N354" s="46"/>
      <c r="O354" s="46"/>
      <c r="P354" s="46"/>
      <c r="Q354" s="46"/>
      <c r="R354" s="46"/>
      <c r="S354" s="46"/>
      <c r="T354" s="46"/>
      <c r="U354" s="46"/>
      <c r="V354" s="46"/>
      <c r="W354" s="46"/>
    </row>
    <row r="355" spans="1:23" x14ac:dyDescent="0.2">
      <c r="A355" s="46"/>
      <c r="C355" s="98" t="s">
        <v>1159</v>
      </c>
      <c r="D355" s="46"/>
      <c r="E355" s="46"/>
      <c r="F355" s="99">
        <f t="shared" ref="F355:U355" si="263">F142/F133</f>
        <v>0.82146095977000599</v>
      </c>
      <c r="G355" s="99">
        <f t="shared" si="263"/>
        <v>0.7402100430580224</v>
      </c>
      <c r="H355" s="99">
        <f t="shared" si="263"/>
        <v>0.99088583803431307</v>
      </c>
      <c r="I355" s="99">
        <f t="shared" si="263"/>
        <v>0.81831011038480861</v>
      </c>
      <c r="J355" s="99">
        <f t="shared" si="263"/>
        <v>0.68691322730312931</v>
      </c>
      <c r="K355" s="99">
        <f t="shared" si="263"/>
        <v>0.61852168873267332</v>
      </c>
      <c r="L355" s="99">
        <f t="shared" ca="1" si="263"/>
        <v>0.60731148870672957</v>
      </c>
      <c r="M355" s="99">
        <f t="shared" ca="1" si="263"/>
        <v>0.5993401287091833</v>
      </c>
      <c r="N355" s="99">
        <f t="shared" ca="1" si="263"/>
        <v>0.58971655032258818</v>
      </c>
      <c r="O355" s="99">
        <f t="shared" ca="1" si="263"/>
        <v>0.57948748087290358</v>
      </c>
      <c r="P355" s="99">
        <f t="shared" ca="1" si="263"/>
        <v>0.56867298440423109</v>
      </c>
      <c r="Q355" s="99">
        <f t="shared" ca="1" si="263"/>
        <v>0.55738986236088905</v>
      </c>
      <c r="R355" s="99">
        <f t="shared" ca="1" si="263"/>
        <v>0.54574741709734609</v>
      </c>
      <c r="S355" s="99">
        <f t="shared" ca="1" si="263"/>
        <v>0.53384638848220989</v>
      </c>
      <c r="T355" s="99">
        <f t="shared" ca="1" si="263"/>
        <v>0.521778337340152</v>
      </c>
      <c r="U355" s="99">
        <f t="shared" ca="1" si="263"/>
        <v>0.5096254055877617</v>
      </c>
      <c r="V355" s="46"/>
      <c r="W355" s="46"/>
    </row>
    <row r="356" spans="1:23" s="187" customFormat="1" x14ac:dyDescent="0.2">
      <c r="A356" s="50"/>
      <c r="C356" s="188" t="s">
        <v>1209</v>
      </c>
      <c r="D356" s="50"/>
      <c r="E356" s="50"/>
      <c r="F356" s="89" t="str">
        <f>_xlfn.XLOOKUP(F355,'Default Rate to Implied Rating'!$Q$66:$Q$70,'Default Rate to Implied Rating'!$S$66:$S$70,"AAA",1)</f>
        <v>BB</v>
      </c>
      <c r="G356" s="89" t="str">
        <f>_xlfn.XLOOKUP(G355,'Default Rate to Implied Rating'!$Q$66:$Q$70,'Default Rate to Implied Rating'!$S$66:$S$70,"AAA",1)</f>
        <v>BBB</v>
      </c>
      <c r="H356" s="89" t="str">
        <f>_xlfn.XLOOKUP(H355,'Default Rate to Implied Rating'!$Q$66:$Q$70,'Default Rate to Implied Rating'!$S$66:$S$70,"AAA",1)</f>
        <v>BB</v>
      </c>
      <c r="I356" s="89" t="str">
        <f>_xlfn.XLOOKUP(I355,'Default Rate to Implied Rating'!$Q$66:$Q$70,'Default Rate to Implied Rating'!$S$66:$S$70,"AAA",1)</f>
        <v>BB</v>
      </c>
      <c r="J356" s="89" t="str">
        <f>_xlfn.XLOOKUP(J355,'Default Rate to Implied Rating'!$Q$66:$Q$70,'Default Rate to Implied Rating'!$S$66:$S$70,"AAA",1)</f>
        <v>BBB</v>
      </c>
      <c r="K356" s="89" t="str">
        <f>_xlfn.XLOOKUP(K355,'Default Rate to Implied Rating'!$Q$66:$Q$70,'Default Rate to Implied Rating'!$S$66:$S$70,"AAA",1)</f>
        <v>BBB</v>
      </c>
      <c r="L356" s="89" t="str">
        <f ca="1">_xlfn.XLOOKUP(L355,'Default Rate to Implied Rating'!$Q$66:$Q$70,'Default Rate to Implied Rating'!$S$66:$S$70,"AAA",1)</f>
        <v>BBB</v>
      </c>
      <c r="M356" s="89" t="str">
        <f ca="1">_xlfn.XLOOKUP(M355,'Default Rate to Implied Rating'!$Q$66:$Q$70,'Default Rate to Implied Rating'!$S$66:$S$70,"AAA",1)</f>
        <v>A</v>
      </c>
      <c r="N356" s="89" t="str">
        <f ca="1">_xlfn.XLOOKUP(N355,'Default Rate to Implied Rating'!$Q$66:$Q$70,'Default Rate to Implied Rating'!$S$66:$S$70,"AAA",1)</f>
        <v>A</v>
      </c>
      <c r="O356" s="89" t="str">
        <f ca="1">_xlfn.XLOOKUP(O355,'Default Rate to Implied Rating'!$Q$66:$Q$70,'Default Rate to Implied Rating'!$S$66:$S$70,"AAA",1)</f>
        <v>A</v>
      </c>
      <c r="P356" s="89" t="str">
        <f ca="1">_xlfn.XLOOKUP(P355,'Default Rate to Implied Rating'!$Q$66:$Q$70,'Default Rate to Implied Rating'!$S$66:$S$70,"AAA",1)</f>
        <v>A</v>
      </c>
      <c r="Q356" s="89" t="str">
        <f ca="1">_xlfn.XLOOKUP(Q355,'Default Rate to Implied Rating'!$Q$66:$Q$70,'Default Rate to Implied Rating'!$S$66:$S$70,"AAA",1)</f>
        <v>A</v>
      </c>
      <c r="R356" s="89" t="str">
        <f ca="1">_xlfn.XLOOKUP(R355,'Default Rate to Implied Rating'!$Q$66:$Q$70,'Default Rate to Implied Rating'!$S$66:$S$70,"AAA",1)</f>
        <v>A</v>
      </c>
      <c r="S356" s="89" t="str">
        <f ca="1">_xlfn.XLOOKUP(S355,'Default Rate to Implied Rating'!$Q$66:$Q$70,'Default Rate to Implied Rating'!$S$66:$S$70,"AAA",1)</f>
        <v>A</v>
      </c>
      <c r="T356" s="89" t="str">
        <f ca="1">_xlfn.XLOOKUP(T355,'Default Rate to Implied Rating'!$Q$66:$Q$70,'Default Rate to Implied Rating'!$S$66:$S$70,"AAA",1)</f>
        <v>A</v>
      </c>
      <c r="U356" s="89" t="str">
        <f ca="1">_xlfn.XLOOKUP(U355,'Default Rate to Implied Rating'!$Q$66:$Q$70,'Default Rate to Implied Rating'!$S$66:$S$70,"AAA",1)</f>
        <v>A</v>
      </c>
      <c r="V356" s="50"/>
      <c r="W356" s="50"/>
    </row>
    <row r="357" spans="1:23" x14ac:dyDescent="0.2">
      <c r="A357" s="46"/>
      <c r="C357" s="98" t="s">
        <v>1160</v>
      </c>
      <c r="D357" s="46"/>
      <c r="E357" s="46"/>
      <c r="F357" s="99">
        <f t="shared" ref="F357:U357" si="264">(F137+F139)/F147</f>
        <v>2.9849740343428981</v>
      </c>
      <c r="G357" s="99">
        <f t="shared" si="264"/>
        <v>1.2850054880209749</v>
      </c>
      <c r="H357" s="99">
        <f t="shared" si="264"/>
        <v>68.424868626615535</v>
      </c>
      <c r="I357" s="99">
        <f t="shared" si="264"/>
        <v>3.1725952433640492</v>
      </c>
      <c r="J357" s="99">
        <f t="shared" si="264"/>
        <v>1.3730850946026716</v>
      </c>
      <c r="K357" s="99">
        <f t="shared" si="264"/>
        <v>0.92676708800631025</v>
      </c>
      <c r="L357" s="99">
        <f t="shared" ca="1" si="264"/>
        <v>0.88897927353301354</v>
      </c>
      <c r="M357" s="99">
        <f t="shared" ca="1" si="264"/>
        <v>0.85946918459465904</v>
      </c>
      <c r="N357" s="99">
        <f t="shared" ca="1" si="264"/>
        <v>0.82607306462979324</v>
      </c>
      <c r="O357" s="99">
        <f t="shared" ca="1" si="264"/>
        <v>0.7925296628569356</v>
      </c>
      <c r="P357" s="99">
        <f t="shared" ca="1" si="264"/>
        <v>0.75934580417480246</v>
      </c>
      <c r="Q357" s="99">
        <f t="shared" ca="1" si="264"/>
        <v>0.72692108170316094</v>
      </c>
      <c r="R357" s="99">
        <f t="shared" ca="1" si="264"/>
        <v>0.69555631751208891</v>
      </c>
      <c r="S357" s="99">
        <f t="shared" ca="1" si="264"/>
        <v>0.66546566765527326</v>
      </c>
      <c r="T357" s="99">
        <f t="shared" ca="1" si="264"/>
        <v>0.63679020856771118</v>
      </c>
      <c r="U357" s="99">
        <f t="shared" ca="1" si="264"/>
        <v>0.6096114805514532</v>
      </c>
      <c r="V357" s="46"/>
      <c r="W357" s="46"/>
    </row>
    <row r="358" spans="1:23" s="187" customFormat="1" x14ac:dyDescent="0.2">
      <c r="A358" s="50"/>
      <c r="C358" s="188" t="s">
        <v>1209</v>
      </c>
      <c r="D358" s="50"/>
      <c r="E358" s="50"/>
      <c r="F358" s="89" t="str">
        <f>_xlfn.XLOOKUP(F357,'Default Rate to Implied Rating'!$M$66:$M$71,'Default Rate to Implied Rating'!$O$66:$O$71,"AAA",1)</f>
        <v>B</v>
      </c>
      <c r="G358" s="89" t="str">
        <f>_xlfn.XLOOKUP(G357,'Default Rate to Implied Rating'!$M$66:$M$71,'Default Rate to Implied Rating'!$O$66:$O$71,"AAA",1)</f>
        <v>BBB</v>
      </c>
      <c r="H358" s="89" t="str">
        <f>_xlfn.XLOOKUP(H357,'Default Rate to Implied Rating'!$M$66:$M$71,'Default Rate to Implied Rating'!$O$66:$O$71,"AAA",1)</f>
        <v>CCC/C</v>
      </c>
      <c r="I358" s="89" t="str">
        <f>_xlfn.XLOOKUP(I357,'Default Rate to Implied Rating'!$M$66:$M$71,'Default Rate to Implied Rating'!$O$66:$O$71,"AAA",1)</f>
        <v>CCC/C</v>
      </c>
      <c r="J358" s="89" t="str">
        <f>_xlfn.XLOOKUP(J357,'Default Rate to Implied Rating'!$M$66:$M$71,'Default Rate to Implied Rating'!$O$66:$O$71,"AAA",1)</f>
        <v>BBB</v>
      </c>
      <c r="K358" s="89" t="str">
        <f>_xlfn.XLOOKUP(K357,'Default Rate to Implied Rating'!$M$66:$M$71,'Default Rate to Implied Rating'!$O$66:$O$71,"AAA",1)</f>
        <v>A</v>
      </c>
      <c r="L358" s="89" t="str">
        <f ca="1">_xlfn.XLOOKUP(L357,'Default Rate to Implied Rating'!$M$66:$M$71,'Default Rate to Implied Rating'!$O$66:$O$71,"AAA",1)</f>
        <v>A</v>
      </c>
      <c r="M358" s="89" t="str">
        <f ca="1">_xlfn.XLOOKUP(M357,'Default Rate to Implied Rating'!$M$66:$M$71,'Default Rate to Implied Rating'!$O$66:$O$71,"AAA",1)</f>
        <v>A</v>
      </c>
      <c r="N358" s="89" t="str">
        <f ca="1">_xlfn.XLOOKUP(N357,'Default Rate to Implied Rating'!$M$66:$M$71,'Default Rate to Implied Rating'!$O$66:$O$71,"AAA",1)</f>
        <v>A</v>
      </c>
      <c r="O358" s="89" t="str">
        <f ca="1">_xlfn.XLOOKUP(O357,'Default Rate to Implied Rating'!$M$66:$M$71,'Default Rate to Implied Rating'!$O$66:$O$71,"AAA",1)</f>
        <v>A</v>
      </c>
      <c r="P358" s="89" t="str">
        <f ca="1">_xlfn.XLOOKUP(P357,'Default Rate to Implied Rating'!$M$66:$M$71,'Default Rate to Implied Rating'!$O$66:$O$71,"AAA",1)</f>
        <v>A</v>
      </c>
      <c r="Q358" s="89" t="str">
        <f ca="1">_xlfn.XLOOKUP(Q357,'Default Rate to Implied Rating'!$M$66:$M$71,'Default Rate to Implied Rating'!$O$66:$O$71,"AAA",1)</f>
        <v>A</v>
      </c>
      <c r="R358" s="89" t="str">
        <f ca="1">_xlfn.XLOOKUP(R357,'Default Rate to Implied Rating'!$M$66:$M$71,'Default Rate to Implied Rating'!$O$66:$O$71,"AAA",1)</f>
        <v>A</v>
      </c>
      <c r="S358" s="89" t="str">
        <f ca="1">_xlfn.XLOOKUP(S357,'Default Rate to Implied Rating'!$M$66:$M$71,'Default Rate to Implied Rating'!$O$66:$O$71,"AAA",1)</f>
        <v>A</v>
      </c>
      <c r="T358" s="89" t="str">
        <f ca="1">_xlfn.XLOOKUP(T357,'Default Rate to Implied Rating'!$M$66:$M$71,'Default Rate to Implied Rating'!$O$66:$O$71,"AAA",1)</f>
        <v>A</v>
      </c>
      <c r="U358" s="89" t="str">
        <f ca="1">_xlfn.XLOOKUP(U357,'Default Rate to Implied Rating'!$M$66:$M$71,'Default Rate to Implied Rating'!$O$66:$O$71,"AAA",1)</f>
        <v>A</v>
      </c>
      <c r="V358" s="50"/>
      <c r="W358" s="50"/>
    </row>
    <row r="359" spans="1:23" x14ac:dyDescent="0.2">
      <c r="A359" s="46"/>
      <c r="C359" s="98" t="s">
        <v>1161</v>
      </c>
      <c r="D359" s="46"/>
      <c r="E359" s="46"/>
      <c r="F359" s="99">
        <f t="shared" ref="F359:U359" si="265">F142/F147</f>
        <v>4.6010158826428107</v>
      </c>
      <c r="G359" s="99">
        <f t="shared" si="265"/>
        <v>2.8492635041444019</v>
      </c>
      <c r="H359" s="99">
        <f t="shared" si="265"/>
        <v>108.71935804573214</v>
      </c>
      <c r="I359" s="99">
        <f t="shared" si="265"/>
        <v>4.5038835794217364</v>
      </c>
      <c r="J359" s="99">
        <f t="shared" si="265"/>
        <v>2.1940027085340832</v>
      </c>
      <c r="K359" s="99">
        <f t="shared" si="265"/>
        <v>1.6213810076852178</v>
      </c>
      <c r="L359" s="99">
        <f t="shared" ca="1" si="265"/>
        <v>1.5465476356989041</v>
      </c>
      <c r="M359" s="99">
        <f t="shared" ca="1" si="265"/>
        <v>1.4958825968227694</v>
      </c>
      <c r="N359" s="99">
        <f t="shared" ca="1" si="265"/>
        <v>1.4373393584027254</v>
      </c>
      <c r="O359" s="99">
        <f t="shared" ca="1" si="265"/>
        <v>1.3780504848602571</v>
      </c>
      <c r="P359" s="99">
        <f t="shared" ca="1" si="265"/>
        <v>1.3184265391277508</v>
      </c>
      <c r="Q359" s="99">
        <f t="shared" ca="1" si="265"/>
        <v>1.2593246628602199</v>
      </c>
      <c r="R359" s="99">
        <f t="shared" ca="1" si="265"/>
        <v>1.201418412659415</v>
      </c>
      <c r="S359" s="99">
        <f t="shared" ca="1" si="265"/>
        <v>1.1452156012349937</v>
      </c>
      <c r="T359" s="99">
        <f t="shared" ca="1" si="265"/>
        <v>1.0910805136639858</v>
      </c>
      <c r="U359" s="99">
        <f t="shared" ca="1" si="265"/>
        <v>1.0392573583437725</v>
      </c>
      <c r="V359" s="46"/>
      <c r="W359" s="46"/>
    </row>
    <row r="360" spans="1:23" s="187" customFormat="1" x14ac:dyDescent="0.2">
      <c r="A360" s="50"/>
      <c r="C360" s="188" t="s">
        <v>1209</v>
      </c>
      <c r="D360" s="50"/>
      <c r="E360" s="50"/>
      <c r="F360" s="89" t="str">
        <f>_xlfn.XLOOKUP(F359,'Default Rate to Implied Rating'!$I$66:$I$71,'Default Rate to Implied Rating'!$K$66:$K$71,"AAA",1)</f>
        <v>CCC/C</v>
      </c>
      <c r="G360" s="89" t="str">
        <f>_xlfn.XLOOKUP(G359,'Default Rate to Implied Rating'!$I$66:$I$71,'Default Rate to Implied Rating'!$K$66:$K$71,"AAA",1)</f>
        <v>BB</v>
      </c>
      <c r="H360" s="89" t="str">
        <f>_xlfn.XLOOKUP(H359,'Default Rate to Implied Rating'!$I$66:$I$71,'Default Rate to Implied Rating'!$K$66:$K$71,"AAA",1)</f>
        <v>CCC/C</v>
      </c>
      <c r="I360" s="89" t="str">
        <f>_xlfn.XLOOKUP(I359,'Default Rate to Implied Rating'!$I$66:$I$71,'Default Rate to Implied Rating'!$K$66:$K$71,"AAA",1)</f>
        <v>CCC/C</v>
      </c>
      <c r="J360" s="89" t="str">
        <f>_xlfn.XLOOKUP(J359,'Default Rate to Implied Rating'!$I$66:$I$71,'Default Rate to Implied Rating'!$K$66:$K$71,"AAA",1)</f>
        <v>BB</v>
      </c>
      <c r="K360" s="89" t="str">
        <f>_xlfn.XLOOKUP(K359,'Default Rate to Implied Rating'!$I$66:$I$71,'Default Rate to Implied Rating'!$K$66:$K$71,"AAA",1)</f>
        <v>BBB</v>
      </c>
      <c r="L360" s="89" t="str">
        <f ca="1">_xlfn.XLOOKUP(L359,'Default Rate to Implied Rating'!$I$66:$I$71,'Default Rate to Implied Rating'!$K$66:$K$71,"AAA",1)</f>
        <v>BBB</v>
      </c>
      <c r="M360" s="89" t="str">
        <f ca="1">_xlfn.XLOOKUP(M359,'Default Rate to Implied Rating'!$I$66:$I$71,'Default Rate to Implied Rating'!$K$66:$K$71,"AAA",1)</f>
        <v>A</v>
      </c>
      <c r="N360" s="89" t="str">
        <f ca="1">_xlfn.XLOOKUP(N359,'Default Rate to Implied Rating'!$I$66:$I$71,'Default Rate to Implied Rating'!$K$66:$K$71,"AAA",1)</f>
        <v>A</v>
      </c>
      <c r="O360" s="89" t="str">
        <f ca="1">_xlfn.XLOOKUP(O359,'Default Rate to Implied Rating'!$I$66:$I$71,'Default Rate to Implied Rating'!$K$66:$K$71,"AAA",1)</f>
        <v>A</v>
      </c>
      <c r="P360" s="89" t="str">
        <f ca="1">_xlfn.XLOOKUP(P359,'Default Rate to Implied Rating'!$I$66:$I$71,'Default Rate to Implied Rating'!$K$66:$K$71,"AAA",1)</f>
        <v>A</v>
      </c>
      <c r="Q360" s="89" t="str">
        <f ca="1">_xlfn.XLOOKUP(Q359,'Default Rate to Implied Rating'!$I$66:$I$71,'Default Rate to Implied Rating'!$K$66:$K$71,"AAA",1)</f>
        <v>A</v>
      </c>
      <c r="R360" s="89" t="str">
        <f ca="1">_xlfn.XLOOKUP(R359,'Default Rate to Implied Rating'!$I$66:$I$71,'Default Rate to Implied Rating'!$K$66:$K$71,"AAA",1)</f>
        <v>A</v>
      </c>
      <c r="S360" s="89" t="str">
        <f ca="1">_xlfn.XLOOKUP(S359,'Default Rate to Implied Rating'!$I$66:$I$71,'Default Rate to Implied Rating'!$K$66:$K$71,"AAA",1)</f>
        <v>A</v>
      </c>
      <c r="T360" s="89" t="str">
        <f ca="1">_xlfn.XLOOKUP(T359,'Default Rate to Implied Rating'!$I$66:$I$71,'Default Rate to Implied Rating'!$K$66:$K$71,"AAA",1)</f>
        <v>A</v>
      </c>
      <c r="U360" s="89" t="str">
        <f ca="1">_xlfn.XLOOKUP(U359,'Default Rate to Implied Rating'!$I$66:$I$71,'Default Rate to Implied Rating'!$K$66:$K$71,"AAA",1)</f>
        <v>A</v>
      </c>
      <c r="V360" s="50"/>
      <c r="W360" s="50"/>
    </row>
    <row r="361" spans="1:23" x14ac:dyDescent="0.2">
      <c r="A361" s="46"/>
      <c r="C361" s="98" t="s">
        <v>1162</v>
      </c>
      <c r="D361" s="46"/>
      <c r="E361" s="46"/>
      <c r="F361" s="99">
        <f t="shared" ref="F361:U361" si="266">(F137+F139)/F32</f>
        <v>2.3533845372224382</v>
      </c>
      <c r="G361" s="99">
        <f t="shared" si="266"/>
        <v>1.4441020207722706</v>
      </c>
      <c r="H361" s="99">
        <f t="shared" si="266"/>
        <v>1.27630639544664</v>
      </c>
      <c r="I361" s="99">
        <f t="shared" si="266"/>
        <v>2.8177034583853628</v>
      </c>
      <c r="J361" s="99">
        <f t="shared" si="266"/>
        <v>1.7827301035065051</v>
      </c>
      <c r="K361" s="99">
        <f t="shared" si="266"/>
        <v>1.5108731078518873</v>
      </c>
      <c r="L361" s="99">
        <f t="shared" si="266"/>
        <v>1.6359416003508562</v>
      </c>
      <c r="M361" s="99">
        <f t="shared" si="266"/>
        <v>1.6343953035137904</v>
      </c>
      <c r="N361" s="99">
        <f t="shared" si="266"/>
        <v>1.6057334926269282</v>
      </c>
      <c r="O361" s="99">
        <f t="shared" si="266"/>
        <v>1.5870316916002443</v>
      </c>
      <c r="P361" s="99">
        <f t="shared" si="266"/>
        <v>1.5717521846640541</v>
      </c>
      <c r="Q361" s="99">
        <f t="shared" si="266"/>
        <v>1.5597273127567834</v>
      </c>
      <c r="R361" s="99">
        <f t="shared" si="266"/>
        <v>1.5508151223325575</v>
      </c>
      <c r="S361" s="99">
        <f t="shared" si="266"/>
        <v>1.5448973545368276</v>
      </c>
      <c r="T361" s="99">
        <f t="shared" si="266"/>
        <v>1.5418777494269635</v>
      </c>
      <c r="U361" s="99">
        <f t="shared" si="266"/>
        <v>1.5416806337861002</v>
      </c>
      <c r="V361" s="46"/>
      <c r="W361" s="46"/>
    </row>
    <row r="362" spans="1:23" s="187" customFormat="1" x14ac:dyDescent="0.2">
      <c r="A362" s="50"/>
      <c r="C362" s="188" t="s">
        <v>1209</v>
      </c>
      <c r="D362" s="50"/>
      <c r="E362" s="50"/>
      <c r="F362" s="89" t="str">
        <f>_xlfn.XLOOKUP(F361,'Default Rate to Implied Rating'!$A$66:$A$71,'Default Rate to Implied Rating'!$C$66:$C$71,"AAA",1)</f>
        <v>A</v>
      </c>
      <c r="G362" s="89" t="str">
        <f>_xlfn.XLOOKUP(G361,'Default Rate to Implied Rating'!$A$66:$A$71,'Default Rate to Implied Rating'!$C$66:$C$71,"AAA",1)</f>
        <v>AA</v>
      </c>
      <c r="H362" s="89" t="str">
        <f>_xlfn.XLOOKUP(H361,'Default Rate to Implied Rating'!$A$66:$A$71,'Default Rate to Implied Rating'!$C$66:$C$71,"AAA",1)</f>
        <v>AA</v>
      </c>
      <c r="I362" s="89" t="str">
        <f>_xlfn.XLOOKUP(I361,'Default Rate to Implied Rating'!$A$66:$A$71,'Default Rate to Implied Rating'!$C$66:$C$71,"AAA",1)</f>
        <v>BBB</v>
      </c>
      <c r="J362" s="89" t="str">
        <f>_xlfn.XLOOKUP(J361,'Default Rate to Implied Rating'!$A$66:$A$71,'Default Rate to Implied Rating'!$C$66:$C$71,"AAA",1)</f>
        <v>A</v>
      </c>
      <c r="K362" s="89" t="str">
        <f>_xlfn.XLOOKUP(K361,'Default Rate to Implied Rating'!$A$66:$A$71,'Default Rate to Implied Rating'!$C$66:$C$71,"AAA",1)</f>
        <v>A</v>
      </c>
      <c r="L362" s="89" t="str">
        <f>_xlfn.XLOOKUP(L361,'Default Rate to Implied Rating'!$A$66:$A$71,'Default Rate to Implied Rating'!$C$66:$C$71,"AAA",1)</f>
        <v>A</v>
      </c>
      <c r="M362" s="89" t="str">
        <f>_xlfn.XLOOKUP(M361,'Default Rate to Implied Rating'!$A$66:$A$71,'Default Rate to Implied Rating'!$C$66:$C$71,"AAA",1)</f>
        <v>A</v>
      </c>
      <c r="N362" s="89" t="str">
        <f>_xlfn.XLOOKUP(N361,'Default Rate to Implied Rating'!$A$66:$A$71,'Default Rate to Implied Rating'!$C$66:$C$71,"AAA",1)</f>
        <v>A</v>
      </c>
      <c r="O362" s="89" t="str">
        <f>_xlfn.XLOOKUP(O361,'Default Rate to Implied Rating'!$A$66:$A$71,'Default Rate to Implied Rating'!$C$66:$C$71,"AAA",1)</f>
        <v>A</v>
      </c>
      <c r="P362" s="89" t="str">
        <f>_xlfn.XLOOKUP(P361,'Default Rate to Implied Rating'!$A$66:$A$71,'Default Rate to Implied Rating'!$C$66:$C$71,"AAA",1)</f>
        <v>A</v>
      </c>
      <c r="Q362" s="89" t="str">
        <f>_xlfn.XLOOKUP(Q361,'Default Rate to Implied Rating'!$A$66:$A$71,'Default Rate to Implied Rating'!$C$66:$C$71,"AAA",1)</f>
        <v>A</v>
      </c>
      <c r="R362" s="89" t="str">
        <f>_xlfn.XLOOKUP(R361,'Default Rate to Implied Rating'!$A$66:$A$71,'Default Rate to Implied Rating'!$C$66:$C$71,"AAA",1)</f>
        <v>A</v>
      </c>
      <c r="S362" s="89" t="str">
        <f>_xlfn.XLOOKUP(S361,'Default Rate to Implied Rating'!$A$66:$A$71,'Default Rate to Implied Rating'!$C$66:$C$71,"AAA",1)</f>
        <v>A</v>
      </c>
      <c r="T362" s="89" t="str">
        <f>_xlfn.XLOOKUP(T361,'Default Rate to Implied Rating'!$A$66:$A$71,'Default Rate to Implied Rating'!$C$66:$C$71,"AAA",1)</f>
        <v>A</v>
      </c>
      <c r="U362" s="89" t="str">
        <f>_xlfn.XLOOKUP(U361,'Default Rate to Implied Rating'!$A$66:$A$71,'Default Rate to Implied Rating'!$C$66:$C$71,"AAA",1)</f>
        <v>A</v>
      </c>
      <c r="V362" s="50"/>
      <c r="W362" s="50"/>
    </row>
    <row r="363" spans="1:23" x14ac:dyDescent="0.2">
      <c r="A363" s="46"/>
      <c r="C363" s="98" t="s">
        <v>1163</v>
      </c>
      <c r="D363" s="46"/>
      <c r="E363" s="46"/>
      <c r="F363" s="99">
        <f t="shared" ref="F363:U363" si="267">-F32/F22</f>
        <v>19.372973598888375</v>
      </c>
      <c r="G363" s="99">
        <f t="shared" si="267"/>
        <v>38.358647285671907</v>
      </c>
      <c r="H363" s="99">
        <f t="shared" si="267"/>
        <v>34.875918141081904</v>
      </c>
      <c r="I363" s="99">
        <f t="shared" si="267"/>
        <v>6.7638331937895684</v>
      </c>
      <c r="J363" s="99">
        <f t="shared" si="267"/>
        <v>6.9403536389610228</v>
      </c>
      <c r="K363" s="99">
        <f t="shared" si="267"/>
        <v>10.305635891052862</v>
      </c>
      <c r="L363" s="99">
        <f t="shared" si="267"/>
        <v>9.2843115516653754</v>
      </c>
      <c r="M363" s="99">
        <f t="shared" si="267"/>
        <v>9.2930954129233037</v>
      </c>
      <c r="N363" s="99">
        <f t="shared" si="267"/>
        <v>9.4589740873744557</v>
      </c>
      <c r="O363" s="99">
        <f t="shared" si="267"/>
        <v>9.570439946711053</v>
      </c>
      <c r="P363" s="99">
        <f t="shared" si="267"/>
        <v>9.6634772619920373</v>
      </c>
      <c r="Q363" s="99">
        <f t="shared" si="267"/>
        <v>9.7379787952433166</v>
      </c>
      <c r="R363" s="99">
        <f t="shared" si="267"/>
        <v>9.7939407987861671</v>
      </c>
      <c r="S363" s="99">
        <f t="shared" si="267"/>
        <v>9.8314567329562514</v>
      </c>
      <c r="T363" s="99">
        <f t="shared" si="267"/>
        <v>9.8507106050607529</v>
      </c>
      <c r="U363" s="99">
        <f t="shared" si="267"/>
        <v>9.851970093628827</v>
      </c>
      <c r="V363" s="46"/>
      <c r="W363" s="46"/>
    </row>
    <row r="364" spans="1:23" s="187" customFormat="1" x14ac:dyDescent="0.2">
      <c r="A364" s="50"/>
      <c r="C364" s="188" t="s">
        <v>1209</v>
      </c>
      <c r="D364" s="50"/>
      <c r="E364" s="50"/>
      <c r="F364" s="89" t="str">
        <f>_xlfn.XLOOKUP(F363,'Default Rate to Implied Rating'!$E$66:$E$71,'Default Rate to Implied Rating'!$G$66:$G$71,"AAA",1)</f>
        <v>AAA</v>
      </c>
      <c r="G364" s="89" t="str">
        <f>_xlfn.XLOOKUP(G363,'Default Rate to Implied Rating'!$E$66:$E$71,'Default Rate to Implied Rating'!$G$66:$G$71,"AAA",1)</f>
        <v>AAA</v>
      </c>
      <c r="H364" s="89" t="str">
        <f>_xlfn.XLOOKUP(H363,'Default Rate to Implied Rating'!$E$66:$E$71,'Default Rate to Implied Rating'!$G$66:$G$71,"AAA",1)</f>
        <v>AAA</v>
      </c>
      <c r="I364" s="89" t="str">
        <f>_xlfn.XLOOKUP(I363,'Default Rate to Implied Rating'!$E$66:$E$71,'Default Rate to Implied Rating'!$G$66:$G$71,"AAA",1)</f>
        <v>A</v>
      </c>
      <c r="J364" s="89" t="str">
        <f>_xlfn.XLOOKUP(J363,'Default Rate to Implied Rating'!$E$66:$E$71,'Default Rate to Implied Rating'!$G$66:$G$71,"AAA",1)</f>
        <v>A</v>
      </c>
      <c r="K364" s="89" t="str">
        <f>_xlfn.XLOOKUP(K363,'Default Rate to Implied Rating'!$E$66:$E$71,'Default Rate to Implied Rating'!$G$66:$G$71,"AAA",1)</f>
        <v>AAA</v>
      </c>
      <c r="L364" s="89" t="str">
        <f>_xlfn.XLOOKUP(L363,'Default Rate to Implied Rating'!$E$66:$E$71,'Default Rate to Implied Rating'!$G$66:$G$71,"AAA",1)</f>
        <v>AA</v>
      </c>
      <c r="M364" s="89" t="str">
        <f>_xlfn.XLOOKUP(M363,'Default Rate to Implied Rating'!$E$66:$E$71,'Default Rate to Implied Rating'!$G$66:$G$71,"AAA",1)</f>
        <v>AA</v>
      </c>
      <c r="N364" s="89" t="str">
        <f>_xlfn.XLOOKUP(N363,'Default Rate to Implied Rating'!$E$66:$E$71,'Default Rate to Implied Rating'!$G$66:$G$71,"AAA",1)</f>
        <v>AA</v>
      </c>
      <c r="O364" s="89" t="str">
        <f>_xlfn.XLOOKUP(O363,'Default Rate to Implied Rating'!$E$66:$E$71,'Default Rate to Implied Rating'!$G$66:$G$71,"AAA",1)</f>
        <v>AA</v>
      </c>
      <c r="P364" s="89" t="str">
        <f>_xlfn.XLOOKUP(P363,'Default Rate to Implied Rating'!$E$66:$E$71,'Default Rate to Implied Rating'!$G$66:$G$71,"AAA",1)</f>
        <v>AA</v>
      </c>
      <c r="Q364" s="89" t="str">
        <f>_xlfn.XLOOKUP(Q363,'Default Rate to Implied Rating'!$E$66:$E$71,'Default Rate to Implied Rating'!$G$66:$G$71,"AAA",1)</f>
        <v>AA</v>
      </c>
      <c r="R364" s="89" t="str">
        <f>_xlfn.XLOOKUP(R363,'Default Rate to Implied Rating'!$E$66:$E$71,'Default Rate to Implied Rating'!$G$66:$G$71,"AAA",1)</f>
        <v>AA</v>
      </c>
      <c r="S364" s="89" t="str">
        <f>_xlfn.XLOOKUP(S363,'Default Rate to Implied Rating'!$E$66:$E$71,'Default Rate to Implied Rating'!$G$66:$G$71,"AAA",1)</f>
        <v>AA</v>
      </c>
      <c r="T364" s="89" t="str">
        <f>_xlfn.XLOOKUP(T363,'Default Rate to Implied Rating'!$E$66:$E$71,'Default Rate to Implied Rating'!$G$66:$G$71,"AAA",1)</f>
        <v>AA</v>
      </c>
      <c r="U364" s="89" t="str">
        <f>_xlfn.XLOOKUP(U363,'Default Rate to Implied Rating'!$E$66:$E$71,'Default Rate to Implied Rating'!$G$66:$G$71,"AAA",1)</f>
        <v>AA</v>
      </c>
      <c r="V364" s="50"/>
      <c r="W364" s="50"/>
    </row>
    <row r="365" spans="1:23" x14ac:dyDescent="0.2">
      <c r="A365" s="46"/>
      <c r="C365" s="98"/>
      <c r="D365" s="46"/>
      <c r="E365" s="46"/>
      <c r="F365" s="46"/>
      <c r="G365" s="46"/>
      <c r="H365" s="46"/>
      <c r="I365" s="46"/>
      <c r="J365" s="46"/>
      <c r="K365" s="46"/>
      <c r="L365" s="46"/>
      <c r="M365" s="46"/>
      <c r="N365" s="46"/>
      <c r="O365" s="46"/>
      <c r="P365" s="46"/>
      <c r="Q365" s="46"/>
      <c r="R365" s="46"/>
      <c r="S365" s="46"/>
      <c r="T365" s="46"/>
      <c r="U365" s="46"/>
      <c r="V365" s="46"/>
      <c r="W365" s="46"/>
    </row>
    <row r="366" spans="1:23" x14ac:dyDescent="0.2">
      <c r="A366" s="46"/>
      <c r="C366" s="97" t="s">
        <v>1164</v>
      </c>
      <c r="D366" s="46"/>
      <c r="E366" s="46"/>
      <c r="F366" s="46"/>
      <c r="G366" s="46"/>
      <c r="H366" s="46"/>
      <c r="I366" s="46"/>
      <c r="J366" s="46"/>
      <c r="K366" s="46"/>
      <c r="L366" s="46"/>
      <c r="M366" s="46"/>
      <c r="N366" s="46"/>
      <c r="O366" s="46"/>
      <c r="P366" s="46"/>
      <c r="Q366" s="46"/>
      <c r="R366" s="46"/>
      <c r="S366" s="46"/>
      <c r="T366" s="46"/>
      <c r="U366" s="46"/>
      <c r="V366" s="46"/>
      <c r="W366" s="46"/>
    </row>
    <row r="367" spans="1:23" x14ac:dyDescent="0.2">
      <c r="A367" s="46"/>
      <c r="C367" s="98" t="s">
        <v>1145</v>
      </c>
      <c r="D367" s="46"/>
      <c r="E367" s="46"/>
      <c r="F367" s="55">
        <f t="shared" ref="F367:U367" si="268">F330</f>
        <v>9.7105216753223852E-2</v>
      </c>
      <c r="G367" s="55">
        <f t="shared" si="268"/>
        <v>0.22573741784521964</v>
      </c>
      <c r="H367" s="55">
        <f t="shared" si="268"/>
        <v>0.3136893667200365</v>
      </c>
      <c r="I367" s="55">
        <f t="shared" si="268"/>
        <v>0.15194410102996214</v>
      </c>
      <c r="J367" s="55">
        <f t="shared" si="268"/>
        <v>0.20002437949023646</v>
      </c>
      <c r="K367" s="55">
        <f t="shared" si="268"/>
        <v>0.23160555499757685</v>
      </c>
      <c r="L367" s="55">
        <f t="shared" ca="1" si="268"/>
        <v>0.16536793019542073</v>
      </c>
      <c r="M367" s="55">
        <f t="shared" ca="1" si="268"/>
        <v>0.16267759356934974</v>
      </c>
      <c r="N367" s="55">
        <f t="shared" ca="1" si="268"/>
        <v>0.16672407720532484</v>
      </c>
      <c r="O367" s="55">
        <f t="shared" ca="1" si="268"/>
        <v>0.1691227469858031</v>
      </c>
      <c r="P367" s="55">
        <f t="shared" ca="1" si="268"/>
        <v>0.17148988048403166</v>
      </c>
      <c r="Q367" s="55">
        <f t="shared" ca="1" si="268"/>
        <v>0.17382550392811769</v>
      </c>
      <c r="R367" s="55">
        <f t="shared" ca="1" si="268"/>
        <v>0.17612955359563179</v>
      </c>
      <c r="S367" s="55">
        <f t="shared" ca="1" si="268"/>
        <v>0.17840187602244403</v>
      </c>
      <c r="T367" s="55">
        <f t="shared" ca="1" si="268"/>
        <v>0.1806422273433852</v>
      </c>
      <c r="U367" s="55">
        <f t="shared" ca="1" si="268"/>
        <v>0.18285027176053759</v>
      </c>
      <c r="V367" s="46"/>
      <c r="W367" s="46"/>
    </row>
    <row r="368" spans="1:23" x14ac:dyDescent="0.2">
      <c r="A368" s="46"/>
      <c r="C368" s="98" t="s">
        <v>1165</v>
      </c>
      <c r="D368" s="46"/>
      <c r="E368" s="46"/>
      <c r="F368" s="99">
        <f t="shared" ref="F368:U368" si="269">F14/F133</f>
        <v>1.6656600821329666</v>
      </c>
      <c r="G368" s="99">
        <f t="shared" si="269"/>
        <v>1.2388687816376351</v>
      </c>
      <c r="H368" s="99">
        <f t="shared" si="269"/>
        <v>1.4972907341295012</v>
      </c>
      <c r="I368" s="99">
        <f t="shared" si="269"/>
        <v>0.78968132059264329</v>
      </c>
      <c r="J368" s="99">
        <f t="shared" si="269"/>
        <v>0.85324906101294751</v>
      </c>
      <c r="K368" s="99">
        <f t="shared" si="269"/>
        <v>0.85244754271113155</v>
      </c>
      <c r="L368" s="99">
        <f t="shared" ca="1" si="269"/>
        <v>0.82712141050638421</v>
      </c>
      <c r="M368" s="99">
        <f t="shared" ca="1" si="269"/>
        <v>0.81806228163279748</v>
      </c>
      <c r="N368" s="99">
        <f t="shared" ca="1" si="269"/>
        <v>0.80571287711780681</v>
      </c>
      <c r="O368" s="99">
        <f t="shared" ca="1" si="269"/>
        <v>0.79129135716873933</v>
      </c>
      <c r="P368" s="99">
        <f t="shared" ca="1" si="269"/>
        <v>0.77524308095913341</v>
      </c>
      <c r="Q368" s="99">
        <f t="shared" ca="1" si="269"/>
        <v>0.75779874705304773</v>
      </c>
      <c r="R368" s="99">
        <f t="shared" ca="1" si="269"/>
        <v>0.73917994112815133</v>
      </c>
      <c r="S368" s="99">
        <f t="shared" ca="1" si="269"/>
        <v>0.71959606230498019</v>
      </c>
      <c r="T368" s="99">
        <f t="shared" ca="1" si="269"/>
        <v>0.69924217054965943</v>
      </c>
      <c r="U368" s="99">
        <f t="shared" ca="1" si="269"/>
        <v>0.67829764568699602</v>
      </c>
      <c r="V368" s="46"/>
      <c r="W368" s="46"/>
    </row>
    <row r="369" spans="1:23" x14ac:dyDescent="0.2">
      <c r="A369" s="46"/>
      <c r="C369" s="98" t="s">
        <v>1166</v>
      </c>
      <c r="D369" s="46"/>
      <c r="E369" s="46"/>
      <c r="F369" s="99">
        <f t="shared" ref="F369:U369" si="270">F133/F147</f>
        <v>5.6010158826428107</v>
      </c>
      <c r="G369" s="99">
        <f t="shared" si="270"/>
        <v>3.8492635041444019</v>
      </c>
      <c r="H369" s="99">
        <f t="shared" si="270"/>
        <v>109.71935804573214</v>
      </c>
      <c r="I369" s="99">
        <f t="shared" si="270"/>
        <v>5.5038835794217364</v>
      </c>
      <c r="J369" s="99">
        <f t="shared" si="270"/>
        <v>3.1940027085340832</v>
      </c>
      <c r="K369" s="99">
        <f t="shared" si="270"/>
        <v>2.6213810076852178</v>
      </c>
      <c r="L369" s="99">
        <f t="shared" ca="1" si="270"/>
        <v>2.5465476356989045</v>
      </c>
      <c r="M369" s="99">
        <f t="shared" ca="1" si="270"/>
        <v>2.4958825968227694</v>
      </c>
      <c r="N369" s="99">
        <f t="shared" ca="1" si="270"/>
        <v>2.4373393584027245</v>
      </c>
      <c r="O369" s="99">
        <f t="shared" ca="1" si="270"/>
        <v>2.3780504848602568</v>
      </c>
      <c r="P369" s="99">
        <f t="shared" ca="1" si="270"/>
        <v>2.3184265391277505</v>
      </c>
      <c r="Q369" s="99">
        <f t="shared" ca="1" si="270"/>
        <v>2.2593246628602199</v>
      </c>
      <c r="R369" s="99">
        <f t="shared" ca="1" si="270"/>
        <v>2.2014184126594145</v>
      </c>
      <c r="S369" s="99">
        <f t="shared" ca="1" si="270"/>
        <v>2.1452156012349932</v>
      </c>
      <c r="T369" s="99">
        <f t="shared" ca="1" si="270"/>
        <v>2.0910805136639863</v>
      </c>
      <c r="U369" s="99">
        <f t="shared" ca="1" si="270"/>
        <v>2.0392573583437721</v>
      </c>
      <c r="V369" s="46"/>
      <c r="W369" s="46"/>
    </row>
    <row r="370" spans="1:23" x14ac:dyDescent="0.2">
      <c r="A370" s="46"/>
      <c r="C370" s="101" t="s">
        <v>1147</v>
      </c>
      <c r="D370" s="46"/>
      <c r="E370" s="46"/>
      <c r="F370" s="55">
        <f t="shared" ref="F370:U370" si="271">F367*F368*F369</f>
        <v>0.90593229976119172</v>
      </c>
      <c r="G370" s="55">
        <f t="shared" si="271"/>
        <v>1.0764813355675371</v>
      </c>
      <c r="H370" s="55">
        <f t="shared" si="271"/>
        <v>51.533446953557736</v>
      </c>
      <c r="I370" s="55">
        <f t="shared" si="271"/>
        <v>0.66039678163561466</v>
      </c>
      <c r="J370" s="55">
        <f t="shared" si="271"/>
        <v>0.54512240331847006</v>
      </c>
      <c r="K370" s="55">
        <f t="shared" si="271"/>
        <v>0.51754341047603891</v>
      </c>
      <c r="L370" s="55">
        <f t="shared" ca="1" si="271"/>
        <v>0.34831514480852027</v>
      </c>
      <c r="M370" s="55">
        <f t="shared" ca="1" si="271"/>
        <v>0.3321530627390421</v>
      </c>
      <c r="N370" s="55">
        <f t="shared" ca="1" si="271"/>
        <v>0.32741202706453992</v>
      </c>
      <c r="O370" s="55">
        <f t="shared" ca="1" si="271"/>
        <v>0.31824348123641427</v>
      </c>
      <c r="P370" s="55">
        <f t="shared" ca="1" si="271"/>
        <v>0.30822633058613913</v>
      </c>
      <c r="Q370" s="55">
        <f t="shared" ca="1" si="271"/>
        <v>0.29760897431137473</v>
      </c>
      <c r="R370" s="55">
        <f t="shared" ca="1" si="271"/>
        <v>0.28660581790383916</v>
      </c>
      <c r="S370" s="55">
        <f t="shared" ca="1" si="271"/>
        <v>0.27539695997544061</v>
      </c>
      <c r="T370" s="55">
        <f t="shared" ca="1" si="271"/>
        <v>0.26412994852213145</v>
      </c>
      <c r="U370" s="55">
        <f t="shared" ca="1" si="271"/>
        <v>0.25292278650173211</v>
      </c>
      <c r="V370" s="46"/>
      <c r="W370" s="46"/>
    </row>
    <row r="371" spans="1:23" x14ac:dyDescent="0.2">
      <c r="A371" s="46"/>
      <c r="C371" s="101"/>
      <c r="D371" s="46"/>
      <c r="E371" s="46"/>
      <c r="F371" s="46"/>
      <c r="G371" s="46"/>
      <c r="H371" s="46"/>
      <c r="I371" s="46"/>
      <c r="J371" s="46"/>
      <c r="K371" s="46"/>
      <c r="L371" s="46"/>
      <c r="M371" s="46"/>
      <c r="N371" s="46"/>
      <c r="O371" s="46"/>
      <c r="P371" s="46"/>
      <c r="Q371" s="46"/>
      <c r="R371" s="46"/>
      <c r="S371" s="46"/>
      <c r="T371" s="46"/>
      <c r="U371" s="46"/>
      <c r="V371" s="46"/>
      <c r="W371" s="46"/>
    </row>
    <row r="372" spans="1:23" x14ac:dyDescent="0.2">
      <c r="A372" s="46"/>
      <c r="C372" s="48" t="s">
        <v>1468</v>
      </c>
      <c r="D372" s="46"/>
      <c r="E372" s="46"/>
      <c r="F372" s="46"/>
      <c r="G372" s="46"/>
      <c r="H372" s="46"/>
      <c r="I372" s="46"/>
      <c r="J372" s="46"/>
      <c r="K372" s="46"/>
      <c r="L372" s="46"/>
      <c r="M372" s="46"/>
      <c r="N372" s="46"/>
      <c r="O372" s="46"/>
      <c r="P372" s="46"/>
      <c r="Q372" s="46"/>
      <c r="R372" s="46"/>
      <c r="S372" s="46"/>
      <c r="T372" s="46"/>
      <c r="U372" s="46"/>
      <c r="V372" s="46"/>
      <c r="W372" s="46"/>
    </row>
    <row r="373" spans="1:23" s="107" customFormat="1" x14ac:dyDescent="0.2">
      <c r="A373" s="46" t="s">
        <v>203</v>
      </c>
      <c r="C373" s="108"/>
      <c r="D373" s="108"/>
      <c r="E373" s="108"/>
      <c r="F373" s="109">
        <f>firstyear</f>
        <v>2019</v>
      </c>
      <c r="G373" s="109">
        <f t="shared" ref="G373:T373" si="272">F373+1</f>
        <v>2020</v>
      </c>
      <c r="H373" s="109">
        <f t="shared" si="272"/>
        <v>2021</v>
      </c>
      <c r="I373" s="109">
        <f t="shared" si="272"/>
        <v>2022</v>
      </c>
      <c r="J373" s="109">
        <f t="shared" si="272"/>
        <v>2023</v>
      </c>
      <c r="K373" s="109">
        <f t="shared" si="272"/>
        <v>2024</v>
      </c>
      <c r="L373" s="110">
        <f t="shared" si="272"/>
        <v>2025</v>
      </c>
      <c r="M373" s="110">
        <f t="shared" si="272"/>
        <v>2026</v>
      </c>
      <c r="N373" s="110">
        <f t="shared" si="272"/>
        <v>2027</v>
      </c>
      <c r="O373" s="110">
        <f t="shared" si="272"/>
        <v>2028</v>
      </c>
      <c r="P373" s="110">
        <f t="shared" si="272"/>
        <v>2029</v>
      </c>
      <c r="Q373" s="110">
        <f t="shared" si="272"/>
        <v>2030</v>
      </c>
      <c r="R373" s="110">
        <f t="shared" si="272"/>
        <v>2031</v>
      </c>
      <c r="S373" s="110">
        <f t="shared" si="272"/>
        <v>2032</v>
      </c>
      <c r="T373" s="110">
        <f t="shared" si="272"/>
        <v>2033</v>
      </c>
      <c r="U373" s="46"/>
      <c r="V373" s="48"/>
      <c r="W373" s="48"/>
    </row>
    <row r="374" spans="1:23" x14ac:dyDescent="0.2">
      <c r="A374" s="48"/>
      <c r="C374" s="50" t="s">
        <v>976</v>
      </c>
      <c r="D374" s="50"/>
      <c r="E374" s="50"/>
      <c r="F374" s="56"/>
      <c r="G374" s="56"/>
      <c r="H374" s="56"/>
      <c r="I374" s="56"/>
      <c r="J374" s="56"/>
      <c r="K374" s="56"/>
      <c r="L374" s="56">
        <f>$L$12</f>
        <v>46022</v>
      </c>
      <c r="M374" s="56">
        <f t="shared" ref="M374:T374" si="273">EOMONTH(L374,12)</f>
        <v>46387</v>
      </c>
      <c r="N374" s="56">
        <f t="shared" si="273"/>
        <v>46752</v>
      </c>
      <c r="O374" s="56">
        <f t="shared" si="273"/>
        <v>47118</v>
      </c>
      <c r="P374" s="56">
        <f t="shared" si="273"/>
        <v>47483</v>
      </c>
      <c r="Q374" s="56">
        <f t="shared" si="273"/>
        <v>47848</v>
      </c>
      <c r="R374" s="56">
        <f t="shared" si="273"/>
        <v>48213</v>
      </c>
      <c r="S374" s="56">
        <f t="shared" si="273"/>
        <v>48579</v>
      </c>
      <c r="T374" s="56">
        <f t="shared" si="273"/>
        <v>48944</v>
      </c>
      <c r="U374" s="46"/>
      <c r="V374" s="50"/>
      <c r="W374" s="50"/>
    </row>
    <row r="375" spans="1:23" x14ac:dyDescent="0.2">
      <c r="A375" s="46"/>
      <c r="C375" s="46"/>
      <c r="D375" s="46"/>
      <c r="E375" s="46"/>
      <c r="F375" s="46"/>
      <c r="G375" s="46"/>
      <c r="H375" s="46"/>
      <c r="I375" s="46"/>
      <c r="J375" s="193" t="s">
        <v>1469</v>
      </c>
      <c r="K375" s="46"/>
      <c r="L375" s="46"/>
      <c r="M375" s="46"/>
      <c r="N375" s="46"/>
      <c r="O375" s="46"/>
      <c r="P375" s="46"/>
      <c r="Q375" s="46"/>
      <c r="R375" s="46"/>
      <c r="S375" s="46"/>
      <c r="T375" s="46"/>
      <c r="U375" s="46"/>
      <c r="V375" s="46"/>
      <c r="W375" s="46"/>
    </row>
    <row r="376" spans="1:23" x14ac:dyDescent="0.2">
      <c r="A376" s="46"/>
      <c r="C376" s="46" t="str">
        <f>C235</f>
        <v>Moody's EDF Model (Black Scholes)</v>
      </c>
      <c r="D376" s="46"/>
      <c r="E376" s="46"/>
      <c r="F376" s="46"/>
      <c r="G376" s="46"/>
      <c r="H376" s="46"/>
      <c r="I376" s="46"/>
      <c r="J376" s="194">
        <v>10</v>
      </c>
      <c r="K376" s="46"/>
      <c r="L376" s="130">
        <f t="shared" ref="L376:T376" ca="1" si="274">L257</f>
        <v>5.5263497451685925E-3</v>
      </c>
      <c r="M376" s="130">
        <f t="shared" ca="1" si="274"/>
        <v>8.3746337860649087E-3</v>
      </c>
      <c r="N376" s="130">
        <f t="shared" ca="1" si="274"/>
        <v>1.289923176842653E-2</v>
      </c>
      <c r="O376" s="130">
        <f t="shared" ca="1" si="274"/>
        <v>2.0316848989473172E-2</v>
      </c>
      <c r="P376" s="130">
        <f t="shared" ca="1" si="274"/>
        <v>3.2649898905975805E-2</v>
      </c>
      <c r="Q376" s="130">
        <f t="shared" ca="1" si="274"/>
        <v>5.3520168979747811E-2</v>
      </c>
      <c r="R376" s="130">
        <f t="shared" ca="1" si="274"/>
        <v>8.9155556498836566E-2</v>
      </c>
      <c r="S376" s="130">
        <f t="shared" ca="1" si="274"/>
        <v>0.14921328752603571</v>
      </c>
      <c r="T376" s="130">
        <f t="shared" ca="1" si="274"/>
        <v>0.24355813904164525</v>
      </c>
      <c r="U376" s="46"/>
      <c r="V376" s="46"/>
      <c r="W376" s="46"/>
    </row>
    <row r="377" spans="1:23" x14ac:dyDescent="0.2">
      <c r="A377" s="46"/>
      <c r="C377" s="46"/>
      <c r="D377" s="46"/>
      <c r="E377" s="46"/>
      <c r="F377" s="46"/>
      <c r="G377" s="46"/>
      <c r="H377" s="46"/>
      <c r="I377" s="46"/>
      <c r="J377" s="70"/>
      <c r="K377" s="46"/>
      <c r="L377" s="46"/>
      <c r="M377" s="46"/>
      <c r="N377" s="46"/>
      <c r="O377" s="46"/>
      <c r="P377" s="46"/>
      <c r="Q377" s="46"/>
      <c r="R377" s="46"/>
      <c r="S377" s="46"/>
      <c r="T377" s="46"/>
      <c r="U377" s="46"/>
      <c r="V377" s="46"/>
      <c r="W377" s="46"/>
    </row>
    <row r="378" spans="1:23" x14ac:dyDescent="0.2">
      <c r="A378" s="46"/>
      <c r="C378" s="46" t="str">
        <f>C261</f>
        <v>Altman Z-Score</v>
      </c>
      <c r="D378" s="46"/>
      <c r="E378" s="46"/>
      <c r="F378" s="46"/>
      <c r="G378" s="46"/>
      <c r="H378" s="46"/>
      <c r="I378" s="46"/>
      <c r="J378" s="194">
        <v>9</v>
      </c>
      <c r="K378" s="46"/>
      <c r="L378" s="52">
        <f ca="1">_xlfn.XLOOKUP(L291,'Default Rate to Implied Rating'!$S$7:$S$13,'Default Rate to Implied Rating'!$T$7:$T$13,,1)</f>
        <v>2.0000000000000001E-4</v>
      </c>
      <c r="M378" s="52">
        <f ca="1">_xlfn.XLOOKUP(M291,'Default Rate to Implied Rating'!$S$7:$S$13,'Default Rate to Implied Rating'!$T$7:$T$13,,1)</f>
        <v>0</v>
      </c>
      <c r="N378" s="52">
        <f ca="1">_xlfn.XLOOKUP(N291,'Default Rate to Implied Rating'!$S$7:$S$13,'Default Rate to Implied Rating'!$T$7:$T$13,,1)</f>
        <v>0</v>
      </c>
      <c r="O378" s="52">
        <f ca="1">_xlfn.XLOOKUP(O291,'Default Rate to Implied Rating'!$S$7:$S$13,'Default Rate to Implied Rating'!$T$7:$T$13,,1)</f>
        <v>0</v>
      </c>
      <c r="P378" s="52">
        <f ca="1">_xlfn.XLOOKUP(P291,'Default Rate to Implied Rating'!$S$7:$S$13,'Default Rate to Implied Rating'!$T$7:$T$13,,1)</f>
        <v>0</v>
      </c>
      <c r="Q378" s="52">
        <f ca="1">_xlfn.XLOOKUP(Q291,'Default Rate to Implied Rating'!$S$7:$S$13,'Default Rate to Implied Rating'!$T$7:$T$13,,1)</f>
        <v>0</v>
      </c>
      <c r="R378" s="52">
        <f ca="1">_xlfn.XLOOKUP(R291,'Default Rate to Implied Rating'!$S$7:$S$13,'Default Rate to Implied Rating'!$T$7:$T$13,,1)</f>
        <v>0</v>
      </c>
      <c r="S378" s="52">
        <f ca="1">_xlfn.XLOOKUP(S291,'Default Rate to Implied Rating'!$S$7:$S$13,'Default Rate to Implied Rating'!$T$7:$T$13,,1)</f>
        <v>0</v>
      </c>
      <c r="T378" s="52">
        <f ca="1">_xlfn.XLOOKUP(T291,'Default Rate to Implied Rating'!$S$7:$S$13,'Default Rate to Implied Rating'!$T$7:$T$13,,1)</f>
        <v>0</v>
      </c>
      <c r="U378" s="46"/>
      <c r="V378" s="46"/>
      <c r="W378" s="46"/>
    </row>
    <row r="379" spans="1:23" x14ac:dyDescent="0.2">
      <c r="A379" s="46"/>
      <c r="C379" s="46"/>
      <c r="D379" s="46"/>
      <c r="E379" s="46"/>
      <c r="F379" s="46"/>
      <c r="G379" s="46"/>
      <c r="H379" s="46"/>
      <c r="I379" s="46"/>
      <c r="J379" s="70"/>
      <c r="K379" s="46"/>
      <c r="L379" s="46"/>
      <c r="M379" s="46"/>
      <c r="N379" s="46"/>
      <c r="O379" s="46"/>
      <c r="P379" s="46"/>
      <c r="Q379" s="46"/>
      <c r="R379" s="46"/>
      <c r="S379" s="46"/>
      <c r="T379" s="46"/>
      <c r="U379" s="46"/>
      <c r="V379" s="46"/>
      <c r="W379" s="46"/>
    </row>
    <row r="380" spans="1:23" x14ac:dyDescent="0.2">
      <c r="A380" s="46"/>
      <c r="C380" s="46" t="str">
        <f>C328</f>
        <v>Gross Margin</v>
      </c>
      <c r="D380" s="46"/>
      <c r="E380" s="46"/>
      <c r="F380" s="192">
        <f>_xlfn.XLOOKUP(F329,'Default Rate to Implied Rating'!$S$7:$S$13,'Default Rate to Implied Rating'!$T$7:$T$13,,1)</f>
        <v>0</v>
      </c>
      <c r="G380" s="192">
        <f>_xlfn.XLOOKUP(G329,'Default Rate to Implied Rating'!$S$7:$S$13,'Default Rate to Implied Rating'!$T$7:$T$13,,1)</f>
        <v>0</v>
      </c>
      <c r="H380" s="192">
        <f>_xlfn.XLOOKUP(H329,'Default Rate to Implied Rating'!$S$7:$S$13,'Default Rate to Implied Rating'!$T$7:$T$13,,1)</f>
        <v>0</v>
      </c>
      <c r="I380" s="192">
        <f>_xlfn.XLOOKUP(I329,'Default Rate to Implied Rating'!$S$7:$S$13,'Default Rate to Implied Rating'!$T$7:$T$13,,1)</f>
        <v>0</v>
      </c>
      <c r="J380" s="194">
        <v>1</v>
      </c>
      <c r="K380" s="192">
        <f>_xlfn.XLOOKUP(K329,'Default Rate to Implied Rating'!$S$7:$S$13,'Default Rate to Implied Rating'!$T$7:$T$13,,1)</f>
        <v>0</v>
      </c>
      <c r="L380" s="52">
        <f>_xlfn.XLOOKUP(L329,'Default Rate to Implied Rating'!$S$7:$S$13,'Default Rate to Implied Rating'!$T$7:$T$13,,1)</f>
        <v>0</v>
      </c>
      <c r="M380" s="52">
        <f>_xlfn.XLOOKUP(M329,'Default Rate to Implied Rating'!$S$7:$S$13,'Default Rate to Implied Rating'!$T$7:$T$13,,1)</f>
        <v>0</v>
      </c>
      <c r="N380" s="52">
        <f>_xlfn.XLOOKUP(N329,'Default Rate to Implied Rating'!$S$7:$S$13,'Default Rate to Implied Rating'!$T$7:$T$13,,1)</f>
        <v>0</v>
      </c>
      <c r="O380" s="52">
        <f>_xlfn.XLOOKUP(O329,'Default Rate to Implied Rating'!$S$7:$S$13,'Default Rate to Implied Rating'!$T$7:$T$13,,1)</f>
        <v>0</v>
      </c>
      <c r="P380" s="52">
        <f>_xlfn.XLOOKUP(P329,'Default Rate to Implied Rating'!$S$7:$S$13,'Default Rate to Implied Rating'!$T$7:$T$13,,1)</f>
        <v>0</v>
      </c>
      <c r="Q380" s="52">
        <f>_xlfn.XLOOKUP(Q329,'Default Rate to Implied Rating'!$S$7:$S$13,'Default Rate to Implied Rating'!$T$7:$T$13,,1)</f>
        <v>0</v>
      </c>
      <c r="R380" s="52">
        <f>_xlfn.XLOOKUP(R329,'Default Rate to Implied Rating'!$S$7:$S$13,'Default Rate to Implied Rating'!$T$7:$T$13,,1)</f>
        <v>0</v>
      </c>
      <c r="S380" s="52">
        <f>_xlfn.XLOOKUP(S329,'Default Rate to Implied Rating'!$S$7:$S$13,'Default Rate to Implied Rating'!$T$7:$T$13,,1)</f>
        <v>0</v>
      </c>
      <c r="T380" s="52">
        <f>_xlfn.XLOOKUP(T329,'Default Rate to Implied Rating'!$S$7:$S$13,'Default Rate to Implied Rating'!$T$7:$T$13,,1)</f>
        <v>0</v>
      </c>
      <c r="U380" s="46"/>
      <c r="V380" s="46"/>
      <c r="W380" s="46"/>
    </row>
    <row r="381" spans="1:23" x14ac:dyDescent="0.2">
      <c r="A381" s="46"/>
      <c r="C381" s="46" t="str">
        <f>C330</f>
        <v>Net Profit Margin</v>
      </c>
      <c r="D381" s="46"/>
      <c r="E381" s="46"/>
      <c r="F381" s="192">
        <f>_xlfn.XLOOKUP(F331,'Default Rate to Implied Rating'!$S$7:$S$13,'Default Rate to Implied Rating'!$T$7:$T$13,,1)</f>
        <v>1.5E-3</v>
      </c>
      <c r="G381" s="192">
        <f>_xlfn.XLOOKUP(G331,'Default Rate to Implied Rating'!$S$7:$S$13,'Default Rate to Implied Rating'!$T$7:$T$13,,1)</f>
        <v>0</v>
      </c>
      <c r="H381" s="192">
        <f>_xlfn.XLOOKUP(H331,'Default Rate to Implied Rating'!$S$7:$S$13,'Default Rate to Implied Rating'!$T$7:$T$13,,1)</f>
        <v>0</v>
      </c>
      <c r="I381" s="192">
        <f>_xlfn.XLOOKUP(I331,'Default Rate to Implied Rating'!$S$7:$S$13,'Default Rate to Implied Rating'!$T$7:$T$13,,1)</f>
        <v>2.0000000000000001E-4</v>
      </c>
      <c r="J381" s="194">
        <v>1</v>
      </c>
      <c r="K381" s="192">
        <f>_xlfn.XLOOKUP(K331,'Default Rate to Implied Rating'!$S$7:$S$13,'Default Rate to Implied Rating'!$T$7:$T$13,,1)</f>
        <v>0</v>
      </c>
      <c r="L381" s="52">
        <f ca="1">_xlfn.XLOOKUP(L331,'Default Rate to Implied Rating'!$S$7:$S$13,'Default Rate to Implied Rating'!$T$7:$T$13,,1)</f>
        <v>2.0000000000000001E-4</v>
      </c>
      <c r="M381" s="52">
        <f ca="1">_xlfn.XLOOKUP(M331,'Default Rate to Implied Rating'!$S$7:$S$13,'Default Rate to Implied Rating'!$T$7:$T$13,,1)</f>
        <v>2.0000000000000001E-4</v>
      </c>
      <c r="N381" s="52">
        <f ca="1">_xlfn.XLOOKUP(N331,'Default Rate to Implied Rating'!$S$7:$S$13,'Default Rate to Implied Rating'!$T$7:$T$13,,1)</f>
        <v>2.0000000000000001E-4</v>
      </c>
      <c r="O381" s="52">
        <f ca="1">_xlfn.XLOOKUP(O331,'Default Rate to Implied Rating'!$S$7:$S$13,'Default Rate to Implied Rating'!$T$7:$T$13,,1)</f>
        <v>2.0000000000000001E-4</v>
      </c>
      <c r="P381" s="52">
        <f ca="1">_xlfn.XLOOKUP(P331,'Default Rate to Implied Rating'!$S$7:$S$13,'Default Rate to Implied Rating'!$T$7:$T$13,,1)</f>
        <v>2.0000000000000001E-4</v>
      </c>
      <c r="Q381" s="52">
        <f ca="1">_xlfn.XLOOKUP(Q331,'Default Rate to Implied Rating'!$S$7:$S$13,'Default Rate to Implied Rating'!$T$7:$T$13,,1)</f>
        <v>2.0000000000000001E-4</v>
      </c>
      <c r="R381" s="52">
        <f ca="1">_xlfn.XLOOKUP(R331,'Default Rate to Implied Rating'!$S$7:$S$13,'Default Rate to Implied Rating'!$T$7:$T$13,,1)</f>
        <v>2.0000000000000001E-4</v>
      </c>
      <c r="S381" s="52">
        <f ca="1">_xlfn.XLOOKUP(S331,'Default Rate to Implied Rating'!$S$7:$S$13,'Default Rate to Implied Rating'!$T$7:$T$13,,1)</f>
        <v>2.0000000000000001E-4</v>
      </c>
      <c r="T381" s="52">
        <f ca="1">_xlfn.XLOOKUP(T331,'Default Rate to Implied Rating'!$S$7:$S$13,'Default Rate to Implied Rating'!$T$7:$T$13,,1)</f>
        <v>2.0000000000000001E-4</v>
      </c>
      <c r="U381" s="46"/>
      <c r="V381" s="46"/>
      <c r="W381" s="46"/>
    </row>
    <row r="382" spans="1:23" x14ac:dyDescent="0.2">
      <c r="A382" s="46"/>
      <c r="C382" s="46" t="str">
        <f>C332</f>
        <v>Return on Assets</v>
      </c>
      <c r="D382" s="46"/>
      <c r="E382" s="46"/>
      <c r="F382" s="192">
        <f>_xlfn.XLOOKUP(F333,'Default Rate to Implied Rating'!$S$7:$S$13,'Default Rate to Implied Rating'!$T$7:$T$13,,1)</f>
        <v>0</v>
      </c>
      <c r="G382" s="192">
        <f>_xlfn.XLOOKUP(G333,'Default Rate to Implied Rating'!$S$7:$S$13,'Default Rate to Implied Rating'!$T$7:$T$13,,1)</f>
        <v>0</v>
      </c>
      <c r="H382" s="192">
        <f>_xlfn.XLOOKUP(H333,'Default Rate to Implied Rating'!$S$7:$S$13,'Default Rate to Implied Rating'!$T$7:$T$13,,1)</f>
        <v>0</v>
      </c>
      <c r="I382" s="192">
        <f>_xlfn.XLOOKUP(I333,'Default Rate to Implied Rating'!$S$7:$S$13,'Default Rate to Implied Rating'!$T$7:$T$13,,1)</f>
        <v>0</v>
      </c>
      <c r="J382" s="194">
        <v>1</v>
      </c>
      <c r="K382" s="192">
        <f>_xlfn.XLOOKUP(K333,'Default Rate to Implied Rating'!$S$7:$S$13,'Default Rate to Implied Rating'!$T$7:$T$13,,1)</f>
        <v>0</v>
      </c>
      <c r="L382" s="52">
        <f ca="1">_xlfn.XLOOKUP(L333,'Default Rate to Implied Rating'!$S$7:$S$13,'Default Rate to Implied Rating'!$T$7:$T$13,,1)</f>
        <v>0</v>
      </c>
      <c r="M382" s="52">
        <f ca="1">_xlfn.XLOOKUP(M333,'Default Rate to Implied Rating'!$S$7:$S$13,'Default Rate to Implied Rating'!$T$7:$T$13,,1)</f>
        <v>0</v>
      </c>
      <c r="N382" s="52">
        <f ca="1">_xlfn.XLOOKUP(N333,'Default Rate to Implied Rating'!$S$7:$S$13,'Default Rate to Implied Rating'!$T$7:$T$13,,1)</f>
        <v>0</v>
      </c>
      <c r="O382" s="52">
        <f ca="1">_xlfn.XLOOKUP(O333,'Default Rate to Implied Rating'!$S$7:$S$13,'Default Rate to Implied Rating'!$T$7:$T$13,,1)</f>
        <v>0</v>
      </c>
      <c r="P382" s="52">
        <f ca="1">_xlfn.XLOOKUP(P333,'Default Rate to Implied Rating'!$S$7:$S$13,'Default Rate to Implied Rating'!$T$7:$T$13,,1)</f>
        <v>0</v>
      </c>
      <c r="Q382" s="52">
        <f ca="1">_xlfn.XLOOKUP(Q333,'Default Rate to Implied Rating'!$S$7:$S$13,'Default Rate to Implied Rating'!$T$7:$T$13,,1)</f>
        <v>0</v>
      </c>
      <c r="R382" s="52">
        <f ca="1">_xlfn.XLOOKUP(R333,'Default Rate to Implied Rating'!$S$7:$S$13,'Default Rate to Implied Rating'!$T$7:$T$13,,1)</f>
        <v>0</v>
      </c>
      <c r="S382" s="52">
        <f ca="1">_xlfn.XLOOKUP(S333,'Default Rate to Implied Rating'!$S$7:$S$13,'Default Rate to Implied Rating'!$T$7:$T$13,,1)</f>
        <v>0</v>
      </c>
      <c r="T382" s="52">
        <f ca="1">_xlfn.XLOOKUP(T333,'Default Rate to Implied Rating'!$S$7:$S$13,'Default Rate to Implied Rating'!$T$7:$T$13,,1)</f>
        <v>0</v>
      </c>
      <c r="U382" s="46"/>
      <c r="V382" s="46"/>
      <c r="W382" s="46"/>
    </row>
    <row r="383" spans="1:23" x14ac:dyDescent="0.2">
      <c r="A383" s="46"/>
      <c r="C383" s="46" t="str">
        <f>C334</f>
        <v>Return on Equity</v>
      </c>
      <c r="D383" s="46"/>
      <c r="E383" s="46"/>
      <c r="F383" s="192">
        <f>_xlfn.XLOOKUP(F335,'Default Rate to Implied Rating'!$S$7:$S$13,'Default Rate to Implied Rating'!$T$7:$T$13,,1)</f>
        <v>0</v>
      </c>
      <c r="G383" s="192">
        <f>_xlfn.XLOOKUP(G335,'Default Rate to Implied Rating'!$S$7:$S$13,'Default Rate to Implied Rating'!$T$7:$T$13,,1)</f>
        <v>0</v>
      </c>
      <c r="H383" s="192">
        <f>_xlfn.XLOOKUP(H335,'Default Rate to Implied Rating'!$S$7:$S$13,'Default Rate to Implied Rating'!$T$7:$T$13,,1)</f>
        <v>0</v>
      </c>
      <c r="I383" s="192">
        <f>_xlfn.XLOOKUP(I335,'Default Rate to Implied Rating'!$S$7:$S$13,'Default Rate to Implied Rating'!$T$7:$T$13,,1)</f>
        <v>0</v>
      </c>
      <c r="J383" s="194">
        <v>1</v>
      </c>
      <c r="K383" s="192">
        <f>_xlfn.XLOOKUP(K335,'Default Rate to Implied Rating'!$S$7:$S$13,'Default Rate to Implied Rating'!$T$7:$T$13,,1)</f>
        <v>0</v>
      </c>
      <c r="L383" s="52">
        <f ca="1">_xlfn.XLOOKUP(L335,'Default Rate to Implied Rating'!$S$7:$S$13,'Default Rate to Implied Rating'!$T$7:$T$13,,1)</f>
        <v>0</v>
      </c>
      <c r="M383" s="52">
        <f ca="1">_xlfn.XLOOKUP(M335,'Default Rate to Implied Rating'!$S$7:$S$13,'Default Rate to Implied Rating'!$T$7:$T$13,,1)</f>
        <v>0</v>
      </c>
      <c r="N383" s="52">
        <f ca="1">_xlfn.XLOOKUP(N335,'Default Rate to Implied Rating'!$S$7:$S$13,'Default Rate to Implied Rating'!$T$7:$T$13,,1)</f>
        <v>0</v>
      </c>
      <c r="O383" s="52">
        <f ca="1">_xlfn.XLOOKUP(O335,'Default Rate to Implied Rating'!$S$7:$S$13,'Default Rate to Implied Rating'!$T$7:$T$13,,1)</f>
        <v>0</v>
      </c>
      <c r="P383" s="52">
        <f ca="1">_xlfn.XLOOKUP(P335,'Default Rate to Implied Rating'!$S$7:$S$13,'Default Rate to Implied Rating'!$T$7:$T$13,,1)</f>
        <v>0</v>
      </c>
      <c r="Q383" s="52">
        <f ca="1">_xlfn.XLOOKUP(Q335,'Default Rate to Implied Rating'!$S$7:$S$13,'Default Rate to Implied Rating'!$T$7:$T$13,,1)</f>
        <v>0</v>
      </c>
      <c r="R383" s="52">
        <f ca="1">_xlfn.XLOOKUP(R335,'Default Rate to Implied Rating'!$S$7:$S$13,'Default Rate to Implied Rating'!$T$7:$T$13,,1)</f>
        <v>0</v>
      </c>
      <c r="S383" s="52">
        <f ca="1">_xlfn.XLOOKUP(S335,'Default Rate to Implied Rating'!$S$7:$S$13,'Default Rate to Implied Rating'!$T$7:$T$13,,1)</f>
        <v>0</v>
      </c>
      <c r="T383" s="52">
        <f ca="1">_xlfn.XLOOKUP(T335,'Default Rate to Implied Rating'!$S$7:$S$13,'Default Rate to Implied Rating'!$T$7:$T$13,,1)</f>
        <v>0</v>
      </c>
      <c r="U383" s="46"/>
      <c r="V383" s="46"/>
      <c r="W383" s="46"/>
    </row>
    <row r="384" spans="1:23" x14ac:dyDescent="0.2">
      <c r="A384" s="46"/>
      <c r="C384" s="46" t="str">
        <f>C336</f>
        <v>Return on Invested Capital</v>
      </c>
      <c r="D384" s="46"/>
      <c r="E384" s="46"/>
      <c r="F384" s="192">
        <f>_xlfn.XLOOKUP(F337,'Default Rate to Implied Rating'!$S$7:$S$13,'Default Rate to Implied Rating'!$T$7:$T$13,,1)</f>
        <v>0</v>
      </c>
      <c r="G384" s="192">
        <f>_xlfn.XLOOKUP(G337,'Default Rate to Implied Rating'!$S$7:$S$13,'Default Rate to Implied Rating'!$T$7:$T$13,,1)</f>
        <v>0</v>
      </c>
      <c r="H384" s="192">
        <f>_xlfn.XLOOKUP(H337,'Default Rate to Implied Rating'!$S$7:$S$13,'Default Rate to Implied Rating'!$T$7:$T$13,,1)</f>
        <v>0</v>
      </c>
      <c r="I384" s="192">
        <f>_xlfn.XLOOKUP(I337,'Default Rate to Implied Rating'!$S$7:$S$13,'Default Rate to Implied Rating'!$T$7:$T$13,,1)</f>
        <v>0</v>
      </c>
      <c r="J384" s="194">
        <v>1</v>
      </c>
      <c r="K384" s="192">
        <f>_xlfn.XLOOKUP(K337,'Default Rate to Implied Rating'!$S$7:$S$13,'Default Rate to Implied Rating'!$T$7:$T$13,,1)</f>
        <v>0</v>
      </c>
      <c r="L384" s="52">
        <f ca="1">_xlfn.XLOOKUP(L337,'Default Rate to Implied Rating'!$S$7:$S$13,'Default Rate to Implied Rating'!$T$7:$T$13,,1)</f>
        <v>0</v>
      </c>
      <c r="M384" s="52">
        <f ca="1">_xlfn.XLOOKUP(M337,'Default Rate to Implied Rating'!$S$7:$S$13,'Default Rate to Implied Rating'!$T$7:$T$13,,1)</f>
        <v>0</v>
      </c>
      <c r="N384" s="52">
        <f ca="1">_xlfn.XLOOKUP(N337,'Default Rate to Implied Rating'!$S$7:$S$13,'Default Rate to Implied Rating'!$T$7:$T$13,,1)</f>
        <v>0</v>
      </c>
      <c r="O384" s="52">
        <f ca="1">_xlfn.XLOOKUP(O337,'Default Rate to Implied Rating'!$S$7:$S$13,'Default Rate to Implied Rating'!$T$7:$T$13,,1)</f>
        <v>0</v>
      </c>
      <c r="P384" s="52">
        <f ca="1">_xlfn.XLOOKUP(P337,'Default Rate to Implied Rating'!$S$7:$S$13,'Default Rate to Implied Rating'!$T$7:$T$13,,1)</f>
        <v>0</v>
      </c>
      <c r="Q384" s="52">
        <f ca="1">_xlfn.XLOOKUP(Q337,'Default Rate to Implied Rating'!$S$7:$S$13,'Default Rate to Implied Rating'!$T$7:$T$13,,1)</f>
        <v>0</v>
      </c>
      <c r="R384" s="52">
        <f ca="1">_xlfn.XLOOKUP(R337,'Default Rate to Implied Rating'!$S$7:$S$13,'Default Rate to Implied Rating'!$T$7:$T$13,,1)</f>
        <v>0</v>
      </c>
      <c r="S384" s="52">
        <f ca="1">_xlfn.XLOOKUP(S337,'Default Rate to Implied Rating'!$S$7:$S$13,'Default Rate to Implied Rating'!$T$7:$T$13,,1)</f>
        <v>0</v>
      </c>
      <c r="T384" s="52">
        <f ca="1">_xlfn.XLOOKUP(T337,'Default Rate to Implied Rating'!$S$7:$S$13,'Default Rate to Implied Rating'!$T$7:$T$13,,1)</f>
        <v>0</v>
      </c>
      <c r="U384" s="46"/>
      <c r="V384" s="46"/>
      <c r="W384" s="46"/>
    </row>
    <row r="385" spans="1:23" x14ac:dyDescent="0.2">
      <c r="A385" s="46"/>
      <c r="C385" s="46" t="str">
        <f>C340</f>
        <v>Current Ratio</v>
      </c>
      <c r="D385" s="46"/>
      <c r="E385" s="46"/>
      <c r="F385" s="192">
        <f>_xlfn.XLOOKUP(F341,'Default Rate to Implied Rating'!$S$7:$S$13,'Default Rate to Implied Rating'!$T$7:$T$13,,1)</f>
        <v>0</v>
      </c>
      <c r="G385" s="192">
        <f>_xlfn.XLOOKUP(G341,'Default Rate to Implied Rating'!$S$7:$S$13,'Default Rate to Implied Rating'!$T$7:$T$13,,1)</f>
        <v>2.0000000000000001E-4</v>
      </c>
      <c r="H385" s="192">
        <f>_xlfn.XLOOKUP(H341,'Default Rate to Implied Rating'!$S$7:$S$13,'Default Rate to Implied Rating'!$T$7:$T$13,,1)</f>
        <v>6.0000000000000001E-3</v>
      </c>
      <c r="I385" s="192">
        <f>_xlfn.XLOOKUP(I341,'Default Rate to Implied Rating'!$S$7:$S$13,'Default Rate to Implied Rating'!$T$7:$T$13,,1)</f>
        <v>5.0000000000000001E-4</v>
      </c>
      <c r="J385" s="194">
        <v>2</v>
      </c>
      <c r="K385" s="192">
        <f>_xlfn.XLOOKUP(K341,'Default Rate to Implied Rating'!$S$7:$S$13,'Default Rate to Implied Rating'!$T$7:$T$13,,1)</f>
        <v>2.0000000000000001E-4</v>
      </c>
      <c r="L385" s="52">
        <f ca="1">_xlfn.XLOOKUP(L341,'Default Rate to Implied Rating'!$S$7:$S$13,'Default Rate to Implied Rating'!$T$7:$T$13,,1)</f>
        <v>2.0000000000000001E-4</v>
      </c>
      <c r="M385" s="52">
        <f ca="1">_xlfn.XLOOKUP(M341,'Default Rate to Implied Rating'!$S$7:$S$13,'Default Rate to Implied Rating'!$T$7:$T$13,,1)</f>
        <v>2.0000000000000001E-4</v>
      </c>
      <c r="N385" s="52">
        <f ca="1">_xlfn.XLOOKUP(N341,'Default Rate to Implied Rating'!$S$7:$S$13,'Default Rate to Implied Rating'!$T$7:$T$13,,1)</f>
        <v>2.0000000000000001E-4</v>
      </c>
      <c r="O385" s="52">
        <f ca="1">_xlfn.XLOOKUP(O341,'Default Rate to Implied Rating'!$S$7:$S$13,'Default Rate to Implied Rating'!$T$7:$T$13,,1)</f>
        <v>2.0000000000000001E-4</v>
      </c>
      <c r="P385" s="52">
        <f ca="1">_xlfn.XLOOKUP(P341,'Default Rate to Implied Rating'!$S$7:$S$13,'Default Rate to Implied Rating'!$T$7:$T$13,,1)</f>
        <v>2.0000000000000001E-4</v>
      </c>
      <c r="Q385" s="52">
        <f ca="1">_xlfn.XLOOKUP(Q341,'Default Rate to Implied Rating'!$S$7:$S$13,'Default Rate to Implied Rating'!$T$7:$T$13,,1)</f>
        <v>2.0000000000000001E-4</v>
      </c>
      <c r="R385" s="52">
        <f ca="1">_xlfn.XLOOKUP(R341,'Default Rate to Implied Rating'!$S$7:$S$13,'Default Rate to Implied Rating'!$T$7:$T$13,,1)</f>
        <v>2.0000000000000001E-4</v>
      </c>
      <c r="S385" s="52">
        <f ca="1">_xlfn.XLOOKUP(S341,'Default Rate to Implied Rating'!$S$7:$S$13,'Default Rate to Implied Rating'!$T$7:$T$13,,1)</f>
        <v>2.0000000000000001E-4</v>
      </c>
      <c r="T385" s="52">
        <f ca="1">_xlfn.XLOOKUP(T341,'Default Rate to Implied Rating'!$S$7:$S$13,'Default Rate to Implied Rating'!$T$7:$T$13,,1)</f>
        <v>2.0000000000000001E-4</v>
      </c>
      <c r="U385" s="46"/>
      <c r="V385" s="46"/>
      <c r="W385" s="46"/>
    </row>
    <row r="386" spans="1:23" x14ac:dyDescent="0.2">
      <c r="A386" s="46"/>
      <c r="C386" s="46" t="str">
        <f>C342</f>
        <v>Quick Ratio</v>
      </c>
      <c r="D386" s="46"/>
      <c r="E386" s="46"/>
      <c r="F386" s="192">
        <f>_xlfn.XLOOKUP(F343,'Default Rate to Implied Rating'!$S$7:$S$13,'Default Rate to Implied Rating'!$T$7:$T$13,,1)</f>
        <v>2.0000000000000001E-4</v>
      </c>
      <c r="G386" s="192">
        <f>_xlfn.XLOOKUP(G343,'Default Rate to Implied Rating'!$S$7:$S$13,'Default Rate to Implied Rating'!$T$7:$T$13,,1)</f>
        <v>1.5E-3</v>
      </c>
      <c r="H386" s="192">
        <f>_xlfn.XLOOKUP(H343,'Default Rate to Implied Rating'!$S$7:$S$13,'Default Rate to Implied Rating'!$T$7:$T$13,,1)</f>
        <v>5.0000000000000001E-4</v>
      </c>
      <c r="I386" s="192">
        <f>_xlfn.XLOOKUP(I343,'Default Rate to Implied Rating'!$S$7:$S$13,'Default Rate to Implied Rating'!$T$7:$T$13,,1)</f>
        <v>1.5E-3</v>
      </c>
      <c r="J386" s="194">
        <v>3</v>
      </c>
      <c r="K386" s="192">
        <f>_xlfn.XLOOKUP(K343,'Default Rate to Implied Rating'!$S$7:$S$13,'Default Rate to Implied Rating'!$T$7:$T$13,,1)</f>
        <v>6.0000000000000001E-3</v>
      </c>
      <c r="L386" s="52">
        <f ca="1">_xlfn.XLOOKUP(L343,'Default Rate to Implied Rating'!$S$7:$S$13,'Default Rate to Implied Rating'!$T$7:$T$13,,1)</f>
        <v>6.0000000000000001E-3</v>
      </c>
      <c r="M386" s="52">
        <f ca="1">_xlfn.XLOOKUP(M343,'Default Rate to Implied Rating'!$S$7:$S$13,'Default Rate to Implied Rating'!$T$7:$T$13,,1)</f>
        <v>6.0000000000000001E-3</v>
      </c>
      <c r="N386" s="52">
        <f ca="1">_xlfn.XLOOKUP(N343,'Default Rate to Implied Rating'!$S$7:$S$13,'Default Rate to Implied Rating'!$T$7:$T$13,,1)</f>
        <v>6.0000000000000001E-3</v>
      </c>
      <c r="O386" s="52">
        <f ca="1">_xlfn.XLOOKUP(O343,'Default Rate to Implied Rating'!$S$7:$S$13,'Default Rate to Implied Rating'!$T$7:$T$13,,1)</f>
        <v>6.0000000000000001E-3</v>
      </c>
      <c r="P386" s="52">
        <f ca="1">_xlfn.XLOOKUP(P343,'Default Rate to Implied Rating'!$S$7:$S$13,'Default Rate to Implied Rating'!$T$7:$T$13,,1)</f>
        <v>6.0000000000000001E-3</v>
      </c>
      <c r="Q386" s="52">
        <f ca="1">_xlfn.XLOOKUP(Q343,'Default Rate to Implied Rating'!$S$7:$S$13,'Default Rate to Implied Rating'!$T$7:$T$13,,1)</f>
        <v>6.0000000000000001E-3</v>
      </c>
      <c r="R386" s="52">
        <f ca="1">_xlfn.XLOOKUP(R343,'Default Rate to Implied Rating'!$S$7:$S$13,'Default Rate to Implied Rating'!$T$7:$T$13,,1)</f>
        <v>6.0000000000000001E-3</v>
      </c>
      <c r="S386" s="52">
        <f ca="1">_xlfn.XLOOKUP(S343,'Default Rate to Implied Rating'!$S$7:$S$13,'Default Rate to Implied Rating'!$T$7:$T$13,,1)</f>
        <v>6.0000000000000001E-3</v>
      </c>
      <c r="T386" s="52">
        <f ca="1">_xlfn.XLOOKUP(T343,'Default Rate to Implied Rating'!$S$7:$S$13,'Default Rate to Implied Rating'!$T$7:$T$13,,1)</f>
        <v>1.5E-3</v>
      </c>
      <c r="U386" s="46"/>
      <c r="V386" s="46"/>
      <c r="W386" s="46"/>
    </row>
    <row r="387" spans="1:23" x14ac:dyDescent="0.2">
      <c r="A387" s="46"/>
      <c r="C387" s="46" t="str">
        <f>C344</f>
        <v>Cash Ratio</v>
      </c>
      <c r="D387" s="46"/>
      <c r="E387" s="46"/>
      <c r="F387" s="192">
        <f>_xlfn.XLOOKUP(F345,'Default Rate to Implied Rating'!$S$7:$S$13,'Default Rate to Implied Rating'!$T$7:$T$13,,1)</f>
        <v>5.0000000000000001E-4</v>
      </c>
      <c r="G387" s="192">
        <f>_xlfn.XLOOKUP(G345,'Default Rate to Implied Rating'!$S$7:$S$13,'Default Rate to Implied Rating'!$T$7:$T$13,,1)</f>
        <v>1.5E-3</v>
      </c>
      <c r="H387" s="192">
        <f>_xlfn.XLOOKUP(H345,'Default Rate to Implied Rating'!$S$7:$S$13,'Default Rate to Implied Rating'!$T$7:$T$13,,1)</f>
        <v>1.5E-3</v>
      </c>
      <c r="I387" s="192">
        <f>_xlfn.XLOOKUP(I345,'Default Rate to Implied Rating'!$S$7:$S$13,'Default Rate to Implied Rating'!$T$7:$T$13,,1)</f>
        <v>6.0000000000000001E-3</v>
      </c>
      <c r="J387" s="194">
        <v>5</v>
      </c>
      <c r="K387" s="192">
        <f>_xlfn.XLOOKUP(K345,'Default Rate to Implied Rating'!$S$7:$S$13,'Default Rate to Implied Rating'!$T$7:$T$13,,1)</f>
        <v>3.1800000000000002E-2</v>
      </c>
      <c r="L387" s="52">
        <f ca="1">_xlfn.XLOOKUP(L345,'Default Rate to Implied Rating'!$S$7:$S$13,'Default Rate to Implied Rating'!$T$7:$T$13,,1)</f>
        <v>3.1800000000000002E-2</v>
      </c>
      <c r="M387" s="52">
        <f ca="1">_xlfn.XLOOKUP(M345,'Default Rate to Implied Rating'!$S$7:$S$13,'Default Rate to Implied Rating'!$T$7:$T$13,,1)</f>
        <v>3.1800000000000002E-2</v>
      </c>
      <c r="N387" s="52">
        <f ca="1">_xlfn.XLOOKUP(N345,'Default Rate to Implied Rating'!$S$7:$S$13,'Default Rate to Implied Rating'!$T$7:$T$13,,1)</f>
        <v>3.1800000000000002E-2</v>
      </c>
      <c r="O387" s="52">
        <f ca="1">_xlfn.XLOOKUP(O345,'Default Rate to Implied Rating'!$S$7:$S$13,'Default Rate to Implied Rating'!$T$7:$T$13,,1)</f>
        <v>3.1800000000000002E-2</v>
      </c>
      <c r="P387" s="52">
        <f ca="1">_xlfn.XLOOKUP(P345,'Default Rate to Implied Rating'!$S$7:$S$13,'Default Rate to Implied Rating'!$T$7:$T$13,,1)</f>
        <v>6.0000000000000001E-3</v>
      </c>
      <c r="Q387" s="52">
        <f ca="1">_xlfn.XLOOKUP(Q345,'Default Rate to Implied Rating'!$S$7:$S$13,'Default Rate to Implied Rating'!$T$7:$T$13,,1)</f>
        <v>6.0000000000000001E-3</v>
      </c>
      <c r="R387" s="52">
        <f ca="1">_xlfn.XLOOKUP(R345,'Default Rate to Implied Rating'!$S$7:$S$13,'Default Rate to Implied Rating'!$T$7:$T$13,,1)</f>
        <v>6.0000000000000001E-3</v>
      </c>
      <c r="S387" s="52">
        <f ca="1">_xlfn.XLOOKUP(S345,'Default Rate to Implied Rating'!$S$7:$S$13,'Default Rate to Implied Rating'!$T$7:$T$13,,1)</f>
        <v>1.5E-3</v>
      </c>
      <c r="T387" s="52">
        <f ca="1">_xlfn.XLOOKUP(T345,'Default Rate to Implied Rating'!$S$7:$S$13,'Default Rate to Implied Rating'!$T$7:$T$13,,1)</f>
        <v>1.5E-3</v>
      </c>
      <c r="U387" s="46"/>
      <c r="V387" s="46"/>
      <c r="W387" s="46"/>
    </row>
    <row r="388" spans="1:23" x14ac:dyDescent="0.2">
      <c r="A388" s="46"/>
      <c r="C388" s="46" t="str">
        <f>C351</f>
        <v>Cash Conversion Cycle</v>
      </c>
      <c r="D388" s="46"/>
      <c r="E388" s="46"/>
      <c r="F388" s="192">
        <f>_xlfn.XLOOKUP(F352,'Default Rate to Implied Rating'!$S$7:$S$13,'Default Rate to Implied Rating'!$T$7:$T$13,,1)</f>
        <v>5.0000000000000001E-4</v>
      </c>
      <c r="G388" s="192">
        <f>_xlfn.XLOOKUP(G352,'Default Rate to Implied Rating'!$S$7:$S$13,'Default Rate to Implied Rating'!$T$7:$T$13,,1)</f>
        <v>5.0000000000000001E-4</v>
      </c>
      <c r="H388" s="192">
        <f>_xlfn.XLOOKUP(H352,'Default Rate to Implied Rating'!$S$7:$S$13,'Default Rate to Implied Rating'!$T$7:$T$13,,1)</f>
        <v>2.0000000000000001E-4</v>
      </c>
      <c r="I388" s="192">
        <f>_xlfn.XLOOKUP(I352,'Default Rate to Implied Rating'!$S$7:$S$13,'Default Rate to Implied Rating'!$T$7:$T$13,,1)</f>
        <v>5.0000000000000001E-4</v>
      </c>
      <c r="J388" s="194">
        <v>3</v>
      </c>
      <c r="K388" s="192">
        <f>_xlfn.XLOOKUP(K352,'Default Rate to Implied Rating'!$S$7:$S$13,'Default Rate to Implied Rating'!$T$7:$T$13,,1)</f>
        <v>2.0000000000000001E-4</v>
      </c>
      <c r="L388" s="52">
        <f>_xlfn.XLOOKUP(L352,'Default Rate to Implied Rating'!$S$7:$S$13,'Default Rate to Implied Rating'!$T$7:$T$13,,1)</f>
        <v>2.0000000000000001E-4</v>
      </c>
      <c r="M388" s="52">
        <f>_xlfn.XLOOKUP(M352,'Default Rate to Implied Rating'!$S$7:$S$13,'Default Rate to Implied Rating'!$T$7:$T$13,,1)</f>
        <v>2.0000000000000001E-4</v>
      </c>
      <c r="N388" s="52">
        <f>_xlfn.XLOOKUP(N352,'Default Rate to Implied Rating'!$S$7:$S$13,'Default Rate to Implied Rating'!$T$7:$T$13,,1)</f>
        <v>2.0000000000000001E-4</v>
      </c>
      <c r="O388" s="52">
        <f>_xlfn.XLOOKUP(O352,'Default Rate to Implied Rating'!$S$7:$S$13,'Default Rate to Implied Rating'!$T$7:$T$13,,1)</f>
        <v>2.0000000000000001E-4</v>
      </c>
      <c r="P388" s="52">
        <f>_xlfn.XLOOKUP(P352,'Default Rate to Implied Rating'!$S$7:$S$13,'Default Rate to Implied Rating'!$T$7:$T$13,,1)</f>
        <v>2.0000000000000001E-4</v>
      </c>
      <c r="Q388" s="52">
        <f>_xlfn.XLOOKUP(Q352,'Default Rate to Implied Rating'!$S$7:$S$13,'Default Rate to Implied Rating'!$T$7:$T$13,,1)</f>
        <v>2.0000000000000001E-4</v>
      </c>
      <c r="R388" s="52">
        <f>_xlfn.XLOOKUP(R352,'Default Rate to Implied Rating'!$S$7:$S$13,'Default Rate to Implied Rating'!$T$7:$T$13,,1)</f>
        <v>2.0000000000000001E-4</v>
      </c>
      <c r="S388" s="52">
        <f>_xlfn.XLOOKUP(S352,'Default Rate to Implied Rating'!$S$7:$S$13,'Default Rate to Implied Rating'!$T$7:$T$13,,1)</f>
        <v>2.0000000000000001E-4</v>
      </c>
      <c r="T388" s="52">
        <f>_xlfn.XLOOKUP(T352,'Default Rate to Implied Rating'!$S$7:$S$13,'Default Rate to Implied Rating'!$T$7:$T$13,,1)</f>
        <v>2.0000000000000001E-4</v>
      </c>
      <c r="U388" s="46"/>
      <c r="V388" s="46"/>
      <c r="W388" s="46"/>
    </row>
    <row r="389" spans="1:23" x14ac:dyDescent="0.2">
      <c r="A389" s="46"/>
      <c r="C389" s="46" t="str">
        <f>C355</f>
        <v>Debt Ratio</v>
      </c>
      <c r="D389" s="46"/>
      <c r="E389" s="46"/>
      <c r="F389" s="192">
        <f>_xlfn.XLOOKUP(F356,'Default Rate to Implied Rating'!$S$7:$S$13,'Default Rate to Implied Rating'!$T$7:$T$13,,1)</f>
        <v>6.0000000000000001E-3</v>
      </c>
      <c r="G389" s="192">
        <f>_xlfn.XLOOKUP(G356,'Default Rate to Implied Rating'!$S$7:$S$13,'Default Rate to Implied Rating'!$T$7:$T$13,,1)</f>
        <v>1.5E-3</v>
      </c>
      <c r="H389" s="192">
        <f>_xlfn.XLOOKUP(H356,'Default Rate to Implied Rating'!$S$7:$S$13,'Default Rate to Implied Rating'!$T$7:$T$13,,1)</f>
        <v>6.0000000000000001E-3</v>
      </c>
      <c r="I389" s="192">
        <f>_xlfn.XLOOKUP(I356,'Default Rate to Implied Rating'!$S$7:$S$13,'Default Rate to Implied Rating'!$T$7:$T$13,,1)</f>
        <v>6.0000000000000001E-3</v>
      </c>
      <c r="J389" s="194">
        <v>4</v>
      </c>
      <c r="K389" s="192">
        <f>_xlfn.XLOOKUP(K356,'Default Rate to Implied Rating'!$S$7:$S$13,'Default Rate to Implied Rating'!$T$7:$T$13,,1)</f>
        <v>1.5E-3</v>
      </c>
      <c r="L389" s="52">
        <f ca="1">_xlfn.XLOOKUP(L356,'Default Rate to Implied Rating'!$S$7:$S$13,'Default Rate to Implied Rating'!$T$7:$T$13,,1)</f>
        <v>1.5E-3</v>
      </c>
      <c r="M389" s="52">
        <f ca="1">_xlfn.XLOOKUP(M356,'Default Rate to Implied Rating'!$S$7:$S$13,'Default Rate to Implied Rating'!$T$7:$T$13,,1)</f>
        <v>5.0000000000000001E-4</v>
      </c>
      <c r="N389" s="52">
        <f ca="1">_xlfn.XLOOKUP(N356,'Default Rate to Implied Rating'!$S$7:$S$13,'Default Rate to Implied Rating'!$T$7:$T$13,,1)</f>
        <v>5.0000000000000001E-4</v>
      </c>
      <c r="O389" s="52">
        <f ca="1">_xlfn.XLOOKUP(O356,'Default Rate to Implied Rating'!$S$7:$S$13,'Default Rate to Implied Rating'!$T$7:$T$13,,1)</f>
        <v>5.0000000000000001E-4</v>
      </c>
      <c r="P389" s="52">
        <f ca="1">_xlfn.XLOOKUP(P356,'Default Rate to Implied Rating'!$S$7:$S$13,'Default Rate to Implied Rating'!$T$7:$T$13,,1)</f>
        <v>5.0000000000000001E-4</v>
      </c>
      <c r="Q389" s="52">
        <f ca="1">_xlfn.XLOOKUP(Q356,'Default Rate to Implied Rating'!$S$7:$S$13,'Default Rate to Implied Rating'!$T$7:$T$13,,1)</f>
        <v>5.0000000000000001E-4</v>
      </c>
      <c r="R389" s="52">
        <f ca="1">_xlfn.XLOOKUP(R356,'Default Rate to Implied Rating'!$S$7:$S$13,'Default Rate to Implied Rating'!$T$7:$T$13,,1)</f>
        <v>5.0000000000000001E-4</v>
      </c>
      <c r="S389" s="52">
        <f ca="1">_xlfn.XLOOKUP(S356,'Default Rate to Implied Rating'!$S$7:$S$13,'Default Rate to Implied Rating'!$T$7:$T$13,,1)</f>
        <v>5.0000000000000001E-4</v>
      </c>
      <c r="T389" s="52">
        <f ca="1">_xlfn.XLOOKUP(T356,'Default Rate to Implied Rating'!$S$7:$S$13,'Default Rate to Implied Rating'!$T$7:$T$13,,1)</f>
        <v>5.0000000000000001E-4</v>
      </c>
      <c r="U389" s="46"/>
      <c r="V389" s="46"/>
      <c r="W389" s="46"/>
    </row>
    <row r="390" spans="1:23" x14ac:dyDescent="0.2">
      <c r="A390" s="46"/>
      <c r="C390" s="46" t="str">
        <f>C357</f>
        <v>Gearing Ratio</v>
      </c>
      <c r="D390" s="46"/>
      <c r="E390" s="46"/>
      <c r="F390" s="192">
        <f>_xlfn.XLOOKUP(F358,'Default Rate to Implied Rating'!$S$7:$S$13,'Default Rate to Implied Rating'!$T$7:$T$13,,1)</f>
        <v>3.1800000000000002E-2</v>
      </c>
      <c r="G390" s="192">
        <f>_xlfn.XLOOKUP(G358,'Default Rate to Implied Rating'!$S$7:$S$13,'Default Rate to Implied Rating'!$T$7:$T$13,,1)</f>
        <v>1.5E-3</v>
      </c>
      <c r="H390" s="192">
        <f>_xlfn.XLOOKUP(H358,'Default Rate to Implied Rating'!$S$7:$S$13,'Default Rate to Implied Rating'!$T$7:$T$13,,1)</f>
        <v>0.26550000000000001</v>
      </c>
      <c r="I390" s="192">
        <f>_xlfn.XLOOKUP(I358,'Default Rate to Implied Rating'!$S$7:$S$13,'Default Rate to Implied Rating'!$T$7:$T$13,,1)</f>
        <v>0.26550000000000001</v>
      </c>
      <c r="J390" s="194">
        <v>4</v>
      </c>
      <c r="K390" s="192">
        <f>_xlfn.XLOOKUP(K358,'Default Rate to Implied Rating'!$S$7:$S$13,'Default Rate to Implied Rating'!$T$7:$T$13,,1)</f>
        <v>5.0000000000000001E-4</v>
      </c>
      <c r="L390" s="52">
        <f ca="1">_xlfn.XLOOKUP(L358,'Default Rate to Implied Rating'!$S$7:$S$13,'Default Rate to Implied Rating'!$T$7:$T$13,,1)</f>
        <v>5.0000000000000001E-4</v>
      </c>
      <c r="M390" s="52">
        <f ca="1">_xlfn.XLOOKUP(M358,'Default Rate to Implied Rating'!$S$7:$S$13,'Default Rate to Implied Rating'!$T$7:$T$13,,1)</f>
        <v>5.0000000000000001E-4</v>
      </c>
      <c r="N390" s="52">
        <f ca="1">_xlfn.XLOOKUP(N358,'Default Rate to Implied Rating'!$S$7:$S$13,'Default Rate to Implied Rating'!$T$7:$T$13,,1)</f>
        <v>5.0000000000000001E-4</v>
      </c>
      <c r="O390" s="52">
        <f ca="1">_xlfn.XLOOKUP(O358,'Default Rate to Implied Rating'!$S$7:$S$13,'Default Rate to Implied Rating'!$T$7:$T$13,,1)</f>
        <v>5.0000000000000001E-4</v>
      </c>
      <c r="P390" s="52">
        <f ca="1">_xlfn.XLOOKUP(P358,'Default Rate to Implied Rating'!$S$7:$S$13,'Default Rate to Implied Rating'!$T$7:$T$13,,1)</f>
        <v>5.0000000000000001E-4</v>
      </c>
      <c r="Q390" s="52">
        <f ca="1">_xlfn.XLOOKUP(Q358,'Default Rate to Implied Rating'!$S$7:$S$13,'Default Rate to Implied Rating'!$T$7:$T$13,,1)</f>
        <v>5.0000000000000001E-4</v>
      </c>
      <c r="R390" s="52">
        <f ca="1">_xlfn.XLOOKUP(R358,'Default Rate to Implied Rating'!$S$7:$S$13,'Default Rate to Implied Rating'!$T$7:$T$13,,1)</f>
        <v>5.0000000000000001E-4</v>
      </c>
      <c r="S390" s="52">
        <f ca="1">_xlfn.XLOOKUP(S358,'Default Rate to Implied Rating'!$S$7:$S$13,'Default Rate to Implied Rating'!$T$7:$T$13,,1)</f>
        <v>5.0000000000000001E-4</v>
      </c>
      <c r="T390" s="52">
        <f ca="1">_xlfn.XLOOKUP(T358,'Default Rate to Implied Rating'!$S$7:$S$13,'Default Rate to Implied Rating'!$T$7:$T$13,,1)</f>
        <v>5.0000000000000001E-4</v>
      </c>
      <c r="U390" s="46"/>
      <c r="V390" s="46"/>
      <c r="W390" s="46"/>
    </row>
    <row r="391" spans="1:23" x14ac:dyDescent="0.2">
      <c r="A391" s="46"/>
      <c r="C391" s="46" t="str">
        <f>C359</f>
        <v>Debt to Equity Ratio</v>
      </c>
      <c r="D391" s="46"/>
      <c r="E391" s="46"/>
      <c r="F391" s="192">
        <f>_xlfn.XLOOKUP(F360,'Default Rate to Implied Rating'!$S$7:$S$13,'Default Rate to Implied Rating'!$T$7:$T$13,,1)</f>
        <v>0.26550000000000001</v>
      </c>
      <c r="G391" s="192">
        <f>_xlfn.XLOOKUP(G360,'Default Rate to Implied Rating'!$S$7:$S$13,'Default Rate to Implied Rating'!$T$7:$T$13,,1)</f>
        <v>6.0000000000000001E-3</v>
      </c>
      <c r="H391" s="192">
        <f>_xlfn.XLOOKUP(H360,'Default Rate to Implied Rating'!$S$7:$S$13,'Default Rate to Implied Rating'!$T$7:$T$13,,1)</f>
        <v>0.26550000000000001</v>
      </c>
      <c r="I391" s="192">
        <f>_xlfn.XLOOKUP(I360,'Default Rate to Implied Rating'!$S$7:$S$13,'Default Rate to Implied Rating'!$T$7:$T$13,,1)</f>
        <v>0.26550000000000001</v>
      </c>
      <c r="J391" s="194">
        <v>4</v>
      </c>
      <c r="K391" s="192">
        <f>_xlfn.XLOOKUP(K360,'Default Rate to Implied Rating'!$S$7:$S$13,'Default Rate to Implied Rating'!$T$7:$T$13,,1)</f>
        <v>1.5E-3</v>
      </c>
      <c r="L391" s="52">
        <f ca="1">_xlfn.XLOOKUP(L360,'Default Rate to Implied Rating'!$S$7:$S$13,'Default Rate to Implied Rating'!$T$7:$T$13,,1)</f>
        <v>1.5E-3</v>
      </c>
      <c r="M391" s="52">
        <f ca="1">_xlfn.XLOOKUP(M360,'Default Rate to Implied Rating'!$S$7:$S$13,'Default Rate to Implied Rating'!$T$7:$T$13,,1)</f>
        <v>5.0000000000000001E-4</v>
      </c>
      <c r="N391" s="52">
        <f ca="1">_xlfn.XLOOKUP(N360,'Default Rate to Implied Rating'!$S$7:$S$13,'Default Rate to Implied Rating'!$T$7:$T$13,,1)</f>
        <v>5.0000000000000001E-4</v>
      </c>
      <c r="O391" s="52">
        <f ca="1">_xlfn.XLOOKUP(O360,'Default Rate to Implied Rating'!$S$7:$S$13,'Default Rate to Implied Rating'!$T$7:$T$13,,1)</f>
        <v>5.0000000000000001E-4</v>
      </c>
      <c r="P391" s="52">
        <f ca="1">_xlfn.XLOOKUP(P360,'Default Rate to Implied Rating'!$S$7:$S$13,'Default Rate to Implied Rating'!$T$7:$T$13,,1)</f>
        <v>5.0000000000000001E-4</v>
      </c>
      <c r="Q391" s="52">
        <f ca="1">_xlfn.XLOOKUP(Q360,'Default Rate to Implied Rating'!$S$7:$S$13,'Default Rate to Implied Rating'!$T$7:$T$13,,1)</f>
        <v>5.0000000000000001E-4</v>
      </c>
      <c r="R391" s="52">
        <f ca="1">_xlfn.XLOOKUP(R360,'Default Rate to Implied Rating'!$S$7:$S$13,'Default Rate to Implied Rating'!$T$7:$T$13,,1)</f>
        <v>5.0000000000000001E-4</v>
      </c>
      <c r="S391" s="52">
        <f ca="1">_xlfn.XLOOKUP(S360,'Default Rate to Implied Rating'!$S$7:$S$13,'Default Rate to Implied Rating'!$T$7:$T$13,,1)</f>
        <v>5.0000000000000001E-4</v>
      </c>
      <c r="T391" s="52">
        <f ca="1">_xlfn.XLOOKUP(T360,'Default Rate to Implied Rating'!$S$7:$S$13,'Default Rate to Implied Rating'!$T$7:$T$13,,1)</f>
        <v>5.0000000000000001E-4</v>
      </c>
      <c r="U391" s="46"/>
      <c r="V391" s="46"/>
      <c r="W391" s="46"/>
    </row>
    <row r="392" spans="1:23" x14ac:dyDescent="0.2">
      <c r="A392" s="46"/>
      <c r="C392" s="46" t="str">
        <f>C361</f>
        <v>Debt to Adjusted EBITDA</v>
      </c>
      <c r="D392" s="46"/>
      <c r="E392" s="46"/>
      <c r="F392" s="192">
        <f>_xlfn.XLOOKUP(F362,'Default Rate to Implied Rating'!$S$7:$S$13,'Default Rate to Implied Rating'!$T$7:$T$13,,1)</f>
        <v>5.0000000000000001E-4</v>
      </c>
      <c r="G392" s="192">
        <f>_xlfn.XLOOKUP(G362,'Default Rate to Implied Rating'!$S$7:$S$13,'Default Rate to Implied Rating'!$T$7:$T$13,,1)</f>
        <v>2.0000000000000001E-4</v>
      </c>
      <c r="H392" s="192">
        <f>_xlfn.XLOOKUP(H362,'Default Rate to Implied Rating'!$S$7:$S$13,'Default Rate to Implied Rating'!$T$7:$T$13,,1)</f>
        <v>2.0000000000000001E-4</v>
      </c>
      <c r="I392" s="192">
        <f>_xlfn.XLOOKUP(I362,'Default Rate to Implied Rating'!$S$7:$S$13,'Default Rate to Implied Rating'!$T$7:$T$13,,1)</f>
        <v>1.5E-3</v>
      </c>
      <c r="J392" s="194">
        <v>4</v>
      </c>
      <c r="K392" s="192">
        <f>_xlfn.XLOOKUP(K362,'Default Rate to Implied Rating'!$S$7:$S$13,'Default Rate to Implied Rating'!$T$7:$T$13,,1)</f>
        <v>5.0000000000000001E-4</v>
      </c>
      <c r="L392" s="52">
        <f>_xlfn.XLOOKUP(L362,'Default Rate to Implied Rating'!$S$7:$S$13,'Default Rate to Implied Rating'!$T$7:$T$13,,1)</f>
        <v>5.0000000000000001E-4</v>
      </c>
      <c r="M392" s="52">
        <f>_xlfn.XLOOKUP(M362,'Default Rate to Implied Rating'!$S$7:$S$13,'Default Rate to Implied Rating'!$T$7:$T$13,,1)</f>
        <v>5.0000000000000001E-4</v>
      </c>
      <c r="N392" s="52">
        <f>_xlfn.XLOOKUP(N362,'Default Rate to Implied Rating'!$S$7:$S$13,'Default Rate to Implied Rating'!$T$7:$T$13,,1)</f>
        <v>5.0000000000000001E-4</v>
      </c>
      <c r="O392" s="52">
        <f>_xlfn.XLOOKUP(O362,'Default Rate to Implied Rating'!$S$7:$S$13,'Default Rate to Implied Rating'!$T$7:$T$13,,1)</f>
        <v>5.0000000000000001E-4</v>
      </c>
      <c r="P392" s="52">
        <f>_xlfn.XLOOKUP(P362,'Default Rate to Implied Rating'!$S$7:$S$13,'Default Rate to Implied Rating'!$T$7:$T$13,,1)</f>
        <v>5.0000000000000001E-4</v>
      </c>
      <c r="Q392" s="52">
        <f>_xlfn.XLOOKUP(Q362,'Default Rate to Implied Rating'!$S$7:$S$13,'Default Rate to Implied Rating'!$T$7:$T$13,,1)</f>
        <v>5.0000000000000001E-4</v>
      </c>
      <c r="R392" s="52">
        <f>_xlfn.XLOOKUP(R362,'Default Rate to Implied Rating'!$S$7:$S$13,'Default Rate to Implied Rating'!$T$7:$T$13,,1)</f>
        <v>5.0000000000000001E-4</v>
      </c>
      <c r="S392" s="52">
        <f>_xlfn.XLOOKUP(S362,'Default Rate to Implied Rating'!$S$7:$S$13,'Default Rate to Implied Rating'!$T$7:$T$13,,1)</f>
        <v>5.0000000000000001E-4</v>
      </c>
      <c r="T392" s="52">
        <f>_xlfn.XLOOKUP(T362,'Default Rate to Implied Rating'!$S$7:$S$13,'Default Rate to Implied Rating'!$T$7:$T$13,,1)</f>
        <v>5.0000000000000001E-4</v>
      </c>
      <c r="U392" s="46"/>
      <c r="V392" s="46"/>
      <c r="W392" s="46"/>
    </row>
    <row r="393" spans="1:23" x14ac:dyDescent="0.2">
      <c r="A393" s="46"/>
      <c r="C393" s="46" t="str">
        <f>C363</f>
        <v>Interest Cover (EBITDA to Interest Expense)</v>
      </c>
      <c r="D393" s="46"/>
      <c r="E393" s="46"/>
      <c r="F393" s="192">
        <f>_xlfn.XLOOKUP(F364,'Default Rate to Implied Rating'!$S$7:$S$13,'Default Rate to Implied Rating'!$T$7:$T$13,,1)</f>
        <v>0</v>
      </c>
      <c r="G393" s="192">
        <f>_xlfn.XLOOKUP(G364,'Default Rate to Implied Rating'!$S$7:$S$13,'Default Rate to Implied Rating'!$T$7:$T$13,,1)</f>
        <v>0</v>
      </c>
      <c r="H393" s="192">
        <f>_xlfn.XLOOKUP(H364,'Default Rate to Implied Rating'!$S$7:$S$13,'Default Rate to Implied Rating'!$T$7:$T$13,,1)</f>
        <v>0</v>
      </c>
      <c r="I393" s="192">
        <f>_xlfn.XLOOKUP(I364,'Default Rate to Implied Rating'!$S$7:$S$13,'Default Rate to Implied Rating'!$T$7:$T$13,,1)</f>
        <v>5.0000000000000001E-4</v>
      </c>
      <c r="J393" s="194">
        <v>4</v>
      </c>
      <c r="K393" s="192">
        <f>_xlfn.XLOOKUP(K364,'Default Rate to Implied Rating'!$S$7:$S$13,'Default Rate to Implied Rating'!$T$7:$T$13,,1)</f>
        <v>0</v>
      </c>
      <c r="L393" s="52">
        <f>_xlfn.XLOOKUP(L364,'Default Rate to Implied Rating'!$S$7:$S$13,'Default Rate to Implied Rating'!$T$7:$T$13,,1)</f>
        <v>2.0000000000000001E-4</v>
      </c>
      <c r="M393" s="52">
        <f>_xlfn.XLOOKUP(M364,'Default Rate to Implied Rating'!$S$7:$S$13,'Default Rate to Implied Rating'!$T$7:$T$13,,1)</f>
        <v>2.0000000000000001E-4</v>
      </c>
      <c r="N393" s="52">
        <f>_xlfn.XLOOKUP(N364,'Default Rate to Implied Rating'!$S$7:$S$13,'Default Rate to Implied Rating'!$T$7:$T$13,,1)</f>
        <v>2.0000000000000001E-4</v>
      </c>
      <c r="O393" s="52">
        <f>_xlfn.XLOOKUP(O364,'Default Rate to Implied Rating'!$S$7:$S$13,'Default Rate to Implied Rating'!$T$7:$T$13,,1)</f>
        <v>2.0000000000000001E-4</v>
      </c>
      <c r="P393" s="52">
        <f>_xlfn.XLOOKUP(P364,'Default Rate to Implied Rating'!$S$7:$S$13,'Default Rate to Implied Rating'!$T$7:$T$13,,1)</f>
        <v>2.0000000000000001E-4</v>
      </c>
      <c r="Q393" s="52">
        <f>_xlfn.XLOOKUP(Q364,'Default Rate to Implied Rating'!$S$7:$S$13,'Default Rate to Implied Rating'!$T$7:$T$13,,1)</f>
        <v>2.0000000000000001E-4</v>
      </c>
      <c r="R393" s="52">
        <f>_xlfn.XLOOKUP(R364,'Default Rate to Implied Rating'!$S$7:$S$13,'Default Rate to Implied Rating'!$T$7:$T$13,,1)</f>
        <v>2.0000000000000001E-4</v>
      </c>
      <c r="S393" s="52">
        <f>_xlfn.XLOOKUP(S364,'Default Rate to Implied Rating'!$S$7:$S$13,'Default Rate to Implied Rating'!$T$7:$T$13,,1)</f>
        <v>2.0000000000000001E-4</v>
      </c>
      <c r="T393" s="52">
        <f>_xlfn.XLOOKUP(T364,'Default Rate to Implied Rating'!$S$7:$S$13,'Default Rate to Implied Rating'!$T$7:$T$13,,1)</f>
        <v>2.0000000000000001E-4</v>
      </c>
      <c r="U393" s="46"/>
      <c r="V393" s="46"/>
      <c r="W393" s="46"/>
    </row>
    <row r="394" spans="1:23" x14ac:dyDescent="0.2">
      <c r="A394" s="46"/>
      <c r="C394" s="46"/>
      <c r="D394" s="46"/>
      <c r="E394" s="46"/>
      <c r="F394" s="192"/>
      <c r="G394" s="192"/>
      <c r="H394" s="192"/>
      <c r="I394" s="192"/>
      <c r="J394" s="200">
        <f ca="1">SUMPRODUCT(L380:L393,J380:J393)/SUM(J380:J393)</f>
        <v>5.131578947368421E-3</v>
      </c>
      <c r="K394" s="192"/>
      <c r="L394" s="52"/>
      <c r="M394" s="52"/>
      <c r="N394" s="52"/>
      <c r="O394" s="52"/>
      <c r="P394" s="52"/>
      <c r="Q394" s="52"/>
      <c r="R394" s="52"/>
      <c r="S394" s="52"/>
      <c r="T394" s="52"/>
      <c r="U394" s="46"/>
      <c r="V394" s="46"/>
      <c r="W394" s="46"/>
    </row>
    <row r="395" spans="1:23" x14ac:dyDescent="0.2">
      <c r="A395" s="46"/>
      <c r="C395" s="48" t="s">
        <v>1470</v>
      </c>
      <c r="D395" s="46"/>
      <c r="E395" s="46"/>
      <c r="F395" s="192"/>
      <c r="G395" s="192"/>
      <c r="H395" s="192"/>
      <c r="I395" s="192"/>
      <c r="J395" s="201" t="str">
        <f ca="1">_xlfn.XLOOKUP(J394,'Default Rate to Implied Rating'!$T$7:$T$13,'Default Rate to Implied Rating'!$S$7:$S$13,,1)</f>
        <v>BB</v>
      </c>
      <c r="K395" s="192" t="str">
        <f>C395</f>
        <v>Yearly Probability of Default</v>
      </c>
      <c r="L395" s="198">
        <f t="shared" ref="L395:T395" ca="1" si="275">SUMPRODUCT(L376:L393,$J$376:$J$393)/SUM($J$376:$J$393)</f>
        <v>4.4221666219594023E-3</v>
      </c>
      <c r="M395" s="198">
        <f t="shared" ca="1" si="275"/>
        <v>4.7499357519412127E-3</v>
      </c>
      <c r="N395" s="198">
        <f t="shared" ca="1" si="275"/>
        <v>5.5437248716537777E-3</v>
      </c>
      <c r="O395" s="198">
        <f t="shared" ca="1" si="275"/>
        <v>6.8450612262233651E-3</v>
      </c>
      <c r="P395" s="198">
        <f t="shared" ca="1" si="275"/>
        <v>6.7455962992940006E-3</v>
      </c>
      <c r="Q395" s="198">
        <f t="shared" ca="1" si="275"/>
        <v>1.040704718942944E-2</v>
      </c>
      <c r="R395" s="198">
        <f t="shared" ca="1" si="275"/>
        <v>1.6658869561199399E-2</v>
      </c>
      <c r="S395" s="198">
        <f t="shared" ca="1" si="275"/>
        <v>2.6800576758953632E-2</v>
      </c>
      <c r="T395" s="198">
        <f t="shared" ca="1" si="275"/>
        <v>4.3115462989762307E-2</v>
      </c>
      <c r="U395" s="46"/>
      <c r="V395" s="46"/>
      <c r="W395" s="46"/>
    </row>
    <row r="396" spans="1:23" x14ac:dyDescent="0.2">
      <c r="A396" s="46"/>
      <c r="C396" s="48" t="str">
        <f>C258</f>
        <v>Cumulative Probability of Default</v>
      </c>
      <c r="D396" s="46"/>
      <c r="E396" s="46"/>
      <c r="F396" s="192"/>
      <c r="G396" s="192"/>
      <c r="H396" s="192"/>
      <c r="I396" s="192"/>
      <c r="J396" s="46"/>
      <c r="K396" s="192" t="str">
        <f>C396</f>
        <v>Cumulative Probability of Default</v>
      </c>
      <c r="L396" s="198" cm="1">
        <f t="array" aca="1" ref="L396" ca="1">Cumulative_Default($L$395:L395)</f>
        <v>4.422166621959378E-3</v>
      </c>
      <c r="M396" s="198" cm="1">
        <f t="array" aca="1" ref="M396" ca="1">Cumulative_Default($L$395:M395)</f>
        <v>9.1510973665618334E-3</v>
      </c>
      <c r="N396" s="198" cm="1">
        <f t="array" aca="1" ref="N396" ca="1">Cumulative_Default($L$395:N395)</f>
        <v>1.4644091072141707E-2</v>
      </c>
      <c r="O396" s="198" cm="1">
        <f t="array" aca="1" ref="O396" ca="1">Cumulative_Default($L$395:O395)</f>
        <v>2.1388912598373944E-2</v>
      </c>
      <c r="P396" s="198" cm="1">
        <f t="array" aca="1" ref="P396" ca="1">Cumulative_Default($L$395:P395)</f>
        <v>2.7990227927998435E-2</v>
      </c>
      <c r="Q396" s="198" cm="1">
        <f t="array" aca="1" ref="Q396" ca="1">Cumulative_Default($L$395:Q395)</f>
        <v>3.8105979494538311E-2</v>
      </c>
      <c r="R396" s="198" cm="1">
        <f t="array" aca="1" ref="R396" ca="1">Cumulative_Default($L$395:R395)</f>
        <v>5.4130046513836461E-2</v>
      </c>
      <c r="S396" s="198" cm="1">
        <f t="array" aca="1" ref="S396" ca="1">Cumulative_Default($L$395:S395)</f>
        <v>7.9479906806230294E-2</v>
      </c>
      <c r="T396" s="198" cm="1">
        <f t="array" aca="1" ref="T396" ca="1">Cumulative_Default($L$395:T395)</f>
        <v>0.11916855681565885</v>
      </c>
      <c r="U396" s="46"/>
      <c r="V396" s="46"/>
      <c r="W396" s="46"/>
    </row>
    <row r="397" spans="1:23" x14ac:dyDescent="0.2">
      <c r="A397" s="46"/>
      <c r="C397" s="46"/>
      <c r="D397" s="46"/>
      <c r="E397" s="46"/>
      <c r="F397" s="46"/>
      <c r="G397" s="46"/>
      <c r="H397" s="46"/>
      <c r="I397" s="46"/>
      <c r="J397" s="46"/>
      <c r="K397" s="46"/>
      <c r="L397" s="46"/>
      <c r="M397" s="46"/>
      <c r="N397" s="46"/>
      <c r="O397" s="46"/>
      <c r="P397" s="46"/>
      <c r="Q397" s="46"/>
      <c r="R397" s="46"/>
      <c r="S397" s="46"/>
      <c r="T397" s="46"/>
      <c r="U397" s="46"/>
      <c r="V397" s="46"/>
      <c r="W397" s="46"/>
    </row>
    <row r="398" spans="1:23" x14ac:dyDescent="0.2">
      <c r="A398" s="46"/>
      <c r="C398" s="48" t="s">
        <v>1471</v>
      </c>
      <c r="D398" s="46"/>
      <c r="E398" s="46"/>
      <c r="F398" s="46"/>
      <c r="G398" s="46"/>
      <c r="H398" s="46"/>
      <c r="I398" s="46"/>
      <c r="J398" s="46"/>
      <c r="K398" s="46"/>
      <c r="L398" s="46"/>
      <c r="M398" s="46"/>
      <c r="N398" s="46"/>
      <c r="O398" s="46"/>
      <c r="P398" s="46"/>
      <c r="Q398" s="46"/>
      <c r="R398" s="46"/>
      <c r="S398" s="46"/>
      <c r="T398" s="46"/>
      <c r="U398" s="46"/>
      <c r="V398" s="46"/>
      <c r="W398" s="46"/>
    </row>
    <row r="399" spans="1:23" s="107" customFormat="1" x14ac:dyDescent="0.2">
      <c r="A399" s="46" t="s">
        <v>203</v>
      </c>
      <c r="C399" s="108"/>
      <c r="D399" s="108"/>
      <c r="E399" s="108"/>
      <c r="F399" s="109">
        <f>firstyear</f>
        <v>2019</v>
      </c>
      <c r="G399" s="109">
        <f t="shared" ref="G399:T399" si="276">F399+1</f>
        <v>2020</v>
      </c>
      <c r="H399" s="109">
        <f t="shared" si="276"/>
        <v>2021</v>
      </c>
      <c r="I399" s="109">
        <f t="shared" si="276"/>
        <v>2022</v>
      </c>
      <c r="J399" s="109">
        <f t="shared" si="276"/>
        <v>2023</v>
      </c>
      <c r="K399" s="109">
        <f t="shared" si="276"/>
        <v>2024</v>
      </c>
      <c r="L399" s="110">
        <f t="shared" si="276"/>
        <v>2025</v>
      </c>
      <c r="M399" s="110">
        <f t="shared" si="276"/>
        <v>2026</v>
      </c>
      <c r="N399" s="110">
        <f t="shared" si="276"/>
        <v>2027</v>
      </c>
      <c r="O399" s="110">
        <f t="shared" si="276"/>
        <v>2028</v>
      </c>
      <c r="P399" s="110">
        <f t="shared" si="276"/>
        <v>2029</v>
      </c>
      <c r="Q399" s="110">
        <f t="shared" si="276"/>
        <v>2030</v>
      </c>
      <c r="R399" s="110">
        <f t="shared" si="276"/>
        <v>2031</v>
      </c>
      <c r="S399" s="110">
        <f t="shared" si="276"/>
        <v>2032</v>
      </c>
      <c r="T399" s="110">
        <f t="shared" si="276"/>
        <v>2033</v>
      </c>
      <c r="U399" s="46"/>
      <c r="V399" s="48"/>
      <c r="W399" s="48"/>
    </row>
    <row r="400" spans="1:23" x14ac:dyDescent="0.2">
      <c r="A400" s="48"/>
      <c r="C400" s="50" t="s">
        <v>976</v>
      </c>
      <c r="D400" s="50"/>
      <c r="E400" s="50"/>
      <c r="F400" s="56"/>
      <c r="G400" s="56"/>
      <c r="H400" s="56"/>
      <c r="I400" s="56"/>
      <c r="J400" s="56"/>
      <c r="K400" s="56"/>
      <c r="L400" s="56">
        <f>$L$12</f>
        <v>46022</v>
      </c>
      <c r="M400" s="56">
        <f t="shared" ref="M400:T400" si="277">EOMONTH(L400,12)</f>
        <v>46387</v>
      </c>
      <c r="N400" s="56">
        <f t="shared" si="277"/>
        <v>46752</v>
      </c>
      <c r="O400" s="56">
        <f t="shared" si="277"/>
        <v>47118</v>
      </c>
      <c r="P400" s="56">
        <f t="shared" si="277"/>
        <v>47483</v>
      </c>
      <c r="Q400" s="56">
        <f t="shared" si="277"/>
        <v>47848</v>
      </c>
      <c r="R400" s="56">
        <f t="shared" si="277"/>
        <v>48213</v>
      </c>
      <c r="S400" s="56">
        <f t="shared" si="277"/>
        <v>48579</v>
      </c>
      <c r="T400" s="56">
        <f t="shared" si="277"/>
        <v>48944</v>
      </c>
      <c r="U400" s="46"/>
      <c r="V400" s="50"/>
      <c r="W400" s="50"/>
    </row>
    <row r="401" spans="3:21" s="195" customFormat="1" ht="15" x14ac:dyDescent="0.25">
      <c r="U401" s="46"/>
    </row>
    <row r="402" spans="3:21" s="195" customFormat="1" ht="15" x14ac:dyDescent="0.25">
      <c r="C402" s="195" t="str">
        <f>C376</f>
        <v>Moody's EDF Model (Black Scholes)</v>
      </c>
      <c r="L402" s="196" t="str">
        <f t="shared" ref="L402:T402" ca="1" si="278">L259</f>
        <v>BB</v>
      </c>
      <c r="M402" s="196" t="str">
        <f t="shared" ca="1" si="278"/>
        <v>BB</v>
      </c>
      <c r="N402" s="196" t="str">
        <f t="shared" ca="1" si="278"/>
        <v>BB</v>
      </c>
      <c r="O402" s="196" t="str">
        <f t="shared" ca="1" si="278"/>
        <v>BB</v>
      </c>
      <c r="P402" s="196" t="str">
        <f t="shared" ca="1" si="278"/>
        <v>BB</v>
      </c>
      <c r="Q402" s="196" t="str">
        <f t="shared" ca="1" si="278"/>
        <v>BB</v>
      </c>
      <c r="R402" s="196" t="str">
        <f t="shared" ca="1" si="278"/>
        <v>B</v>
      </c>
      <c r="S402" s="196" t="str">
        <f t="shared" ca="1" si="278"/>
        <v>B</v>
      </c>
      <c r="T402" s="196" t="str">
        <f t="shared" ca="1" si="278"/>
        <v>CCC/C</v>
      </c>
      <c r="U402" s="46"/>
    </row>
    <row r="403" spans="3:21" s="195" customFormat="1" ht="15" x14ac:dyDescent="0.25">
      <c r="L403" s="196"/>
      <c r="M403" s="196"/>
      <c r="N403" s="196"/>
      <c r="O403" s="196"/>
      <c r="P403" s="196"/>
      <c r="Q403" s="196"/>
      <c r="R403" s="196"/>
      <c r="S403" s="196"/>
      <c r="T403" s="196"/>
      <c r="U403" s="46"/>
    </row>
    <row r="404" spans="3:21" s="195" customFormat="1" ht="15" x14ac:dyDescent="0.25">
      <c r="C404" s="195" t="str">
        <f>C378</f>
        <v>Altman Z-Score</v>
      </c>
      <c r="L404" s="196" t="str">
        <f t="shared" ref="L404:T404" ca="1" si="279">L291</f>
        <v>AA</v>
      </c>
      <c r="M404" s="196" t="str">
        <f t="shared" ca="1" si="279"/>
        <v>AAA</v>
      </c>
      <c r="N404" s="196" t="str">
        <f t="shared" ca="1" si="279"/>
        <v>AAA</v>
      </c>
      <c r="O404" s="196" t="str">
        <f t="shared" ca="1" si="279"/>
        <v>AAA</v>
      </c>
      <c r="P404" s="196" t="str">
        <f t="shared" ca="1" si="279"/>
        <v>AAA</v>
      </c>
      <c r="Q404" s="196" t="str">
        <f t="shared" ca="1" si="279"/>
        <v>AAA</v>
      </c>
      <c r="R404" s="196" t="str">
        <f t="shared" ca="1" si="279"/>
        <v>AAA</v>
      </c>
      <c r="S404" s="196" t="str">
        <f t="shared" ca="1" si="279"/>
        <v>AAA</v>
      </c>
      <c r="T404" s="196" t="str">
        <f t="shared" ca="1" si="279"/>
        <v>AAA</v>
      </c>
      <c r="U404" s="46"/>
    </row>
    <row r="405" spans="3:21" s="195" customFormat="1" ht="15" x14ac:dyDescent="0.25">
      <c r="L405" s="196"/>
      <c r="M405" s="196"/>
      <c r="N405" s="196"/>
      <c r="O405" s="196"/>
      <c r="P405" s="196"/>
      <c r="Q405" s="196"/>
      <c r="R405" s="196"/>
      <c r="S405" s="196"/>
      <c r="T405" s="196"/>
      <c r="U405" s="46"/>
    </row>
    <row r="406" spans="3:21" s="195" customFormat="1" ht="15" x14ac:dyDescent="0.25">
      <c r="C406" s="195" t="str">
        <f t="shared" ref="C406:C419" si="280">C380</f>
        <v>Gross Margin</v>
      </c>
      <c r="L406" s="196" t="str">
        <f t="shared" ref="L406:T406" si="281">L329</f>
        <v>AAA</v>
      </c>
      <c r="M406" s="196" t="str">
        <f t="shared" si="281"/>
        <v>AAA</v>
      </c>
      <c r="N406" s="196" t="str">
        <f t="shared" si="281"/>
        <v>AAA</v>
      </c>
      <c r="O406" s="196" t="str">
        <f t="shared" si="281"/>
        <v>AAA</v>
      </c>
      <c r="P406" s="196" t="str">
        <f t="shared" si="281"/>
        <v>AAA</v>
      </c>
      <c r="Q406" s="196" t="str">
        <f t="shared" si="281"/>
        <v>AAA</v>
      </c>
      <c r="R406" s="196" t="str">
        <f t="shared" si="281"/>
        <v>AAA</v>
      </c>
      <c r="S406" s="196" t="str">
        <f t="shared" si="281"/>
        <v>AAA</v>
      </c>
      <c r="T406" s="196" t="str">
        <f t="shared" si="281"/>
        <v>AAA</v>
      </c>
    </row>
    <row r="407" spans="3:21" s="195" customFormat="1" ht="15" x14ac:dyDescent="0.25">
      <c r="C407" s="195" t="str">
        <f t="shared" si="280"/>
        <v>Net Profit Margin</v>
      </c>
      <c r="L407" s="196" t="str">
        <f t="shared" ref="L407:T407" ca="1" si="282">L331</f>
        <v>AA</v>
      </c>
      <c r="M407" s="196" t="str">
        <f t="shared" ca="1" si="282"/>
        <v>AA</v>
      </c>
      <c r="N407" s="196" t="str">
        <f t="shared" ca="1" si="282"/>
        <v>AA</v>
      </c>
      <c r="O407" s="196" t="str">
        <f t="shared" ca="1" si="282"/>
        <v>AA</v>
      </c>
      <c r="P407" s="196" t="str">
        <f t="shared" ca="1" si="282"/>
        <v>AA</v>
      </c>
      <c r="Q407" s="196" t="str">
        <f t="shared" ca="1" si="282"/>
        <v>AA</v>
      </c>
      <c r="R407" s="196" t="str">
        <f t="shared" ca="1" si="282"/>
        <v>AA</v>
      </c>
      <c r="S407" s="196" t="str">
        <f t="shared" ca="1" si="282"/>
        <v>AA</v>
      </c>
      <c r="T407" s="196" t="str">
        <f t="shared" ca="1" si="282"/>
        <v>AA</v>
      </c>
    </row>
    <row r="408" spans="3:21" s="195" customFormat="1" ht="15" x14ac:dyDescent="0.25">
      <c r="C408" s="195" t="str">
        <f t="shared" si="280"/>
        <v>Return on Assets</v>
      </c>
      <c r="L408" s="196" t="str">
        <f t="shared" ref="L408:T408" ca="1" si="283">L333</f>
        <v>AAA</v>
      </c>
      <c r="M408" s="196" t="str">
        <f t="shared" ca="1" si="283"/>
        <v>AAA</v>
      </c>
      <c r="N408" s="196" t="str">
        <f t="shared" ca="1" si="283"/>
        <v>AAA</v>
      </c>
      <c r="O408" s="196" t="str">
        <f t="shared" ca="1" si="283"/>
        <v>AAA</v>
      </c>
      <c r="P408" s="196" t="str">
        <f t="shared" ca="1" si="283"/>
        <v>AAA</v>
      </c>
      <c r="Q408" s="196" t="str">
        <f t="shared" ca="1" si="283"/>
        <v>AAA</v>
      </c>
      <c r="R408" s="196" t="str">
        <f t="shared" ca="1" si="283"/>
        <v>AAA</v>
      </c>
      <c r="S408" s="196" t="str">
        <f t="shared" ca="1" si="283"/>
        <v>AAA</v>
      </c>
      <c r="T408" s="196" t="str">
        <f t="shared" ca="1" si="283"/>
        <v>AAA</v>
      </c>
    </row>
    <row r="409" spans="3:21" s="195" customFormat="1" ht="15" x14ac:dyDescent="0.25">
      <c r="C409" s="195" t="str">
        <f t="shared" si="280"/>
        <v>Return on Equity</v>
      </c>
      <c r="L409" s="196" t="str">
        <f t="shared" ref="L409:T409" ca="1" si="284">L335</f>
        <v>AAA</v>
      </c>
      <c r="M409" s="196" t="str">
        <f t="shared" ca="1" si="284"/>
        <v>AAA</v>
      </c>
      <c r="N409" s="196" t="str">
        <f t="shared" ca="1" si="284"/>
        <v>AAA</v>
      </c>
      <c r="O409" s="196" t="str">
        <f t="shared" ca="1" si="284"/>
        <v>AAA</v>
      </c>
      <c r="P409" s="196" t="str">
        <f t="shared" ca="1" si="284"/>
        <v>AAA</v>
      </c>
      <c r="Q409" s="196" t="str">
        <f t="shared" ca="1" si="284"/>
        <v>AAA</v>
      </c>
      <c r="R409" s="196" t="str">
        <f t="shared" ca="1" si="284"/>
        <v>AAA</v>
      </c>
      <c r="S409" s="196" t="str">
        <f t="shared" ca="1" si="284"/>
        <v>AAA</v>
      </c>
      <c r="T409" s="196" t="str">
        <f t="shared" ca="1" si="284"/>
        <v>AAA</v>
      </c>
    </row>
    <row r="410" spans="3:21" s="195" customFormat="1" ht="15" x14ac:dyDescent="0.25">
      <c r="C410" s="195" t="str">
        <f t="shared" si="280"/>
        <v>Return on Invested Capital</v>
      </c>
      <c r="L410" s="196" t="str">
        <f t="shared" ref="L410:T410" ca="1" si="285">L337</f>
        <v>AAA</v>
      </c>
      <c r="M410" s="196" t="str">
        <f t="shared" ca="1" si="285"/>
        <v>AAA</v>
      </c>
      <c r="N410" s="196" t="str">
        <f t="shared" ca="1" si="285"/>
        <v>AAA</v>
      </c>
      <c r="O410" s="196" t="str">
        <f t="shared" ca="1" si="285"/>
        <v>AAA</v>
      </c>
      <c r="P410" s="196" t="str">
        <f t="shared" ca="1" si="285"/>
        <v>AAA</v>
      </c>
      <c r="Q410" s="196" t="str">
        <f t="shared" ca="1" si="285"/>
        <v>AAA</v>
      </c>
      <c r="R410" s="196" t="str">
        <f t="shared" ca="1" si="285"/>
        <v>AAA</v>
      </c>
      <c r="S410" s="196" t="str">
        <f t="shared" ca="1" si="285"/>
        <v>AAA</v>
      </c>
      <c r="T410" s="196" t="str">
        <f t="shared" ca="1" si="285"/>
        <v>AAA</v>
      </c>
    </row>
    <row r="411" spans="3:21" s="195" customFormat="1" ht="15" x14ac:dyDescent="0.25">
      <c r="C411" s="195" t="str">
        <f t="shared" si="280"/>
        <v>Current Ratio</v>
      </c>
      <c r="L411" s="196" t="str">
        <f t="shared" ref="L411:T411" ca="1" si="286">L341</f>
        <v>AA</v>
      </c>
      <c r="M411" s="196" t="str">
        <f t="shared" ca="1" si="286"/>
        <v>AA</v>
      </c>
      <c r="N411" s="196" t="str">
        <f t="shared" ca="1" si="286"/>
        <v>AA</v>
      </c>
      <c r="O411" s="196" t="str">
        <f t="shared" ca="1" si="286"/>
        <v>AA</v>
      </c>
      <c r="P411" s="196" t="str">
        <f t="shared" ca="1" si="286"/>
        <v>AA</v>
      </c>
      <c r="Q411" s="196" t="str">
        <f t="shared" ca="1" si="286"/>
        <v>AA</v>
      </c>
      <c r="R411" s="196" t="str">
        <f t="shared" ca="1" si="286"/>
        <v>AA</v>
      </c>
      <c r="S411" s="196" t="str">
        <f t="shared" ca="1" si="286"/>
        <v>AA</v>
      </c>
      <c r="T411" s="196" t="str">
        <f t="shared" ca="1" si="286"/>
        <v>AA</v>
      </c>
    </row>
    <row r="412" spans="3:21" s="195" customFormat="1" ht="15" x14ac:dyDescent="0.25">
      <c r="C412" s="195" t="str">
        <f t="shared" si="280"/>
        <v>Quick Ratio</v>
      </c>
      <c r="L412" s="196" t="str">
        <f t="shared" ref="L412:T412" ca="1" si="287">L343</f>
        <v>BB</v>
      </c>
      <c r="M412" s="196" t="str">
        <f t="shared" ca="1" si="287"/>
        <v>BB</v>
      </c>
      <c r="N412" s="196" t="str">
        <f t="shared" ca="1" si="287"/>
        <v>BB</v>
      </c>
      <c r="O412" s="196" t="str">
        <f t="shared" ca="1" si="287"/>
        <v>BB</v>
      </c>
      <c r="P412" s="196" t="str">
        <f t="shared" ca="1" si="287"/>
        <v>BB</v>
      </c>
      <c r="Q412" s="196" t="str">
        <f t="shared" ca="1" si="287"/>
        <v>BB</v>
      </c>
      <c r="R412" s="196" t="str">
        <f t="shared" ca="1" si="287"/>
        <v>BB</v>
      </c>
      <c r="S412" s="196" t="str">
        <f t="shared" ca="1" si="287"/>
        <v>BB</v>
      </c>
      <c r="T412" s="196" t="str">
        <f t="shared" ca="1" si="287"/>
        <v>BBB</v>
      </c>
    </row>
    <row r="413" spans="3:21" s="195" customFormat="1" ht="15" x14ac:dyDescent="0.25">
      <c r="C413" s="195" t="str">
        <f t="shared" si="280"/>
        <v>Cash Ratio</v>
      </c>
      <c r="L413" s="196" t="str">
        <f t="shared" ref="L413:T413" ca="1" si="288">L345</f>
        <v>B</v>
      </c>
      <c r="M413" s="196" t="str">
        <f t="shared" ca="1" si="288"/>
        <v>B</v>
      </c>
      <c r="N413" s="196" t="str">
        <f t="shared" ca="1" si="288"/>
        <v>B</v>
      </c>
      <c r="O413" s="196" t="str">
        <f t="shared" ca="1" si="288"/>
        <v>B</v>
      </c>
      <c r="P413" s="196" t="str">
        <f t="shared" ca="1" si="288"/>
        <v>BB</v>
      </c>
      <c r="Q413" s="196" t="str">
        <f t="shared" ca="1" si="288"/>
        <v>BB</v>
      </c>
      <c r="R413" s="196" t="str">
        <f t="shared" ca="1" si="288"/>
        <v>BB</v>
      </c>
      <c r="S413" s="196" t="str">
        <f t="shared" ca="1" si="288"/>
        <v>BBB</v>
      </c>
      <c r="T413" s="196" t="str">
        <f t="shared" ca="1" si="288"/>
        <v>BBB</v>
      </c>
    </row>
    <row r="414" spans="3:21" s="195" customFormat="1" ht="15" x14ac:dyDescent="0.25">
      <c r="C414" s="195" t="str">
        <f t="shared" si="280"/>
        <v>Cash Conversion Cycle</v>
      </c>
      <c r="L414" s="196" t="str">
        <f t="shared" ref="L414:T414" si="289">L352</f>
        <v>AA</v>
      </c>
      <c r="M414" s="196" t="str">
        <f t="shared" si="289"/>
        <v>AA</v>
      </c>
      <c r="N414" s="196" t="str">
        <f t="shared" si="289"/>
        <v>AA</v>
      </c>
      <c r="O414" s="196" t="str">
        <f t="shared" si="289"/>
        <v>AA</v>
      </c>
      <c r="P414" s="196" t="str">
        <f t="shared" si="289"/>
        <v>AA</v>
      </c>
      <c r="Q414" s="196" t="str">
        <f t="shared" si="289"/>
        <v>AA</v>
      </c>
      <c r="R414" s="196" t="str">
        <f t="shared" si="289"/>
        <v>AA</v>
      </c>
      <c r="S414" s="196" t="str">
        <f t="shared" si="289"/>
        <v>AA</v>
      </c>
      <c r="T414" s="196" t="str">
        <f t="shared" si="289"/>
        <v>AA</v>
      </c>
    </row>
    <row r="415" spans="3:21" s="195" customFormat="1" ht="15" x14ac:dyDescent="0.25">
      <c r="C415" s="195" t="str">
        <f t="shared" si="280"/>
        <v>Debt Ratio</v>
      </c>
      <c r="L415" s="196" t="str">
        <f t="shared" ref="L415:T415" ca="1" si="290">L356</f>
        <v>BBB</v>
      </c>
      <c r="M415" s="196" t="str">
        <f t="shared" ca="1" si="290"/>
        <v>A</v>
      </c>
      <c r="N415" s="196" t="str">
        <f t="shared" ca="1" si="290"/>
        <v>A</v>
      </c>
      <c r="O415" s="196" t="str">
        <f t="shared" ca="1" si="290"/>
        <v>A</v>
      </c>
      <c r="P415" s="196" t="str">
        <f t="shared" ca="1" si="290"/>
        <v>A</v>
      </c>
      <c r="Q415" s="196" t="str">
        <f t="shared" ca="1" si="290"/>
        <v>A</v>
      </c>
      <c r="R415" s="196" t="str">
        <f t="shared" ca="1" si="290"/>
        <v>A</v>
      </c>
      <c r="S415" s="196" t="str">
        <f t="shared" ca="1" si="290"/>
        <v>A</v>
      </c>
      <c r="T415" s="196" t="str">
        <f t="shared" ca="1" si="290"/>
        <v>A</v>
      </c>
    </row>
    <row r="416" spans="3:21" s="195" customFormat="1" ht="15" x14ac:dyDescent="0.25">
      <c r="C416" s="195" t="str">
        <f t="shared" si="280"/>
        <v>Gearing Ratio</v>
      </c>
      <c r="L416" s="196" t="str">
        <f t="shared" ref="L416:T416" ca="1" si="291">L358</f>
        <v>A</v>
      </c>
      <c r="M416" s="196" t="str">
        <f t="shared" ca="1" si="291"/>
        <v>A</v>
      </c>
      <c r="N416" s="196" t="str">
        <f t="shared" ca="1" si="291"/>
        <v>A</v>
      </c>
      <c r="O416" s="196" t="str">
        <f t="shared" ca="1" si="291"/>
        <v>A</v>
      </c>
      <c r="P416" s="196" t="str">
        <f t="shared" ca="1" si="291"/>
        <v>A</v>
      </c>
      <c r="Q416" s="196" t="str">
        <f t="shared" ca="1" si="291"/>
        <v>A</v>
      </c>
      <c r="R416" s="196" t="str">
        <f t="shared" ca="1" si="291"/>
        <v>A</v>
      </c>
      <c r="S416" s="196" t="str">
        <f t="shared" ca="1" si="291"/>
        <v>A</v>
      </c>
      <c r="T416" s="196" t="str">
        <f t="shared" ca="1" si="291"/>
        <v>A</v>
      </c>
    </row>
    <row r="417" spans="1:23" s="195" customFormat="1" ht="15" x14ac:dyDescent="0.25">
      <c r="C417" s="195" t="str">
        <f t="shared" si="280"/>
        <v>Debt to Equity Ratio</v>
      </c>
      <c r="L417" s="196" t="str">
        <f t="shared" ref="L417:T417" ca="1" si="292">L360</f>
        <v>BBB</v>
      </c>
      <c r="M417" s="196" t="str">
        <f t="shared" ca="1" si="292"/>
        <v>A</v>
      </c>
      <c r="N417" s="196" t="str">
        <f t="shared" ca="1" si="292"/>
        <v>A</v>
      </c>
      <c r="O417" s="196" t="str">
        <f t="shared" ca="1" si="292"/>
        <v>A</v>
      </c>
      <c r="P417" s="196" t="str">
        <f t="shared" ca="1" si="292"/>
        <v>A</v>
      </c>
      <c r="Q417" s="196" t="str">
        <f t="shared" ca="1" si="292"/>
        <v>A</v>
      </c>
      <c r="R417" s="196" t="str">
        <f t="shared" ca="1" si="292"/>
        <v>A</v>
      </c>
      <c r="S417" s="196" t="str">
        <f t="shared" ca="1" si="292"/>
        <v>A</v>
      </c>
      <c r="T417" s="196" t="str">
        <f t="shared" ca="1" si="292"/>
        <v>A</v>
      </c>
    </row>
    <row r="418" spans="1:23" s="195" customFormat="1" ht="15" x14ac:dyDescent="0.25">
      <c r="C418" s="195" t="str">
        <f t="shared" si="280"/>
        <v>Debt to Adjusted EBITDA</v>
      </c>
      <c r="L418" s="196" t="str">
        <f t="shared" ref="L418:T418" si="293">L362</f>
        <v>A</v>
      </c>
      <c r="M418" s="196" t="str">
        <f t="shared" si="293"/>
        <v>A</v>
      </c>
      <c r="N418" s="196" t="str">
        <f t="shared" si="293"/>
        <v>A</v>
      </c>
      <c r="O418" s="196" t="str">
        <f t="shared" si="293"/>
        <v>A</v>
      </c>
      <c r="P418" s="196" t="str">
        <f t="shared" si="293"/>
        <v>A</v>
      </c>
      <c r="Q418" s="196" t="str">
        <f t="shared" si="293"/>
        <v>A</v>
      </c>
      <c r="R418" s="196" t="str">
        <f t="shared" si="293"/>
        <v>A</v>
      </c>
      <c r="S418" s="196" t="str">
        <f t="shared" si="293"/>
        <v>A</v>
      </c>
      <c r="T418" s="196" t="str">
        <f t="shared" si="293"/>
        <v>A</v>
      </c>
    </row>
    <row r="419" spans="1:23" s="195" customFormat="1" ht="15" x14ac:dyDescent="0.25">
      <c r="C419" s="195" t="str">
        <f t="shared" si="280"/>
        <v>Interest Cover (EBITDA to Interest Expense)</v>
      </c>
      <c r="L419" s="196" t="str">
        <f t="shared" ref="L419:T419" si="294">L364</f>
        <v>AA</v>
      </c>
      <c r="M419" s="196" t="str">
        <f t="shared" si="294"/>
        <v>AA</v>
      </c>
      <c r="N419" s="196" t="str">
        <f t="shared" si="294"/>
        <v>AA</v>
      </c>
      <c r="O419" s="196" t="str">
        <f t="shared" si="294"/>
        <v>AA</v>
      </c>
      <c r="P419" s="196" t="str">
        <f t="shared" si="294"/>
        <v>AA</v>
      </c>
      <c r="Q419" s="196" t="str">
        <f t="shared" si="294"/>
        <v>AA</v>
      </c>
      <c r="R419" s="196" t="str">
        <f t="shared" si="294"/>
        <v>AA</v>
      </c>
      <c r="S419" s="196" t="str">
        <f t="shared" si="294"/>
        <v>AA</v>
      </c>
      <c r="T419" s="196" t="str">
        <f t="shared" si="294"/>
        <v>AA</v>
      </c>
    </row>
    <row r="420" spans="1:23" s="195" customFormat="1" ht="15" x14ac:dyDescent="0.25">
      <c r="M420" s="196"/>
      <c r="N420" s="196"/>
      <c r="O420" s="196"/>
      <c r="P420" s="196"/>
      <c r="Q420" s="196"/>
      <c r="R420" s="196"/>
      <c r="S420" s="196"/>
      <c r="T420" s="196"/>
    </row>
    <row r="421" spans="1:23" s="195" customFormat="1" ht="15" x14ac:dyDescent="0.25">
      <c r="C421" s="197" t="str">
        <f>C395</f>
        <v>Yearly Probability of Default</v>
      </c>
      <c r="L421" s="199" t="str">
        <f ca="1">_xlfn.XLOOKUP(L395,'Default Rate to Implied Rating'!$T$7:$T$13,'Default Rate to Implied Rating'!$S$7:$S$13,,1)</f>
        <v>BB</v>
      </c>
      <c r="M421" s="199" t="str">
        <f ca="1">_xlfn.XLOOKUP(M395,'Default Rate to Implied Rating'!$T$7:$T$13,'Default Rate to Implied Rating'!$S$7:$S$13,,1)</f>
        <v>BB</v>
      </c>
      <c r="N421" s="199" t="str">
        <f ca="1">_xlfn.XLOOKUP(N395,'Default Rate to Implied Rating'!$T$7:$T$13,'Default Rate to Implied Rating'!$S$7:$S$13,,1)</f>
        <v>BB</v>
      </c>
      <c r="O421" s="199" t="str">
        <f ca="1">_xlfn.XLOOKUP(O395,'Default Rate to Implied Rating'!$T$7:$T$13,'Default Rate to Implied Rating'!$S$7:$S$13,,1)</f>
        <v>B</v>
      </c>
      <c r="P421" s="199" t="str">
        <f ca="1">_xlfn.XLOOKUP(P395,'Default Rate to Implied Rating'!$T$7:$T$13,'Default Rate to Implied Rating'!$S$7:$S$13,,1)</f>
        <v>B</v>
      </c>
      <c r="Q421" s="199" t="str">
        <f ca="1">_xlfn.XLOOKUP(Q395,'Default Rate to Implied Rating'!$T$7:$T$13,'Default Rate to Implied Rating'!$S$7:$S$13,,1)</f>
        <v>B</v>
      </c>
      <c r="R421" s="199" t="str">
        <f ca="1">_xlfn.XLOOKUP(R395,'Default Rate to Implied Rating'!$T$7:$T$13,'Default Rate to Implied Rating'!$S$7:$S$13,,1)</f>
        <v>B</v>
      </c>
      <c r="S421" s="199" t="str">
        <f ca="1">_xlfn.XLOOKUP(S395,'Default Rate to Implied Rating'!$T$7:$T$13,'Default Rate to Implied Rating'!$S$7:$S$13,,1)</f>
        <v>B</v>
      </c>
      <c r="T421" s="199" t="str">
        <f ca="1">_xlfn.XLOOKUP(T395,'Default Rate to Implied Rating'!$T$7:$T$13,'Default Rate to Implied Rating'!$S$7:$S$13,,1)</f>
        <v>CCC/C</v>
      </c>
    </row>
    <row r="422" spans="1:23" s="195" customFormat="1" ht="15" x14ac:dyDescent="0.25">
      <c r="C422" s="197" t="str">
        <f>C396</f>
        <v>Cumulative Probability of Default</v>
      </c>
      <c r="L422" s="199" t="str">
        <f ca="1">_xlfn.XLOOKUP(L396,'Default Rate to Implied Rating'!T7:T13,'Default Rate to Implied Rating'!$S$7:$S$13,,1)</f>
        <v>BB</v>
      </c>
      <c r="M422" s="199" t="str">
        <f ca="1">_xlfn.XLOOKUP(M396,'Default Rate to Implied Rating'!U7:U13,'Default Rate to Implied Rating'!$S$7:$S$13,,1)</f>
        <v>BB</v>
      </c>
      <c r="N422" s="199" t="str">
        <f ca="1">_xlfn.XLOOKUP(N396,'Default Rate to Implied Rating'!V7:V13,'Default Rate to Implied Rating'!$S$7:$S$13,,1)</f>
        <v>BB</v>
      </c>
      <c r="O422" s="199" t="str">
        <f ca="1">_xlfn.XLOOKUP(O396,'Default Rate to Implied Rating'!W7:W13,'Default Rate to Implied Rating'!$S$7:$S$13,,1)</f>
        <v>BB</v>
      </c>
      <c r="P422" s="199" t="str">
        <f ca="1">_xlfn.XLOOKUP(P396,'Default Rate to Implied Rating'!X7:X13,'Default Rate to Implied Rating'!$S$7:$S$13,,1)</f>
        <v>BB</v>
      </c>
      <c r="Q422" s="199" t="str">
        <f ca="1">_xlfn.XLOOKUP(Q396,'Default Rate to Implied Rating'!Y7:Y13,'Default Rate to Implied Rating'!$S$7:$S$13,,1)</f>
        <v>BB</v>
      </c>
      <c r="R422" s="199" t="str">
        <f ca="1">_xlfn.XLOOKUP(R396,'Default Rate to Implied Rating'!Z7:Z13,'Default Rate to Implied Rating'!$S$7:$S$13,,1)</f>
        <v>BB</v>
      </c>
      <c r="S422" s="199" t="str">
        <f ca="1">_xlfn.XLOOKUP(S396,'Default Rate to Implied Rating'!AA7:AA13,'Default Rate to Implied Rating'!$S$7:$S$13,,1)</f>
        <v>BB</v>
      </c>
      <c r="T422" s="199" t="str">
        <f ca="1">_xlfn.XLOOKUP(T396,'Default Rate to Implied Rating'!AB7:AB13,'Default Rate to Implied Rating'!$S$7:$S$13,,1)</f>
        <v>B</v>
      </c>
    </row>
    <row r="423" spans="1:23" ht="15" x14ac:dyDescent="0.25">
      <c r="A423" s="46"/>
      <c r="C423" s="195"/>
      <c r="D423" s="46"/>
      <c r="E423" s="46"/>
      <c r="F423" s="46"/>
      <c r="G423" s="46"/>
      <c r="H423" s="46"/>
      <c r="I423" s="46"/>
      <c r="J423" s="46"/>
      <c r="K423" s="46"/>
      <c r="L423" s="196"/>
      <c r="M423" s="196"/>
      <c r="N423" s="196"/>
      <c r="O423" s="196"/>
      <c r="P423" s="196"/>
      <c r="Q423" s="196"/>
      <c r="R423" s="196"/>
      <c r="S423" s="196"/>
      <c r="T423" s="196"/>
      <c r="U423" s="46"/>
      <c r="V423" s="46"/>
      <c r="W423" s="46"/>
    </row>
    <row r="424" spans="1:23" x14ac:dyDescent="0.2">
      <c r="A424" s="46"/>
      <c r="C424" s="48" t="s">
        <v>1167</v>
      </c>
      <c r="D424" s="46"/>
      <c r="E424" s="46"/>
      <c r="F424" s="46"/>
      <c r="G424" s="46"/>
      <c r="H424" s="46"/>
      <c r="I424" s="46"/>
      <c r="J424" s="46"/>
      <c r="K424" s="46"/>
      <c r="L424" s="46"/>
      <c r="M424" s="46"/>
      <c r="N424" s="46"/>
      <c r="O424" s="46"/>
      <c r="P424" s="46"/>
      <c r="Q424" s="46"/>
      <c r="R424" s="46"/>
      <c r="S424" s="46"/>
      <c r="T424" s="46"/>
      <c r="U424" s="46"/>
      <c r="V424" s="46"/>
      <c r="W424" s="46"/>
    </row>
    <row r="425" spans="1:23" s="107" customFormat="1" x14ac:dyDescent="0.2">
      <c r="A425" s="46" t="s">
        <v>203</v>
      </c>
      <c r="C425" s="108"/>
      <c r="D425" s="108"/>
      <c r="E425" s="108"/>
      <c r="F425" s="109">
        <f>firstyear</f>
        <v>2019</v>
      </c>
      <c r="G425" s="109">
        <f t="shared" ref="G425:U425" si="295">F425+1</f>
        <v>2020</v>
      </c>
      <c r="H425" s="109">
        <f t="shared" si="295"/>
        <v>2021</v>
      </c>
      <c r="I425" s="109">
        <f t="shared" si="295"/>
        <v>2022</v>
      </c>
      <c r="J425" s="109">
        <f t="shared" si="295"/>
        <v>2023</v>
      </c>
      <c r="K425" s="109">
        <f t="shared" si="295"/>
        <v>2024</v>
      </c>
      <c r="L425" s="110">
        <f t="shared" si="295"/>
        <v>2025</v>
      </c>
      <c r="M425" s="110">
        <f t="shared" si="295"/>
        <v>2026</v>
      </c>
      <c r="N425" s="110">
        <f t="shared" si="295"/>
        <v>2027</v>
      </c>
      <c r="O425" s="110">
        <f t="shared" si="295"/>
        <v>2028</v>
      </c>
      <c r="P425" s="110">
        <f t="shared" si="295"/>
        <v>2029</v>
      </c>
      <c r="Q425" s="110">
        <f t="shared" si="295"/>
        <v>2030</v>
      </c>
      <c r="R425" s="110">
        <f t="shared" si="295"/>
        <v>2031</v>
      </c>
      <c r="S425" s="110">
        <f t="shared" si="295"/>
        <v>2032</v>
      </c>
      <c r="T425" s="110">
        <f t="shared" si="295"/>
        <v>2033</v>
      </c>
      <c r="U425" s="110">
        <f t="shared" si="295"/>
        <v>2034</v>
      </c>
      <c r="V425" s="48"/>
      <c r="W425" s="48"/>
    </row>
    <row r="426" spans="1:23" x14ac:dyDescent="0.2">
      <c r="A426" s="48"/>
      <c r="C426" s="50" t="s">
        <v>976</v>
      </c>
      <c r="D426" s="50"/>
      <c r="E426" s="50"/>
      <c r="F426" s="56">
        <v>43830</v>
      </c>
      <c r="G426" s="56">
        <f t="shared" ref="G426:U426" si="296">EOMONTH(F426,12)</f>
        <v>44196</v>
      </c>
      <c r="H426" s="56">
        <f t="shared" si="296"/>
        <v>44561</v>
      </c>
      <c r="I426" s="56">
        <f t="shared" si="296"/>
        <v>44926</v>
      </c>
      <c r="J426" s="56">
        <f t="shared" si="296"/>
        <v>45291</v>
      </c>
      <c r="K426" s="56">
        <f t="shared" si="296"/>
        <v>45657</v>
      </c>
      <c r="L426" s="56">
        <f t="shared" si="296"/>
        <v>46022</v>
      </c>
      <c r="M426" s="56">
        <f t="shared" si="296"/>
        <v>46387</v>
      </c>
      <c r="N426" s="56">
        <f t="shared" si="296"/>
        <v>46752</v>
      </c>
      <c r="O426" s="56">
        <f t="shared" si="296"/>
        <v>47118</v>
      </c>
      <c r="P426" s="56">
        <f t="shared" si="296"/>
        <v>47483</v>
      </c>
      <c r="Q426" s="56">
        <f t="shared" si="296"/>
        <v>47848</v>
      </c>
      <c r="R426" s="56">
        <f t="shared" si="296"/>
        <v>48213</v>
      </c>
      <c r="S426" s="56">
        <f t="shared" si="296"/>
        <v>48579</v>
      </c>
      <c r="T426" s="56">
        <f t="shared" si="296"/>
        <v>48944</v>
      </c>
      <c r="U426" s="56">
        <f t="shared" si="296"/>
        <v>49309</v>
      </c>
      <c r="V426" s="50"/>
      <c r="W426" s="50"/>
    </row>
    <row r="427" spans="1:23" x14ac:dyDescent="0.2">
      <c r="A427" s="50"/>
      <c r="C427" s="46"/>
      <c r="D427" s="46"/>
      <c r="E427" s="46"/>
      <c r="F427" s="46"/>
      <c r="G427" s="46"/>
      <c r="H427" s="46"/>
      <c r="I427" s="46"/>
      <c r="J427" s="46"/>
      <c r="K427" s="46"/>
      <c r="L427" s="102">
        <f t="shared" ref="L427:U427" si="297">L$425</f>
        <v>2025</v>
      </c>
      <c r="M427" s="102">
        <f t="shared" si="297"/>
        <v>2026</v>
      </c>
      <c r="N427" s="102">
        <f t="shared" si="297"/>
        <v>2027</v>
      </c>
      <c r="O427" s="102">
        <f t="shared" si="297"/>
        <v>2028</v>
      </c>
      <c r="P427" s="102">
        <f t="shared" si="297"/>
        <v>2029</v>
      </c>
      <c r="Q427" s="102">
        <f t="shared" si="297"/>
        <v>2030</v>
      </c>
      <c r="R427" s="102">
        <f t="shared" si="297"/>
        <v>2031</v>
      </c>
      <c r="S427" s="102">
        <f t="shared" si="297"/>
        <v>2032</v>
      </c>
      <c r="T427" s="102">
        <f t="shared" si="297"/>
        <v>2033</v>
      </c>
      <c r="U427" s="102">
        <f t="shared" si="297"/>
        <v>2034</v>
      </c>
      <c r="V427" s="46"/>
      <c r="W427" s="46"/>
    </row>
    <row r="428" spans="1:23" x14ac:dyDescent="0.2">
      <c r="C428" s="46" t="s">
        <v>1021</v>
      </c>
      <c r="D428" s="46"/>
      <c r="E428" s="46"/>
      <c r="F428" s="46"/>
      <c r="G428" s="46"/>
      <c r="H428" s="46"/>
      <c r="I428" s="46"/>
      <c r="J428" s="46"/>
      <c r="K428" s="49" t="str">
        <f>C428</f>
        <v>Cash From Operating Activities</v>
      </c>
      <c r="L428" s="46">
        <f t="shared" ref="L428:U428" ca="1" si="298">L100</f>
        <v>801538.06820262247</v>
      </c>
      <c r="M428" s="46">
        <f t="shared" ca="1" si="298"/>
        <v>806195.11375642463</v>
      </c>
      <c r="N428" s="46">
        <f t="shared" ca="1" si="298"/>
        <v>840744.32322307583</v>
      </c>
      <c r="O428" s="46">
        <f t="shared" ca="1" si="298"/>
        <v>871545.79305463587</v>
      </c>
      <c r="P428" s="46">
        <f t="shared" ca="1" si="298"/>
        <v>901921.05934692093</v>
      </c>
      <c r="Q428" s="46">
        <f t="shared" ca="1" si="298"/>
        <v>931245.71196354018</v>
      </c>
      <c r="R428" s="46">
        <f t="shared" ca="1" si="298"/>
        <v>959355.63864483905</v>
      </c>
      <c r="S428" s="46">
        <f t="shared" ca="1" si="298"/>
        <v>986089.47375370306</v>
      </c>
      <c r="T428" s="46">
        <f t="shared" ca="1" si="298"/>
        <v>1011290.0720626072</v>
      </c>
      <c r="U428" s="46">
        <f t="shared" ca="1" si="298"/>
        <v>1034805.9808017996</v>
      </c>
      <c r="V428" s="46"/>
      <c r="W428" s="46"/>
    </row>
    <row r="429" spans="1:23" x14ac:dyDescent="0.2">
      <c r="C429" s="46" t="s">
        <v>1024</v>
      </c>
      <c r="D429" s="46"/>
      <c r="E429" s="46"/>
      <c r="F429" s="46"/>
      <c r="G429" s="46"/>
      <c r="H429" s="46"/>
      <c r="I429" s="46"/>
      <c r="J429" s="46"/>
      <c r="K429" s="49" t="str">
        <f>C429</f>
        <v>Cash From Investing Activities</v>
      </c>
      <c r="L429" s="46">
        <f t="shared" ref="L429:U429" si="299">L105</f>
        <v>-79430.210000000006</v>
      </c>
      <c r="M429" s="46">
        <f t="shared" si="299"/>
        <v>-86513.71</v>
      </c>
      <c r="N429" s="46">
        <f t="shared" si="299"/>
        <v>-101150.53579119322</v>
      </c>
      <c r="O429" s="46">
        <f t="shared" si="299"/>
        <v>-103603.80365028426</v>
      </c>
      <c r="P429" s="46">
        <f t="shared" si="299"/>
        <v>-105909.36455762117</v>
      </c>
      <c r="Q429" s="46">
        <f t="shared" si="299"/>
        <v>-108054.41383954132</v>
      </c>
      <c r="R429" s="46">
        <f t="shared" si="299"/>
        <v>-110026.79933229322</v>
      </c>
      <c r="S429" s="46">
        <f t="shared" si="299"/>
        <v>-111815.13442508185</v>
      </c>
      <c r="T429" s="46">
        <f t="shared" si="299"/>
        <v>-113408.90618928858</v>
      </c>
      <c r="U429" s="46">
        <f t="shared" si="299"/>
        <v>-114798.57717713733</v>
      </c>
      <c r="V429" s="46"/>
      <c r="W429" s="46"/>
    </row>
    <row r="430" spans="1:23" x14ac:dyDescent="0.2">
      <c r="C430" s="46" t="s">
        <v>1028</v>
      </c>
      <c r="D430" s="46"/>
      <c r="E430" s="46"/>
      <c r="F430" s="46"/>
      <c r="G430" s="46"/>
      <c r="H430" s="46"/>
      <c r="I430" s="46"/>
      <c r="J430" s="46"/>
      <c r="K430" s="49" t="str">
        <f>C430</f>
        <v>Cash From Financing Activities</v>
      </c>
      <c r="L430" s="46">
        <f t="shared" ref="L430:U430" ca="1" si="300">L112</f>
        <v>-687212.29892986699</v>
      </c>
      <c r="M430" s="46">
        <f t="shared" ca="1" si="300"/>
        <v>-706628.54224416032</v>
      </c>
      <c r="N430" s="46">
        <f t="shared" ca="1" si="300"/>
        <v>-725180.10786497279</v>
      </c>
      <c r="O430" s="46">
        <f t="shared" ca="1" si="300"/>
        <v>-742768.35924457852</v>
      </c>
      <c r="P430" s="46">
        <f t="shared" ca="1" si="300"/>
        <v>-759297.65287999017</v>
      </c>
      <c r="Q430" s="46">
        <f t="shared" ca="1" si="300"/>
        <v>-774676.18802536651</v>
      </c>
      <c r="R430" s="46">
        <f t="shared" ca="1" si="300"/>
        <v>-788816.84198431158</v>
      </c>
      <c r="S430" s="46">
        <f t="shared" ca="1" si="300"/>
        <v>-801637.98055113363</v>
      </c>
      <c r="T430" s="46">
        <f t="shared" ca="1" si="300"/>
        <v>-813064.2332233435</v>
      </c>
      <c r="U430" s="46">
        <f t="shared" ca="1" si="300"/>
        <v>-823027.22302841302</v>
      </c>
      <c r="V430" s="46"/>
      <c r="W430" s="46"/>
    </row>
    <row r="431" spans="1:23" x14ac:dyDescent="0.2">
      <c r="C431" s="46" t="s">
        <v>1030</v>
      </c>
      <c r="D431" s="46"/>
      <c r="E431" s="46"/>
      <c r="F431" s="46"/>
      <c r="G431" s="46"/>
      <c r="H431" s="46"/>
      <c r="I431" s="46"/>
      <c r="J431" s="46"/>
      <c r="K431" s="49" t="str">
        <f>C431</f>
        <v>Net Change In Cash</v>
      </c>
      <c r="L431" s="46">
        <f t="shared" ref="L431:U431" ca="1" si="301">SUM(L428:L430)</f>
        <v>34895.559272755519</v>
      </c>
      <c r="M431" s="46">
        <f t="shared" ca="1" si="301"/>
        <v>13052.861512264353</v>
      </c>
      <c r="N431" s="46">
        <f t="shared" ca="1" si="301"/>
        <v>14413.679566909792</v>
      </c>
      <c r="O431" s="46">
        <f t="shared" ca="1" si="301"/>
        <v>25173.630159773049</v>
      </c>
      <c r="P431" s="46">
        <f t="shared" ca="1" si="301"/>
        <v>36714.04190930957</v>
      </c>
      <c r="Q431" s="46">
        <f t="shared" ca="1" si="301"/>
        <v>48515.110098632285</v>
      </c>
      <c r="R431" s="46">
        <f t="shared" ca="1" si="301"/>
        <v>60511.997328234254</v>
      </c>
      <c r="S431" s="46">
        <f t="shared" ca="1" si="301"/>
        <v>72636.358777487534</v>
      </c>
      <c r="T431" s="46">
        <f t="shared" ca="1" si="301"/>
        <v>84816.93264997506</v>
      </c>
      <c r="U431" s="46">
        <f t="shared" ca="1" si="301"/>
        <v>96980.180596249178</v>
      </c>
      <c r="V431" s="46"/>
      <c r="W431" s="46"/>
    </row>
    <row r="432" spans="1:23" x14ac:dyDescent="0.2">
      <c r="C432" s="46"/>
      <c r="D432" s="46"/>
      <c r="E432" s="46"/>
      <c r="F432" s="46"/>
      <c r="G432" s="46"/>
      <c r="H432" s="46"/>
      <c r="I432" s="46"/>
      <c r="J432" s="46"/>
      <c r="K432" s="46"/>
      <c r="L432" s="102">
        <f t="shared" ref="L432:U432" si="302">L$425</f>
        <v>2025</v>
      </c>
      <c r="M432" s="102">
        <f t="shared" si="302"/>
        <v>2026</v>
      </c>
      <c r="N432" s="102">
        <f t="shared" si="302"/>
        <v>2027</v>
      </c>
      <c r="O432" s="102">
        <f t="shared" si="302"/>
        <v>2028</v>
      </c>
      <c r="P432" s="102">
        <f t="shared" si="302"/>
        <v>2029</v>
      </c>
      <c r="Q432" s="102">
        <f t="shared" si="302"/>
        <v>2030</v>
      </c>
      <c r="R432" s="102">
        <f t="shared" si="302"/>
        <v>2031</v>
      </c>
      <c r="S432" s="102">
        <f t="shared" si="302"/>
        <v>2032</v>
      </c>
      <c r="T432" s="102">
        <f t="shared" si="302"/>
        <v>2033</v>
      </c>
      <c r="U432" s="102">
        <f t="shared" si="302"/>
        <v>2034</v>
      </c>
      <c r="V432" s="46"/>
      <c r="W432" s="46"/>
    </row>
    <row r="433" spans="3:23" x14ac:dyDescent="0.2">
      <c r="C433" s="46" t="s">
        <v>1168</v>
      </c>
      <c r="D433" s="46"/>
      <c r="E433" s="46"/>
      <c r="F433" s="46"/>
      <c r="G433" s="46"/>
      <c r="H433" s="46"/>
      <c r="I433" s="46"/>
      <c r="J433" s="46"/>
      <c r="K433" s="49" t="str">
        <f>C433</f>
        <v>Share Price from DCF</v>
      </c>
      <c r="L433" s="51">
        <f t="shared" ref="L433:U433" si="303">L317</f>
        <v>107.66</v>
      </c>
      <c r="M433" s="51">
        <f t="shared" ca="1" si="303"/>
        <v>157.15766572128527</v>
      </c>
      <c r="N433" s="51">
        <f t="shared" ca="1" si="303"/>
        <v>154.20940998388377</v>
      </c>
      <c r="O433" s="51">
        <f t="shared" ca="1" si="303"/>
        <v>150.1871277217509</v>
      </c>
      <c r="P433" s="51">
        <f t="shared" ca="1" si="303"/>
        <v>144.61756414175593</v>
      </c>
      <c r="Q433" s="51">
        <f t="shared" ca="1" si="303"/>
        <v>137.2783656172823</v>
      </c>
      <c r="R433" s="51">
        <f t="shared" ca="1" si="303"/>
        <v>127.91431645196354</v>
      </c>
      <c r="S433" s="51">
        <f t="shared" ca="1" si="303"/>
        <v>116.23881448129374</v>
      </c>
      <c r="T433" s="51">
        <f t="shared" ca="1" si="303"/>
        <v>101.93003896144498</v>
      </c>
      <c r="U433" s="51">
        <f t="shared" ca="1" si="303"/>
        <v>84.62662926306983</v>
      </c>
      <c r="V433" s="46"/>
      <c r="W433" s="46"/>
    </row>
    <row r="434" spans="3:23" x14ac:dyDescent="0.2">
      <c r="C434" s="46" t="s">
        <v>1169</v>
      </c>
      <c r="D434" s="46"/>
      <c r="E434" s="46"/>
      <c r="F434" s="46"/>
      <c r="G434" s="46"/>
      <c r="H434" s="46"/>
      <c r="I434" s="46"/>
      <c r="J434" s="46"/>
      <c r="K434" s="49" t="str">
        <f>C434</f>
        <v>Share Price from Implied P/E</v>
      </c>
      <c r="L434" s="51">
        <f ca="1">I219</f>
        <v>244.28399826263393</v>
      </c>
      <c r="M434" s="51">
        <f t="shared" ref="M434:U434" ca="1" si="304">M219</f>
        <v>211.61876064818603</v>
      </c>
      <c r="N434" s="51">
        <f t="shared" ca="1" si="304"/>
        <v>228.92504001919269</v>
      </c>
      <c r="O434" s="51">
        <f t="shared" ca="1" si="304"/>
        <v>244.63486677751877</v>
      </c>
      <c r="P434" s="51">
        <f t="shared" ca="1" si="304"/>
        <v>260.81185813833093</v>
      </c>
      <c r="Q434" s="51">
        <f t="shared" ca="1" si="304"/>
        <v>277.41141290618981</v>
      </c>
      <c r="R434" s="51">
        <f t="shared" ca="1" si="304"/>
        <v>294.38309810836154</v>
      </c>
      <c r="S434" s="51">
        <f t="shared" ca="1" si="304"/>
        <v>311.67072196236813</v>
      </c>
      <c r="T434" s="51">
        <f t="shared" ca="1" si="304"/>
        <v>329.21247459696764</v>
      </c>
      <c r="U434" s="51">
        <f t="shared" ca="1" si="304"/>
        <v>346.94113880751144</v>
      </c>
      <c r="V434" s="46"/>
      <c r="W434" s="46"/>
    </row>
    <row r="435" spans="3:23" x14ac:dyDescent="0.2">
      <c r="C435" s="46" t="s">
        <v>1170</v>
      </c>
      <c r="D435" s="46"/>
      <c r="E435" s="46"/>
      <c r="F435" s="46"/>
      <c r="G435" s="46"/>
      <c r="H435" s="46"/>
      <c r="I435" s="46"/>
      <c r="J435" s="46"/>
      <c r="K435" s="49" t="str">
        <f>C435</f>
        <v>Share Price from Implied P/B</v>
      </c>
      <c r="L435" s="51">
        <f ca="1">I224</f>
        <v>139.97656055990052</v>
      </c>
      <c r="M435" s="51">
        <f t="shared" ref="M435:U435" ca="1" si="305">M224</f>
        <v>160.68752269375446</v>
      </c>
      <c r="N435" s="51">
        <f t="shared" ca="1" si="305"/>
        <v>176.34571864398157</v>
      </c>
      <c r="O435" s="51">
        <f t="shared" ca="1" si="305"/>
        <v>193.87646336288097</v>
      </c>
      <c r="P435" s="51">
        <f t="shared" ca="1" si="305"/>
        <v>213.41446263146332</v>
      </c>
      <c r="Q435" s="51">
        <f t="shared" ca="1" si="305"/>
        <v>235.09562720349945</v>
      </c>
      <c r="R435" s="51">
        <f t="shared" ca="1" si="305"/>
        <v>259.05627686273544</v>
      </c>
      <c r="S435" s="51">
        <f t="shared" ca="1" si="305"/>
        <v>285.43229877469366</v>
      </c>
      <c r="T435" s="51">
        <f t="shared" ca="1" si="305"/>
        <v>314.35826749794114</v>
      </c>
      <c r="U435" s="51">
        <f t="shared" ca="1" si="305"/>
        <v>345.96653496314934</v>
      </c>
      <c r="V435" s="46"/>
      <c r="W435" s="46"/>
    </row>
    <row r="436" spans="3:23" x14ac:dyDescent="0.2">
      <c r="C436" s="46" t="s">
        <v>1171</v>
      </c>
      <c r="D436" s="46"/>
      <c r="E436" s="46"/>
      <c r="F436" s="46"/>
      <c r="G436" s="46"/>
      <c r="H436" s="46"/>
      <c r="I436" s="46"/>
      <c r="J436" s="46"/>
      <c r="K436" s="49" t="str">
        <f>C436</f>
        <v>Share Price from Implied EV/EBITDA</v>
      </c>
      <c r="L436" s="51">
        <f>I233</f>
        <v>119.95774021407823</v>
      </c>
      <c r="M436" s="51">
        <f t="shared" ref="M436:U436" ca="1" si="306">M233</f>
        <v>126.20948086219684</v>
      </c>
      <c r="N436" s="51">
        <f t="shared" ca="1" si="306"/>
        <v>136.36959254610377</v>
      </c>
      <c r="O436" s="51">
        <f t="shared" ca="1" si="306"/>
        <v>146.2395722450724</v>
      </c>
      <c r="P436" s="51">
        <f t="shared" ca="1" si="306"/>
        <v>156.60963217911728</v>
      </c>
      <c r="Q436" s="51">
        <f t="shared" ca="1" si="306"/>
        <v>167.48405354871787</v>
      </c>
      <c r="R436" s="51">
        <f t="shared" ca="1" si="306"/>
        <v>178.85514776426137</v>
      </c>
      <c r="S436" s="51">
        <f t="shared" ca="1" si="306"/>
        <v>190.71172759601043</v>
      </c>
      <c r="T436" s="51">
        <f t="shared" ca="1" si="306"/>
        <v>203.03900227288793</v>
      </c>
      <c r="U436" s="51">
        <f t="shared" ca="1" si="306"/>
        <v>215.81850653798239</v>
      </c>
      <c r="V436" s="46"/>
      <c r="W436" s="46"/>
    </row>
    <row r="437" spans="3:23" x14ac:dyDescent="0.2">
      <c r="C437" s="46"/>
      <c r="D437" s="46"/>
      <c r="E437" s="46"/>
      <c r="F437" s="46"/>
      <c r="G437" s="46"/>
      <c r="H437" s="46"/>
      <c r="I437" s="46"/>
      <c r="J437" s="46"/>
      <c r="K437" s="46"/>
      <c r="L437" s="46"/>
      <c r="M437" s="46"/>
      <c r="N437" s="46"/>
      <c r="O437" s="46"/>
      <c r="P437" s="46"/>
      <c r="Q437" s="46"/>
      <c r="R437" s="46"/>
      <c r="S437" s="46"/>
      <c r="T437" s="46"/>
      <c r="U437" s="46"/>
      <c r="V437" s="46"/>
      <c r="W437" s="46"/>
    </row>
    <row r="438" spans="3:23" x14ac:dyDescent="0.2">
      <c r="C438" s="46" t="s">
        <v>364</v>
      </c>
      <c r="D438" s="46"/>
      <c r="E438" s="46"/>
      <c r="F438" s="46"/>
      <c r="G438" s="46"/>
      <c r="H438" s="46"/>
      <c r="I438" s="46"/>
      <c r="J438" s="46"/>
      <c r="K438" s="49" t="str">
        <f t="shared" ref="K438:K446" si="307">C438</f>
        <v>EBIT</v>
      </c>
      <c r="L438" s="46">
        <f>L156</f>
        <v>943544.67327967728</v>
      </c>
      <c r="M438" s="46">
        <f t="shared" ref="M438:U438" si="308">M156</f>
        <v>970992.64892899396</v>
      </c>
      <c r="N438" s="46">
        <f t="shared" si="308"/>
        <v>1020595.8845832782</v>
      </c>
      <c r="O438" s="46">
        <f t="shared" si="308"/>
        <v>1061109.4137951045</v>
      </c>
      <c r="P438" s="46">
        <f t="shared" si="308"/>
        <v>1100834.0499269532</v>
      </c>
      <c r="Q438" s="46">
        <f t="shared" si="308"/>
        <v>1139567.3436329335</v>
      </c>
      <c r="R438" s="46">
        <f t="shared" si="308"/>
        <v>1177106.0348836824</v>
      </c>
      <c r="S438" s="46">
        <f t="shared" si="308"/>
        <v>1213247.7758416922</v>
      </c>
      <c r="T438" s="46">
        <f t="shared" si="308"/>
        <v>1247792.9028494882</v>
      </c>
      <c r="U438" s="46">
        <f t="shared" si="308"/>
        <v>1280546.2364949505</v>
      </c>
      <c r="V438" s="46"/>
      <c r="W438" s="46"/>
    </row>
    <row r="439" spans="3:23" x14ac:dyDescent="0.2">
      <c r="C439" s="46" t="s">
        <v>1172</v>
      </c>
      <c r="D439" s="46"/>
      <c r="E439" s="46"/>
      <c r="F439" s="46"/>
      <c r="G439" s="46"/>
      <c r="H439" s="46"/>
      <c r="I439" s="46"/>
      <c r="J439" s="46"/>
      <c r="K439" s="49" t="str">
        <f t="shared" si="307"/>
        <v>Tax</v>
      </c>
      <c r="L439" s="46">
        <f>L157</f>
        <v>-167950.95184378256</v>
      </c>
      <c r="M439" s="46">
        <f t="shared" ref="M439:U439" si="309">M157</f>
        <v>-186916.08491883133</v>
      </c>
      <c r="N439" s="46">
        <f t="shared" si="309"/>
        <v>-198697.26127980699</v>
      </c>
      <c r="O439" s="46">
        <f t="shared" si="309"/>
        <v>-208905.91584091121</v>
      </c>
      <c r="P439" s="46">
        <f t="shared" si="309"/>
        <v>-219134.77806358415</v>
      </c>
      <c r="Q439" s="46">
        <f t="shared" si="309"/>
        <v>-229337.92790612788</v>
      </c>
      <c r="R439" s="46">
        <f t="shared" si="309"/>
        <v>-239467.50897164913</v>
      </c>
      <c r="S439" s="46">
        <f t="shared" si="309"/>
        <v>-249474.07390744798</v>
      </c>
      <c r="T439" s="46">
        <f t="shared" si="309"/>
        <v>-259306.96262340929</v>
      </c>
      <c r="U439" s="46">
        <f t="shared" si="309"/>
        <v>-268914.7096639396</v>
      </c>
      <c r="V439" s="46"/>
      <c r="W439" s="46"/>
    </row>
    <row r="440" spans="3:23" x14ac:dyDescent="0.2">
      <c r="C440" s="46" t="s">
        <v>1173</v>
      </c>
      <c r="D440" s="46"/>
      <c r="E440" s="46"/>
      <c r="F440" s="46"/>
      <c r="G440" s="46"/>
      <c r="H440" s="46"/>
      <c r="I440" s="46"/>
      <c r="J440" s="46"/>
      <c r="K440" s="49" t="str">
        <f t="shared" si="307"/>
        <v>EBIAT</v>
      </c>
      <c r="L440" s="46">
        <f>SUM(L438:L439)</f>
        <v>775593.72143589472</v>
      </c>
      <c r="M440" s="46">
        <f t="shared" ref="M440:U440" si="310">SUM(M438:M439)</f>
        <v>784076.5640101626</v>
      </c>
      <c r="N440" s="46">
        <f t="shared" si="310"/>
        <v>821898.62330347125</v>
      </c>
      <c r="O440" s="46">
        <f t="shared" si="310"/>
        <v>852203.49795419327</v>
      </c>
      <c r="P440" s="46">
        <f t="shared" si="310"/>
        <v>881699.27186336904</v>
      </c>
      <c r="Q440" s="46">
        <f t="shared" si="310"/>
        <v>910229.41572680557</v>
      </c>
      <c r="R440" s="46">
        <f t="shared" si="310"/>
        <v>937638.52591203328</v>
      </c>
      <c r="S440" s="46">
        <f t="shared" si="310"/>
        <v>963773.70193424425</v>
      </c>
      <c r="T440" s="46">
        <f t="shared" si="310"/>
        <v>988485.94022607896</v>
      </c>
      <c r="U440" s="46">
        <f t="shared" si="310"/>
        <v>1011631.5268310108</v>
      </c>
      <c r="V440" s="46"/>
      <c r="W440" s="46"/>
    </row>
    <row r="441" spans="3:23" x14ac:dyDescent="0.2">
      <c r="C441" s="46" t="s">
        <v>1012</v>
      </c>
      <c r="D441" s="46"/>
      <c r="E441" s="46"/>
      <c r="F441" s="46"/>
      <c r="G441" s="46"/>
      <c r="H441" s="46"/>
      <c r="I441" s="46"/>
      <c r="J441" s="46"/>
      <c r="K441" s="49" t="str">
        <f t="shared" si="307"/>
        <v>D&amp;A</v>
      </c>
      <c r="L441" s="46">
        <f>L29</f>
        <v>76409.75</v>
      </c>
      <c r="M441" s="46">
        <f t="shared" ref="M441:U441" si="311">M29</f>
        <v>75610</v>
      </c>
      <c r="N441" s="46">
        <f t="shared" si="311"/>
        <v>73247.33</v>
      </c>
      <c r="O441" s="46">
        <f t="shared" si="311"/>
        <v>75023.843777684611</v>
      </c>
      <c r="P441" s="46">
        <f t="shared" si="311"/>
        <v>76693.39677899961</v>
      </c>
      <c r="Q441" s="46">
        <f t="shared" si="311"/>
        <v>78246.716604644535</v>
      </c>
      <c r="R441" s="46">
        <f t="shared" si="311"/>
        <v>79675.003365013734</v>
      </c>
      <c r="S441" s="46">
        <f t="shared" si="311"/>
        <v>80970.011539389365</v>
      </c>
      <c r="T441" s="46">
        <f t="shared" si="311"/>
        <v>82124.128276828298</v>
      </c>
      <c r="U441" s="46">
        <f t="shared" si="311"/>
        <v>83130.447112830399</v>
      </c>
      <c r="V441" s="46"/>
      <c r="W441" s="46"/>
    </row>
    <row r="442" spans="3:23" x14ac:dyDescent="0.2">
      <c r="C442" s="46" t="s">
        <v>1174</v>
      </c>
      <c r="D442" s="46"/>
      <c r="E442" s="46"/>
      <c r="F442" s="46"/>
      <c r="G442" s="46"/>
      <c r="H442" s="46"/>
      <c r="I442" s="46"/>
      <c r="J442" s="46"/>
      <c r="K442" s="49" t="str">
        <f t="shared" si="307"/>
        <v>SBC</v>
      </c>
      <c r="L442" s="46">
        <f>L162</f>
        <v>46475.234254057345</v>
      </c>
      <c r="M442" s="46">
        <f t="shared" ref="M442:U442" si="312">M162</f>
        <v>48090.442026735422</v>
      </c>
      <c r="N442" s="46">
        <f t="shared" si="312"/>
        <v>48859.057494221357</v>
      </c>
      <c r="O442" s="46">
        <f t="shared" si="312"/>
        <v>49538.154117967104</v>
      </c>
      <c r="P442" s="46">
        <f t="shared" si="312"/>
        <v>50123.386591990515</v>
      </c>
      <c r="Q442" s="46">
        <f t="shared" si="312"/>
        <v>50610.921242293327</v>
      </c>
      <c r="R442" s="46">
        <f t="shared" si="312"/>
        <v>50997.476942146808</v>
      </c>
      <c r="S442" s="46">
        <f t="shared" si="312"/>
        <v>51280.361024073281</v>
      </c>
      <c r="T442" s="46">
        <f t="shared" si="312"/>
        <v>51457.499650219921</v>
      </c>
      <c r="U442" s="46">
        <f t="shared" si="312"/>
        <v>51527.462173189175</v>
      </c>
      <c r="V442" s="46"/>
      <c r="W442" s="46"/>
    </row>
    <row r="443" spans="3:23" x14ac:dyDescent="0.2">
      <c r="C443" s="46" t="s">
        <v>1175</v>
      </c>
      <c r="D443" s="46"/>
      <c r="E443" s="46"/>
      <c r="F443" s="46"/>
      <c r="G443" s="46"/>
      <c r="H443" s="46"/>
      <c r="I443" s="46"/>
      <c r="J443" s="46"/>
      <c r="K443" s="49" t="str">
        <f t="shared" si="307"/>
        <v>Δ NWC</v>
      </c>
      <c r="L443" s="46">
        <f>SUM(_xlfn.ANCHORARRAY(L164))</f>
        <v>-4913.3566878457132</v>
      </c>
      <c r="M443" s="46">
        <f t="shared" ref="M443:U443" si="313">SUM(_xlfn.ANCHORARRAY(M164))</f>
        <v>-8949.9995392262845</v>
      </c>
      <c r="N443" s="46">
        <f t="shared" si="313"/>
        <v>-8610.3798302864325</v>
      </c>
      <c r="O443" s="46">
        <f t="shared" si="313"/>
        <v>-8619.66552061537</v>
      </c>
      <c r="P443" s="46">
        <f t="shared" si="313"/>
        <v>-8125.2916779022544</v>
      </c>
      <c r="Q443" s="46">
        <f t="shared" si="313"/>
        <v>-7588.0607072874282</v>
      </c>
      <c r="R443" s="46">
        <f t="shared" si="313"/>
        <v>-7010.1565535913178</v>
      </c>
      <c r="S443" s="46">
        <f t="shared" si="313"/>
        <v>-6394.1415156924531</v>
      </c>
      <c r="T443" s="46">
        <f t="shared" si="313"/>
        <v>-5742.9397999992625</v>
      </c>
      <c r="U443" s="46">
        <f t="shared" si="313"/>
        <v>-5059.8163321424454</v>
      </c>
      <c r="V443" s="46"/>
      <c r="W443" s="46"/>
    </row>
    <row r="444" spans="3:23" x14ac:dyDescent="0.2">
      <c r="C444" s="46" t="s">
        <v>1022</v>
      </c>
      <c r="D444" s="46"/>
      <c r="E444" s="46"/>
      <c r="F444" s="46"/>
      <c r="G444" s="46"/>
      <c r="H444" s="46"/>
      <c r="I444" s="46"/>
      <c r="J444" s="46"/>
      <c r="K444" s="49" t="str">
        <f t="shared" si="307"/>
        <v>CFFO</v>
      </c>
      <c r="L444" s="46">
        <f>SUM(L440:L443)</f>
        <v>893565.34900210635</v>
      </c>
      <c r="M444" s="46">
        <f t="shared" ref="M444:U444" si="314">SUM(M440:M443)</f>
        <v>898827.00649767171</v>
      </c>
      <c r="N444" s="46">
        <f t="shared" si="314"/>
        <v>935394.63096740609</v>
      </c>
      <c r="O444" s="46">
        <f t="shared" si="314"/>
        <v>968145.83032922959</v>
      </c>
      <c r="P444" s="46">
        <f t="shared" si="314"/>
        <v>1000390.7635564569</v>
      </c>
      <c r="Q444" s="46">
        <f t="shared" si="314"/>
        <v>1031498.992866456</v>
      </c>
      <c r="R444" s="46">
        <f t="shared" si="314"/>
        <v>1061300.8496656024</v>
      </c>
      <c r="S444" s="46">
        <f t="shared" si="314"/>
        <v>1089629.9329820145</v>
      </c>
      <c r="T444" s="46">
        <f t="shared" si="314"/>
        <v>1116324.6283531277</v>
      </c>
      <c r="U444" s="46">
        <f t="shared" si="314"/>
        <v>1141229.6197848881</v>
      </c>
      <c r="V444" s="46"/>
      <c r="W444" s="46"/>
    </row>
    <row r="445" spans="3:23" x14ac:dyDescent="0.2">
      <c r="C445" s="46" t="s">
        <v>1025</v>
      </c>
      <c r="D445" s="46"/>
      <c r="E445" s="46"/>
      <c r="F445" s="46"/>
      <c r="G445" s="46"/>
      <c r="H445" s="46"/>
      <c r="I445" s="46"/>
      <c r="J445" s="46"/>
      <c r="K445" s="49" t="str">
        <f t="shared" si="307"/>
        <v>CFFI</v>
      </c>
      <c r="L445" s="46">
        <f>SUM(_xlfn.ANCHORARRAY(L177))</f>
        <v>-79430.210000000006</v>
      </c>
      <c r="M445" s="46">
        <f t="shared" ref="M445:U445" si="315">SUM(_xlfn.ANCHORARRAY(M177))</f>
        <v>-86513.71</v>
      </c>
      <c r="N445" s="46">
        <f t="shared" si="315"/>
        <v>-101150.53579119322</v>
      </c>
      <c r="O445" s="46">
        <f t="shared" si="315"/>
        <v>-103603.80365028426</v>
      </c>
      <c r="P445" s="46">
        <f t="shared" si="315"/>
        <v>-105909.36455762117</v>
      </c>
      <c r="Q445" s="46">
        <f t="shared" si="315"/>
        <v>-108054.41383954132</v>
      </c>
      <c r="R445" s="46">
        <f t="shared" si="315"/>
        <v>-110026.79933229322</v>
      </c>
      <c r="S445" s="46">
        <f t="shared" si="315"/>
        <v>-111815.13442508185</v>
      </c>
      <c r="T445" s="46">
        <f t="shared" si="315"/>
        <v>-113408.90618928858</v>
      </c>
      <c r="U445" s="46">
        <f t="shared" si="315"/>
        <v>-114798.57717713733</v>
      </c>
      <c r="V445" s="46"/>
      <c r="W445" s="46"/>
    </row>
    <row r="446" spans="3:23" x14ac:dyDescent="0.2">
      <c r="C446" s="46" t="s">
        <v>1176</v>
      </c>
      <c r="D446" s="46"/>
      <c r="E446" s="46"/>
      <c r="F446" s="46"/>
      <c r="G446" s="46"/>
      <c r="H446" s="46"/>
      <c r="I446" s="46"/>
      <c r="J446" s="46"/>
      <c r="K446" s="49" t="str">
        <f t="shared" si="307"/>
        <v>UFCF</v>
      </c>
      <c r="L446" s="46">
        <f>SUM(L444:L445)</f>
        <v>814135.13900210639</v>
      </c>
      <c r="M446" s="46">
        <f t="shared" ref="M446:U446" si="316">SUM(M444:M445)</f>
        <v>812313.29649767175</v>
      </c>
      <c r="N446" s="46">
        <f t="shared" si="316"/>
        <v>834244.09517621284</v>
      </c>
      <c r="O446" s="46">
        <f t="shared" si="316"/>
        <v>864542.02667894529</v>
      </c>
      <c r="P446" s="46">
        <f t="shared" si="316"/>
        <v>894481.39899883571</v>
      </c>
      <c r="Q446" s="46">
        <f t="shared" si="316"/>
        <v>923444.57902691467</v>
      </c>
      <c r="R446" s="46">
        <f t="shared" si="316"/>
        <v>951274.05033330922</v>
      </c>
      <c r="S446" s="46">
        <f t="shared" si="316"/>
        <v>977814.7985569326</v>
      </c>
      <c r="T446" s="46">
        <f t="shared" si="316"/>
        <v>1002915.7221638391</v>
      </c>
      <c r="U446" s="46">
        <f t="shared" si="316"/>
        <v>1026431.0426077507</v>
      </c>
      <c r="V446" s="46"/>
      <c r="W446" s="46"/>
    </row>
    <row r="447" spans="3:23" x14ac:dyDescent="0.2">
      <c r="C447" s="46"/>
      <c r="D447" s="46"/>
      <c r="E447" s="46"/>
      <c r="F447" s="46"/>
      <c r="G447" s="46"/>
      <c r="H447" s="46"/>
      <c r="I447" s="46"/>
      <c r="J447" s="46"/>
      <c r="K447" s="46"/>
      <c r="L447" s="46"/>
      <c r="M447" s="46"/>
      <c r="N447" s="46"/>
      <c r="O447" s="46"/>
      <c r="P447" s="46"/>
      <c r="Q447" s="46"/>
      <c r="R447" s="46"/>
      <c r="S447" s="46"/>
      <c r="T447" s="46"/>
      <c r="U447" s="46"/>
      <c r="V447" s="46"/>
      <c r="W447" s="46"/>
    </row>
    <row r="448" spans="3:23" x14ac:dyDescent="0.2">
      <c r="C448" s="46" t="s">
        <v>1177</v>
      </c>
      <c r="D448" s="95" t="s">
        <v>329</v>
      </c>
      <c r="E448" s="95" t="s">
        <v>1178</v>
      </c>
      <c r="F448" s="95" t="s">
        <v>330</v>
      </c>
      <c r="G448" s="95" t="str">
        <f>"Current Share Price ("&amp;TEXT(E7,"m/d/yyy")&amp;")"</f>
        <v>Current Share Price (7/26/2025)</v>
      </c>
      <c r="H448" s="46" t="s">
        <v>1179</v>
      </c>
      <c r="I448" s="46"/>
      <c r="J448" s="46"/>
      <c r="K448" s="46"/>
      <c r="L448" s="46"/>
      <c r="M448" s="46"/>
      <c r="N448" s="46"/>
      <c r="O448" s="46"/>
      <c r="P448" s="46"/>
      <c r="Q448" s="46"/>
      <c r="R448" s="46"/>
      <c r="S448" s="46"/>
      <c r="T448" s="46"/>
      <c r="U448" s="46"/>
      <c r="V448" s="46"/>
      <c r="W448" s="46"/>
    </row>
    <row r="449" spans="3:23" x14ac:dyDescent="0.2">
      <c r="C449" s="95" t="s">
        <v>1180</v>
      </c>
      <c r="D449" s="51">
        <f>R203</f>
        <v>124.42327536818527</v>
      </c>
      <c r="E449" s="51">
        <f>F449-D449</f>
        <v>56.552387548694981</v>
      </c>
      <c r="F449" s="51">
        <f>T205</f>
        <v>180.97566291688025</v>
      </c>
      <c r="G449" s="51">
        <f>I5</f>
        <v>107.66</v>
      </c>
      <c r="H449" s="51">
        <f>'Sentiment Analysis'!$B$21</f>
        <v>123.74</v>
      </c>
      <c r="I449" s="46"/>
      <c r="J449" s="46"/>
      <c r="K449" s="46"/>
      <c r="L449" s="46"/>
      <c r="M449" s="46"/>
      <c r="N449" s="46"/>
      <c r="O449" s="46"/>
      <c r="P449" s="46"/>
      <c r="Q449" s="46"/>
      <c r="R449" s="46"/>
      <c r="S449" s="46"/>
      <c r="T449" s="46"/>
      <c r="U449" s="46"/>
      <c r="V449" s="46"/>
      <c r="W449" s="46"/>
    </row>
    <row r="450" spans="3:23" x14ac:dyDescent="0.2">
      <c r="C450" s="95" t="s">
        <v>1181</v>
      </c>
      <c r="D450" s="51">
        <f>R192</f>
        <v>111.22269034253254</v>
      </c>
      <c r="E450" s="51">
        <f>F450-D450</f>
        <v>78.75070621343265</v>
      </c>
      <c r="F450" s="51">
        <f>T194</f>
        <v>189.97339655596519</v>
      </c>
      <c r="G450" s="51">
        <f t="shared" ref="G450:H452" si="317">G449</f>
        <v>107.66</v>
      </c>
      <c r="H450" s="51">
        <f t="shared" si="317"/>
        <v>123.74</v>
      </c>
      <c r="I450" s="46"/>
      <c r="J450" s="46"/>
      <c r="K450" s="46"/>
      <c r="L450" s="46"/>
      <c r="M450" s="46"/>
      <c r="N450" s="46"/>
      <c r="O450" s="46"/>
      <c r="P450" s="46"/>
      <c r="Q450" s="46"/>
      <c r="R450" s="46"/>
      <c r="S450" s="46"/>
      <c r="T450" s="46"/>
      <c r="U450" s="46"/>
      <c r="V450" s="46"/>
      <c r="W450" s="46"/>
    </row>
    <row r="451" spans="3:23" x14ac:dyDescent="0.2">
      <c r="C451" s="95" t="s">
        <v>1473</v>
      </c>
      <c r="D451" s="51">
        <f>'Sentiment Analysis'!$B$24</f>
        <v>87</v>
      </c>
      <c r="E451" s="51">
        <f>F451-D451</f>
        <v>63</v>
      </c>
      <c r="F451" s="51">
        <f>'Sentiment Analysis'!$B$23</f>
        <v>150</v>
      </c>
      <c r="G451" s="51">
        <f t="shared" si="317"/>
        <v>107.66</v>
      </c>
      <c r="H451" s="51">
        <f t="shared" si="317"/>
        <v>123.74</v>
      </c>
      <c r="I451" s="46"/>
      <c r="J451" s="46"/>
      <c r="K451" s="46"/>
      <c r="L451" s="46"/>
      <c r="M451" s="46"/>
      <c r="N451" s="46"/>
      <c r="O451" s="46"/>
      <c r="P451" s="46"/>
      <c r="Q451" s="46"/>
      <c r="R451" s="46"/>
      <c r="S451" s="46"/>
      <c r="T451" s="46"/>
      <c r="U451" s="46"/>
      <c r="V451" s="46"/>
      <c r="W451" s="46"/>
    </row>
    <row r="452" spans="3:23" x14ac:dyDescent="0.2">
      <c r="C452" s="95" t="s">
        <v>1182</v>
      </c>
      <c r="D452" s="51">
        <f>'Corporate Profile'!E72</f>
        <v>86.11</v>
      </c>
      <c r="E452" s="51">
        <f>F452-D452</f>
        <v>65.02</v>
      </c>
      <c r="F452" s="51">
        <f>'Corporate Profile'!C72</f>
        <v>151.13</v>
      </c>
      <c r="G452" s="51">
        <f t="shared" si="317"/>
        <v>107.66</v>
      </c>
      <c r="H452" s="51">
        <f t="shared" si="317"/>
        <v>123.74</v>
      </c>
      <c r="I452" s="46"/>
      <c r="J452" s="46"/>
      <c r="K452" s="46"/>
      <c r="L452" s="46"/>
      <c r="M452" s="46"/>
      <c r="N452" s="46"/>
      <c r="O452" s="46"/>
      <c r="P452" s="46"/>
      <c r="Q452" s="46"/>
      <c r="R452" s="46"/>
      <c r="S452" s="46"/>
      <c r="T452" s="46"/>
      <c r="U452" s="46"/>
      <c r="V452" s="46"/>
      <c r="W452" s="46"/>
    </row>
    <row r="453" spans="3:23" x14ac:dyDescent="0.2">
      <c r="C453" s="46"/>
      <c r="D453" s="46"/>
      <c r="E453" s="46"/>
      <c r="F453" s="46"/>
      <c r="G453" s="46"/>
      <c r="H453" s="46"/>
      <c r="I453" s="46"/>
      <c r="J453" s="46"/>
      <c r="K453" s="46"/>
      <c r="L453" s="46"/>
      <c r="M453" s="46"/>
      <c r="N453" s="46"/>
      <c r="O453" s="46"/>
      <c r="P453" s="46"/>
      <c r="Q453" s="46"/>
      <c r="R453" s="46"/>
      <c r="S453" s="46"/>
      <c r="T453" s="46"/>
      <c r="U453" s="46"/>
      <c r="V453" s="46"/>
      <c r="W453" s="46"/>
    </row>
    <row r="454" spans="3:23" x14ac:dyDescent="0.2">
      <c r="C454" s="46"/>
      <c r="D454" s="46"/>
      <c r="E454" s="46"/>
      <c r="F454" s="46"/>
      <c r="G454" s="46"/>
      <c r="H454" s="46"/>
      <c r="I454" s="46"/>
      <c r="J454" s="46"/>
      <c r="K454" s="46"/>
      <c r="L454" s="46"/>
      <c r="M454" s="46"/>
      <c r="N454" s="46"/>
      <c r="O454" s="46"/>
      <c r="P454" s="46"/>
      <c r="Q454" s="46"/>
      <c r="R454" s="46"/>
      <c r="S454" s="46"/>
      <c r="T454" s="46"/>
      <c r="U454" s="46"/>
      <c r="V454" s="46"/>
      <c r="W454" s="46"/>
    </row>
    <row r="455" spans="3:23" x14ac:dyDescent="0.2">
      <c r="C455" s="46"/>
      <c r="D455" s="46"/>
      <c r="E455" s="46"/>
      <c r="F455" s="46"/>
      <c r="G455" s="46"/>
      <c r="H455" s="46"/>
      <c r="I455" s="46"/>
      <c r="J455" s="46"/>
      <c r="K455" s="46"/>
      <c r="L455" s="46"/>
      <c r="M455" s="46"/>
      <c r="N455" s="46"/>
      <c r="O455" s="46"/>
      <c r="P455" s="46"/>
      <c r="Q455" s="46"/>
      <c r="R455" s="46"/>
      <c r="S455" s="46"/>
      <c r="T455" s="46"/>
      <c r="U455" s="46"/>
      <c r="V455" s="46"/>
      <c r="W455" s="46"/>
    </row>
    <row r="456" spans="3:23" x14ac:dyDescent="0.2">
      <c r="C456" s="46"/>
      <c r="D456" s="46"/>
      <c r="E456" s="46"/>
      <c r="F456" s="46"/>
      <c r="G456" s="46"/>
      <c r="H456" s="46"/>
      <c r="I456" s="46"/>
      <c r="J456" s="46"/>
      <c r="K456" s="46"/>
      <c r="L456" s="46"/>
      <c r="M456" s="46"/>
      <c r="N456" s="46"/>
      <c r="O456" s="46"/>
      <c r="P456" s="46"/>
      <c r="Q456" s="46"/>
      <c r="R456" s="46"/>
      <c r="S456" s="46"/>
      <c r="T456" s="46"/>
      <c r="U456" s="46"/>
      <c r="V456" s="46"/>
      <c r="W456" s="46"/>
    </row>
    <row r="457" spans="3:23" x14ac:dyDescent="0.2">
      <c r="C457" s="46"/>
      <c r="D457" s="46"/>
      <c r="E457" s="46"/>
      <c r="F457" s="46"/>
      <c r="G457" s="46"/>
      <c r="H457" s="46"/>
      <c r="I457" s="46"/>
      <c r="J457" s="46"/>
      <c r="K457" s="46"/>
      <c r="L457" s="46"/>
      <c r="M457" s="46"/>
      <c r="N457" s="46"/>
      <c r="O457" s="46"/>
      <c r="P457" s="46"/>
      <c r="Q457" s="46"/>
      <c r="R457" s="46"/>
      <c r="S457" s="46"/>
      <c r="T457" s="46"/>
      <c r="U457" s="46"/>
      <c r="V457" s="46"/>
      <c r="W457" s="46"/>
    </row>
    <row r="458" spans="3:23" x14ac:dyDescent="0.2">
      <c r="C458" s="46"/>
      <c r="D458" s="46"/>
      <c r="E458" s="46"/>
      <c r="F458" s="46"/>
      <c r="G458" s="46"/>
      <c r="H458" s="46"/>
      <c r="I458" s="46"/>
      <c r="J458" s="46"/>
      <c r="K458" s="46"/>
      <c r="L458" s="46"/>
      <c r="M458" s="46"/>
      <c r="N458" s="46"/>
      <c r="O458" s="46"/>
      <c r="P458" s="46"/>
      <c r="Q458" s="46"/>
      <c r="R458" s="46"/>
      <c r="S458" s="46"/>
      <c r="T458" s="46"/>
      <c r="U458" s="46"/>
      <c r="V458" s="46"/>
      <c r="W458" s="46"/>
    </row>
    <row r="459" spans="3:23" x14ac:dyDescent="0.2">
      <c r="C459" s="46"/>
      <c r="D459" s="46"/>
      <c r="E459" s="46"/>
      <c r="F459" s="46"/>
      <c r="G459" s="46"/>
      <c r="H459" s="46"/>
      <c r="I459" s="46"/>
      <c r="J459" s="46"/>
      <c r="K459" s="46"/>
      <c r="L459" s="46"/>
      <c r="M459" s="46"/>
      <c r="N459" s="46"/>
      <c r="O459" s="46"/>
      <c r="P459" s="46"/>
      <c r="Q459" s="46"/>
      <c r="R459" s="46"/>
      <c r="S459" s="46"/>
      <c r="T459" s="46"/>
      <c r="U459" s="46"/>
      <c r="V459" s="46"/>
      <c r="W459" s="46"/>
    </row>
    <row r="460" spans="3:23" x14ac:dyDescent="0.2">
      <c r="C460" s="46"/>
      <c r="D460" s="46"/>
      <c r="E460" s="46"/>
      <c r="F460" s="46"/>
      <c r="G460" s="46"/>
      <c r="H460" s="46"/>
      <c r="I460" s="46"/>
      <c r="J460" s="46"/>
      <c r="K460" s="46"/>
      <c r="L460" s="46"/>
      <c r="M460" s="46"/>
      <c r="N460" s="46"/>
      <c r="O460" s="46"/>
      <c r="P460" s="46"/>
      <c r="Q460" s="46"/>
      <c r="R460" s="46"/>
      <c r="S460" s="46"/>
      <c r="T460" s="46"/>
      <c r="U460" s="46"/>
      <c r="V460" s="46"/>
      <c r="W460" s="46"/>
    </row>
    <row r="461" spans="3:23" x14ac:dyDescent="0.2">
      <c r="C461" s="46"/>
      <c r="D461" s="46"/>
      <c r="E461" s="46"/>
      <c r="F461" s="46"/>
      <c r="G461" s="46"/>
      <c r="H461" s="46"/>
      <c r="I461" s="46"/>
      <c r="J461" s="46"/>
      <c r="K461" s="46"/>
      <c r="L461" s="46"/>
      <c r="M461" s="46"/>
      <c r="N461" s="46"/>
      <c r="O461" s="46"/>
      <c r="P461" s="46"/>
      <c r="Q461" s="46"/>
      <c r="R461" s="46"/>
      <c r="S461" s="46"/>
      <c r="T461" s="46"/>
      <c r="U461" s="46"/>
      <c r="V461" s="46"/>
      <c r="W461" s="46"/>
    </row>
    <row r="462" spans="3:23" x14ac:dyDescent="0.2">
      <c r="C462" s="46"/>
      <c r="D462" s="46"/>
      <c r="E462" s="46"/>
      <c r="F462" s="46"/>
      <c r="G462" s="46"/>
      <c r="H462" s="46"/>
      <c r="I462" s="46"/>
      <c r="J462" s="46"/>
      <c r="K462" s="46"/>
      <c r="L462" s="46"/>
      <c r="M462" s="46"/>
      <c r="N462" s="46"/>
      <c r="O462" s="46"/>
      <c r="P462" s="46"/>
      <c r="Q462" s="46"/>
      <c r="R462" s="46"/>
      <c r="S462" s="46"/>
      <c r="T462" s="46"/>
      <c r="U462" s="46"/>
      <c r="V462" s="46"/>
      <c r="W462" s="46"/>
    </row>
    <row r="463" spans="3:23" x14ac:dyDescent="0.2">
      <c r="C463" s="46"/>
      <c r="D463" s="46"/>
      <c r="E463" s="46"/>
      <c r="F463" s="46"/>
      <c r="G463" s="46"/>
      <c r="H463" s="46"/>
      <c r="I463" s="46"/>
      <c r="J463" s="46"/>
      <c r="K463" s="46"/>
      <c r="L463" s="46"/>
      <c r="M463" s="46"/>
      <c r="N463" s="46"/>
      <c r="O463" s="46"/>
      <c r="P463" s="46"/>
      <c r="Q463" s="46"/>
      <c r="R463" s="46"/>
      <c r="S463" s="46"/>
      <c r="T463" s="46"/>
      <c r="U463" s="46"/>
      <c r="V463" s="46"/>
      <c r="W463" s="46"/>
    </row>
    <row r="464" spans="3:23" x14ac:dyDescent="0.2">
      <c r="C464" s="46"/>
      <c r="D464" s="46"/>
      <c r="E464" s="46"/>
      <c r="F464" s="46"/>
      <c r="G464" s="46"/>
      <c r="H464" s="46"/>
      <c r="I464" s="46"/>
      <c r="J464" s="46"/>
      <c r="K464" s="46"/>
      <c r="L464" s="46"/>
      <c r="M464" s="46"/>
      <c r="N464" s="46"/>
      <c r="O464" s="46"/>
      <c r="P464" s="46"/>
      <c r="Q464" s="46"/>
      <c r="R464" s="46"/>
      <c r="S464" s="46"/>
      <c r="T464" s="46"/>
      <c r="U464" s="46"/>
      <c r="V464" s="46"/>
      <c r="W464" s="46"/>
    </row>
    <row r="465" spans="3:23" x14ac:dyDescent="0.2">
      <c r="C465" s="46"/>
      <c r="D465" s="46"/>
      <c r="E465" s="46"/>
      <c r="F465" s="46"/>
      <c r="G465" s="46"/>
      <c r="H465" s="46"/>
      <c r="I465" s="46"/>
      <c r="J465" s="46"/>
      <c r="K465" s="46"/>
      <c r="L465" s="46"/>
      <c r="M465" s="46"/>
      <c r="N465" s="46"/>
      <c r="O465" s="46"/>
      <c r="P465" s="46"/>
      <c r="Q465" s="46"/>
      <c r="R465" s="46"/>
      <c r="S465" s="46"/>
      <c r="T465" s="46"/>
      <c r="U465" s="46"/>
      <c r="V465" s="46"/>
      <c r="W465" s="46"/>
    </row>
    <row r="466" spans="3:23" x14ac:dyDescent="0.2">
      <c r="C466" s="46"/>
      <c r="D466" s="46"/>
      <c r="E466" s="46"/>
      <c r="F466" s="46"/>
      <c r="G466" s="46"/>
      <c r="H466" s="46"/>
      <c r="I466" s="46"/>
      <c r="J466" s="46"/>
      <c r="K466" s="46"/>
      <c r="L466" s="46"/>
      <c r="M466" s="46"/>
      <c r="N466" s="46"/>
      <c r="O466" s="46"/>
      <c r="P466" s="46"/>
      <c r="Q466" s="46"/>
      <c r="R466" s="46"/>
      <c r="S466" s="46"/>
      <c r="T466" s="46"/>
      <c r="U466" s="46"/>
      <c r="V466" s="46"/>
      <c r="W466" s="46"/>
    </row>
    <row r="467" spans="3:23" x14ac:dyDescent="0.2">
      <c r="C467" s="46"/>
      <c r="D467" s="46"/>
      <c r="E467" s="46"/>
      <c r="F467" s="46"/>
      <c r="G467" s="46"/>
      <c r="H467" s="46"/>
      <c r="I467" s="46"/>
      <c r="J467" s="46"/>
      <c r="K467" s="46"/>
      <c r="L467" s="46"/>
      <c r="M467" s="46"/>
      <c r="N467" s="46"/>
      <c r="O467" s="46"/>
      <c r="P467" s="46"/>
      <c r="Q467" s="46"/>
      <c r="R467" s="46"/>
      <c r="S467" s="46"/>
      <c r="T467" s="46"/>
      <c r="U467" s="46"/>
      <c r="V467" s="46"/>
      <c r="W467" s="46"/>
    </row>
    <row r="468" spans="3:23" x14ac:dyDescent="0.2">
      <c r="C468" s="46"/>
      <c r="D468" s="46"/>
      <c r="E468" s="46"/>
      <c r="F468" s="46"/>
      <c r="G468" s="46"/>
      <c r="H468" s="46"/>
      <c r="I468" s="46"/>
      <c r="J468" s="46"/>
      <c r="K468" s="46"/>
      <c r="L468" s="46"/>
      <c r="M468" s="46"/>
      <c r="N468" s="46"/>
      <c r="O468" s="46"/>
      <c r="P468" s="46"/>
      <c r="Q468" s="46"/>
      <c r="R468" s="46"/>
      <c r="S468" s="46"/>
      <c r="T468" s="46"/>
      <c r="U468" s="46"/>
      <c r="V468" s="46"/>
      <c r="W468" s="46"/>
    </row>
    <row r="469" spans="3:23" x14ac:dyDescent="0.2">
      <c r="C469" s="46"/>
      <c r="D469" s="46"/>
      <c r="E469" s="46"/>
      <c r="F469" s="46"/>
      <c r="G469" s="46"/>
      <c r="H469" s="46"/>
      <c r="I469" s="46"/>
      <c r="J469" s="46"/>
      <c r="K469" s="46"/>
      <c r="L469" s="46"/>
      <c r="M469" s="46"/>
      <c r="N469" s="46"/>
      <c r="O469" s="46"/>
      <c r="P469" s="46"/>
      <c r="Q469" s="46"/>
      <c r="R469" s="46"/>
      <c r="S469" s="46"/>
      <c r="T469" s="46"/>
      <c r="U469" s="46"/>
      <c r="V469" s="46"/>
      <c r="W469" s="46"/>
    </row>
    <row r="470" spans="3:23" x14ac:dyDescent="0.2">
      <c r="C470" s="46"/>
      <c r="D470" s="46"/>
      <c r="E470" s="46"/>
      <c r="F470" s="46"/>
      <c r="G470" s="46"/>
      <c r="H470" s="46"/>
      <c r="I470" s="46"/>
      <c r="J470" s="46"/>
      <c r="K470" s="46"/>
      <c r="L470" s="46"/>
      <c r="M470" s="46"/>
      <c r="N470" s="46"/>
      <c r="O470" s="46"/>
      <c r="P470" s="46"/>
      <c r="Q470" s="46"/>
      <c r="R470" s="46"/>
      <c r="S470" s="46"/>
      <c r="T470" s="46"/>
      <c r="U470" s="46"/>
      <c r="V470" s="46"/>
      <c r="W470" s="46"/>
    </row>
    <row r="471" spans="3:23" x14ac:dyDescent="0.2">
      <c r="C471" s="46"/>
      <c r="D471" s="46"/>
      <c r="E471" s="46"/>
      <c r="F471" s="46"/>
      <c r="G471" s="46"/>
      <c r="H471" s="46"/>
      <c r="I471" s="46"/>
      <c r="J471" s="46"/>
      <c r="K471" s="46"/>
      <c r="L471" s="46"/>
      <c r="M471" s="46"/>
      <c r="N471" s="46"/>
      <c r="O471" s="46"/>
      <c r="P471" s="46"/>
      <c r="Q471" s="46"/>
      <c r="R471" s="46"/>
      <c r="S471" s="46"/>
      <c r="T471" s="46"/>
      <c r="U471" s="46"/>
      <c r="V471" s="46"/>
      <c r="W471" s="46"/>
    </row>
    <row r="472" spans="3:23" x14ac:dyDescent="0.2">
      <c r="C472" s="46"/>
      <c r="D472" s="46"/>
      <c r="E472" s="46"/>
      <c r="F472" s="46"/>
      <c r="G472" s="46"/>
      <c r="H472" s="46"/>
      <c r="I472" s="46"/>
      <c r="J472" s="46"/>
      <c r="K472" s="46"/>
      <c r="L472" s="46"/>
      <c r="M472" s="46"/>
      <c r="N472" s="46"/>
      <c r="O472" s="46"/>
      <c r="P472" s="46"/>
      <c r="Q472" s="46"/>
      <c r="R472" s="46"/>
      <c r="S472" s="46"/>
      <c r="T472" s="46"/>
      <c r="U472" s="46"/>
      <c r="V472" s="46"/>
      <c r="W472" s="46"/>
    </row>
    <row r="473" spans="3:23" x14ac:dyDescent="0.2">
      <c r="C473" s="46"/>
      <c r="D473" s="46"/>
      <c r="E473" s="46"/>
      <c r="F473" s="46"/>
      <c r="G473" s="46"/>
      <c r="H473" s="46"/>
      <c r="I473" s="46"/>
      <c r="J473" s="46"/>
      <c r="K473" s="46"/>
      <c r="L473" s="46"/>
      <c r="M473" s="46"/>
      <c r="N473" s="46"/>
      <c r="O473" s="46"/>
      <c r="P473" s="46"/>
      <c r="Q473" s="46"/>
      <c r="R473" s="46"/>
      <c r="S473" s="46"/>
      <c r="T473" s="46"/>
      <c r="U473" s="46"/>
      <c r="V473" s="46"/>
      <c r="W473" s="46"/>
    </row>
    <row r="474" spans="3:23" x14ac:dyDescent="0.2">
      <c r="C474" s="46"/>
      <c r="D474" s="46"/>
      <c r="E474" s="46"/>
      <c r="F474" s="46"/>
      <c r="G474" s="46"/>
      <c r="H474" s="46"/>
      <c r="I474" s="46"/>
      <c r="J474" s="46"/>
      <c r="K474" s="46"/>
      <c r="L474" s="46"/>
      <c r="M474" s="46"/>
      <c r="N474" s="46"/>
      <c r="O474" s="46"/>
      <c r="P474" s="46"/>
      <c r="Q474" s="46"/>
      <c r="R474" s="46"/>
      <c r="S474" s="46"/>
      <c r="T474" s="46"/>
      <c r="U474" s="46"/>
      <c r="V474" s="46"/>
      <c r="W474" s="46"/>
    </row>
    <row r="475" spans="3:23" x14ac:dyDescent="0.2">
      <c r="C475" s="46"/>
      <c r="D475" s="46"/>
      <c r="E475" s="46"/>
      <c r="F475" s="46"/>
      <c r="G475" s="46"/>
      <c r="H475" s="46"/>
      <c r="I475" s="46"/>
      <c r="J475" s="46"/>
      <c r="K475" s="46"/>
      <c r="L475" s="46"/>
      <c r="M475" s="46"/>
      <c r="N475" s="46"/>
      <c r="O475" s="46"/>
      <c r="P475" s="46"/>
      <c r="Q475" s="46"/>
      <c r="R475" s="46"/>
      <c r="S475" s="46"/>
      <c r="T475" s="46"/>
      <c r="U475" s="46"/>
      <c r="V475" s="46"/>
      <c r="W475" s="46"/>
    </row>
    <row r="476" spans="3:23" x14ac:dyDescent="0.2">
      <c r="C476" s="46"/>
      <c r="D476" s="46"/>
      <c r="E476" s="46"/>
      <c r="F476" s="46"/>
      <c r="G476" s="46"/>
      <c r="H476" s="46"/>
      <c r="I476" s="46"/>
      <c r="J476" s="46"/>
      <c r="K476" s="46"/>
      <c r="L476" s="46"/>
      <c r="M476" s="46"/>
      <c r="N476" s="46"/>
      <c r="O476" s="46"/>
      <c r="P476" s="46"/>
      <c r="Q476" s="46"/>
      <c r="R476" s="46"/>
      <c r="S476" s="46"/>
      <c r="T476" s="46"/>
      <c r="U476" s="46"/>
      <c r="V476" s="46"/>
      <c r="W476" s="46"/>
    </row>
    <row r="477" spans="3:23" x14ac:dyDescent="0.2">
      <c r="C477" s="46"/>
      <c r="D477" s="46"/>
      <c r="E477" s="46"/>
      <c r="F477" s="46"/>
      <c r="G477" s="46"/>
      <c r="H477" s="46"/>
      <c r="I477" s="46"/>
      <c r="J477" s="46"/>
      <c r="K477" s="46"/>
      <c r="L477" s="46"/>
      <c r="M477" s="46"/>
      <c r="N477" s="46"/>
      <c r="O477" s="46"/>
      <c r="P477" s="46"/>
      <c r="Q477" s="46"/>
      <c r="R477" s="46"/>
      <c r="S477" s="46"/>
      <c r="T477" s="46"/>
      <c r="U477" s="46"/>
      <c r="V477" s="46"/>
      <c r="W477" s="46"/>
    </row>
    <row r="478" spans="3:23" x14ac:dyDescent="0.2">
      <c r="C478" s="46"/>
      <c r="D478" s="46"/>
      <c r="E478" s="46"/>
      <c r="F478" s="46"/>
      <c r="G478" s="46"/>
      <c r="H478" s="46"/>
      <c r="I478" s="46"/>
      <c r="J478" s="46"/>
      <c r="K478" s="46"/>
      <c r="L478" s="46"/>
      <c r="M478" s="46"/>
      <c r="N478" s="46"/>
      <c r="O478" s="46"/>
      <c r="P478" s="46"/>
      <c r="Q478" s="46"/>
      <c r="R478" s="46"/>
      <c r="S478" s="46"/>
      <c r="T478" s="46"/>
      <c r="U478" s="46"/>
      <c r="V478" s="46"/>
      <c r="W478" s="46"/>
    </row>
    <row r="479" spans="3:23" x14ac:dyDescent="0.2">
      <c r="C479" s="46"/>
      <c r="D479" s="46"/>
      <c r="E479" s="46"/>
      <c r="F479" s="46"/>
      <c r="G479" s="46"/>
      <c r="H479" s="46"/>
      <c r="I479" s="46"/>
      <c r="J479" s="46"/>
      <c r="K479" s="46"/>
      <c r="L479" s="46"/>
      <c r="M479" s="46"/>
      <c r="N479" s="46"/>
      <c r="O479" s="46"/>
      <c r="P479" s="46"/>
      <c r="Q479" s="46"/>
      <c r="R479" s="46"/>
      <c r="S479" s="46"/>
      <c r="T479" s="46"/>
      <c r="U479" s="46"/>
      <c r="V479" s="46"/>
      <c r="W479" s="46"/>
    </row>
    <row r="480" spans="3:23" x14ac:dyDescent="0.2">
      <c r="C480" s="46"/>
      <c r="D480" s="46"/>
      <c r="E480" s="46"/>
      <c r="F480" s="46"/>
      <c r="G480" s="46"/>
      <c r="H480" s="46"/>
      <c r="I480" s="46"/>
      <c r="J480" s="46"/>
      <c r="K480" s="46"/>
      <c r="L480" s="46"/>
      <c r="M480" s="46"/>
      <c r="N480" s="46"/>
      <c r="O480" s="46"/>
      <c r="P480" s="46"/>
      <c r="Q480" s="46"/>
      <c r="R480" s="46"/>
      <c r="S480" s="46"/>
      <c r="T480" s="46"/>
      <c r="U480" s="46"/>
      <c r="V480" s="46"/>
      <c r="W480" s="46"/>
    </row>
    <row r="481" spans="3:23" x14ac:dyDescent="0.2">
      <c r="C481" s="46"/>
      <c r="D481" s="46"/>
      <c r="E481" s="46"/>
      <c r="F481" s="46"/>
      <c r="G481" s="46"/>
      <c r="H481" s="46"/>
      <c r="I481" s="46"/>
      <c r="J481" s="46"/>
      <c r="K481" s="46"/>
      <c r="L481" s="46"/>
      <c r="M481" s="46"/>
      <c r="N481" s="46"/>
      <c r="O481" s="46"/>
      <c r="P481" s="46"/>
      <c r="Q481" s="46"/>
      <c r="R481" s="46"/>
      <c r="S481" s="46"/>
      <c r="T481" s="46"/>
      <c r="U481" s="46"/>
      <c r="V481" s="46"/>
      <c r="W481" s="46"/>
    </row>
    <row r="482" spans="3:23" x14ac:dyDescent="0.2">
      <c r="C482" s="46"/>
      <c r="D482" s="46"/>
      <c r="E482" s="46"/>
      <c r="F482" s="46"/>
      <c r="G482" s="46"/>
      <c r="H482" s="46"/>
      <c r="I482" s="46"/>
      <c r="J482" s="46"/>
      <c r="K482" s="46"/>
      <c r="L482" s="46"/>
      <c r="M482" s="46"/>
      <c r="N482" s="46"/>
      <c r="O482" s="46"/>
      <c r="P482" s="46"/>
      <c r="Q482" s="46"/>
      <c r="R482" s="46"/>
      <c r="S482" s="46"/>
      <c r="T482" s="46"/>
      <c r="U482" s="46"/>
      <c r="V482" s="46"/>
      <c r="W482" s="46"/>
    </row>
    <row r="483" spans="3:23" x14ac:dyDescent="0.2">
      <c r="C483" s="46"/>
      <c r="D483" s="46"/>
      <c r="E483" s="46"/>
      <c r="F483" s="46"/>
      <c r="G483" s="46"/>
      <c r="H483" s="46"/>
      <c r="I483" s="46"/>
      <c r="J483" s="46"/>
      <c r="K483" s="46"/>
      <c r="L483" s="46"/>
      <c r="M483" s="46"/>
      <c r="N483" s="46"/>
      <c r="O483" s="46"/>
      <c r="P483" s="46"/>
      <c r="Q483" s="46"/>
      <c r="R483" s="46"/>
      <c r="S483" s="46"/>
      <c r="T483" s="46"/>
      <c r="U483" s="46"/>
      <c r="V483" s="46"/>
      <c r="W483" s="46"/>
    </row>
    <row r="484" spans="3:23" x14ac:dyDescent="0.2">
      <c r="C484" s="46"/>
      <c r="D484" s="46"/>
      <c r="E484" s="46"/>
      <c r="F484" s="46"/>
      <c r="G484" s="46"/>
      <c r="H484" s="46"/>
      <c r="I484" s="46"/>
      <c r="J484" s="46"/>
      <c r="K484" s="46"/>
      <c r="L484" s="46"/>
      <c r="M484" s="46"/>
      <c r="N484" s="46"/>
      <c r="O484" s="46"/>
      <c r="P484" s="46"/>
      <c r="Q484" s="46"/>
      <c r="R484" s="46"/>
      <c r="S484" s="46"/>
      <c r="T484" s="46"/>
      <c r="U484" s="46"/>
      <c r="V484" s="46"/>
      <c r="W484" s="46"/>
    </row>
    <row r="485" spans="3:23" x14ac:dyDescent="0.2">
      <c r="C485" s="46"/>
      <c r="D485" s="46"/>
      <c r="E485" s="46"/>
      <c r="F485" s="46"/>
      <c r="G485" s="46"/>
      <c r="H485" s="46"/>
      <c r="I485" s="46"/>
      <c r="J485" s="46"/>
      <c r="K485" s="46"/>
      <c r="L485" s="46"/>
      <c r="M485" s="46"/>
      <c r="N485" s="46"/>
      <c r="O485" s="46"/>
      <c r="P485" s="46"/>
      <c r="Q485" s="46"/>
      <c r="R485" s="46"/>
      <c r="S485" s="46"/>
      <c r="T485" s="46"/>
      <c r="U485" s="46"/>
      <c r="V485" s="46"/>
      <c r="W485" s="46"/>
    </row>
    <row r="486" spans="3:23" x14ac:dyDescent="0.2">
      <c r="C486" s="46"/>
      <c r="D486" s="46"/>
      <c r="E486" s="46"/>
      <c r="F486" s="46"/>
      <c r="G486" s="46"/>
      <c r="H486" s="46"/>
      <c r="I486" s="46"/>
      <c r="J486" s="46"/>
      <c r="K486" s="46"/>
      <c r="L486" s="46"/>
      <c r="M486" s="46"/>
      <c r="N486" s="46"/>
      <c r="O486" s="46"/>
      <c r="P486" s="46"/>
      <c r="Q486" s="46"/>
      <c r="R486" s="46"/>
      <c r="S486" s="46"/>
      <c r="T486" s="46"/>
      <c r="U486" s="46"/>
      <c r="V486" s="46"/>
      <c r="W486" s="46"/>
    </row>
    <row r="487" spans="3:23" x14ac:dyDescent="0.2">
      <c r="C487" s="46"/>
      <c r="D487" s="46"/>
      <c r="E487" s="46"/>
      <c r="F487" s="46"/>
      <c r="G487" s="46"/>
      <c r="H487" s="46"/>
      <c r="I487" s="46"/>
      <c r="J487" s="46"/>
      <c r="K487" s="46"/>
      <c r="L487" s="46"/>
      <c r="M487" s="46"/>
      <c r="N487" s="46"/>
      <c r="O487" s="46"/>
      <c r="P487" s="46"/>
      <c r="Q487" s="46"/>
      <c r="R487" s="46"/>
      <c r="S487" s="46"/>
      <c r="T487" s="46"/>
      <c r="U487" s="46"/>
      <c r="V487" s="46"/>
      <c r="W487" s="46"/>
    </row>
    <row r="488" spans="3:23" x14ac:dyDescent="0.2">
      <c r="C488" s="46"/>
      <c r="D488" s="46"/>
      <c r="E488" s="46"/>
      <c r="F488" s="46"/>
      <c r="G488" s="46"/>
      <c r="H488" s="46"/>
      <c r="I488" s="46"/>
      <c r="J488" s="46"/>
      <c r="K488" s="46"/>
      <c r="L488" s="46"/>
      <c r="M488" s="46"/>
      <c r="N488" s="46"/>
      <c r="O488" s="46"/>
      <c r="P488" s="46"/>
      <c r="Q488" s="46"/>
      <c r="R488" s="46"/>
      <c r="S488" s="46"/>
      <c r="T488" s="46"/>
      <c r="U488" s="46"/>
      <c r="V488" s="46"/>
      <c r="W488" s="46"/>
    </row>
    <row r="489" spans="3:23" x14ac:dyDescent="0.2">
      <c r="C489" s="46"/>
      <c r="D489" s="46"/>
      <c r="E489" s="46"/>
      <c r="F489" s="46"/>
      <c r="G489" s="46"/>
      <c r="H489" s="46"/>
      <c r="I489" s="46"/>
      <c r="J489" s="46"/>
      <c r="K489" s="46"/>
      <c r="L489" s="46"/>
      <c r="M489" s="46"/>
      <c r="N489" s="46"/>
      <c r="O489" s="46"/>
      <c r="P489" s="46"/>
      <c r="Q489" s="46"/>
      <c r="R489" s="46"/>
      <c r="S489" s="46"/>
      <c r="T489" s="46"/>
      <c r="U489" s="46"/>
      <c r="V489" s="46"/>
      <c r="W489" s="46"/>
    </row>
    <row r="490" spans="3:23" x14ac:dyDescent="0.2">
      <c r="C490" s="46"/>
      <c r="D490" s="46"/>
      <c r="E490" s="46"/>
      <c r="F490" s="46"/>
      <c r="G490" s="46"/>
      <c r="H490" s="46"/>
      <c r="I490" s="46"/>
      <c r="J490" s="46"/>
      <c r="K490" s="46"/>
      <c r="L490" s="46"/>
      <c r="M490" s="46"/>
      <c r="N490" s="46"/>
      <c r="O490" s="46"/>
      <c r="P490" s="46"/>
      <c r="Q490" s="46"/>
      <c r="R490" s="46"/>
      <c r="S490" s="46"/>
      <c r="T490" s="46"/>
      <c r="U490" s="46"/>
      <c r="V490" s="46"/>
      <c r="W490" s="46"/>
    </row>
    <row r="491" spans="3:23" x14ac:dyDescent="0.2">
      <c r="C491" s="46"/>
      <c r="D491" s="46"/>
      <c r="E491" s="46"/>
      <c r="F491" s="46"/>
      <c r="G491" s="46"/>
      <c r="H491" s="46"/>
      <c r="I491" s="46"/>
      <c r="J491" s="46"/>
      <c r="K491" s="46"/>
      <c r="L491" s="46"/>
      <c r="M491" s="46"/>
      <c r="N491" s="46"/>
      <c r="O491" s="46"/>
      <c r="P491" s="46"/>
      <c r="Q491" s="46"/>
      <c r="R491" s="46"/>
      <c r="S491" s="46"/>
      <c r="T491" s="46"/>
      <c r="U491" s="46"/>
      <c r="V491" s="46"/>
      <c r="W491" s="46"/>
    </row>
    <row r="492" spans="3:23" x14ac:dyDescent="0.2">
      <c r="C492" s="46"/>
      <c r="D492" s="46"/>
      <c r="E492" s="46"/>
      <c r="F492" s="46"/>
      <c r="G492" s="46"/>
      <c r="H492" s="46"/>
      <c r="I492" s="46"/>
      <c r="J492" s="46"/>
      <c r="K492" s="46"/>
      <c r="L492" s="46"/>
      <c r="M492" s="46"/>
      <c r="N492" s="46"/>
      <c r="O492" s="46"/>
      <c r="P492" s="46"/>
      <c r="Q492" s="46"/>
      <c r="R492" s="46"/>
      <c r="S492" s="46"/>
      <c r="T492" s="46"/>
      <c r="U492" s="46"/>
      <c r="V492" s="46"/>
      <c r="W492" s="46"/>
    </row>
    <row r="493" spans="3:23" x14ac:dyDescent="0.2">
      <c r="C493" s="46"/>
      <c r="D493" s="46"/>
      <c r="E493" s="46"/>
      <c r="F493" s="46"/>
      <c r="G493" s="46"/>
      <c r="H493" s="46"/>
      <c r="I493" s="46"/>
      <c r="J493" s="46"/>
      <c r="K493" s="46"/>
      <c r="L493" s="46"/>
      <c r="M493" s="46"/>
      <c r="N493" s="46"/>
      <c r="O493" s="46"/>
      <c r="P493" s="46"/>
      <c r="Q493" s="46"/>
      <c r="R493" s="46"/>
      <c r="S493" s="46"/>
      <c r="T493" s="46"/>
      <c r="U493" s="46"/>
      <c r="V493" s="46"/>
      <c r="W493" s="46"/>
    </row>
    <row r="494" spans="3:23" x14ac:dyDescent="0.2">
      <c r="C494" s="46"/>
      <c r="D494" s="46"/>
      <c r="E494" s="46"/>
      <c r="F494" s="46"/>
      <c r="G494" s="46"/>
      <c r="H494" s="46"/>
      <c r="I494" s="46"/>
      <c r="J494" s="46"/>
      <c r="K494" s="46"/>
      <c r="L494" s="46"/>
      <c r="M494" s="46"/>
      <c r="N494" s="46"/>
      <c r="O494" s="46"/>
      <c r="P494" s="46"/>
      <c r="Q494" s="46"/>
      <c r="R494" s="46"/>
      <c r="S494" s="46"/>
      <c r="T494" s="46"/>
      <c r="U494" s="46"/>
      <c r="V494" s="46"/>
      <c r="W494" s="46"/>
    </row>
    <row r="495" spans="3:23" x14ac:dyDescent="0.2">
      <c r="C495" s="46"/>
      <c r="D495" s="46"/>
      <c r="E495" s="46"/>
      <c r="F495" s="46"/>
      <c r="G495" s="46"/>
      <c r="H495" s="46"/>
      <c r="I495" s="46"/>
      <c r="J495" s="46"/>
      <c r="K495" s="46"/>
      <c r="L495" s="46"/>
      <c r="M495" s="46"/>
      <c r="N495" s="46"/>
      <c r="O495" s="46"/>
      <c r="P495" s="46"/>
      <c r="Q495" s="46"/>
      <c r="R495" s="46"/>
      <c r="S495" s="46"/>
      <c r="T495" s="46"/>
      <c r="U495" s="46"/>
      <c r="V495" s="46"/>
      <c r="W495" s="46"/>
    </row>
    <row r="496" spans="3:23" x14ac:dyDescent="0.2">
      <c r="C496" s="46"/>
      <c r="D496" s="46"/>
      <c r="E496" s="46"/>
      <c r="F496" s="46"/>
      <c r="G496" s="46"/>
      <c r="H496" s="46"/>
      <c r="I496" s="46"/>
      <c r="J496" s="46"/>
      <c r="K496" s="46"/>
      <c r="L496" s="46"/>
      <c r="M496" s="46"/>
      <c r="N496" s="46"/>
      <c r="O496" s="46"/>
      <c r="P496" s="46"/>
      <c r="Q496" s="46"/>
      <c r="R496" s="46"/>
      <c r="S496" s="46"/>
      <c r="T496" s="46"/>
      <c r="U496" s="46"/>
      <c r="V496" s="46"/>
      <c r="W496" s="46"/>
    </row>
    <row r="497" spans="3:23" x14ac:dyDescent="0.2">
      <c r="C497" s="46"/>
      <c r="D497" s="46"/>
      <c r="E497" s="46"/>
      <c r="F497" s="46"/>
      <c r="G497" s="46"/>
      <c r="H497" s="46"/>
      <c r="I497" s="46"/>
      <c r="J497" s="46"/>
      <c r="K497" s="46"/>
      <c r="L497" s="46"/>
      <c r="M497" s="46"/>
      <c r="N497" s="46"/>
      <c r="O497" s="46"/>
      <c r="P497" s="46"/>
      <c r="Q497" s="46"/>
      <c r="R497" s="46"/>
      <c r="S497" s="46"/>
      <c r="T497" s="46"/>
      <c r="U497" s="46"/>
      <c r="V497" s="46"/>
      <c r="W497" s="46"/>
    </row>
    <row r="498" spans="3:23" x14ac:dyDescent="0.2">
      <c r="C498" s="46"/>
      <c r="D498" s="46"/>
      <c r="E498" s="46"/>
      <c r="F498" s="46"/>
      <c r="G498" s="46"/>
      <c r="H498" s="46"/>
      <c r="I498" s="46"/>
      <c r="J498" s="46"/>
      <c r="K498" s="46"/>
      <c r="L498" s="46"/>
      <c r="M498" s="46"/>
      <c r="N498" s="46"/>
      <c r="O498" s="46"/>
      <c r="P498" s="46"/>
      <c r="Q498" s="46"/>
      <c r="R498" s="46"/>
      <c r="S498" s="46"/>
      <c r="T498" s="46"/>
      <c r="U498" s="46"/>
      <c r="V498" s="46"/>
      <c r="W498" s="46"/>
    </row>
    <row r="499" spans="3:23" x14ac:dyDescent="0.2">
      <c r="C499" s="46"/>
      <c r="D499" s="46"/>
      <c r="E499" s="46"/>
      <c r="F499" s="46"/>
      <c r="G499" s="46"/>
      <c r="H499" s="46"/>
      <c r="I499" s="46"/>
      <c r="J499" s="46"/>
      <c r="K499" s="46"/>
      <c r="L499" s="46"/>
      <c r="M499" s="46"/>
      <c r="N499" s="46"/>
      <c r="O499" s="46"/>
      <c r="P499" s="46"/>
      <c r="Q499" s="46"/>
      <c r="R499" s="46"/>
      <c r="S499" s="46"/>
      <c r="T499" s="46"/>
      <c r="U499" s="46"/>
      <c r="V499" s="46"/>
      <c r="W499" s="46"/>
    </row>
    <row r="500" spans="3:23" x14ac:dyDescent="0.2">
      <c r="C500" s="46"/>
      <c r="D500" s="46"/>
      <c r="E500" s="46"/>
      <c r="F500" s="46"/>
      <c r="G500" s="46"/>
      <c r="H500" s="46"/>
      <c r="I500" s="46"/>
      <c r="J500" s="46"/>
      <c r="K500" s="46"/>
      <c r="L500" s="46"/>
      <c r="M500" s="46"/>
      <c r="N500" s="46"/>
      <c r="O500" s="46"/>
      <c r="P500" s="46"/>
      <c r="Q500" s="46"/>
      <c r="R500" s="46"/>
      <c r="S500" s="46"/>
      <c r="T500" s="46"/>
      <c r="U500" s="46"/>
      <c r="V500" s="46"/>
      <c r="W500" s="46"/>
    </row>
    <row r="501" spans="3:23" x14ac:dyDescent="0.2">
      <c r="C501" s="46"/>
      <c r="D501" s="46"/>
      <c r="E501" s="46"/>
      <c r="F501" s="46"/>
      <c r="G501" s="46"/>
      <c r="H501" s="46"/>
      <c r="I501" s="46"/>
      <c r="J501" s="46"/>
      <c r="K501" s="46"/>
      <c r="L501" s="46"/>
      <c r="M501" s="46"/>
      <c r="N501" s="46"/>
      <c r="O501" s="46"/>
      <c r="P501" s="46"/>
      <c r="Q501" s="46"/>
      <c r="R501" s="46"/>
      <c r="S501" s="46"/>
      <c r="T501" s="46"/>
      <c r="U501" s="46"/>
      <c r="V501" s="46"/>
      <c r="W501" s="46"/>
    </row>
    <row r="502" spans="3:23" x14ac:dyDescent="0.2">
      <c r="C502" s="46"/>
      <c r="D502" s="46"/>
      <c r="E502" s="46"/>
      <c r="F502" s="46"/>
      <c r="G502" s="46"/>
      <c r="H502" s="46"/>
      <c r="I502" s="46"/>
      <c r="J502" s="46"/>
      <c r="K502" s="46"/>
      <c r="L502" s="46"/>
      <c r="M502" s="46"/>
      <c r="N502" s="46"/>
      <c r="O502" s="46"/>
      <c r="P502" s="46"/>
      <c r="Q502" s="46"/>
      <c r="R502" s="46"/>
      <c r="S502" s="46"/>
      <c r="T502" s="46"/>
      <c r="U502" s="46"/>
      <c r="V502" s="46"/>
      <c r="W502" s="46"/>
    </row>
    <row r="503" spans="3:23" x14ac:dyDescent="0.2">
      <c r="C503" s="46"/>
      <c r="D503" s="46"/>
      <c r="E503" s="46"/>
      <c r="F503" s="46"/>
      <c r="G503" s="46"/>
      <c r="H503" s="46"/>
      <c r="I503" s="46"/>
      <c r="J503" s="46"/>
      <c r="K503" s="46"/>
      <c r="L503" s="46"/>
      <c r="M503" s="46"/>
      <c r="N503" s="46"/>
      <c r="O503" s="46"/>
      <c r="P503" s="46"/>
      <c r="Q503" s="46"/>
      <c r="R503" s="46"/>
      <c r="S503" s="46"/>
      <c r="T503" s="46"/>
      <c r="U503" s="46"/>
      <c r="V503" s="46"/>
      <c r="W503" s="46"/>
    </row>
    <row r="504" spans="3:23" x14ac:dyDescent="0.2">
      <c r="C504" s="46"/>
      <c r="D504" s="46"/>
      <c r="E504" s="46"/>
      <c r="F504" s="46"/>
      <c r="G504" s="46"/>
      <c r="H504" s="46"/>
      <c r="I504" s="46"/>
      <c r="J504" s="46"/>
      <c r="K504" s="46"/>
      <c r="L504" s="46"/>
      <c r="M504" s="46"/>
      <c r="N504" s="46"/>
      <c r="O504" s="46"/>
      <c r="P504" s="46"/>
      <c r="Q504" s="46"/>
      <c r="R504" s="46"/>
      <c r="S504" s="46"/>
      <c r="T504" s="46"/>
      <c r="U504" s="46"/>
      <c r="V504" s="46"/>
      <c r="W504" s="46"/>
    </row>
    <row r="505" spans="3:23" x14ac:dyDescent="0.2">
      <c r="C505" s="46"/>
      <c r="D505" s="46"/>
      <c r="E505" s="46"/>
      <c r="F505" s="46"/>
      <c r="G505" s="46"/>
      <c r="H505" s="46"/>
      <c r="I505" s="46"/>
      <c r="J505" s="46"/>
      <c r="K505" s="46"/>
      <c r="L505" s="46"/>
      <c r="M505" s="46"/>
      <c r="N505" s="46"/>
      <c r="O505" s="46"/>
      <c r="P505" s="46"/>
      <c r="Q505" s="46"/>
      <c r="R505" s="46"/>
      <c r="S505" s="46"/>
      <c r="T505" s="46"/>
      <c r="U505" s="46"/>
      <c r="V505" s="46"/>
      <c r="W505" s="46"/>
    </row>
    <row r="506" spans="3:23" x14ac:dyDescent="0.2">
      <c r="C506" s="46"/>
      <c r="D506" s="46"/>
      <c r="E506" s="46"/>
      <c r="F506" s="46"/>
      <c r="G506" s="46"/>
      <c r="H506" s="46"/>
      <c r="I506" s="46"/>
      <c r="J506" s="46"/>
      <c r="K506" s="46"/>
      <c r="L506" s="46"/>
      <c r="M506" s="46"/>
      <c r="N506" s="46"/>
      <c r="O506" s="46"/>
      <c r="P506" s="46"/>
      <c r="Q506" s="46"/>
      <c r="R506" s="46"/>
      <c r="S506" s="46"/>
      <c r="T506" s="46"/>
      <c r="U506" s="46"/>
      <c r="V506" s="46"/>
      <c r="W506" s="46"/>
    </row>
    <row r="507" spans="3:23" x14ac:dyDescent="0.2">
      <c r="C507" s="46"/>
      <c r="D507" s="46"/>
      <c r="E507" s="46"/>
      <c r="F507" s="46"/>
      <c r="G507" s="46"/>
      <c r="H507" s="46"/>
      <c r="I507" s="46"/>
      <c r="J507" s="46"/>
      <c r="K507" s="46"/>
      <c r="L507" s="46"/>
      <c r="M507" s="46"/>
      <c r="N507" s="46"/>
      <c r="O507" s="46"/>
      <c r="P507" s="46"/>
      <c r="Q507" s="46"/>
      <c r="R507" s="46"/>
      <c r="S507" s="46"/>
      <c r="T507" s="46"/>
      <c r="U507" s="46"/>
      <c r="V507" s="46"/>
      <c r="W507" s="46"/>
    </row>
    <row r="508" spans="3:23" x14ac:dyDescent="0.2">
      <c r="C508" s="46"/>
      <c r="D508" s="46"/>
      <c r="E508" s="46"/>
      <c r="F508" s="46"/>
      <c r="G508" s="46"/>
      <c r="H508" s="46"/>
      <c r="I508" s="46"/>
      <c r="J508" s="46"/>
      <c r="K508" s="46"/>
      <c r="L508" s="46"/>
      <c r="M508" s="46"/>
      <c r="N508" s="46"/>
      <c r="O508" s="46"/>
      <c r="P508" s="46"/>
      <c r="Q508" s="46"/>
      <c r="R508" s="46"/>
      <c r="S508" s="46"/>
      <c r="T508" s="46"/>
      <c r="U508" s="46"/>
      <c r="V508" s="46"/>
      <c r="W508" s="46"/>
    </row>
    <row r="509" spans="3:23" x14ac:dyDescent="0.2">
      <c r="C509" s="46"/>
      <c r="D509" s="46"/>
      <c r="E509" s="46"/>
      <c r="F509" s="46"/>
      <c r="G509" s="46"/>
      <c r="H509" s="46"/>
      <c r="I509" s="46"/>
      <c r="J509" s="46"/>
      <c r="K509" s="46"/>
      <c r="L509" s="46"/>
      <c r="M509" s="46"/>
      <c r="N509" s="46"/>
      <c r="O509" s="46"/>
      <c r="P509" s="46"/>
      <c r="Q509" s="46"/>
      <c r="R509" s="46"/>
      <c r="S509" s="46"/>
      <c r="T509" s="46"/>
      <c r="U509" s="46"/>
      <c r="V509" s="46"/>
      <c r="W509" s="46"/>
    </row>
    <row r="510" spans="3:23" x14ac:dyDescent="0.2">
      <c r="C510" s="46"/>
      <c r="D510" s="46"/>
      <c r="E510" s="46"/>
      <c r="F510" s="46"/>
      <c r="G510" s="46"/>
      <c r="H510" s="46"/>
      <c r="I510" s="46"/>
      <c r="J510" s="46"/>
      <c r="K510" s="46"/>
      <c r="L510" s="46"/>
      <c r="M510" s="46"/>
      <c r="N510" s="46"/>
      <c r="O510" s="46"/>
      <c r="P510" s="46"/>
      <c r="Q510" s="46"/>
      <c r="R510" s="46"/>
      <c r="S510" s="46"/>
      <c r="T510" s="46"/>
      <c r="U510" s="46"/>
      <c r="V510" s="46"/>
      <c r="W510" s="46"/>
    </row>
    <row r="511" spans="3:23" x14ac:dyDescent="0.2">
      <c r="C511" s="46"/>
      <c r="D511" s="46"/>
      <c r="E511" s="46"/>
      <c r="F511" s="46"/>
      <c r="G511" s="46"/>
      <c r="H511" s="46"/>
      <c r="I511" s="46"/>
      <c r="J511" s="46"/>
      <c r="K511" s="46"/>
      <c r="L511" s="46"/>
      <c r="M511" s="46"/>
      <c r="N511" s="46"/>
      <c r="O511" s="46"/>
      <c r="P511" s="46"/>
      <c r="Q511" s="46"/>
      <c r="R511" s="46"/>
      <c r="S511" s="46"/>
      <c r="T511" s="46"/>
      <c r="U511" s="46"/>
      <c r="V511" s="46"/>
      <c r="W511" s="46"/>
    </row>
    <row r="512" spans="3:23" x14ac:dyDescent="0.2">
      <c r="C512" s="46"/>
      <c r="D512" s="46"/>
      <c r="E512" s="46"/>
      <c r="F512" s="46"/>
      <c r="G512" s="46"/>
      <c r="H512" s="46"/>
      <c r="I512" s="46"/>
      <c r="J512" s="46"/>
      <c r="K512" s="46"/>
      <c r="L512" s="46"/>
      <c r="M512" s="46"/>
      <c r="N512" s="46"/>
      <c r="O512" s="46"/>
      <c r="P512" s="46"/>
      <c r="Q512" s="46"/>
      <c r="R512" s="46"/>
      <c r="S512" s="46"/>
      <c r="T512" s="46"/>
      <c r="U512" s="46"/>
      <c r="V512" s="46"/>
      <c r="W512" s="46"/>
    </row>
    <row r="513" spans="3:23" x14ac:dyDescent="0.2">
      <c r="C513" s="46"/>
      <c r="D513" s="46"/>
      <c r="E513" s="46"/>
      <c r="F513" s="46"/>
      <c r="G513" s="46"/>
      <c r="H513" s="46"/>
      <c r="I513" s="46"/>
      <c r="J513" s="46"/>
      <c r="K513" s="46"/>
      <c r="L513" s="46"/>
      <c r="M513" s="46"/>
      <c r="N513" s="46"/>
      <c r="O513" s="46"/>
      <c r="P513" s="46"/>
      <c r="Q513" s="46"/>
      <c r="R513" s="46"/>
      <c r="S513" s="46"/>
      <c r="T513" s="46"/>
      <c r="U513" s="46"/>
      <c r="V513" s="46"/>
      <c r="W513" s="46"/>
    </row>
    <row r="514" spans="3:23" x14ac:dyDescent="0.2">
      <c r="C514" s="46"/>
      <c r="D514" s="46"/>
      <c r="E514" s="46"/>
      <c r="F514" s="46"/>
      <c r="G514" s="46"/>
      <c r="H514" s="46"/>
      <c r="I514" s="46"/>
      <c r="J514" s="46"/>
      <c r="K514" s="46"/>
      <c r="L514" s="46"/>
      <c r="M514" s="46"/>
      <c r="N514" s="46"/>
      <c r="O514" s="46"/>
      <c r="P514" s="46"/>
      <c r="Q514" s="46"/>
      <c r="R514" s="46"/>
      <c r="S514" s="46"/>
      <c r="T514" s="46"/>
      <c r="U514" s="46"/>
      <c r="V514" s="46"/>
      <c r="W514" s="46"/>
    </row>
    <row r="515" spans="3:23" x14ac:dyDescent="0.2">
      <c r="C515" s="46"/>
      <c r="D515" s="46"/>
      <c r="E515" s="46"/>
      <c r="F515" s="46"/>
      <c r="G515" s="46"/>
      <c r="H515" s="46"/>
      <c r="I515" s="46"/>
      <c r="J515" s="46"/>
      <c r="K515" s="46"/>
      <c r="L515" s="46"/>
      <c r="M515" s="46"/>
      <c r="N515" s="46"/>
      <c r="O515" s="46"/>
      <c r="P515" s="46"/>
      <c r="Q515" s="46"/>
      <c r="R515" s="46"/>
      <c r="S515" s="46"/>
      <c r="T515" s="46"/>
      <c r="U515" s="46"/>
      <c r="V515" s="46"/>
      <c r="W515" s="46"/>
    </row>
    <row r="516" spans="3:23" x14ac:dyDescent="0.2">
      <c r="C516" s="46"/>
      <c r="D516" s="46"/>
      <c r="E516" s="46"/>
      <c r="F516" s="46"/>
      <c r="G516" s="46"/>
      <c r="H516" s="46"/>
      <c r="I516" s="46"/>
      <c r="J516" s="46"/>
      <c r="K516" s="46"/>
      <c r="L516" s="46"/>
      <c r="M516" s="46"/>
      <c r="N516" s="46"/>
      <c r="O516" s="46"/>
      <c r="P516" s="46"/>
      <c r="Q516" s="46"/>
      <c r="R516" s="46"/>
      <c r="S516" s="46"/>
      <c r="T516" s="46"/>
      <c r="U516" s="46"/>
      <c r="V516" s="46"/>
      <c r="W516" s="46"/>
    </row>
    <row r="517" spans="3:23" x14ac:dyDescent="0.2">
      <c r="C517" s="46"/>
      <c r="D517" s="46"/>
      <c r="E517" s="46"/>
      <c r="F517" s="46"/>
      <c r="G517" s="46"/>
      <c r="H517" s="46"/>
      <c r="I517" s="46"/>
      <c r="J517" s="46"/>
      <c r="K517" s="46"/>
      <c r="L517" s="46"/>
      <c r="M517" s="46"/>
      <c r="N517" s="46"/>
      <c r="O517" s="46"/>
      <c r="P517" s="46"/>
      <c r="Q517" s="46"/>
      <c r="R517" s="46"/>
      <c r="S517" s="46"/>
      <c r="T517" s="46"/>
      <c r="U517" s="46"/>
      <c r="V517" s="46"/>
      <c r="W517" s="46"/>
    </row>
    <row r="518" spans="3:23" x14ac:dyDescent="0.2">
      <c r="C518" s="46"/>
      <c r="D518" s="46"/>
      <c r="E518" s="46"/>
      <c r="F518" s="46"/>
      <c r="G518" s="46"/>
      <c r="H518" s="46"/>
      <c r="I518" s="46"/>
      <c r="J518" s="46"/>
      <c r="K518" s="46"/>
      <c r="L518" s="46"/>
      <c r="M518" s="46"/>
      <c r="N518" s="46"/>
      <c r="O518" s="46"/>
      <c r="P518" s="46"/>
      <c r="Q518" s="46"/>
      <c r="R518" s="46"/>
      <c r="S518" s="46"/>
      <c r="T518" s="46"/>
      <c r="U518" s="46"/>
      <c r="V518" s="46"/>
      <c r="W518" s="46"/>
    </row>
    <row r="519" spans="3:23" x14ac:dyDescent="0.2">
      <c r="C519" s="46"/>
      <c r="D519" s="46"/>
      <c r="E519" s="46"/>
      <c r="F519" s="46"/>
      <c r="G519" s="46"/>
      <c r="H519" s="46"/>
      <c r="I519" s="46"/>
      <c r="J519" s="46"/>
      <c r="K519" s="46"/>
      <c r="L519" s="46"/>
      <c r="M519" s="46"/>
      <c r="N519" s="46"/>
      <c r="O519" s="46"/>
      <c r="P519" s="46"/>
      <c r="Q519" s="46"/>
      <c r="R519" s="46"/>
      <c r="S519" s="46"/>
      <c r="T519" s="46"/>
      <c r="U519" s="46"/>
      <c r="V519" s="46"/>
      <c r="W519" s="46"/>
    </row>
    <row r="520" spans="3:23" x14ac:dyDescent="0.2">
      <c r="C520" s="46"/>
      <c r="D520" s="46"/>
      <c r="E520" s="46"/>
      <c r="F520" s="46"/>
      <c r="G520" s="46"/>
      <c r="H520" s="46"/>
      <c r="I520" s="46"/>
      <c r="J520" s="46"/>
      <c r="K520" s="46"/>
      <c r="L520" s="46"/>
      <c r="M520" s="46"/>
      <c r="N520" s="46"/>
      <c r="O520" s="46"/>
      <c r="P520" s="46"/>
      <c r="Q520" s="46"/>
      <c r="R520" s="46"/>
      <c r="S520" s="46"/>
      <c r="T520" s="46"/>
      <c r="U520" s="46"/>
      <c r="V520" s="46"/>
      <c r="W520" s="46"/>
    </row>
    <row r="521" spans="3:23" x14ac:dyDescent="0.2">
      <c r="C521" s="46"/>
      <c r="D521" s="46"/>
      <c r="E521" s="46"/>
      <c r="F521" s="46"/>
      <c r="G521" s="46"/>
      <c r="H521" s="46"/>
      <c r="I521" s="46"/>
      <c r="J521" s="46"/>
      <c r="K521" s="46"/>
      <c r="L521" s="46"/>
      <c r="M521" s="46"/>
      <c r="N521" s="46"/>
      <c r="O521" s="46"/>
      <c r="P521" s="46"/>
      <c r="Q521" s="46"/>
      <c r="R521" s="46"/>
      <c r="S521" s="46"/>
      <c r="T521" s="46"/>
      <c r="U521" s="46"/>
      <c r="V521" s="46"/>
      <c r="W521" s="46"/>
    </row>
    <row r="522" spans="3:23" x14ac:dyDescent="0.2">
      <c r="C522" s="46"/>
      <c r="D522" s="46"/>
      <c r="E522" s="46"/>
      <c r="F522" s="46"/>
      <c r="G522" s="46"/>
      <c r="H522" s="46"/>
      <c r="I522" s="46"/>
      <c r="J522" s="46"/>
      <c r="K522" s="46"/>
      <c r="L522" s="46"/>
      <c r="M522" s="46"/>
      <c r="N522" s="46"/>
      <c r="O522" s="46"/>
      <c r="P522" s="46"/>
      <c r="Q522" s="46"/>
      <c r="R522" s="46"/>
      <c r="S522" s="46"/>
      <c r="T522" s="46"/>
      <c r="U522" s="46"/>
      <c r="V522" s="46"/>
      <c r="W522" s="46"/>
    </row>
    <row r="523" spans="3:23" x14ac:dyDescent="0.2">
      <c r="C523" s="46"/>
      <c r="D523" s="46"/>
      <c r="E523" s="46"/>
      <c r="F523" s="46"/>
      <c r="G523" s="46"/>
      <c r="H523" s="46"/>
      <c r="I523" s="46"/>
      <c r="J523" s="46"/>
      <c r="K523" s="46"/>
      <c r="L523" s="46"/>
      <c r="M523" s="46"/>
      <c r="N523" s="46"/>
      <c r="O523" s="46"/>
      <c r="P523" s="46"/>
      <c r="Q523" s="46"/>
      <c r="R523" s="46"/>
      <c r="S523" s="46"/>
      <c r="T523" s="46"/>
      <c r="U523" s="46"/>
      <c r="V523" s="46"/>
      <c r="W523" s="46"/>
    </row>
    <row r="524" spans="3:23" x14ac:dyDescent="0.2">
      <c r="C524" s="46"/>
      <c r="D524" s="46"/>
      <c r="E524" s="46"/>
      <c r="F524" s="46"/>
      <c r="G524" s="46"/>
      <c r="H524" s="46"/>
      <c r="I524" s="46"/>
      <c r="J524" s="46"/>
      <c r="K524" s="46"/>
      <c r="L524" s="46"/>
      <c r="M524" s="46"/>
      <c r="N524" s="46"/>
      <c r="O524" s="46"/>
      <c r="P524" s="46"/>
      <c r="Q524" s="46"/>
      <c r="R524" s="46"/>
      <c r="S524" s="46"/>
      <c r="T524" s="46"/>
      <c r="U524" s="46"/>
      <c r="V524" s="46"/>
      <c r="W524" s="46"/>
    </row>
    <row r="525" spans="3:23" x14ac:dyDescent="0.2">
      <c r="C525" s="46"/>
      <c r="D525" s="46"/>
      <c r="E525" s="46"/>
      <c r="F525" s="46"/>
      <c r="G525" s="46"/>
      <c r="H525" s="46"/>
      <c r="I525" s="46"/>
      <c r="J525" s="46"/>
      <c r="K525" s="46"/>
      <c r="L525" s="46"/>
      <c r="M525" s="46"/>
      <c r="N525" s="46"/>
      <c r="O525" s="46"/>
      <c r="P525" s="46"/>
      <c r="Q525" s="46"/>
      <c r="R525" s="46"/>
      <c r="S525" s="46"/>
      <c r="T525" s="46"/>
      <c r="U525" s="46"/>
      <c r="V525" s="46"/>
      <c r="W525" s="46"/>
    </row>
    <row r="526" spans="3:23" x14ac:dyDescent="0.2">
      <c r="C526" s="46"/>
      <c r="D526" s="46"/>
      <c r="E526" s="46"/>
      <c r="F526" s="46"/>
      <c r="G526" s="46"/>
      <c r="H526" s="46"/>
      <c r="I526" s="46"/>
      <c r="J526" s="46"/>
      <c r="K526" s="46"/>
      <c r="L526" s="46"/>
      <c r="M526" s="46"/>
      <c r="N526" s="46"/>
      <c r="O526" s="46"/>
      <c r="P526" s="46"/>
      <c r="Q526" s="46"/>
      <c r="R526" s="46"/>
      <c r="S526" s="46"/>
      <c r="T526" s="46"/>
      <c r="U526" s="46"/>
      <c r="V526" s="46"/>
      <c r="W526" s="46"/>
    </row>
    <row r="527" spans="3:23" x14ac:dyDescent="0.2">
      <c r="C527" s="46"/>
      <c r="D527" s="46"/>
      <c r="E527" s="46"/>
      <c r="F527" s="46"/>
      <c r="G527" s="46"/>
      <c r="H527" s="46"/>
      <c r="I527" s="46"/>
      <c r="J527" s="46"/>
      <c r="K527" s="46"/>
      <c r="L527" s="46"/>
      <c r="M527" s="46"/>
      <c r="N527" s="46"/>
      <c r="O527" s="46"/>
      <c r="P527" s="46"/>
      <c r="Q527" s="46"/>
      <c r="R527" s="46"/>
      <c r="S527" s="46"/>
      <c r="T527" s="46"/>
      <c r="U527" s="46"/>
      <c r="V527" s="46"/>
      <c r="W527" s="46"/>
    </row>
    <row r="528" spans="3:23" x14ac:dyDescent="0.2">
      <c r="C528" s="46"/>
      <c r="D528" s="46"/>
      <c r="E528" s="46"/>
      <c r="F528" s="46"/>
      <c r="G528" s="46"/>
      <c r="H528" s="46"/>
      <c r="I528" s="46"/>
      <c r="J528" s="46"/>
      <c r="K528" s="46"/>
      <c r="L528" s="46"/>
      <c r="M528" s="46"/>
      <c r="N528" s="46"/>
      <c r="O528" s="46"/>
      <c r="P528" s="46"/>
      <c r="Q528" s="46"/>
      <c r="R528" s="46"/>
      <c r="S528" s="46"/>
      <c r="T528" s="46"/>
      <c r="U528" s="46"/>
      <c r="V528" s="46"/>
      <c r="W528" s="46"/>
    </row>
    <row r="529" spans="3:23" x14ac:dyDescent="0.2">
      <c r="C529" s="46"/>
      <c r="D529" s="46"/>
      <c r="E529" s="46"/>
      <c r="F529" s="46"/>
      <c r="G529" s="46"/>
      <c r="H529" s="46"/>
      <c r="I529" s="46"/>
      <c r="J529" s="46"/>
      <c r="K529" s="46"/>
      <c r="L529" s="46"/>
      <c r="M529" s="46"/>
      <c r="N529" s="46"/>
      <c r="O529" s="46"/>
      <c r="P529" s="46"/>
      <c r="Q529" s="46"/>
      <c r="R529" s="46"/>
      <c r="S529" s="46"/>
      <c r="T529" s="46"/>
      <c r="U529" s="46"/>
      <c r="V529" s="46"/>
      <c r="W529" s="46"/>
    </row>
    <row r="530" spans="3:23" x14ac:dyDescent="0.2">
      <c r="C530" s="46"/>
      <c r="D530" s="46"/>
      <c r="E530" s="46"/>
      <c r="F530" s="46"/>
      <c r="G530" s="46"/>
      <c r="H530" s="46"/>
      <c r="I530" s="46"/>
      <c r="J530" s="46"/>
      <c r="K530" s="46"/>
      <c r="L530" s="46"/>
      <c r="M530" s="46"/>
      <c r="N530" s="46"/>
      <c r="O530" s="46"/>
      <c r="P530" s="46"/>
      <c r="Q530" s="46"/>
      <c r="R530" s="46"/>
      <c r="S530" s="46"/>
      <c r="T530" s="46"/>
      <c r="U530" s="46"/>
      <c r="V530" s="46"/>
      <c r="W530" s="46"/>
    </row>
    <row r="531" spans="3:23" x14ac:dyDescent="0.2">
      <c r="C531" s="46"/>
      <c r="D531" s="46"/>
      <c r="E531" s="46"/>
      <c r="F531" s="46"/>
      <c r="G531" s="46"/>
      <c r="H531" s="46"/>
      <c r="I531" s="46"/>
      <c r="J531" s="46"/>
      <c r="K531" s="46"/>
      <c r="L531" s="46"/>
      <c r="M531" s="46"/>
      <c r="N531" s="46"/>
      <c r="O531" s="46"/>
      <c r="P531" s="46"/>
      <c r="Q531" s="46"/>
      <c r="R531" s="46"/>
      <c r="S531" s="46"/>
      <c r="T531" s="46"/>
      <c r="U531" s="46"/>
      <c r="V531" s="46"/>
      <c r="W531" s="46"/>
    </row>
    <row r="532" spans="3:23" x14ac:dyDescent="0.2">
      <c r="C532" s="46"/>
      <c r="D532" s="46"/>
      <c r="E532" s="46"/>
      <c r="F532" s="46"/>
      <c r="G532" s="46"/>
      <c r="H532" s="46"/>
      <c r="I532" s="46"/>
      <c r="J532" s="46"/>
      <c r="K532" s="46"/>
      <c r="L532" s="46"/>
      <c r="M532" s="46"/>
      <c r="N532" s="46"/>
      <c r="O532" s="46"/>
      <c r="P532" s="46"/>
      <c r="Q532" s="46"/>
      <c r="R532" s="46"/>
      <c r="S532" s="46"/>
      <c r="T532" s="46"/>
      <c r="U532" s="46"/>
      <c r="V532" s="46"/>
      <c r="W532" s="46"/>
    </row>
    <row r="533" spans="3:23" x14ac:dyDescent="0.2">
      <c r="C533" s="46"/>
      <c r="D533" s="46"/>
      <c r="E533" s="46"/>
      <c r="F533" s="46"/>
      <c r="G533" s="46"/>
      <c r="H533" s="46"/>
      <c r="I533" s="46"/>
      <c r="J533" s="46"/>
      <c r="K533" s="46"/>
      <c r="L533" s="46"/>
      <c r="M533" s="46"/>
      <c r="N533" s="46"/>
      <c r="O533" s="46"/>
      <c r="P533" s="46"/>
      <c r="Q533" s="46"/>
      <c r="R533" s="46"/>
      <c r="S533" s="46"/>
      <c r="T533" s="46"/>
      <c r="U533" s="46"/>
      <c r="V533" s="46"/>
      <c r="W533" s="46"/>
    </row>
    <row r="534" spans="3:23" x14ac:dyDescent="0.2">
      <c r="C534" s="46"/>
      <c r="D534" s="46"/>
      <c r="E534" s="46"/>
      <c r="F534" s="46"/>
      <c r="G534" s="46"/>
      <c r="H534" s="46"/>
      <c r="I534" s="46"/>
      <c r="J534" s="46"/>
      <c r="K534" s="46"/>
      <c r="L534" s="46"/>
      <c r="M534" s="46"/>
      <c r="N534" s="46"/>
      <c r="O534" s="46"/>
      <c r="P534" s="46"/>
      <c r="Q534" s="46"/>
      <c r="R534" s="46"/>
      <c r="S534" s="46"/>
      <c r="T534" s="46"/>
      <c r="U534" s="46"/>
      <c r="V534" s="46"/>
      <c r="W534" s="46"/>
    </row>
    <row r="535" spans="3:23" x14ac:dyDescent="0.2">
      <c r="C535" s="46"/>
      <c r="D535" s="46"/>
      <c r="E535" s="46"/>
      <c r="F535" s="46"/>
      <c r="G535" s="46"/>
      <c r="H535" s="46"/>
      <c r="I535" s="46"/>
      <c r="J535" s="46"/>
      <c r="K535" s="46"/>
      <c r="L535" s="46"/>
      <c r="M535" s="46"/>
      <c r="N535" s="46"/>
      <c r="O535" s="46"/>
      <c r="P535" s="46"/>
      <c r="Q535" s="46"/>
      <c r="R535" s="46"/>
      <c r="S535" s="46"/>
      <c r="T535" s="46"/>
      <c r="U535" s="46"/>
      <c r="V535" s="46"/>
      <c r="W535" s="46"/>
    </row>
    <row r="536" spans="3:23" x14ac:dyDescent="0.2">
      <c r="C536" s="46"/>
      <c r="D536" s="46"/>
      <c r="E536" s="46"/>
      <c r="F536" s="46"/>
      <c r="G536" s="46"/>
      <c r="H536" s="46"/>
      <c r="I536" s="46"/>
      <c r="J536" s="46"/>
      <c r="K536" s="46"/>
      <c r="L536" s="46"/>
      <c r="M536" s="46"/>
      <c r="N536" s="46"/>
      <c r="O536" s="46"/>
      <c r="P536" s="46"/>
      <c r="Q536" s="46"/>
      <c r="R536" s="46"/>
      <c r="S536" s="46"/>
      <c r="T536" s="46"/>
      <c r="U536" s="46"/>
      <c r="V536" s="46"/>
      <c r="W536" s="46"/>
    </row>
    <row r="537" spans="3:23" x14ac:dyDescent="0.2">
      <c r="C537" s="46"/>
      <c r="D537" s="46"/>
      <c r="E537" s="46"/>
      <c r="F537" s="46"/>
      <c r="G537" s="46"/>
      <c r="H537" s="46"/>
      <c r="I537" s="46"/>
      <c r="J537" s="46"/>
      <c r="K537" s="46"/>
      <c r="L537" s="46"/>
      <c r="M537" s="46"/>
      <c r="N537" s="46"/>
      <c r="O537" s="46"/>
      <c r="P537" s="46"/>
      <c r="Q537" s="46"/>
      <c r="R537" s="46"/>
      <c r="S537" s="46"/>
      <c r="T537" s="46"/>
      <c r="U537" s="46"/>
      <c r="V537" s="46"/>
      <c r="W537" s="46"/>
    </row>
    <row r="538" spans="3:23" x14ac:dyDescent="0.2">
      <c r="C538" s="46"/>
      <c r="D538" s="46"/>
      <c r="E538" s="46"/>
      <c r="F538" s="46"/>
      <c r="G538" s="46"/>
      <c r="H538" s="46"/>
      <c r="I538" s="46"/>
      <c r="J538" s="46"/>
      <c r="K538" s="46"/>
      <c r="L538" s="46"/>
      <c r="M538" s="46"/>
      <c r="N538" s="46"/>
      <c r="O538" s="46"/>
      <c r="P538" s="46"/>
      <c r="Q538" s="46"/>
      <c r="R538" s="46"/>
      <c r="S538" s="46"/>
      <c r="T538" s="46"/>
      <c r="U538" s="46"/>
      <c r="V538" s="46"/>
      <c r="W538" s="46"/>
    </row>
    <row r="539" spans="3:23" x14ac:dyDescent="0.2">
      <c r="C539" s="46"/>
      <c r="D539" s="46"/>
      <c r="E539" s="46"/>
      <c r="F539" s="46"/>
      <c r="G539" s="46"/>
      <c r="H539" s="46"/>
      <c r="I539" s="46"/>
      <c r="J539" s="46"/>
      <c r="K539" s="46"/>
      <c r="L539" s="46"/>
      <c r="M539" s="46"/>
      <c r="N539" s="46"/>
      <c r="O539" s="46"/>
      <c r="P539" s="46"/>
      <c r="Q539" s="46"/>
      <c r="R539" s="46"/>
      <c r="S539" s="46"/>
      <c r="T539" s="46"/>
      <c r="U539" s="46"/>
      <c r="V539" s="46"/>
      <c r="W539" s="46"/>
    </row>
    <row r="540" spans="3:23" x14ac:dyDescent="0.2">
      <c r="C540" s="46"/>
      <c r="D540" s="46"/>
      <c r="E540" s="46"/>
      <c r="F540" s="46"/>
      <c r="G540" s="46"/>
      <c r="H540" s="46"/>
      <c r="I540" s="46"/>
      <c r="J540" s="46"/>
      <c r="K540" s="46"/>
      <c r="L540" s="46"/>
      <c r="M540" s="46"/>
      <c r="N540" s="46"/>
      <c r="O540" s="46"/>
      <c r="P540" s="46"/>
      <c r="Q540" s="46"/>
      <c r="R540" s="46"/>
      <c r="S540" s="46"/>
      <c r="T540" s="46"/>
      <c r="U540" s="46"/>
      <c r="V540" s="46"/>
      <c r="W540" s="46"/>
    </row>
    <row r="541" spans="3:23" x14ac:dyDescent="0.2">
      <c r="C541" s="46"/>
      <c r="D541" s="46"/>
      <c r="E541" s="46"/>
      <c r="F541" s="46"/>
      <c r="G541" s="46"/>
      <c r="H541" s="46"/>
      <c r="I541" s="46"/>
      <c r="J541" s="46"/>
      <c r="K541" s="46"/>
      <c r="L541" s="46"/>
      <c r="M541" s="46"/>
      <c r="N541" s="46"/>
      <c r="O541" s="46"/>
      <c r="P541" s="46"/>
      <c r="Q541" s="46"/>
      <c r="R541" s="46"/>
      <c r="S541" s="46"/>
      <c r="T541" s="46"/>
      <c r="U541" s="46"/>
      <c r="V541" s="46"/>
      <c r="W541" s="46"/>
    </row>
    <row r="542" spans="3:23" x14ac:dyDescent="0.2">
      <c r="C542" s="46"/>
      <c r="D542" s="46"/>
      <c r="E542" s="46"/>
      <c r="F542" s="46"/>
      <c r="G542" s="46"/>
      <c r="H542" s="46"/>
      <c r="I542" s="46"/>
      <c r="J542" s="46"/>
      <c r="K542" s="46"/>
      <c r="L542" s="46"/>
      <c r="M542" s="46"/>
      <c r="N542" s="46"/>
      <c r="O542" s="46"/>
      <c r="P542" s="46"/>
      <c r="Q542" s="46"/>
      <c r="R542" s="46"/>
      <c r="S542" s="46"/>
      <c r="T542" s="46"/>
      <c r="U542" s="46"/>
      <c r="V542" s="46"/>
      <c r="W542" s="46"/>
    </row>
    <row r="543" spans="3:23" x14ac:dyDescent="0.2">
      <c r="C543" s="46"/>
      <c r="D543" s="46"/>
      <c r="E543" s="46"/>
      <c r="F543" s="46"/>
      <c r="G543" s="46"/>
      <c r="H543" s="46"/>
      <c r="I543" s="46"/>
      <c r="J543" s="46"/>
      <c r="K543" s="46"/>
      <c r="L543" s="46"/>
      <c r="M543" s="46"/>
      <c r="N543" s="46"/>
      <c r="O543" s="46"/>
      <c r="P543" s="46"/>
      <c r="Q543" s="46"/>
      <c r="R543" s="46"/>
      <c r="S543" s="46"/>
      <c r="T543" s="46"/>
      <c r="U543" s="46"/>
      <c r="V543" s="46"/>
      <c r="W543" s="46"/>
    </row>
    <row r="544" spans="3:23" x14ac:dyDescent="0.2">
      <c r="C544" s="46"/>
      <c r="D544" s="46"/>
      <c r="E544" s="46"/>
      <c r="F544" s="46"/>
      <c r="G544" s="46"/>
      <c r="H544" s="46"/>
      <c r="I544" s="46"/>
      <c r="J544" s="46"/>
      <c r="K544" s="46"/>
      <c r="L544" s="46"/>
      <c r="M544" s="46"/>
      <c r="N544" s="46"/>
      <c r="O544" s="46"/>
      <c r="P544" s="46"/>
      <c r="Q544" s="46"/>
      <c r="R544" s="46"/>
      <c r="S544" s="46"/>
      <c r="T544" s="46"/>
      <c r="U544" s="46"/>
      <c r="V544" s="46"/>
      <c r="W544" s="46"/>
    </row>
    <row r="545" spans="3:23" x14ac:dyDescent="0.2">
      <c r="C545" s="46"/>
      <c r="D545" s="46"/>
      <c r="E545" s="46"/>
      <c r="F545" s="46"/>
      <c r="G545" s="46"/>
      <c r="H545" s="46"/>
      <c r="I545" s="46"/>
      <c r="J545" s="46"/>
      <c r="K545" s="46"/>
      <c r="L545" s="46"/>
      <c r="M545" s="46"/>
      <c r="N545" s="46"/>
      <c r="O545" s="46"/>
      <c r="P545" s="46"/>
      <c r="Q545" s="46"/>
      <c r="R545" s="46"/>
      <c r="S545" s="46"/>
      <c r="T545" s="46"/>
      <c r="U545" s="46"/>
      <c r="V545" s="46"/>
      <c r="W545" s="46"/>
    </row>
    <row r="546" spans="3:23" x14ac:dyDescent="0.2">
      <c r="C546" s="46"/>
      <c r="D546" s="46"/>
      <c r="E546" s="46"/>
      <c r="F546" s="46"/>
      <c r="G546" s="46"/>
      <c r="H546" s="46"/>
      <c r="I546" s="46"/>
      <c r="J546" s="46"/>
      <c r="K546" s="46"/>
      <c r="L546" s="46"/>
      <c r="M546" s="46"/>
      <c r="N546" s="46"/>
      <c r="O546" s="46"/>
      <c r="P546" s="46"/>
      <c r="Q546" s="46"/>
      <c r="R546" s="46"/>
      <c r="S546" s="46"/>
      <c r="T546" s="46"/>
      <c r="U546" s="46"/>
      <c r="V546" s="46"/>
      <c r="W546" s="46"/>
    </row>
    <row r="547" spans="3:23" x14ac:dyDescent="0.2">
      <c r="C547" s="46"/>
      <c r="D547" s="46"/>
      <c r="E547" s="46"/>
      <c r="F547" s="46"/>
      <c r="G547" s="46"/>
      <c r="H547" s="46"/>
      <c r="I547" s="46"/>
      <c r="J547" s="46"/>
      <c r="K547" s="46"/>
      <c r="L547" s="46"/>
      <c r="M547" s="46"/>
      <c r="N547" s="46"/>
      <c r="O547" s="46"/>
      <c r="P547" s="46"/>
      <c r="Q547" s="46"/>
      <c r="R547" s="46"/>
      <c r="S547" s="46"/>
      <c r="T547" s="46"/>
      <c r="U547" s="46"/>
      <c r="V547" s="46"/>
      <c r="W547" s="46"/>
    </row>
    <row r="548" spans="3:23" x14ac:dyDescent="0.2">
      <c r="C548" s="46"/>
      <c r="D548" s="46"/>
      <c r="E548" s="46"/>
      <c r="F548" s="46"/>
      <c r="G548" s="46"/>
      <c r="H548" s="46"/>
      <c r="I548" s="46"/>
      <c r="J548" s="46"/>
      <c r="K548" s="46"/>
      <c r="L548" s="46"/>
      <c r="M548" s="46"/>
      <c r="N548" s="46"/>
      <c r="O548" s="46"/>
      <c r="P548" s="46"/>
      <c r="Q548" s="46"/>
      <c r="R548" s="46"/>
      <c r="S548" s="46"/>
      <c r="T548" s="46"/>
      <c r="U548" s="46"/>
      <c r="V548" s="46"/>
      <c r="W548" s="46"/>
    </row>
    <row r="549" spans="3:23" x14ac:dyDescent="0.2">
      <c r="C549" s="46"/>
      <c r="D549" s="46"/>
      <c r="E549" s="46"/>
      <c r="F549" s="46"/>
      <c r="G549" s="46"/>
      <c r="H549" s="46"/>
      <c r="I549" s="46"/>
      <c r="J549" s="46"/>
      <c r="K549" s="46"/>
      <c r="L549" s="46"/>
      <c r="M549" s="46"/>
      <c r="N549" s="46"/>
      <c r="O549" s="46"/>
      <c r="P549" s="46"/>
      <c r="Q549" s="46"/>
      <c r="R549" s="46"/>
      <c r="S549" s="46"/>
      <c r="T549" s="46"/>
      <c r="U549" s="46"/>
      <c r="V549" s="46"/>
      <c r="W549" s="46"/>
    </row>
    <row r="550" spans="3:23" x14ac:dyDescent="0.2">
      <c r="C550" s="46"/>
      <c r="D550" s="46"/>
      <c r="E550" s="46"/>
      <c r="F550" s="46"/>
      <c r="G550" s="46"/>
      <c r="H550" s="46"/>
      <c r="I550" s="46"/>
      <c r="J550" s="46"/>
      <c r="K550" s="46"/>
      <c r="L550" s="46"/>
      <c r="M550" s="46"/>
      <c r="N550" s="46"/>
      <c r="O550" s="46"/>
      <c r="P550" s="46"/>
      <c r="Q550" s="46"/>
      <c r="R550" s="46"/>
      <c r="S550" s="46"/>
      <c r="T550" s="46"/>
      <c r="U550" s="46"/>
      <c r="V550" s="46"/>
      <c r="W550" s="46"/>
    </row>
    <row r="551" spans="3:23" x14ac:dyDescent="0.2">
      <c r="C551" s="46"/>
      <c r="D551" s="46"/>
      <c r="E551" s="46"/>
      <c r="F551" s="46"/>
      <c r="G551" s="46"/>
      <c r="H551" s="46"/>
      <c r="I551" s="46"/>
      <c r="J551" s="46"/>
      <c r="K551" s="46"/>
      <c r="L551" s="46"/>
      <c r="M551" s="46"/>
      <c r="N551" s="46"/>
      <c r="O551" s="46"/>
      <c r="P551" s="46"/>
      <c r="Q551" s="46"/>
      <c r="R551" s="46"/>
      <c r="S551" s="46"/>
      <c r="T551" s="46"/>
      <c r="U551" s="46"/>
      <c r="V551" s="46"/>
      <c r="W551" s="46"/>
    </row>
    <row r="552" spans="3:23" x14ac:dyDescent="0.2">
      <c r="C552" s="46"/>
      <c r="D552" s="46"/>
      <c r="E552" s="46"/>
      <c r="F552" s="46"/>
      <c r="G552" s="46"/>
      <c r="H552" s="46"/>
      <c r="I552" s="46"/>
      <c r="J552" s="46"/>
      <c r="K552" s="46"/>
      <c r="L552" s="46"/>
      <c r="M552" s="46"/>
      <c r="N552" s="46"/>
      <c r="O552" s="46"/>
      <c r="P552" s="46"/>
      <c r="Q552" s="46"/>
      <c r="R552" s="46"/>
      <c r="S552" s="46"/>
      <c r="T552" s="46"/>
      <c r="U552" s="46"/>
      <c r="V552" s="46"/>
      <c r="W552" s="46"/>
    </row>
    <row r="553" spans="3:23" x14ac:dyDescent="0.2">
      <c r="C553" s="46"/>
      <c r="D553" s="46"/>
      <c r="E553" s="46"/>
      <c r="F553" s="46"/>
      <c r="G553" s="46"/>
      <c r="H553" s="46"/>
      <c r="I553" s="46"/>
      <c r="J553" s="46"/>
      <c r="K553" s="46"/>
      <c r="L553" s="46"/>
      <c r="M553" s="46"/>
      <c r="N553" s="46"/>
      <c r="O553" s="46"/>
      <c r="P553" s="46"/>
      <c r="Q553" s="46"/>
      <c r="R553" s="46"/>
      <c r="S553" s="46"/>
      <c r="T553" s="46"/>
      <c r="U553" s="46"/>
      <c r="V553" s="46"/>
      <c r="W553" s="46"/>
    </row>
    <row r="554" spans="3:23" x14ac:dyDescent="0.2">
      <c r="C554" s="46"/>
      <c r="D554" s="46"/>
      <c r="E554" s="46"/>
      <c r="F554" s="46"/>
      <c r="G554" s="46"/>
      <c r="H554" s="46"/>
      <c r="I554" s="46"/>
      <c r="J554" s="46"/>
      <c r="K554" s="46"/>
      <c r="L554" s="46"/>
      <c r="M554" s="46"/>
      <c r="N554" s="46"/>
      <c r="O554" s="46"/>
      <c r="P554" s="46"/>
      <c r="Q554" s="46"/>
      <c r="R554" s="46"/>
      <c r="S554" s="46"/>
      <c r="T554" s="46"/>
      <c r="U554" s="46"/>
      <c r="V554" s="46"/>
      <c r="W554" s="46"/>
    </row>
    <row r="555" spans="3:23" x14ac:dyDescent="0.2">
      <c r="C555" s="46"/>
      <c r="D555" s="46"/>
      <c r="E555" s="46"/>
      <c r="F555" s="46"/>
      <c r="G555" s="46"/>
      <c r="H555" s="46"/>
      <c r="I555" s="46"/>
      <c r="J555" s="46"/>
      <c r="K555" s="46"/>
      <c r="L555" s="46"/>
      <c r="M555" s="46"/>
      <c r="N555" s="46"/>
      <c r="O555" s="46"/>
      <c r="P555" s="46"/>
      <c r="Q555" s="46"/>
      <c r="R555" s="46"/>
      <c r="S555" s="46"/>
      <c r="T555" s="46"/>
      <c r="U555" s="46"/>
      <c r="V555" s="46"/>
      <c r="W555" s="46"/>
    </row>
    <row r="556" spans="3:23" x14ac:dyDescent="0.2">
      <c r="C556" s="46"/>
      <c r="D556" s="46"/>
      <c r="E556" s="46"/>
      <c r="F556" s="46"/>
      <c r="G556" s="46"/>
      <c r="H556" s="46"/>
      <c r="I556" s="46"/>
      <c r="J556" s="46"/>
      <c r="K556" s="46"/>
      <c r="L556" s="46"/>
      <c r="M556" s="46"/>
      <c r="N556" s="46"/>
      <c r="O556" s="46"/>
      <c r="P556" s="46"/>
      <c r="Q556" s="46"/>
      <c r="R556" s="46"/>
      <c r="S556" s="46"/>
      <c r="T556" s="46"/>
      <c r="U556" s="46"/>
      <c r="V556" s="46"/>
      <c r="W556" s="46"/>
    </row>
    <row r="557" spans="3:23" x14ac:dyDescent="0.2">
      <c r="C557" s="46"/>
      <c r="D557" s="46"/>
      <c r="E557" s="46"/>
      <c r="F557" s="46"/>
      <c r="G557" s="46"/>
      <c r="H557" s="46"/>
      <c r="I557" s="46"/>
      <c r="J557" s="46"/>
      <c r="K557" s="46"/>
      <c r="L557" s="46"/>
      <c r="M557" s="46"/>
      <c r="N557" s="46"/>
      <c r="O557" s="46"/>
      <c r="P557" s="46"/>
      <c r="Q557" s="46"/>
      <c r="R557" s="46"/>
      <c r="S557" s="46"/>
      <c r="T557" s="46"/>
      <c r="U557" s="46"/>
      <c r="V557" s="46"/>
      <c r="W557" s="46"/>
    </row>
    <row r="558" spans="3:23" x14ac:dyDescent="0.2">
      <c r="C558" s="46"/>
      <c r="D558" s="46"/>
      <c r="E558" s="46"/>
      <c r="F558" s="46"/>
      <c r="G558" s="46"/>
      <c r="H558" s="46"/>
      <c r="I558" s="46"/>
      <c r="J558" s="46"/>
      <c r="K558" s="46"/>
      <c r="L558" s="46"/>
      <c r="M558" s="46"/>
      <c r="N558" s="46"/>
      <c r="O558" s="46"/>
      <c r="P558" s="46"/>
      <c r="Q558" s="46"/>
      <c r="R558" s="46"/>
      <c r="S558" s="46"/>
      <c r="T558" s="46"/>
      <c r="U558" s="46"/>
      <c r="V558" s="46"/>
      <c r="W558" s="46"/>
    </row>
    <row r="559" spans="3:23" x14ac:dyDescent="0.2">
      <c r="C559" s="46"/>
      <c r="D559" s="46"/>
      <c r="E559" s="46"/>
      <c r="F559" s="46"/>
      <c r="G559" s="46"/>
      <c r="H559" s="46"/>
      <c r="I559" s="46"/>
      <c r="J559" s="46"/>
      <c r="K559" s="46"/>
      <c r="L559" s="46"/>
      <c r="M559" s="46"/>
      <c r="N559" s="46"/>
      <c r="O559" s="46"/>
      <c r="P559" s="46"/>
      <c r="Q559" s="46"/>
      <c r="R559" s="46"/>
      <c r="S559" s="46"/>
      <c r="T559" s="46"/>
      <c r="U559" s="46"/>
      <c r="V559" s="46"/>
      <c r="W559" s="46"/>
    </row>
    <row r="560" spans="3:23" x14ac:dyDescent="0.2">
      <c r="C560" s="46"/>
      <c r="D560" s="46"/>
      <c r="E560" s="46"/>
      <c r="F560" s="46"/>
      <c r="G560" s="46"/>
      <c r="H560" s="46"/>
      <c r="I560" s="46"/>
      <c r="J560" s="46"/>
      <c r="K560" s="46"/>
      <c r="L560" s="46"/>
      <c r="M560" s="46"/>
      <c r="N560" s="46"/>
      <c r="O560" s="46"/>
      <c r="P560" s="46"/>
      <c r="Q560" s="46"/>
      <c r="R560" s="46"/>
      <c r="S560" s="46"/>
      <c r="T560" s="46"/>
      <c r="U560" s="46"/>
      <c r="V560" s="46"/>
      <c r="W560" s="46"/>
    </row>
    <row r="561" spans="3:23" x14ac:dyDescent="0.2">
      <c r="C561" s="46"/>
      <c r="D561" s="46"/>
      <c r="E561" s="46"/>
      <c r="F561" s="46"/>
      <c r="G561" s="46"/>
      <c r="H561" s="46"/>
      <c r="I561" s="46"/>
      <c r="J561" s="46"/>
      <c r="K561" s="46"/>
      <c r="L561" s="46"/>
      <c r="M561" s="46"/>
      <c r="N561" s="46"/>
      <c r="O561" s="46"/>
      <c r="P561" s="46"/>
      <c r="Q561" s="46"/>
      <c r="R561" s="46"/>
      <c r="S561" s="46"/>
      <c r="T561" s="46"/>
      <c r="U561" s="46"/>
      <c r="V561" s="46"/>
      <c r="W561" s="46"/>
    </row>
    <row r="562" spans="3:23" x14ac:dyDescent="0.2">
      <c r="C562" s="46"/>
      <c r="D562" s="46"/>
      <c r="E562" s="46"/>
      <c r="F562" s="46"/>
      <c r="G562" s="46"/>
      <c r="H562" s="46"/>
      <c r="I562" s="46"/>
      <c r="J562" s="46"/>
      <c r="K562" s="46"/>
      <c r="L562" s="46"/>
      <c r="M562" s="46"/>
      <c r="N562" s="46"/>
      <c r="O562" s="46"/>
      <c r="P562" s="46"/>
      <c r="Q562" s="46"/>
      <c r="R562" s="46"/>
      <c r="S562" s="46"/>
      <c r="T562" s="46"/>
      <c r="U562" s="46"/>
      <c r="V562" s="46"/>
      <c r="W562" s="46"/>
    </row>
    <row r="563" spans="3:23" x14ac:dyDescent="0.2">
      <c r="C563" s="46"/>
      <c r="D563" s="46"/>
      <c r="E563" s="46"/>
      <c r="F563" s="46"/>
      <c r="G563" s="46"/>
      <c r="H563" s="46"/>
      <c r="I563" s="46"/>
      <c r="J563" s="46"/>
      <c r="K563" s="46"/>
      <c r="L563" s="46"/>
      <c r="M563" s="46"/>
      <c r="N563" s="46"/>
      <c r="O563" s="46"/>
      <c r="P563" s="46"/>
      <c r="Q563" s="46"/>
      <c r="R563" s="46"/>
      <c r="S563" s="46"/>
      <c r="T563" s="46"/>
      <c r="U563" s="46"/>
      <c r="V563" s="46"/>
      <c r="W563" s="46"/>
    </row>
    <row r="564" spans="3:23" x14ac:dyDescent="0.2">
      <c r="C564" s="46"/>
      <c r="D564" s="46"/>
      <c r="E564" s="46"/>
      <c r="F564" s="46"/>
      <c r="G564" s="46"/>
      <c r="H564" s="46"/>
      <c r="I564" s="46"/>
      <c r="J564" s="46"/>
      <c r="K564" s="46"/>
      <c r="L564" s="46"/>
      <c r="M564" s="46"/>
      <c r="N564" s="46"/>
      <c r="O564" s="46"/>
      <c r="P564" s="46"/>
      <c r="Q564" s="46"/>
      <c r="R564" s="46"/>
      <c r="S564" s="46"/>
      <c r="T564" s="46"/>
      <c r="U564" s="46"/>
      <c r="V564" s="46"/>
      <c r="W564" s="46"/>
    </row>
    <row r="565" spans="3:23" x14ac:dyDescent="0.2">
      <c r="C565" s="46"/>
      <c r="D565" s="46"/>
      <c r="E565" s="46"/>
      <c r="F565" s="46"/>
      <c r="G565" s="46"/>
      <c r="H565" s="46"/>
      <c r="I565" s="46"/>
      <c r="J565" s="46"/>
      <c r="K565" s="46"/>
      <c r="L565" s="46"/>
      <c r="M565" s="46"/>
      <c r="N565" s="46"/>
      <c r="O565" s="46"/>
      <c r="P565" s="46"/>
      <c r="Q565" s="46"/>
      <c r="R565" s="46"/>
      <c r="S565" s="46"/>
      <c r="T565" s="46"/>
      <c r="U565" s="46"/>
      <c r="V565" s="46"/>
      <c r="W565" s="46"/>
    </row>
    <row r="566" spans="3:23" x14ac:dyDescent="0.2">
      <c r="C566" s="46"/>
      <c r="D566" s="46"/>
      <c r="E566" s="46"/>
      <c r="F566" s="46"/>
      <c r="G566" s="46"/>
      <c r="H566" s="46"/>
      <c r="I566" s="46"/>
      <c r="J566" s="46"/>
      <c r="K566" s="46"/>
      <c r="L566" s="46"/>
      <c r="M566" s="46"/>
      <c r="N566" s="46"/>
      <c r="O566" s="46"/>
      <c r="P566" s="46"/>
      <c r="Q566" s="46"/>
      <c r="R566" s="46"/>
      <c r="S566" s="46"/>
      <c r="T566" s="46"/>
      <c r="U566" s="46"/>
      <c r="V566" s="46"/>
      <c r="W566" s="46"/>
    </row>
    <row r="567" spans="3:23" x14ac:dyDescent="0.2">
      <c r="C567" s="46"/>
      <c r="D567" s="46"/>
      <c r="E567" s="46"/>
      <c r="F567" s="46"/>
      <c r="G567" s="46"/>
      <c r="H567" s="46"/>
      <c r="I567" s="46"/>
      <c r="J567" s="46"/>
      <c r="K567" s="46"/>
      <c r="L567" s="46"/>
      <c r="M567" s="46"/>
      <c r="N567" s="46"/>
      <c r="O567" s="46"/>
      <c r="P567" s="46"/>
      <c r="Q567" s="46"/>
      <c r="R567" s="46"/>
      <c r="S567" s="46"/>
      <c r="T567" s="46"/>
      <c r="U567" s="46"/>
      <c r="V567" s="46"/>
      <c r="W567" s="46"/>
    </row>
    <row r="568" spans="3:23" x14ac:dyDescent="0.2">
      <c r="C568" s="46"/>
      <c r="D568" s="46"/>
      <c r="E568" s="46"/>
      <c r="F568" s="46"/>
      <c r="G568" s="46"/>
      <c r="H568" s="46"/>
      <c r="I568" s="46"/>
      <c r="J568" s="46"/>
      <c r="K568" s="46"/>
      <c r="L568" s="46"/>
      <c r="M568" s="46"/>
      <c r="N568" s="46"/>
      <c r="O568" s="46"/>
      <c r="P568" s="46"/>
      <c r="Q568" s="46"/>
      <c r="R568" s="46"/>
      <c r="S568" s="46"/>
      <c r="T568" s="46"/>
      <c r="U568" s="46"/>
      <c r="V568" s="46"/>
      <c r="W568" s="46"/>
    </row>
    <row r="569" spans="3:23" x14ac:dyDescent="0.2">
      <c r="C569" s="46"/>
      <c r="D569" s="46"/>
      <c r="E569" s="46"/>
      <c r="F569" s="46"/>
      <c r="G569" s="46"/>
      <c r="H569" s="46"/>
      <c r="I569" s="46"/>
      <c r="J569" s="46"/>
      <c r="K569" s="46"/>
      <c r="L569" s="46"/>
      <c r="M569" s="46"/>
      <c r="N569" s="46"/>
      <c r="O569" s="46"/>
      <c r="P569" s="46"/>
      <c r="Q569" s="46"/>
      <c r="R569" s="46"/>
      <c r="S569" s="46"/>
      <c r="T569" s="46"/>
      <c r="U569" s="46"/>
      <c r="V569" s="46"/>
      <c r="W569" s="46"/>
    </row>
    <row r="570" spans="3:23" x14ac:dyDescent="0.2">
      <c r="C570" s="46"/>
      <c r="D570" s="46"/>
      <c r="E570" s="46"/>
      <c r="F570" s="46"/>
      <c r="G570" s="46"/>
      <c r="H570" s="46"/>
      <c r="I570" s="46"/>
      <c r="J570" s="46"/>
      <c r="K570" s="46"/>
      <c r="L570" s="46"/>
      <c r="M570" s="46"/>
      <c r="N570" s="46"/>
      <c r="O570" s="46"/>
      <c r="P570" s="46"/>
      <c r="Q570" s="46"/>
      <c r="R570" s="46"/>
      <c r="S570" s="46"/>
      <c r="T570" s="46"/>
      <c r="U570" s="46"/>
      <c r="V570" s="46"/>
      <c r="W570" s="46"/>
    </row>
    <row r="571" spans="3:23" x14ac:dyDescent="0.2">
      <c r="C571" s="46"/>
      <c r="D571" s="46"/>
      <c r="E571" s="46"/>
      <c r="F571" s="46"/>
      <c r="G571" s="46"/>
      <c r="H571" s="46"/>
      <c r="I571" s="46"/>
      <c r="J571" s="46"/>
      <c r="K571" s="46"/>
      <c r="L571" s="46"/>
      <c r="M571" s="46"/>
      <c r="N571" s="46"/>
      <c r="O571" s="46"/>
      <c r="P571" s="46"/>
      <c r="Q571" s="46"/>
      <c r="R571" s="46"/>
      <c r="S571" s="46"/>
      <c r="T571" s="46"/>
      <c r="U571" s="46"/>
      <c r="V571" s="46"/>
      <c r="W571" s="46"/>
    </row>
    <row r="572" spans="3:23" x14ac:dyDescent="0.2">
      <c r="C572" s="46"/>
      <c r="D572" s="46"/>
      <c r="E572" s="46"/>
      <c r="F572" s="46"/>
      <c r="G572" s="46"/>
      <c r="H572" s="46"/>
      <c r="I572" s="46"/>
      <c r="J572" s="46"/>
      <c r="K572" s="46"/>
      <c r="L572" s="46"/>
      <c r="M572" s="46"/>
      <c r="N572" s="46"/>
      <c r="O572" s="46"/>
      <c r="P572" s="46"/>
      <c r="Q572" s="46"/>
      <c r="R572" s="46"/>
      <c r="S572" s="46"/>
      <c r="T572" s="46"/>
      <c r="U572" s="46"/>
      <c r="V572" s="46"/>
      <c r="W572" s="46"/>
    </row>
    <row r="573" spans="3:23" x14ac:dyDescent="0.2">
      <c r="C573" s="46"/>
      <c r="D573" s="46"/>
      <c r="E573" s="46"/>
      <c r="F573" s="46"/>
      <c r="G573" s="46"/>
      <c r="H573" s="46"/>
      <c r="I573" s="46"/>
      <c r="J573" s="46"/>
      <c r="K573" s="46"/>
      <c r="L573" s="46"/>
      <c r="M573" s="46"/>
      <c r="N573" s="46"/>
      <c r="O573" s="46"/>
      <c r="P573" s="46"/>
      <c r="Q573" s="46"/>
      <c r="R573" s="46"/>
      <c r="S573" s="46"/>
      <c r="T573" s="46"/>
      <c r="U573" s="46"/>
      <c r="V573" s="46"/>
      <c r="W573" s="46"/>
    </row>
    <row r="574" spans="3:23" x14ac:dyDescent="0.2">
      <c r="C574" s="46"/>
      <c r="D574" s="46"/>
      <c r="E574" s="46"/>
      <c r="F574" s="46"/>
      <c r="G574" s="46"/>
      <c r="H574" s="46"/>
      <c r="I574" s="46"/>
      <c r="J574" s="46"/>
      <c r="K574" s="46"/>
      <c r="L574" s="46"/>
      <c r="M574" s="46"/>
      <c r="N574" s="46"/>
      <c r="O574" s="46"/>
      <c r="P574" s="46"/>
      <c r="Q574" s="46"/>
      <c r="R574" s="46"/>
      <c r="S574" s="46"/>
      <c r="T574" s="46"/>
      <c r="U574" s="46"/>
      <c r="V574" s="46"/>
      <c r="W574" s="46"/>
    </row>
    <row r="575" spans="3:23" x14ac:dyDescent="0.2">
      <c r="C575" s="46"/>
      <c r="D575" s="46"/>
      <c r="E575" s="46"/>
      <c r="F575" s="46"/>
      <c r="G575" s="46"/>
      <c r="H575" s="46"/>
      <c r="I575" s="46"/>
      <c r="J575" s="46"/>
      <c r="K575" s="46"/>
      <c r="L575" s="46"/>
      <c r="M575" s="46"/>
      <c r="N575" s="46"/>
      <c r="O575" s="46"/>
      <c r="P575" s="46"/>
      <c r="Q575" s="46"/>
      <c r="R575" s="46"/>
      <c r="S575" s="46"/>
      <c r="T575" s="46"/>
      <c r="U575" s="46"/>
      <c r="V575" s="46"/>
      <c r="W575" s="46"/>
    </row>
    <row r="576" spans="3:23" x14ac:dyDescent="0.2">
      <c r="C576" s="46"/>
      <c r="D576" s="46"/>
      <c r="E576" s="46"/>
      <c r="F576" s="46"/>
      <c r="G576" s="46"/>
      <c r="H576" s="46"/>
      <c r="I576" s="46"/>
      <c r="J576" s="46"/>
      <c r="K576" s="46"/>
      <c r="L576" s="46"/>
      <c r="M576" s="46"/>
      <c r="N576" s="46"/>
      <c r="O576" s="46"/>
      <c r="P576" s="46"/>
      <c r="Q576" s="46"/>
      <c r="R576" s="46"/>
      <c r="S576" s="46"/>
      <c r="T576" s="46"/>
      <c r="U576" s="46"/>
      <c r="V576" s="46"/>
      <c r="W576" s="46"/>
    </row>
    <row r="577" spans="3:23" x14ac:dyDescent="0.2">
      <c r="C577" s="46"/>
      <c r="D577" s="46"/>
      <c r="E577" s="46"/>
      <c r="F577" s="46"/>
      <c r="G577" s="46"/>
      <c r="H577" s="46"/>
      <c r="I577" s="46"/>
      <c r="J577" s="46"/>
      <c r="K577" s="46"/>
      <c r="L577" s="46"/>
      <c r="M577" s="46"/>
      <c r="N577" s="46"/>
      <c r="O577" s="46"/>
      <c r="P577" s="46"/>
      <c r="Q577" s="46"/>
      <c r="R577" s="46"/>
      <c r="S577" s="46"/>
      <c r="T577" s="46"/>
      <c r="U577" s="46"/>
      <c r="V577" s="46"/>
      <c r="W577" s="46"/>
    </row>
    <row r="578" spans="3:23" x14ac:dyDescent="0.2">
      <c r="C578" s="46"/>
      <c r="D578" s="46"/>
      <c r="E578" s="46"/>
      <c r="F578" s="46"/>
      <c r="G578" s="46"/>
      <c r="H578" s="46"/>
      <c r="I578" s="46"/>
      <c r="J578" s="46"/>
      <c r="K578" s="46"/>
      <c r="L578" s="46"/>
      <c r="M578" s="46"/>
      <c r="N578" s="46"/>
      <c r="O578" s="46"/>
      <c r="P578" s="46"/>
      <c r="Q578" s="46"/>
      <c r="R578" s="46"/>
      <c r="S578" s="46"/>
      <c r="T578" s="46"/>
      <c r="U578" s="46"/>
      <c r="V578" s="46"/>
      <c r="W578" s="46"/>
    </row>
    <row r="579" spans="3:23" x14ac:dyDescent="0.2">
      <c r="C579" s="46"/>
      <c r="D579" s="46"/>
      <c r="E579" s="46"/>
      <c r="F579" s="46"/>
      <c r="G579" s="46"/>
      <c r="H579" s="46"/>
      <c r="I579" s="46"/>
      <c r="J579" s="46"/>
      <c r="K579" s="46"/>
      <c r="L579" s="46"/>
      <c r="M579" s="46"/>
      <c r="N579" s="46"/>
      <c r="O579" s="46"/>
      <c r="P579" s="46"/>
      <c r="Q579" s="46"/>
      <c r="R579" s="46"/>
      <c r="S579" s="46"/>
      <c r="T579" s="46"/>
      <c r="U579" s="46"/>
      <c r="V579" s="46"/>
      <c r="W579" s="46"/>
    </row>
    <row r="580" spans="3:23" x14ac:dyDescent="0.2">
      <c r="C580" s="46"/>
      <c r="D580" s="46"/>
      <c r="E580" s="46"/>
      <c r="F580" s="46"/>
      <c r="G580" s="46"/>
      <c r="H580" s="46"/>
      <c r="I580" s="46"/>
      <c r="J580" s="46"/>
      <c r="K580" s="46"/>
      <c r="L580" s="46"/>
      <c r="M580" s="46"/>
      <c r="N580" s="46"/>
      <c r="O580" s="46"/>
      <c r="P580" s="46"/>
      <c r="Q580" s="46"/>
      <c r="R580" s="46"/>
      <c r="S580" s="46"/>
      <c r="T580" s="46"/>
      <c r="U580" s="46"/>
      <c r="V580" s="46"/>
      <c r="W580" s="46"/>
    </row>
    <row r="581" spans="3:23" x14ac:dyDescent="0.2">
      <c r="C581" s="46"/>
      <c r="D581" s="46"/>
      <c r="E581" s="46"/>
      <c r="F581" s="46"/>
      <c r="G581" s="46"/>
      <c r="H581" s="46"/>
      <c r="I581" s="46"/>
      <c r="J581" s="46"/>
      <c r="K581" s="46"/>
      <c r="L581" s="46"/>
      <c r="M581" s="46"/>
      <c r="N581" s="46"/>
      <c r="O581" s="46"/>
      <c r="P581" s="46"/>
      <c r="Q581" s="46"/>
      <c r="R581" s="46"/>
      <c r="S581" s="46"/>
      <c r="T581" s="46"/>
      <c r="U581" s="46"/>
      <c r="V581" s="46"/>
      <c r="W581" s="46"/>
    </row>
    <row r="582" spans="3:23" x14ac:dyDescent="0.2">
      <c r="C582" s="46"/>
      <c r="D582" s="46"/>
      <c r="E582" s="46"/>
      <c r="F582" s="46"/>
      <c r="G582" s="46"/>
      <c r="H582" s="46"/>
      <c r="I582" s="46"/>
      <c r="J582" s="46"/>
      <c r="K582" s="46"/>
      <c r="L582" s="46"/>
      <c r="M582" s="46"/>
      <c r="N582" s="46"/>
      <c r="O582" s="46"/>
      <c r="P582" s="46"/>
      <c r="Q582" s="46"/>
      <c r="R582" s="46"/>
      <c r="S582" s="46"/>
      <c r="T582" s="46"/>
      <c r="U582" s="46"/>
      <c r="V582" s="46"/>
      <c r="W582" s="46"/>
    </row>
    <row r="583" spans="3:23" x14ac:dyDescent="0.2">
      <c r="C583" s="46"/>
      <c r="D583" s="46"/>
      <c r="E583" s="46"/>
      <c r="F583" s="46"/>
      <c r="G583" s="46"/>
      <c r="H583" s="46"/>
      <c r="I583" s="46"/>
      <c r="J583" s="46"/>
      <c r="K583" s="46"/>
      <c r="L583" s="46"/>
      <c r="M583" s="46"/>
      <c r="N583" s="46"/>
      <c r="O583" s="46"/>
      <c r="P583" s="46"/>
      <c r="Q583" s="46"/>
      <c r="R583" s="46"/>
      <c r="S583" s="46"/>
      <c r="T583" s="46"/>
      <c r="U583" s="46"/>
      <c r="V583" s="46"/>
      <c r="W583" s="46"/>
    </row>
    <row r="584" spans="3:23" x14ac:dyDescent="0.2">
      <c r="C584" s="46"/>
      <c r="D584" s="46"/>
      <c r="E584" s="46"/>
      <c r="F584" s="46"/>
      <c r="G584" s="46"/>
      <c r="H584" s="46"/>
      <c r="I584" s="46"/>
      <c r="J584" s="46"/>
      <c r="K584" s="46"/>
      <c r="L584" s="46"/>
      <c r="M584" s="46"/>
      <c r="N584" s="46"/>
      <c r="O584" s="46"/>
      <c r="P584" s="46"/>
      <c r="Q584" s="46"/>
      <c r="R584" s="46"/>
      <c r="S584" s="46"/>
      <c r="T584" s="46"/>
      <c r="U584" s="46"/>
      <c r="V584" s="46"/>
      <c r="W584" s="46"/>
    </row>
    <row r="585" spans="3:23" x14ac:dyDescent="0.2">
      <c r="C585" s="46"/>
      <c r="D585" s="46"/>
      <c r="E585" s="46"/>
      <c r="F585" s="46"/>
      <c r="G585" s="46"/>
      <c r="H585" s="46"/>
      <c r="I585" s="46"/>
      <c r="J585" s="46"/>
      <c r="K585" s="46"/>
      <c r="L585" s="46"/>
      <c r="M585" s="46"/>
      <c r="N585" s="46"/>
      <c r="O585" s="46"/>
      <c r="P585" s="46"/>
      <c r="Q585" s="46"/>
      <c r="R585" s="46"/>
      <c r="S585" s="46"/>
      <c r="T585" s="46"/>
      <c r="U585" s="46"/>
      <c r="V585" s="46"/>
      <c r="W585" s="46"/>
    </row>
    <row r="586" spans="3:23" x14ac:dyDescent="0.2">
      <c r="C586" s="46"/>
      <c r="D586" s="46"/>
      <c r="E586" s="46"/>
      <c r="F586" s="46"/>
      <c r="G586" s="46"/>
      <c r="H586" s="46"/>
      <c r="I586" s="46"/>
      <c r="J586" s="46"/>
      <c r="K586" s="46"/>
      <c r="L586" s="46"/>
      <c r="M586" s="46"/>
      <c r="N586" s="46"/>
      <c r="O586" s="46"/>
      <c r="P586" s="46"/>
      <c r="Q586" s="46"/>
      <c r="R586" s="46"/>
      <c r="S586" s="46"/>
      <c r="T586" s="46"/>
      <c r="U586" s="46"/>
      <c r="V586" s="46"/>
      <c r="W586" s="46"/>
    </row>
    <row r="587" spans="3:23" x14ac:dyDescent="0.2">
      <c r="C587" s="46"/>
      <c r="D587" s="46"/>
      <c r="E587" s="46"/>
      <c r="F587" s="46"/>
      <c r="G587" s="46"/>
      <c r="H587" s="46"/>
      <c r="I587" s="46"/>
      <c r="J587" s="46"/>
      <c r="K587" s="46"/>
      <c r="L587" s="46"/>
      <c r="M587" s="46"/>
      <c r="N587" s="46"/>
      <c r="O587" s="46"/>
      <c r="P587" s="46"/>
      <c r="Q587" s="46"/>
      <c r="R587" s="46"/>
      <c r="S587" s="46"/>
      <c r="T587" s="46"/>
      <c r="U587" s="46"/>
      <c r="V587" s="46"/>
      <c r="W587" s="46"/>
    </row>
    <row r="588" spans="3:23" x14ac:dyDescent="0.2">
      <c r="C588" s="46"/>
      <c r="D588" s="46"/>
      <c r="E588" s="46"/>
      <c r="F588" s="46"/>
      <c r="G588" s="46"/>
      <c r="H588" s="46"/>
      <c r="I588" s="46"/>
      <c r="J588" s="46"/>
      <c r="K588" s="46"/>
      <c r="L588" s="46"/>
      <c r="M588" s="46"/>
      <c r="N588" s="46"/>
      <c r="O588" s="46"/>
      <c r="P588" s="46"/>
      <c r="Q588" s="46"/>
      <c r="R588" s="46"/>
      <c r="S588" s="46"/>
      <c r="T588" s="46"/>
      <c r="U588" s="46"/>
      <c r="V588" s="46"/>
      <c r="W588" s="46"/>
    </row>
    <row r="589" spans="3:23" x14ac:dyDescent="0.2">
      <c r="C589" s="46"/>
      <c r="D589" s="46"/>
      <c r="E589" s="46"/>
      <c r="F589" s="46"/>
      <c r="G589" s="46"/>
      <c r="H589" s="46"/>
      <c r="I589" s="46"/>
      <c r="J589" s="46"/>
      <c r="K589" s="46"/>
      <c r="L589" s="46"/>
      <c r="M589" s="46"/>
      <c r="N589" s="46"/>
      <c r="O589" s="46"/>
      <c r="P589" s="46"/>
      <c r="Q589" s="46"/>
      <c r="R589" s="46"/>
      <c r="S589" s="46"/>
      <c r="T589" s="46"/>
      <c r="U589" s="46"/>
      <c r="V589" s="46"/>
      <c r="W589" s="46"/>
    </row>
    <row r="590" spans="3:23" x14ac:dyDescent="0.2">
      <c r="C590" s="46"/>
      <c r="D590" s="46"/>
      <c r="E590" s="46"/>
      <c r="F590" s="46"/>
      <c r="G590" s="46"/>
      <c r="H590" s="46"/>
      <c r="I590" s="46"/>
      <c r="J590" s="46"/>
      <c r="K590" s="46"/>
      <c r="L590" s="46"/>
      <c r="M590" s="46"/>
      <c r="N590" s="46"/>
      <c r="O590" s="46"/>
      <c r="P590" s="46"/>
      <c r="Q590" s="46"/>
      <c r="R590" s="46"/>
      <c r="S590" s="46"/>
      <c r="T590" s="46"/>
      <c r="U590" s="46"/>
      <c r="V590" s="46"/>
      <c r="W590" s="46"/>
    </row>
    <row r="591" spans="3:23" x14ac:dyDescent="0.2">
      <c r="C591" s="46"/>
      <c r="D591" s="46"/>
      <c r="E591" s="46"/>
      <c r="F591" s="46"/>
      <c r="G591" s="46"/>
      <c r="H591" s="46"/>
      <c r="I591" s="46"/>
      <c r="J591" s="46"/>
      <c r="K591" s="46"/>
      <c r="L591" s="46"/>
      <c r="M591" s="46"/>
      <c r="N591" s="46"/>
      <c r="O591" s="46"/>
      <c r="P591" s="46"/>
      <c r="Q591" s="46"/>
      <c r="R591" s="46"/>
      <c r="S591" s="46"/>
      <c r="T591" s="46"/>
      <c r="U591" s="46"/>
      <c r="V591" s="46"/>
      <c r="W591" s="46"/>
    </row>
    <row r="592" spans="3:23" x14ac:dyDescent="0.2">
      <c r="C592" s="46"/>
      <c r="D592" s="46"/>
      <c r="E592" s="46"/>
      <c r="F592" s="46"/>
      <c r="G592" s="46"/>
      <c r="H592" s="46"/>
      <c r="I592" s="46"/>
      <c r="J592" s="46"/>
      <c r="K592" s="46"/>
      <c r="L592" s="46"/>
      <c r="M592" s="46"/>
      <c r="N592" s="46"/>
      <c r="O592" s="46"/>
      <c r="P592" s="46"/>
      <c r="Q592" s="46"/>
      <c r="R592" s="46"/>
      <c r="S592" s="46"/>
      <c r="T592" s="46"/>
      <c r="U592" s="46"/>
      <c r="V592" s="46"/>
      <c r="W592" s="46"/>
    </row>
    <row r="593" spans="3:23" x14ac:dyDescent="0.2">
      <c r="C593" s="46"/>
      <c r="D593" s="46"/>
      <c r="E593" s="46"/>
      <c r="F593" s="46"/>
      <c r="G593" s="46"/>
      <c r="H593" s="46"/>
      <c r="I593" s="46"/>
      <c r="J593" s="46"/>
      <c r="K593" s="46"/>
      <c r="L593" s="46"/>
      <c r="M593" s="46"/>
      <c r="N593" s="46"/>
      <c r="O593" s="46"/>
      <c r="P593" s="46"/>
      <c r="Q593" s="46"/>
      <c r="R593" s="46"/>
      <c r="S593" s="46"/>
      <c r="T593" s="46"/>
      <c r="U593" s="46"/>
      <c r="V593" s="46"/>
      <c r="W593" s="46"/>
    </row>
    <row r="594" spans="3:23" x14ac:dyDescent="0.2">
      <c r="C594" s="46"/>
      <c r="D594" s="46"/>
      <c r="E594" s="46"/>
      <c r="F594" s="46"/>
      <c r="G594" s="46"/>
      <c r="H594" s="46"/>
      <c r="I594" s="46"/>
      <c r="J594" s="46"/>
      <c r="K594" s="46"/>
      <c r="L594" s="46"/>
      <c r="M594" s="46"/>
      <c r="N594" s="46"/>
      <c r="O594" s="46"/>
      <c r="P594" s="46"/>
      <c r="Q594" s="46"/>
      <c r="R594" s="46"/>
      <c r="S594" s="46"/>
      <c r="T594" s="46"/>
      <c r="U594" s="46"/>
      <c r="V594" s="46"/>
      <c r="W594" s="46"/>
    </row>
    <row r="595" spans="3:23" x14ac:dyDescent="0.2">
      <c r="C595" s="46"/>
      <c r="D595" s="46"/>
      <c r="E595" s="46"/>
      <c r="F595" s="46"/>
      <c r="G595" s="46"/>
      <c r="H595" s="46"/>
      <c r="I595" s="46"/>
      <c r="J595" s="46"/>
      <c r="K595" s="46"/>
      <c r="L595" s="46"/>
      <c r="M595" s="46"/>
      <c r="N595" s="46"/>
      <c r="O595" s="46"/>
      <c r="P595" s="46"/>
      <c r="Q595" s="46"/>
      <c r="R595" s="46"/>
      <c r="S595" s="46"/>
      <c r="T595" s="46"/>
      <c r="U595" s="46"/>
      <c r="V595" s="46"/>
      <c r="W595" s="46"/>
    </row>
    <row r="596" spans="3:23" x14ac:dyDescent="0.2">
      <c r="C596" s="46"/>
      <c r="D596" s="46"/>
      <c r="E596" s="46"/>
      <c r="F596" s="46"/>
      <c r="G596" s="46"/>
      <c r="H596" s="46"/>
      <c r="I596" s="46"/>
      <c r="J596" s="46"/>
      <c r="K596" s="46"/>
      <c r="L596" s="46"/>
      <c r="M596" s="46"/>
      <c r="N596" s="46"/>
      <c r="O596" s="46"/>
      <c r="P596" s="46"/>
      <c r="Q596" s="46"/>
      <c r="R596" s="46"/>
      <c r="S596" s="46"/>
      <c r="T596" s="46"/>
      <c r="U596" s="46"/>
      <c r="V596" s="46"/>
      <c r="W596" s="46"/>
    </row>
    <row r="597" spans="3:23" x14ac:dyDescent="0.2">
      <c r="C597" s="46"/>
      <c r="D597" s="46"/>
      <c r="E597" s="46"/>
      <c r="F597" s="46"/>
      <c r="G597" s="46"/>
      <c r="H597" s="46"/>
      <c r="I597" s="46"/>
      <c r="J597" s="46"/>
      <c r="K597" s="46"/>
      <c r="L597" s="46"/>
      <c r="M597" s="46"/>
      <c r="N597" s="46"/>
      <c r="O597" s="46"/>
      <c r="P597" s="46"/>
      <c r="Q597" s="46"/>
      <c r="R597" s="46"/>
      <c r="S597" s="46"/>
      <c r="T597" s="46"/>
      <c r="U597" s="46"/>
      <c r="V597" s="46"/>
      <c r="W597" s="46"/>
    </row>
    <row r="598" spans="3:23" x14ac:dyDescent="0.2">
      <c r="C598" s="46"/>
      <c r="D598" s="46"/>
      <c r="E598" s="46"/>
      <c r="F598" s="46"/>
      <c r="G598" s="46"/>
      <c r="H598" s="46"/>
      <c r="I598" s="46"/>
      <c r="J598" s="46"/>
      <c r="K598" s="46"/>
      <c r="L598" s="46"/>
      <c r="M598" s="46"/>
      <c r="N598" s="46"/>
      <c r="O598" s="46"/>
      <c r="P598" s="46"/>
      <c r="Q598" s="46"/>
      <c r="R598" s="46"/>
      <c r="S598" s="46"/>
      <c r="T598" s="46"/>
      <c r="U598" s="46"/>
      <c r="V598" s="46"/>
      <c r="W598" s="46"/>
    </row>
    <row r="599" spans="3:23" x14ac:dyDescent="0.2">
      <c r="C599" s="46"/>
      <c r="D599" s="46"/>
      <c r="E599" s="46"/>
      <c r="F599" s="46"/>
      <c r="G599" s="46"/>
      <c r="H599" s="46"/>
      <c r="I599" s="46"/>
      <c r="J599" s="46"/>
      <c r="K599" s="46"/>
      <c r="L599" s="46"/>
      <c r="M599" s="46"/>
      <c r="N599" s="46"/>
      <c r="O599" s="46"/>
      <c r="P599" s="46"/>
      <c r="Q599" s="46"/>
      <c r="R599" s="46"/>
      <c r="S599" s="46"/>
      <c r="T599" s="46"/>
      <c r="U599" s="46"/>
      <c r="V599" s="46"/>
      <c r="W599" s="46"/>
    </row>
    <row r="600" spans="3:23" x14ac:dyDescent="0.2">
      <c r="C600" s="46"/>
      <c r="D600" s="46"/>
      <c r="E600" s="46"/>
      <c r="F600" s="46"/>
      <c r="G600" s="46"/>
      <c r="H600" s="46"/>
      <c r="I600" s="46"/>
      <c r="J600" s="46"/>
      <c r="K600" s="46"/>
      <c r="L600" s="46"/>
      <c r="M600" s="46"/>
      <c r="N600" s="46"/>
      <c r="O600" s="46"/>
      <c r="P600" s="46"/>
      <c r="Q600" s="46"/>
      <c r="R600" s="46"/>
      <c r="S600" s="46"/>
      <c r="T600" s="46"/>
      <c r="U600" s="46"/>
      <c r="V600" s="46"/>
      <c r="W600" s="46"/>
    </row>
    <row r="601" spans="3:23" x14ac:dyDescent="0.2">
      <c r="C601" s="46"/>
      <c r="D601" s="46"/>
      <c r="E601" s="46"/>
      <c r="F601" s="46"/>
      <c r="G601" s="46"/>
      <c r="H601" s="46"/>
      <c r="I601" s="46"/>
      <c r="J601" s="46"/>
      <c r="K601" s="46"/>
      <c r="L601" s="46"/>
      <c r="M601" s="46"/>
      <c r="N601" s="46"/>
      <c r="O601" s="46"/>
      <c r="P601" s="46"/>
      <c r="Q601" s="46"/>
      <c r="R601" s="46"/>
      <c r="S601" s="46"/>
      <c r="T601" s="46"/>
      <c r="U601" s="46"/>
      <c r="V601" s="46"/>
      <c r="W601" s="46"/>
    </row>
    <row r="602" spans="3:23" x14ac:dyDescent="0.2">
      <c r="C602" s="46"/>
      <c r="D602" s="46"/>
      <c r="E602" s="46"/>
      <c r="F602" s="46"/>
      <c r="G602" s="46"/>
      <c r="H602" s="46"/>
      <c r="I602" s="46"/>
      <c r="J602" s="46"/>
      <c r="K602" s="46"/>
      <c r="L602" s="46"/>
      <c r="M602" s="46"/>
      <c r="N602" s="46"/>
      <c r="O602" s="46"/>
      <c r="P602" s="46"/>
      <c r="Q602" s="46"/>
      <c r="R602" s="46"/>
      <c r="S602" s="46"/>
      <c r="T602" s="46"/>
      <c r="U602" s="46"/>
      <c r="V602" s="46"/>
      <c r="W602" s="46"/>
    </row>
    <row r="603" spans="3:23" x14ac:dyDescent="0.2">
      <c r="C603" s="46"/>
      <c r="D603" s="46"/>
      <c r="E603" s="46"/>
      <c r="F603" s="46"/>
      <c r="G603" s="46"/>
      <c r="H603" s="46"/>
      <c r="I603" s="46"/>
      <c r="J603" s="46"/>
      <c r="K603" s="46"/>
      <c r="L603" s="46"/>
      <c r="M603" s="46"/>
      <c r="N603" s="46"/>
      <c r="O603" s="46"/>
      <c r="P603" s="46"/>
      <c r="Q603" s="46"/>
      <c r="R603" s="46"/>
      <c r="S603" s="46"/>
      <c r="T603" s="46"/>
      <c r="U603" s="46"/>
      <c r="V603" s="46"/>
      <c r="W603" s="46"/>
    </row>
    <row r="604" spans="3:23" x14ac:dyDescent="0.2">
      <c r="C604" s="46"/>
      <c r="D604" s="46"/>
      <c r="E604" s="46"/>
      <c r="F604" s="46"/>
      <c r="G604" s="46"/>
      <c r="H604" s="46"/>
      <c r="I604" s="46"/>
      <c r="J604" s="46"/>
      <c r="K604" s="46"/>
      <c r="L604" s="46"/>
      <c r="M604" s="46"/>
      <c r="N604" s="46"/>
      <c r="O604" s="46"/>
      <c r="P604" s="46"/>
      <c r="Q604" s="46"/>
      <c r="R604" s="46"/>
      <c r="S604" s="46"/>
      <c r="T604" s="46"/>
      <c r="U604" s="46"/>
      <c r="V604" s="46"/>
      <c r="W604" s="46"/>
    </row>
    <row r="605" spans="3:23" x14ac:dyDescent="0.2">
      <c r="C605" s="46"/>
      <c r="D605" s="46"/>
      <c r="E605" s="46"/>
      <c r="F605" s="46"/>
      <c r="G605" s="46"/>
      <c r="H605" s="46"/>
      <c r="I605" s="46"/>
      <c r="J605" s="46"/>
      <c r="K605" s="46"/>
      <c r="L605" s="46"/>
      <c r="M605" s="46"/>
      <c r="N605" s="46"/>
      <c r="O605" s="46"/>
      <c r="P605" s="46"/>
      <c r="Q605" s="46"/>
      <c r="R605" s="46"/>
      <c r="S605" s="46"/>
      <c r="T605" s="46"/>
      <c r="U605" s="46"/>
      <c r="V605" s="46"/>
      <c r="W605" s="46"/>
    </row>
    <row r="606" spans="3:23" x14ac:dyDescent="0.2">
      <c r="C606" s="46"/>
      <c r="D606" s="46"/>
      <c r="E606" s="46"/>
      <c r="F606" s="46"/>
      <c r="G606" s="46"/>
      <c r="H606" s="46"/>
      <c r="I606" s="46"/>
      <c r="J606" s="46"/>
      <c r="K606" s="46"/>
      <c r="L606" s="46"/>
      <c r="M606" s="46"/>
      <c r="N606" s="46"/>
      <c r="O606" s="46"/>
      <c r="P606" s="46"/>
      <c r="Q606" s="46"/>
      <c r="R606" s="46"/>
      <c r="S606" s="46"/>
      <c r="T606" s="46"/>
      <c r="U606" s="46"/>
      <c r="V606" s="46"/>
      <c r="W606" s="46"/>
    </row>
    <row r="607" spans="3:23" x14ac:dyDescent="0.2">
      <c r="C607" s="46"/>
      <c r="D607" s="46"/>
      <c r="E607" s="46"/>
      <c r="F607" s="46"/>
      <c r="G607" s="46"/>
      <c r="H607" s="46"/>
      <c r="I607" s="46"/>
      <c r="J607" s="46"/>
      <c r="K607" s="46"/>
      <c r="L607" s="46"/>
      <c r="M607" s="46"/>
      <c r="N607" s="46"/>
      <c r="O607" s="46"/>
      <c r="P607" s="46"/>
      <c r="Q607" s="46"/>
      <c r="R607" s="46"/>
      <c r="S607" s="46"/>
      <c r="T607" s="46"/>
      <c r="U607" s="46"/>
      <c r="V607" s="46"/>
      <c r="W607" s="46"/>
    </row>
    <row r="608" spans="3:23" x14ac:dyDescent="0.2">
      <c r="C608" s="46"/>
      <c r="D608" s="46"/>
      <c r="E608" s="46"/>
      <c r="F608" s="46"/>
      <c r="G608" s="46"/>
      <c r="H608" s="46"/>
      <c r="I608" s="46"/>
      <c r="J608" s="46"/>
      <c r="K608" s="46"/>
      <c r="L608" s="46"/>
      <c r="M608" s="46"/>
      <c r="N608" s="46"/>
      <c r="O608" s="46"/>
      <c r="P608" s="46"/>
      <c r="Q608" s="46"/>
      <c r="R608" s="46"/>
      <c r="S608" s="46"/>
      <c r="T608" s="46"/>
      <c r="U608" s="46"/>
      <c r="V608" s="46"/>
      <c r="W608" s="46"/>
    </row>
    <row r="609" spans="3:23" x14ac:dyDescent="0.2">
      <c r="C609" s="46"/>
      <c r="D609" s="46"/>
      <c r="E609" s="46"/>
      <c r="F609" s="46"/>
      <c r="G609" s="46"/>
      <c r="H609" s="46"/>
      <c r="I609" s="46"/>
      <c r="J609" s="46"/>
      <c r="K609" s="46"/>
      <c r="L609" s="46"/>
      <c r="M609" s="46"/>
      <c r="N609" s="46"/>
      <c r="O609" s="46"/>
      <c r="P609" s="46"/>
      <c r="Q609" s="46"/>
      <c r="R609" s="46"/>
      <c r="S609" s="46"/>
      <c r="T609" s="46"/>
      <c r="U609" s="46"/>
      <c r="V609" s="46"/>
      <c r="W609" s="46"/>
    </row>
    <row r="610" spans="3:23" x14ac:dyDescent="0.2">
      <c r="C610" s="46"/>
      <c r="D610" s="46"/>
      <c r="E610" s="46"/>
      <c r="F610" s="46"/>
      <c r="G610" s="46"/>
      <c r="H610" s="46"/>
      <c r="I610" s="46"/>
      <c r="J610" s="46"/>
      <c r="K610" s="46"/>
      <c r="L610" s="46"/>
      <c r="M610" s="46"/>
      <c r="N610" s="46"/>
      <c r="O610" s="46"/>
      <c r="P610" s="46"/>
      <c r="Q610" s="46"/>
      <c r="R610" s="46"/>
      <c r="S610" s="46"/>
      <c r="T610" s="46"/>
      <c r="U610" s="46"/>
      <c r="V610" s="46"/>
      <c r="W610" s="46"/>
    </row>
    <row r="611" spans="3:23" x14ac:dyDescent="0.2">
      <c r="C611" s="46"/>
      <c r="D611" s="46"/>
      <c r="E611" s="46"/>
      <c r="F611" s="46"/>
      <c r="G611" s="46"/>
      <c r="H611" s="46"/>
      <c r="I611" s="46"/>
      <c r="J611" s="46"/>
      <c r="K611" s="46"/>
      <c r="L611" s="46"/>
      <c r="M611" s="46"/>
      <c r="N611" s="46"/>
      <c r="O611" s="46"/>
      <c r="P611" s="46"/>
      <c r="Q611" s="46"/>
      <c r="R611" s="46"/>
      <c r="S611" s="46"/>
      <c r="T611" s="46"/>
      <c r="U611" s="46"/>
      <c r="V611" s="46"/>
      <c r="W611" s="46"/>
    </row>
    <row r="612" spans="3:23" x14ac:dyDescent="0.2">
      <c r="C612" s="46"/>
      <c r="D612" s="46"/>
      <c r="E612" s="46"/>
      <c r="F612" s="46"/>
      <c r="G612" s="46"/>
      <c r="H612" s="46"/>
      <c r="I612" s="46"/>
      <c r="J612" s="46"/>
      <c r="K612" s="46"/>
      <c r="L612" s="46"/>
      <c r="M612" s="46"/>
      <c r="N612" s="46"/>
      <c r="O612" s="46"/>
      <c r="P612" s="46"/>
      <c r="Q612" s="46"/>
      <c r="R612" s="46"/>
      <c r="S612" s="46"/>
      <c r="T612" s="46"/>
      <c r="U612" s="46"/>
      <c r="V612" s="46"/>
      <c r="W612" s="46"/>
    </row>
    <row r="613" spans="3:23" x14ac:dyDescent="0.2">
      <c r="C613" s="46"/>
      <c r="D613" s="46"/>
      <c r="E613" s="46"/>
      <c r="F613" s="46"/>
      <c r="G613" s="46"/>
      <c r="H613" s="46"/>
      <c r="I613" s="46"/>
      <c r="J613" s="46"/>
      <c r="K613" s="46"/>
      <c r="L613" s="46"/>
      <c r="M613" s="46"/>
      <c r="N613" s="46"/>
      <c r="O613" s="46"/>
      <c r="P613" s="46"/>
      <c r="Q613" s="46"/>
      <c r="R613" s="46"/>
      <c r="S613" s="46"/>
      <c r="T613" s="46"/>
      <c r="U613" s="46"/>
      <c r="V613" s="46"/>
      <c r="W613" s="46"/>
    </row>
    <row r="614" spans="3:23" x14ac:dyDescent="0.2">
      <c r="C614" s="46"/>
      <c r="D614" s="46"/>
      <c r="E614" s="46"/>
      <c r="F614" s="46"/>
      <c r="G614" s="46"/>
      <c r="H614" s="46"/>
      <c r="I614" s="46"/>
      <c r="J614" s="46"/>
      <c r="K614" s="46"/>
      <c r="L614" s="46"/>
      <c r="M614" s="46"/>
      <c r="N614" s="46"/>
      <c r="O614" s="46"/>
      <c r="P614" s="46"/>
      <c r="Q614" s="46"/>
      <c r="R614" s="46"/>
      <c r="S614" s="46"/>
      <c r="T614" s="46"/>
      <c r="U614" s="46"/>
      <c r="V614" s="46"/>
      <c r="W614" s="46"/>
    </row>
    <row r="615" spans="3:23" x14ac:dyDescent="0.2">
      <c r="C615" s="46"/>
      <c r="D615" s="46"/>
      <c r="E615" s="46"/>
      <c r="F615" s="46"/>
      <c r="G615" s="46"/>
      <c r="H615" s="46"/>
      <c r="I615" s="46"/>
      <c r="J615" s="46"/>
      <c r="K615" s="46"/>
      <c r="L615" s="46"/>
      <c r="M615" s="46"/>
      <c r="N615" s="46"/>
      <c r="O615" s="46"/>
      <c r="P615" s="46"/>
      <c r="Q615" s="46"/>
      <c r="R615" s="46"/>
      <c r="S615" s="46"/>
      <c r="T615" s="46"/>
      <c r="U615" s="46"/>
      <c r="V615" s="46"/>
      <c r="W615" s="46"/>
    </row>
    <row r="616" spans="3:23" x14ac:dyDescent="0.2">
      <c r="C616" s="46"/>
      <c r="D616" s="46"/>
      <c r="E616" s="46"/>
      <c r="F616" s="46"/>
      <c r="G616" s="46"/>
      <c r="H616" s="46"/>
      <c r="I616" s="46"/>
      <c r="J616" s="46"/>
      <c r="K616" s="46"/>
      <c r="L616" s="46"/>
      <c r="M616" s="46"/>
      <c r="N616" s="46"/>
      <c r="O616" s="46"/>
      <c r="P616" s="46"/>
      <c r="Q616" s="46"/>
      <c r="R616" s="46"/>
      <c r="S616" s="46"/>
      <c r="T616" s="46"/>
      <c r="U616" s="46"/>
      <c r="V616" s="46"/>
      <c r="W616" s="46"/>
    </row>
    <row r="617" spans="3:23" x14ac:dyDescent="0.2">
      <c r="C617" s="46"/>
      <c r="D617" s="46"/>
      <c r="E617" s="46"/>
      <c r="F617" s="46"/>
      <c r="G617" s="46"/>
      <c r="H617" s="46"/>
      <c r="I617" s="46"/>
      <c r="J617" s="46"/>
      <c r="K617" s="46"/>
      <c r="L617" s="46"/>
      <c r="M617" s="46"/>
      <c r="N617" s="46"/>
      <c r="O617" s="46"/>
      <c r="P617" s="46"/>
      <c r="Q617" s="46"/>
      <c r="R617" s="46"/>
      <c r="S617" s="46"/>
      <c r="T617" s="46"/>
      <c r="U617" s="46"/>
      <c r="V617" s="46"/>
      <c r="W617" s="46"/>
    </row>
    <row r="618" spans="3:23" x14ac:dyDescent="0.2">
      <c r="C618" s="46"/>
      <c r="D618" s="46"/>
      <c r="E618" s="46"/>
      <c r="F618" s="46"/>
      <c r="G618" s="46"/>
      <c r="H618" s="46"/>
      <c r="I618" s="46"/>
      <c r="J618" s="46"/>
      <c r="K618" s="46"/>
      <c r="L618" s="46"/>
      <c r="M618" s="46"/>
      <c r="N618" s="46"/>
      <c r="O618" s="46"/>
      <c r="P618" s="46"/>
      <c r="Q618" s="46"/>
      <c r="R618" s="46"/>
      <c r="S618" s="46"/>
      <c r="T618" s="46"/>
      <c r="U618" s="46"/>
      <c r="V618" s="46"/>
      <c r="W618" s="46"/>
    </row>
    <row r="619" spans="3:23" x14ac:dyDescent="0.2">
      <c r="C619" s="46"/>
      <c r="D619" s="46"/>
      <c r="E619" s="46"/>
      <c r="F619" s="46"/>
      <c r="G619" s="46"/>
      <c r="H619" s="46"/>
      <c r="I619" s="46"/>
      <c r="J619" s="46"/>
      <c r="K619" s="46"/>
      <c r="L619" s="46"/>
      <c r="M619" s="46"/>
      <c r="N619" s="46"/>
      <c r="O619" s="46"/>
      <c r="P619" s="46"/>
      <c r="Q619" s="46"/>
      <c r="R619" s="46"/>
      <c r="S619" s="46"/>
      <c r="T619" s="46"/>
      <c r="U619" s="46"/>
      <c r="V619" s="46"/>
      <c r="W619" s="46"/>
    </row>
    <row r="620" spans="3:23" x14ac:dyDescent="0.2">
      <c r="C620" s="46"/>
      <c r="D620" s="46"/>
      <c r="E620" s="46"/>
      <c r="F620" s="46"/>
      <c r="G620" s="46"/>
      <c r="H620" s="46"/>
      <c r="I620" s="46"/>
      <c r="J620" s="46"/>
      <c r="K620" s="46"/>
      <c r="L620" s="46"/>
      <c r="M620" s="46"/>
      <c r="N620" s="46"/>
      <c r="O620" s="46"/>
      <c r="P620" s="46"/>
      <c r="Q620" s="46"/>
      <c r="R620" s="46"/>
      <c r="S620" s="46"/>
      <c r="T620" s="46"/>
      <c r="U620" s="46"/>
      <c r="V620" s="46"/>
      <c r="W620" s="46"/>
    </row>
    <row r="621" spans="3:23" x14ac:dyDescent="0.2">
      <c r="C621" s="46"/>
      <c r="D621" s="46"/>
      <c r="E621" s="46"/>
      <c r="F621" s="46"/>
      <c r="G621" s="46"/>
      <c r="H621" s="46"/>
      <c r="I621" s="46"/>
      <c r="J621" s="46"/>
      <c r="K621" s="46"/>
      <c r="L621" s="46"/>
      <c r="M621" s="46"/>
      <c r="N621" s="46"/>
      <c r="O621" s="46"/>
      <c r="P621" s="46"/>
      <c r="Q621" s="46"/>
      <c r="R621" s="46"/>
      <c r="S621" s="46"/>
      <c r="T621" s="46"/>
      <c r="U621" s="46"/>
      <c r="V621" s="46"/>
      <c r="W621" s="46"/>
    </row>
    <row r="622" spans="3:23" x14ac:dyDescent="0.2">
      <c r="C622" s="46"/>
      <c r="D622" s="46"/>
      <c r="E622" s="46"/>
      <c r="F622" s="46"/>
      <c r="G622" s="46"/>
      <c r="H622" s="46"/>
      <c r="I622" s="46"/>
      <c r="J622" s="46"/>
      <c r="K622" s="46"/>
      <c r="L622" s="46"/>
      <c r="M622" s="46"/>
      <c r="N622" s="46"/>
      <c r="O622" s="46"/>
      <c r="P622" s="46"/>
      <c r="Q622" s="46"/>
      <c r="R622" s="46"/>
      <c r="S622" s="46"/>
      <c r="T622" s="46"/>
      <c r="U622" s="46"/>
      <c r="V622" s="46"/>
      <c r="W622" s="46"/>
    </row>
    <row r="623" spans="3:23" x14ac:dyDescent="0.2">
      <c r="C623" s="46"/>
      <c r="D623" s="46"/>
      <c r="E623" s="46"/>
      <c r="F623" s="46"/>
      <c r="G623" s="46"/>
      <c r="H623" s="46"/>
      <c r="I623" s="46"/>
      <c r="J623" s="46"/>
      <c r="K623" s="46"/>
      <c r="L623" s="46"/>
      <c r="M623" s="46"/>
      <c r="N623" s="46"/>
      <c r="O623" s="46"/>
      <c r="P623" s="46"/>
      <c r="Q623" s="46"/>
      <c r="R623" s="46"/>
      <c r="S623" s="46"/>
      <c r="T623" s="46"/>
      <c r="U623" s="46"/>
      <c r="V623" s="46"/>
      <c r="W623" s="46"/>
    </row>
    <row r="624" spans="3:23" x14ac:dyDescent="0.2">
      <c r="C624" s="46"/>
      <c r="D624" s="46"/>
      <c r="E624" s="46"/>
      <c r="F624" s="46"/>
      <c r="G624" s="46"/>
      <c r="H624" s="46"/>
      <c r="I624" s="46"/>
      <c r="J624" s="46"/>
      <c r="K624" s="46"/>
      <c r="L624" s="46"/>
      <c r="M624" s="46"/>
      <c r="N624" s="46"/>
      <c r="O624" s="46"/>
      <c r="P624" s="46"/>
      <c r="Q624" s="46"/>
      <c r="R624" s="46"/>
      <c r="S624" s="46"/>
      <c r="T624" s="46"/>
      <c r="U624" s="46"/>
      <c r="V624" s="46"/>
      <c r="W624" s="46"/>
    </row>
    <row r="625" spans="3:23" x14ac:dyDescent="0.2">
      <c r="C625" s="46"/>
      <c r="D625" s="46"/>
      <c r="E625" s="46"/>
      <c r="F625" s="46"/>
      <c r="G625" s="46"/>
      <c r="H625" s="46"/>
      <c r="I625" s="46"/>
      <c r="J625" s="46"/>
      <c r="K625" s="46"/>
      <c r="L625" s="46"/>
      <c r="M625" s="46"/>
      <c r="N625" s="46"/>
      <c r="O625" s="46"/>
      <c r="P625" s="46"/>
      <c r="Q625" s="46"/>
      <c r="R625" s="46"/>
      <c r="S625" s="46"/>
      <c r="T625" s="46"/>
      <c r="U625" s="46"/>
      <c r="V625" s="46"/>
      <c r="W625" s="46"/>
    </row>
    <row r="626" spans="3:23" x14ac:dyDescent="0.2">
      <c r="C626" s="46"/>
      <c r="D626" s="46"/>
      <c r="E626" s="46"/>
      <c r="F626" s="46"/>
      <c r="G626" s="46"/>
      <c r="H626" s="46"/>
      <c r="I626" s="46"/>
      <c r="J626" s="46"/>
      <c r="K626" s="46"/>
      <c r="L626" s="46"/>
      <c r="M626" s="46"/>
      <c r="N626" s="46"/>
      <c r="O626" s="46"/>
      <c r="P626" s="46"/>
      <c r="Q626" s="46"/>
      <c r="R626" s="46"/>
      <c r="S626" s="46"/>
      <c r="T626" s="46"/>
      <c r="U626" s="46"/>
      <c r="V626" s="46"/>
      <c r="W626" s="46"/>
    </row>
    <row r="627" spans="3:23" x14ac:dyDescent="0.2">
      <c r="C627" s="46"/>
      <c r="D627" s="46"/>
      <c r="E627" s="46"/>
      <c r="F627" s="46"/>
      <c r="G627" s="46"/>
      <c r="H627" s="46"/>
      <c r="I627" s="46"/>
      <c r="J627" s="46"/>
      <c r="K627" s="46"/>
      <c r="L627" s="46"/>
      <c r="M627" s="46"/>
      <c r="N627" s="46"/>
      <c r="O627" s="46"/>
      <c r="P627" s="46"/>
      <c r="Q627" s="46"/>
      <c r="R627" s="46"/>
      <c r="S627" s="46"/>
      <c r="T627" s="46"/>
      <c r="U627" s="46"/>
      <c r="V627" s="46"/>
      <c r="W627" s="46"/>
    </row>
    <row r="628" spans="3:23" x14ac:dyDescent="0.2">
      <c r="C628" s="46"/>
      <c r="D628" s="46"/>
      <c r="E628" s="46"/>
      <c r="F628" s="46"/>
      <c r="G628" s="46"/>
      <c r="H628" s="46"/>
      <c r="I628" s="46"/>
      <c r="J628" s="46"/>
      <c r="K628" s="46"/>
      <c r="L628" s="46"/>
      <c r="M628" s="46"/>
      <c r="N628" s="46"/>
      <c r="O628" s="46"/>
      <c r="P628" s="46"/>
      <c r="Q628" s="46"/>
      <c r="R628" s="46"/>
      <c r="S628" s="46"/>
      <c r="T628" s="46"/>
      <c r="U628" s="46"/>
      <c r="V628" s="46"/>
      <c r="W628" s="46"/>
    </row>
    <row r="629" spans="3:23" x14ac:dyDescent="0.2">
      <c r="C629" s="46"/>
      <c r="D629" s="46"/>
      <c r="E629" s="46"/>
      <c r="F629" s="46"/>
      <c r="G629" s="46"/>
      <c r="H629" s="46"/>
      <c r="I629" s="46"/>
      <c r="J629" s="46"/>
      <c r="K629" s="46"/>
      <c r="L629" s="46"/>
      <c r="M629" s="46"/>
      <c r="N629" s="46"/>
      <c r="O629" s="46"/>
      <c r="P629" s="46"/>
      <c r="Q629" s="46"/>
      <c r="R629" s="46"/>
      <c r="S629" s="46"/>
      <c r="T629" s="46"/>
      <c r="U629" s="46"/>
      <c r="V629" s="46"/>
      <c r="W629" s="46"/>
    </row>
    <row r="630" spans="3:23" x14ac:dyDescent="0.2">
      <c r="C630" s="46"/>
      <c r="D630" s="46"/>
      <c r="E630" s="46"/>
      <c r="F630" s="46"/>
      <c r="G630" s="46"/>
      <c r="H630" s="46"/>
      <c r="I630" s="46"/>
      <c r="J630" s="46"/>
      <c r="K630" s="46"/>
      <c r="L630" s="46"/>
      <c r="M630" s="46"/>
      <c r="N630" s="46"/>
      <c r="O630" s="46"/>
      <c r="P630" s="46"/>
      <c r="Q630" s="46"/>
      <c r="R630" s="46"/>
      <c r="S630" s="46"/>
      <c r="T630" s="46"/>
      <c r="U630" s="46"/>
      <c r="V630" s="46"/>
      <c r="W630" s="46"/>
    </row>
    <row r="631" spans="3:23" x14ac:dyDescent="0.2">
      <c r="C631" s="46"/>
      <c r="D631" s="46"/>
      <c r="E631" s="46"/>
      <c r="F631" s="46"/>
      <c r="G631" s="46"/>
      <c r="H631" s="46"/>
      <c r="I631" s="46"/>
      <c r="J631" s="46"/>
      <c r="K631" s="46"/>
      <c r="L631" s="46"/>
      <c r="M631" s="46"/>
      <c r="N631" s="46"/>
      <c r="O631" s="46"/>
      <c r="P631" s="46"/>
      <c r="Q631" s="46"/>
      <c r="R631" s="46"/>
      <c r="S631" s="46"/>
      <c r="T631" s="46"/>
      <c r="U631" s="46"/>
      <c r="V631" s="46"/>
      <c r="W631" s="46"/>
    </row>
    <row r="632" spans="3:23" x14ac:dyDescent="0.2">
      <c r="C632" s="46"/>
      <c r="D632" s="46"/>
      <c r="E632" s="46"/>
      <c r="F632" s="46"/>
      <c r="G632" s="46"/>
      <c r="H632" s="46"/>
      <c r="I632" s="46"/>
      <c r="J632" s="46"/>
      <c r="K632" s="46"/>
      <c r="L632" s="46"/>
      <c r="M632" s="46"/>
      <c r="N632" s="46"/>
      <c r="O632" s="46"/>
      <c r="P632" s="46"/>
      <c r="Q632" s="46"/>
      <c r="R632" s="46"/>
      <c r="S632" s="46"/>
      <c r="T632" s="46"/>
      <c r="U632" s="46"/>
      <c r="V632" s="46"/>
      <c r="W632" s="46"/>
    </row>
    <row r="633" spans="3:23" x14ac:dyDescent="0.2">
      <c r="C633" s="46"/>
      <c r="D633" s="46"/>
      <c r="E633" s="46"/>
      <c r="F633" s="46"/>
      <c r="G633" s="46"/>
      <c r="H633" s="46"/>
      <c r="I633" s="46"/>
      <c r="J633" s="46"/>
      <c r="K633" s="46"/>
      <c r="L633" s="46"/>
      <c r="M633" s="46"/>
      <c r="N633" s="46"/>
      <c r="O633" s="46"/>
      <c r="P633" s="46"/>
      <c r="Q633" s="46"/>
      <c r="R633" s="46"/>
      <c r="S633" s="46"/>
      <c r="T633" s="46"/>
      <c r="U633" s="46"/>
      <c r="V633" s="46"/>
      <c r="W633" s="46"/>
    </row>
    <row r="634" spans="3:23" x14ac:dyDescent="0.2">
      <c r="C634" s="46"/>
      <c r="D634" s="46"/>
      <c r="E634" s="46"/>
      <c r="F634" s="46"/>
      <c r="G634" s="46"/>
      <c r="H634" s="46"/>
      <c r="I634" s="46"/>
      <c r="J634" s="46"/>
      <c r="K634" s="46"/>
      <c r="L634" s="46"/>
      <c r="M634" s="46"/>
      <c r="N634" s="46"/>
      <c r="O634" s="46"/>
      <c r="P634" s="46"/>
      <c r="Q634" s="46"/>
      <c r="R634" s="46"/>
      <c r="S634" s="46"/>
      <c r="T634" s="46"/>
      <c r="U634" s="46"/>
      <c r="V634" s="46"/>
      <c r="W634" s="46"/>
    </row>
    <row r="635" spans="3:23" x14ac:dyDescent="0.2">
      <c r="C635" s="46"/>
      <c r="D635" s="46"/>
      <c r="E635" s="46"/>
      <c r="F635" s="46"/>
      <c r="G635" s="46"/>
      <c r="H635" s="46"/>
      <c r="I635" s="46"/>
      <c r="J635" s="46"/>
      <c r="K635" s="46"/>
      <c r="L635" s="46"/>
      <c r="M635" s="46"/>
      <c r="N635" s="46"/>
      <c r="O635" s="46"/>
      <c r="P635" s="46"/>
      <c r="Q635" s="46"/>
      <c r="R635" s="46"/>
      <c r="S635" s="46"/>
      <c r="T635" s="46"/>
      <c r="U635" s="46"/>
      <c r="V635" s="46"/>
      <c r="W635" s="46"/>
    </row>
    <row r="636" spans="3:23" x14ac:dyDescent="0.2">
      <c r="C636" s="46"/>
      <c r="D636" s="46"/>
      <c r="E636" s="46"/>
      <c r="F636" s="46"/>
      <c r="G636" s="46"/>
      <c r="H636" s="46"/>
      <c r="I636" s="46"/>
      <c r="J636" s="46"/>
      <c r="K636" s="46"/>
      <c r="L636" s="46"/>
      <c r="M636" s="46"/>
      <c r="N636" s="46"/>
      <c r="O636" s="46"/>
      <c r="P636" s="46"/>
      <c r="Q636" s="46"/>
      <c r="R636" s="46"/>
      <c r="S636" s="46"/>
      <c r="T636" s="46"/>
      <c r="U636" s="46"/>
      <c r="V636" s="46"/>
      <c r="W636" s="46"/>
    </row>
    <row r="637" spans="3:23" x14ac:dyDescent="0.2">
      <c r="C637" s="46"/>
      <c r="D637" s="46"/>
      <c r="E637" s="46"/>
      <c r="F637" s="46"/>
      <c r="G637" s="46"/>
      <c r="H637" s="46"/>
      <c r="I637" s="46"/>
      <c r="J637" s="46"/>
      <c r="K637" s="46"/>
      <c r="L637" s="46"/>
      <c r="M637" s="46"/>
      <c r="N637" s="46"/>
      <c r="O637" s="46"/>
      <c r="P637" s="46"/>
      <c r="Q637" s="46"/>
      <c r="R637" s="46"/>
      <c r="S637" s="46"/>
      <c r="T637" s="46"/>
      <c r="U637" s="46"/>
      <c r="V637" s="46"/>
      <c r="W637" s="46"/>
    </row>
    <row r="638" spans="3:23" x14ac:dyDescent="0.2">
      <c r="C638" s="46"/>
      <c r="D638" s="46"/>
      <c r="E638" s="46"/>
      <c r="F638" s="46"/>
      <c r="G638" s="46"/>
      <c r="H638" s="46"/>
      <c r="I638" s="46"/>
      <c r="J638" s="46"/>
      <c r="K638" s="46"/>
      <c r="L638" s="46"/>
      <c r="M638" s="46"/>
      <c r="N638" s="46"/>
      <c r="O638" s="46"/>
      <c r="P638" s="46"/>
      <c r="Q638" s="46"/>
      <c r="R638" s="46"/>
      <c r="S638" s="46"/>
      <c r="T638" s="46"/>
      <c r="U638" s="46"/>
      <c r="V638" s="46"/>
      <c r="W638" s="46"/>
    </row>
    <row r="639" spans="3:23" x14ac:dyDescent="0.2">
      <c r="C639" s="46"/>
      <c r="D639" s="46"/>
      <c r="E639" s="46"/>
      <c r="F639" s="46"/>
      <c r="G639" s="46"/>
      <c r="H639" s="46"/>
      <c r="I639" s="46"/>
      <c r="J639" s="46"/>
      <c r="K639" s="46"/>
      <c r="L639" s="46"/>
      <c r="M639" s="46"/>
      <c r="N639" s="46"/>
      <c r="O639" s="46"/>
      <c r="P639" s="46"/>
      <c r="Q639" s="46"/>
      <c r="R639" s="46"/>
      <c r="S639" s="46"/>
      <c r="T639" s="46"/>
      <c r="U639" s="46"/>
      <c r="V639" s="46"/>
      <c r="W639" s="46"/>
    </row>
    <row r="640" spans="3:23" x14ac:dyDescent="0.2">
      <c r="C640" s="46"/>
      <c r="D640" s="46"/>
      <c r="E640" s="46"/>
      <c r="F640" s="46"/>
      <c r="G640" s="46"/>
      <c r="H640" s="46"/>
      <c r="I640" s="46"/>
      <c r="J640" s="46"/>
      <c r="K640" s="46"/>
      <c r="L640" s="46"/>
      <c r="M640" s="46"/>
      <c r="N640" s="46"/>
      <c r="O640" s="46"/>
      <c r="P640" s="46"/>
      <c r="Q640" s="46"/>
      <c r="R640" s="46"/>
      <c r="S640" s="46"/>
      <c r="T640" s="46"/>
      <c r="U640" s="46"/>
      <c r="V640" s="46"/>
      <c r="W640" s="46"/>
    </row>
    <row r="641" spans="3:23" x14ac:dyDescent="0.2">
      <c r="C641" s="46"/>
      <c r="D641" s="46"/>
      <c r="E641" s="46"/>
      <c r="F641" s="46"/>
      <c r="G641" s="46"/>
      <c r="H641" s="46"/>
      <c r="I641" s="46"/>
      <c r="J641" s="46"/>
      <c r="K641" s="46"/>
      <c r="L641" s="46"/>
      <c r="M641" s="46"/>
      <c r="N641" s="46"/>
      <c r="O641" s="46"/>
      <c r="P641" s="46"/>
      <c r="Q641" s="46"/>
      <c r="R641" s="46"/>
      <c r="S641" s="46"/>
      <c r="T641" s="46"/>
      <c r="U641" s="46"/>
      <c r="V641" s="46"/>
      <c r="W641" s="46"/>
    </row>
    <row r="642" spans="3:23" x14ac:dyDescent="0.2">
      <c r="C642" s="46"/>
      <c r="D642" s="46"/>
      <c r="E642" s="46"/>
      <c r="F642" s="46"/>
      <c r="G642" s="46"/>
      <c r="H642" s="46"/>
      <c r="I642" s="46"/>
      <c r="J642" s="46"/>
      <c r="K642" s="46"/>
      <c r="L642" s="46"/>
      <c r="M642" s="46"/>
      <c r="N642" s="46"/>
      <c r="O642" s="46"/>
      <c r="P642" s="46"/>
      <c r="Q642" s="46"/>
      <c r="R642" s="46"/>
      <c r="S642" s="46"/>
      <c r="T642" s="46"/>
      <c r="U642" s="46"/>
      <c r="V642" s="46"/>
      <c r="W642" s="46"/>
    </row>
    <row r="643" spans="3:23" x14ac:dyDescent="0.2">
      <c r="C643" s="46"/>
      <c r="D643" s="46"/>
      <c r="E643" s="46"/>
      <c r="F643" s="46"/>
      <c r="G643" s="46"/>
      <c r="H643" s="46"/>
      <c r="I643" s="46"/>
      <c r="J643" s="46"/>
      <c r="K643" s="46"/>
      <c r="L643" s="46"/>
      <c r="M643" s="46"/>
      <c r="N643" s="46"/>
      <c r="O643" s="46"/>
      <c r="P643" s="46"/>
      <c r="Q643" s="46"/>
      <c r="R643" s="46"/>
      <c r="S643" s="46"/>
      <c r="T643" s="46"/>
      <c r="U643" s="46"/>
      <c r="V643" s="46"/>
      <c r="W643" s="46"/>
    </row>
    <row r="644" spans="3:23" x14ac:dyDescent="0.2">
      <c r="C644" s="46"/>
      <c r="D644" s="46"/>
      <c r="E644" s="46"/>
      <c r="F644" s="46"/>
      <c r="G644" s="46"/>
      <c r="H644" s="46"/>
      <c r="I644" s="46"/>
      <c r="J644" s="46"/>
      <c r="K644" s="46"/>
      <c r="L644" s="46"/>
      <c r="M644" s="46"/>
      <c r="N644" s="46"/>
      <c r="O644" s="46"/>
      <c r="P644" s="46"/>
      <c r="Q644" s="46"/>
      <c r="R644" s="46"/>
      <c r="S644" s="46"/>
      <c r="T644" s="46"/>
      <c r="U644" s="46"/>
      <c r="V644" s="46"/>
      <c r="W644" s="46"/>
    </row>
    <row r="645" spans="3:23" x14ac:dyDescent="0.2">
      <c r="C645" s="46"/>
      <c r="D645" s="46"/>
      <c r="E645" s="46"/>
      <c r="F645" s="46"/>
      <c r="G645" s="46"/>
      <c r="H645" s="46"/>
      <c r="I645" s="46"/>
      <c r="J645" s="46"/>
      <c r="K645" s="46"/>
      <c r="L645" s="46"/>
      <c r="M645" s="46"/>
      <c r="N645" s="46"/>
      <c r="O645" s="46"/>
      <c r="P645" s="46"/>
      <c r="Q645" s="46"/>
      <c r="R645" s="46"/>
      <c r="S645" s="46"/>
      <c r="T645" s="46"/>
      <c r="U645" s="46"/>
      <c r="V645" s="46"/>
      <c r="W645" s="46"/>
    </row>
    <row r="646" spans="3:23" x14ac:dyDescent="0.2">
      <c r="C646" s="46"/>
      <c r="D646" s="46"/>
      <c r="E646" s="46"/>
      <c r="F646" s="46"/>
      <c r="G646" s="46"/>
      <c r="H646" s="46"/>
      <c r="I646" s="46"/>
      <c r="J646" s="46"/>
      <c r="K646" s="46"/>
      <c r="L646" s="46"/>
      <c r="M646" s="46"/>
      <c r="N646" s="46"/>
      <c r="O646" s="46"/>
      <c r="P646" s="46"/>
      <c r="Q646" s="46"/>
      <c r="R646" s="46"/>
      <c r="S646" s="46"/>
      <c r="T646" s="46"/>
      <c r="U646" s="46"/>
      <c r="V646" s="46"/>
      <c r="W646" s="46"/>
    </row>
    <row r="647" spans="3:23" x14ac:dyDescent="0.2">
      <c r="C647" s="46"/>
      <c r="D647" s="46"/>
      <c r="E647" s="46"/>
      <c r="F647" s="46"/>
      <c r="G647" s="46"/>
      <c r="H647" s="46"/>
      <c r="I647" s="46"/>
      <c r="J647" s="46"/>
      <c r="K647" s="46"/>
      <c r="L647" s="46"/>
      <c r="M647" s="46"/>
      <c r="N647" s="46"/>
      <c r="O647" s="46"/>
      <c r="P647" s="46"/>
      <c r="Q647" s="46"/>
      <c r="R647" s="46"/>
      <c r="S647" s="46"/>
      <c r="T647" s="46"/>
      <c r="U647" s="46"/>
      <c r="V647" s="46"/>
      <c r="W647" s="46"/>
    </row>
    <row r="648" spans="3:23" x14ac:dyDescent="0.2">
      <c r="C648" s="46"/>
      <c r="D648" s="46"/>
      <c r="E648" s="46"/>
      <c r="F648" s="46"/>
      <c r="G648" s="46"/>
      <c r="H648" s="46"/>
      <c r="I648" s="46"/>
      <c r="J648" s="46"/>
      <c r="K648" s="46"/>
      <c r="L648" s="46"/>
      <c r="M648" s="46"/>
      <c r="N648" s="46"/>
      <c r="O648" s="46"/>
      <c r="P648" s="46"/>
      <c r="Q648" s="46"/>
      <c r="R648" s="46"/>
      <c r="S648" s="46"/>
      <c r="T648" s="46"/>
      <c r="U648" s="46"/>
      <c r="V648" s="46"/>
      <c r="W648" s="46"/>
    </row>
    <row r="649" spans="3:23" x14ac:dyDescent="0.2">
      <c r="C649" s="46"/>
      <c r="D649" s="46"/>
      <c r="E649" s="46"/>
      <c r="F649" s="46"/>
      <c r="G649" s="46"/>
      <c r="H649" s="46"/>
      <c r="I649" s="46"/>
      <c r="J649" s="46"/>
      <c r="K649" s="46"/>
      <c r="L649" s="46"/>
      <c r="M649" s="46"/>
      <c r="N649" s="46"/>
      <c r="O649" s="46"/>
      <c r="P649" s="46"/>
      <c r="Q649" s="46"/>
      <c r="R649" s="46"/>
      <c r="S649" s="46"/>
      <c r="T649" s="46"/>
      <c r="U649" s="46"/>
      <c r="V649" s="46"/>
      <c r="W649" s="46"/>
    </row>
    <row r="650" spans="3:23" x14ac:dyDescent="0.2">
      <c r="C650" s="46"/>
      <c r="D650" s="46"/>
      <c r="E650" s="46"/>
      <c r="F650" s="46"/>
      <c r="G650" s="46"/>
      <c r="H650" s="46"/>
      <c r="I650" s="46"/>
      <c r="J650" s="46"/>
      <c r="K650" s="46"/>
      <c r="L650" s="46"/>
      <c r="M650" s="46"/>
      <c r="N650" s="46"/>
      <c r="O650" s="46"/>
      <c r="P650" s="46"/>
      <c r="Q650" s="46"/>
      <c r="R650" s="46"/>
      <c r="S650" s="46"/>
      <c r="T650" s="46"/>
      <c r="U650" s="46"/>
      <c r="V650" s="46"/>
      <c r="W650" s="46"/>
    </row>
    <row r="651" spans="3:23" x14ac:dyDescent="0.2">
      <c r="C651" s="46"/>
      <c r="D651" s="46"/>
      <c r="E651" s="46"/>
      <c r="F651" s="46"/>
      <c r="G651" s="46"/>
      <c r="H651" s="46"/>
      <c r="I651" s="46"/>
      <c r="J651" s="46"/>
      <c r="K651" s="46"/>
      <c r="L651" s="46"/>
      <c r="M651" s="46"/>
      <c r="N651" s="46"/>
      <c r="O651" s="46"/>
      <c r="P651" s="46"/>
      <c r="Q651" s="46"/>
      <c r="R651" s="46"/>
      <c r="S651" s="46"/>
      <c r="T651" s="46"/>
      <c r="U651" s="46"/>
      <c r="V651" s="46"/>
      <c r="W651" s="46"/>
    </row>
    <row r="652" spans="3:23" x14ac:dyDescent="0.2">
      <c r="C652" s="46"/>
      <c r="D652" s="46"/>
      <c r="E652" s="46"/>
      <c r="F652" s="46"/>
      <c r="G652" s="46"/>
      <c r="H652" s="46"/>
      <c r="I652" s="46"/>
      <c r="J652" s="46"/>
      <c r="K652" s="46"/>
      <c r="L652" s="46"/>
      <c r="M652" s="46"/>
      <c r="N652" s="46"/>
      <c r="O652" s="46"/>
      <c r="P652" s="46"/>
      <c r="Q652" s="46"/>
      <c r="R652" s="46"/>
      <c r="S652" s="46"/>
      <c r="T652" s="46"/>
      <c r="U652" s="46"/>
      <c r="V652" s="46"/>
      <c r="W652" s="46"/>
    </row>
    <row r="653" spans="3:23" x14ac:dyDescent="0.2">
      <c r="C653" s="46"/>
      <c r="D653" s="46"/>
      <c r="E653" s="46"/>
      <c r="F653" s="46"/>
      <c r="G653" s="46"/>
      <c r="H653" s="46"/>
      <c r="I653" s="46"/>
      <c r="J653" s="46"/>
      <c r="K653" s="46"/>
      <c r="L653" s="46"/>
      <c r="M653" s="46"/>
      <c r="N653" s="46"/>
      <c r="O653" s="46"/>
      <c r="P653" s="46"/>
      <c r="Q653" s="46"/>
      <c r="R653" s="46"/>
      <c r="S653" s="46"/>
      <c r="T653" s="46"/>
      <c r="U653" s="46"/>
      <c r="V653" s="46"/>
      <c r="W653" s="46"/>
    </row>
    <row r="654" spans="3:23" x14ac:dyDescent="0.2">
      <c r="C654" s="46"/>
      <c r="D654" s="46"/>
      <c r="E654" s="46"/>
      <c r="F654" s="46"/>
      <c r="G654" s="46"/>
      <c r="H654" s="46"/>
      <c r="I654" s="46"/>
      <c r="J654" s="46"/>
      <c r="K654" s="46"/>
      <c r="L654" s="46"/>
      <c r="M654" s="46"/>
      <c r="N654" s="46"/>
      <c r="O654" s="46"/>
      <c r="P654" s="46"/>
      <c r="Q654" s="46"/>
      <c r="R654" s="46"/>
      <c r="S654" s="46"/>
      <c r="T654" s="46"/>
      <c r="U654" s="46"/>
      <c r="V654" s="46"/>
      <c r="W654" s="46"/>
    </row>
    <row r="655" spans="3:23" x14ac:dyDescent="0.2">
      <c r="C655" s="46"/>
      <c r="D655" s="46"/>
      <c r="E655" s="46"/>
      <c r="F655" s="46"/>
      <c r="G655" s="46"/>
      <c r="H655" s="46"/>
      <c r="I655" s="46"/>
      <c r="J655" s="46"/>
      <c r="K655" s="46"/>
      <c r="L655" s="46"/>
      <c r="M655" s="46"/>
      <c r="N655" s="46"/>
      <c r="O655" s="46"/>
      <c r="P655" s="46"/>
      <c r="Q655" s="46"/>
      <c r="R655" s="46"/>
      <c r="S655" s="46"/>
      <c r="T655" s="46"/>
      <c r="U655" s="46"/>
      <c r="V655" s="46"/>
      <c r="W655" s="46"/>
    </row>
    <row r="656" spans="3:23" x14ac:dyDescent="0.2">
      <c r="C656" s="46"/>
      <c r="D656" s="46"/>
      <c r="E656" s="46"/>
      <c r="F656" s="46"/>
      <c r="G656" s="46"/>
      <c r="H656" s="46"/>
      <c r="I656" s="46"/>
      <c r="J656" s="46"/>
      <c r="K656" s="46"/>
      <c r="L656" s="46"/>
      <c r="M656" s="46"/>
      <c r="N656" s="46"/>
      <c r="O656" s="46"/>
      <c r="P656" s="46"/>
      <c r="Q656" s="46"/>
      <c r="R656" s="46"/>
      <c r="S656" s="46"/>
      <c r="T656" s="46"/>
      <c r="U656" s="46"/>
      <c r="V656" s="46"/>
      <c r="W656" s="46"/>
    </row>
    <row r="657" spans="3:23" x14ac:dyDescent="0.2">
      <c r="C657" s="46"/>
      <c r="D657" s="46"/>
      <c r="E657" s="46"/>
      <c r="F657" s="46"/>
      <c r="G657" s="46"/>
      <c r="H657" s="46"/>
      <c r="I657" s="46"/>
      <c r="J657" s="46"/>
      <c r="K657" s="46"/>
      <c r="L657" s="46"/>
      <c r="M657" s="46"/>
      <c r="N657" s="46"/>
      <c r="O657" s="46"/>
      <c r="P657" s="46"/>
      <c r="Q657" s="46"/>
      <c r="R657" s="46"/>
      <c r="S657" s="46"/>
      <c r="T657" s="46"/>
      <c r="U657" s="46"/>
      <c r="V657" s="46"/>
      <c r="W657" s="46"/>
    </row>
    <row r="658" spans="3:23" x14ac:dyDescent="0.2">
      <c r="C658" s="46"/>
      <c r="D658" s="46"/>
      <c r="E658" s="46"/>
      <c r="F658" s="46"/>
      <c r="G658" s="46"/>
      <c r="H658" s="46"/>
      <c r="I658" s="46"/>
      <c r="J658" s="46"/>
      <c r="K658" s="46"/>
      <c r="L658" s="46"/>
      <c r="M658" s="46"/>
      <c r="N658" s="46"/>
      <c r="O658" s="46"/>
      <c r="P658" s="46"/>
      <c r="Q658" s="46"/>
      <c r="R658" s="46"/>
      <c r="S658" s="46"/>
      <c r="T658" s="46"/>
      <c r="U658" s="46"/>
      <c r="V658" s="46"/>
      <c r="W658" s="46"/>
    </row>
    <row r="659" spans="3:23" x14ac:dyDescent="0.2">
      <c r="C659" s="46"/>
      <c r="D659" s="46"/>
      <c r="E659" s="46"/>
      <c r="F659" s="46"/>
      <c r="G659" s="46"/>
      <c r="H659" s="46"/>
      <c r="I659" s="46"/>
      <c r="J659" s="46"/>
      <c r="K659" s="46"/>
      <c r="L659" s="46"/>
      <c r="M659" s="46"/>
      <c r="N659" s="46"/>
      <c r="O659" s="46"/>
      <c r="P659" s="46"/>
      <c r="Q659" s="46"/>
      <c r="R659" s="46"/>
      <c r="S659" s="46"/>
      <c r="T659" s="46"/>
      <c r="U659" s="46"/>
      <c r="V659" s="46"/>
      <c r="W659" s="46"/>
    </row>
    <row r="660" spans="3:23" x14ac:dyDescent="0.2">
      <c r="C660" s="46"/>
      <c r="D660" s="46"/>
      <c r="E660" s="46"/>
      <c r="F660" s="46"/>
      <c r="G660" s="46"/>
      <c r="H660" s="46"/>
      <c r="I660" s="46"/>
      <c r="J660" s="46"/>
      <c r="K660" s="46"/>
      <c r="L660" s="46"/>
      <c r="M660" s="46"/>
      <c r="N660" s="46"/>
      <c r="O660" s="46"/>
      <c r="P660" s="46"/>
      <c r="Q660" s="46"/>
      <c r="R660" s="46"/>
      <c r="S660" s="46"/>
      <c r="T660" s="46"/>
      <c r="U660" s="46"/>
      <c r="V660" s="46"/>
      <c r="W660" s="46"/>
    </row>
    <row r="661" spans="3:23" x14ac:dyDescent="0.2">
      <c r="C661" s="46"/>
      <c r="D661" s="46"/>
      <c r="E661" s="46"/>
      <c r="F661" s="46"/>
      <c r="G661" s="46"/>
      <c r="H661" s="46"/>
      <c r="I661" s="46"/>
      <c r="J661" s="46"/>
      <c r="K661" s="46"/>
      <c r="L661" s="46"/>
      <c r="M661" s="46"/>
      <c r="N661" s="46"/>
      <c r="O661" s="46"/>
      <c r="P661" s="46"/>
      <c r="Q661" s="46"/>
      <c r="R661" s="46"/>
      <c r="S661" s="46"/>
      <c r="T661" s="46"/>
      <c r="U661" s="46"/>
      <c r="V661" s="46"/>
      <c r="W661" s="46"/>
    </row>
    <row r="662" spans="3:23" x14ac:dyDescent="0.2">
      <c r="C662" s="46"/>
      <c r="D662" s="46"/>
      <c r="E662" s="46"/>
      <c r="F662" s="46"/>
      <c r="G662" s="46"/>
      <c r="H662" s="46"/>
      <c r="I662" s="46"/>
      <c r="J662" s="46"/>
      <c r="K662" s="46"/>
      <c r="L662" s="46"/>
      <c r="M662" s="46"/>
      <c r="N662" s="46"/>
      <c r="O662" s="46"/>
      <c r="P662" s="46"/>
      <c r="Q662" s="46"/>
      <c r="R662" s="46"/>
      <c r="S662" s="46"/>
      <c r="T662" s="46"/>
      <c r="U662" s="46"/>
      <c r="V662" s="46"/>
      <c r="W662" s="46"/>
    </row>
    <row r="663" spans="3:23" x14ac:dyDescent="0.2">
      <c r="C663" s="46"/>
      <c r="D663" s="46"/>
      <c r="E663" s="46"/>
      <c r="F663" s="46"/>
      <c r="G663" s="46"/>
      <c r="H663" s="46"/>
      <c r="I663" s="46"/>
      <c r="J663" s="46"/>
      <c r="K663" s="46"/>
      <c r="L663" s="46"/>
      <c r="M663" s="46"/>
      <c r="N663" s="46"/>
      <c r="O663" s="46"/>
      <c r="P663" s="46"/>
      <c r="Q663" s="46"/>
      <c r="R663" s="46"/>
      <c r="S663" s="46"/>
      <c r="T663" s="46"/>
      <c r="U663" s="46"/>
      <c r="V663" s="46"/>
      <c r="W663" s="46"/>
    </row>
    <row r="664" spans="3:23" x14ac:dyDescent="0.2">
      <c r="C664" s="46"/>
      <c r="D664" s="46"/>
      <c r="E664" s="46"/>
      <c r="F664" s="46"/>
      <c r="G664" s="46"/>
      <c r="H664" s="46"/>
      <c r="I664" s="46"/>
      <c r="J664" s="46"/>
      <c r="K664" s="46"/>
      <c r="L664" s="46"/>
      <c r="M664" s="46"/>
      <c r="N664" s="46"/>
      <c r="O664" s="46"/>
      <c r="P664" s="46"/>
      <c r="Q664" s="46"/>
      <c r="R664" s="46"/>
      <c r="S664" s="46"/>
      <c r="T664" s="46"/>
      <c r="U664" s="46"/>
      <c r="V664" s="46"/>
      <c r="W664" s="46"/>
    </row>
    <row r="665" spans="3:23" x14ac:dyDescent="0.2">
      <c r="C665" s="46"/>
      <c r="D665" s="46"/>
      <c r="E665" s="46"/>
      <c r="F665" s="46"/>
      <c r="G665" s="46"/>
      <c r="H665" s="46"/>
      <c r="I665" s="46"/>
      <c r="J665" s="46"/>
      <c r="K665" s="46"/>
      <c r="L665" s="46"/>
      <c r="M665" s="46"/>
      <c r="N665" s="46"/>
      <c r="O665" s="46"/>
      <c r="P665" s="46"/>
      <c r="Q665" s="46"/>
      <c r="R665" s="46"/>
      <c r="S665" s="46"/>
      <c r="T665" s="46"/>
      <c r="U665" s="46"/>
      <c r="V665" s="46"/>
      <c r="W665" s="46"/>
    </row>
    <row r="666" spans="3:23" x14ac:dyDescent="0.2">
      <c r="C666" s="46"/>
      <c r="D666" s="46"/>
      <c r="E666" s="46"/>
      <c r="F666" s="46"/>
      <c r="G666" s="46"/>
      <c r="H666" s="46"/>
      <c r="I666" s="46"/>
      <c r="J666" s="46"/>
      <c r="K666" s="46"/>
      <c r="L666" s="46"/>
      <c r="M666" s="46"/>
      <c r="N666" s="46"/>
      <c r="O666" s="46"/>
      <c r="P666" s="46"/>
      <c r="Q666" s="46"/>
      <c r="R666" s="46"/>
      <c r="S666" s="46"/>
      <c r="T666" s="46"/>
      <c r="U666" s="46"/>
      <c r="V666" s="46"/>
      <c r="W666" s="46"/>
    </row>
    <row r="667" spans="3:23" x14ac:dyDescent="0.2">
      <c r="C667" s="46"/>
      <c r="D667" s="46"/>
      <c r="E667" s="46"/>
      <c r="F667" s="46"/>
      <c r="G667" s="46"/>
      <c r="H667" s="46"/>
      <c r="I667" s="46"/>
      <c r="J667" s="46"/>
      <c r="K667" s="46"/>
      <c r="L667" s="46"/>
      <c r="M667" s="46"/>
      <c r="N667" s="46"/>
      <c r="O667" s="46"/>
      <c r="P667" s="46"/>
      <c r="Q667" s="46"/>
      <c r="R667" s="46"/>
      <c r="S667" s="46"/>
      <c r="T667" s="46"/>
      <c r="U667" s="46"/>
      <c r="V667" s="46"/>
      <c r="W667" s="46"/>
    </row>
    <row r="668" spans="3:23" x14ac:dyDescent="0.2">
      <c r="C668" s="46"/>
      <c r="D668" s="46"/>
      <c r="E668" s="46"/>
      <c r="F668" s="46"/>
      <c r="G668" s="46"/>
      <c r="H668" s="46"/>
      <c r="I668" s="46"/>
      <c r="J668" s="46"/>
      <c r="K668" s="46"/>
      <c r="L668" s="46"/>
      <c r="M668" s="46"/>
      <c r="N668" s="46"/>
      <c r="O668" s="46"/>
      <c r="P668" s="46"/>
      <c r="Q668" s="46"/>
      <c r="R668" s="46"/>
      <c r="S668" s="46"/>
      <c r="T668" s="46"/>
      <c r="U668" s="46"/>
      <c r="V668" s="46"/>
      <c r="W668" s="46"/>
    </row>
    <row r="669" spans="3:23" x14ac:dyDescent="0.2">
      <c r="C669" s="46"/>
      <c r="D669" s="46"/>
      <c r="E669" s="46"/>
      <c r="F669" s="46"/>
      <c r="G669" s="46"/>
      <c r="H669" s="46"/>
      <c r="I669" s="46"/>
      <c r="J669" s="46"/>
      <c r="K669" s="46"/>
      <c r="L669" s="46"/>
      <c r="M669" s="46"/>
      <c r="N669" s="46"/>
      <c r="O669" s="46"/>
      <c r="P669" s="46"/>
      <c r="Q669" s="46"/>
      <c r="R669" s="46"/>
      <c r="S669" s="46"/>
      <c r="T669" s="46"/>
      <c r="U669" s="46"/>
      <c r="V669" s="46"/>
      <c r="W669" s="46"/>
    </row>
    <row r="670" spans="3:23" x14ac:dyDescent="0.2">
      <c r="C670" s="46"/>
      <c r="D670" s="46"/>
      <c r="E670" s="46"/>
      <c r="F670" s="46"/>
      <c r="G670" s="46"/>
      <c r="H670" s="46"/>
      <c r="I670" s="46"/>
      <c r="J670" s="46"/>
      <c r="K670" s="46"/>
      <c r="L670" s="46"/>
      <c r="M670" s="46"/>
      <c r="N670" s="46"/>
      <c r="O670" s="46"/>
      <c r="P670" s="46"/>
      <c r="Q670" s="46"/>
      <c r="R670" s="46"/>
      <c r="S670" s="46"/>
      <c r="T670" s="46"/>
      <c r="U670" s="46"/>
      <c r="V670" s="46"/>
      <c r="W670" s="46"/>
    </row>
    <row r="671" spans="3:23" x14ac:dyDescent="0.2">
      <c r="C671" s="46"/>
      <c r="D671" s="46"/>
      <c r="E671" s="46"/>
      <c r="F671" s="46"/>
      <c r="G671" s="46"/>
      <c r="H671" s="46"/>
      <c r="I671" s="46"/>
      <c r="J671" s="46"/>
      <c r="K671" s="46"/>
      <c r="L671" s="46"/>
      <c r="M671" s="46"/>
      <c r="N671" s="46"/>
      <c r="O671" s="46"/>
      <c r="P671" s="46"/>
      <c r="Q671" s="46"/>
      <c r="R671" s="46"/>
      <c r="S671" s="46"/>
      <c r="T671" s="46"/>
      <c r="U671" s="46"/>
      <c r="V671" s="46"/>
      <c r="W671" s="46"/>
    </row>
    <row r="672" spans="3:23" x14ac:dyDescent="0.2">
      <c r="C672" s="46"/>
      <c r="D672" s="46"/>
      <c r="E672" s="46"/>
      <c r="F672" s="46"/>
      <c r="G672" s="46"/>
      <c r="H672" s="46"/>
      <c r="I672" s="46"/>
      <c r="J672" s="46"/>
      <c r="K672" s="46"/>
      <c r="L672" s="46"/>
      <c r="M672" s="46"/>
      <c r="N672" s="46"/>
      <c r="O672" s="46"/>
      <c r="P672" s="46"/>
      <c r="Q672" s="46"/>
      <c r="R672" s="46"/>
      <c r="S672" s="46"/>
      <c r="T672" s="46"/>
      <c r="U672" s="46"/>
      <c r="V672" s="46"/>
      <c r="W672" s="46"/>
    </row>
    <row r="673" spans="3:23" x14ac:dyDescent="0.2">
      <c r="C673" s="46"/>
      <c r="D673" s="46"/>
      <c r="E673" s="46"/>
      <c r="F673" s="46"/>
      <c r="G673" s="46"/>
      <c r="H673" s="46"/>
      <c r="I673" s="46"/>
      <c r="J673" s="46"/>
      <c r="K673" s="46"/>
      <c r="L673" s="46"/>
      <c r="M673" s="46"/>
      <c r="N673" s="46"/>
      <c r="O673" s="46"/>
      <c r="P673" s="46"/>
      <c r="Q673" s="46"/>
      <c r="R673" s="46"/>
      <c r="S673" s="46"/>
      <c r="T673" s="46"/>
      <c r="U673" s="46"/>
      <c r="V673" s="46"/>
      <c r="W673" s="46"/>
    </row>
    <row r="674" spans="3:23" x14ac:dyDescent="0.2">
      <c r="C674" s="46"/>
      <c r="D674" s="46"/>
      <c r="E674" s="46"/>
      <c r="F674" s="46"/>
      <c r="G674" s="46"/>
      <c r="H674" s="46"/>
      <c r="I674" s="46"/>
      <c r="J674" s="46"/>
      <c r="K674" s="46"/>
      <c r="L674" s="46"/>
      <c r="M674" s="46"/>
      <c r="N674" s="46"/>
      <c r="O674" s="46"/>
      <c r="P674" s="46"/>
      <c r="Q674" s="46"/>
      <c r="R674" s="46"/>
      <c r="S674" s="46"/>
      <c r="T674" s="46"/>
      <c r="U674" s="46"/>
      <c r="V674" s="46"/>
      <c r="W674" s="46"/>
    </row>
    <row r="675" spans="3:23" x14ac:dyDescent="0.2">
      <c r="C675" s="46"/>
      <c r="D675" s="46"/>
      <c r="E675" s="46"/>
      <c r="F675" s="46"/>
      <c r="G675" s="46"/>
      <c r="H675" s="46"/>
      <c r="I675" s="46"/>
      <c r="J675" s="46"/>
      <c r="K675" s="46"/>
      <c r="L675" s="46"/>
      <c r="M675" s="46"/>
      <c r="N675" s="46"/>
      <c r="O675" s="46"/>
      <c r="P675" s="46"/>
      <c r="Q675" s="46"/>
      <c r="R675" s="46"/>
      <c r="S675" s="46"/>
      <c r="T675" s="46"/>
      <c r="U675" s="46"/>
      <c r="V675" s="46"/>
      <c r="W675" s="46"/>
    </row>
    <row r="676" spans="3:23" x14ac:dyDescent="0.2">
      <c r="C676" s="46"/>
      <c r="D676" s="46"/>
      <c r="E676" s="46"/>
      <c r="F676" s="46"/>
      <c r="G676" s="46"/>
      <c r="H676" s="46"/>
      <c r="I676" s="46"/>
      <c r="J676" s="46"/>
      <c r="K676" s="46"/>
      <c r="L676" s="46"/>
      <c r="M676" s="46"/>
      <c r="N676" s="46"/>
      <c r="O676" s="46"/>
      <c r="P676" s="46"/>
      <c r="Q676" s="46"/>
      <c r="R676" s="46"/>
      <c r="S676" s="46"/>
      <c r="T676" s="46"/>
      <c r="U676" s="46"/>
      <c r="V676" s="46"/>
      <c r="W676" s="46"/>
    </row>
    <row r="677" spans="3:23" x14ac:dyDescent="0.2">
      <c r="C677" s="46"/>
      <c r="D677" s="46"/>
      <c r="E677" s="46"/>
      <c r="F677" s="46"/>
      <c r="G677" s="46"/>
      <c r="H677" s="46"/>
      <c r="I677" s="46"/>
      <c r="J677" s="46"/>
      <c r="K677" s="46"/>
      <c r="L677" s="46"/>
      <c r="M677" s="46"/>
      <c r="N677" s="46"/>
      <c r="O677" s="46"/>
      <c r="P677" s="46"/>
      <c r="Q677" s="46"/>
      <c r="R677" s="46"/>
      <c r="S677" s="46"/>
      <c r="T677" s="46"/>
      <c r="U677" s="46"/>
      <c r="V677" s="46"/>
      <c r="W677" s="46"/>
    </row>
    <row r="678" spans="3:23" x14ac:dyDescent="0.2">
      <c r="C678" s="46"/>
      <c r="D678" s="46"/>
      <c r="E678" s="46"/>
      <c r="F678" s="46"/>
      <c r="G678" s="46"/>
      <c r="H678" s="46"/>
      <c r="I678" s="46"/>
      <c r="J678" s="46"/>
      <c r="K678" s="46"/>
      <c r="L678" s="46"/>
      <c r="M678" s="46"/>
      <c r="N678" s="46"/>
      <c r="O678" s="46"/>
      <c r="P678" s="46"/>
      <c r="Q678" s="46"/>
      <c r="R678" s="46"/>
      <c r="S678" s="46"/>
      <c r="T678" s="46"/>
      <c r="U678" s="46"/>
      <c r="V678" s="46"/>
      <c r="W678" s="46"/>
    </row>
    <row r="679" spans="3:23" x14ac:dyDescent="0.2">
      <c r="C679" s="46"/>
      <c r="D679" s="46"/>
      <c r="E679" s="46"/>
      <c r="F679" s="46"/>
      <c r="G679" s="46"/>
      <c r="H679" s="46"/>
      <c r="I679" s="46"/>
      <c r="J679" s="46"/>
      <c r="K679" s="46"/>
      <c r="L679" s="46"/>
      <c r="M679" s="46"/>
      <c r="N679" s="46"/>
      <c r="O679" s="46"/>
      <c r="P679" s="46"/>
      <c r="Q679" s="46"/>
      <c r="R679" s="46"/>
      <c r="S679" s="46"/>
      <c r="T679" s="46"/>
      <c r="U679" s="46"/>
      <c r="V679" s="46"/>
      <c r="W679" s="46"/>
    </row>
    <row r="680" spans="3:23" x14ac:dyDescent="0.2">
      <c r="C680" s="46"/>
      <c r="D680" s="46"/>
      <c r="E680" s="46"/>
      <c r="F680" s="46"/>
      <c r="G680" s="46"/>
      <c r="H680" s="46"/>
      <c r="I680" s="46"/>
      <c r="J680" s="46"/>
      <c r="K680" s="46"/>
      <c r="L680" s="46"/>
      <c r="M680" s="46"/>
      <c r="N680" s="46"/>
      <c r="O680" s="46"/>
      <c r="P680" s="46"/>
      <c r="Q680" s="46"/>
      <c r="R680" s="46"/>
      <c r="S680" s="46"/>
      <c r="T680" s="46"/>
      <c r="U680" s="46"/>
      <c r="V680" s="46"/>
      <c r="W680" s="46"/>
    </row>
    <row r="681" spans="3:23" x14ac:dyDescent="0.2">
      <c r="C681" s="46"/>
      <c r="D681" s="46"/>
      <c r="E681" s="46"/>
      <c r="F681" s="46"/>
      <c r="G681" s="46"/>
      <c r="H681" s="46"/>
      <c r="I681" s="46"/>
      <c r="J681" s="46"/>
      <c r="K681" s="46"/>
      <c r="L681" s="46"/>
      <c r="M681" s="46"/>
      <c r="N681" s="46"/>
      <c r="O681" s="46"/>
      <c r="P681" s="46"/>
      <c r="Q681" s="46"/>
      <c r="R681" s="46"/>
      <c r="S681" s="46"/>
      <c r="T681" s="46"/>
      <c r="U681" s="46"/>
      <c r="V681" s="46"/>
      <c r="W681" s="46"/>
    </row>
    <row r="682" spans="3:23" x14ac:dyDescent="0.2">
      <c r="C682" s="46"/>
      <c r="D682" s="46"/>
      <c r="E682" s="46"/>
      <c r="F682" s="46"/>
      <c r="G682" s="46"/>
      <c r="H682" s="46"/>
      <c r="I682" s="46"/>
      <c r="J682" s="46"/>
      <c r="K682" s="46"/>
      <c r="L682" s="46"/>
      <c r="M682" s="46"/>
      <c r="N682" s="46"/>
      <c r="O682" s="46"/>
      <c r="P682" s="46"/>
      <c r="Q682" s="46"/>
      <c r="R682" s="46"/>
      <c r="S682" s="46"/>
      <c r="T682" s="46"/>
      <c r="U682" s="46"/>
      <c r="V682" s="46"/>
      <c r="W682" s="46"/>
    </row>
    <row r="683" spans="3:23" x14ac:dyDescent="0.2">
      <c r="C683" s="46"/>
      <c r="D683" s="46"/>
      <c r="E683" s="46"/>
      <c r="F683" s="46"/>
      <c r="G683" s="46"/>
      <c r="H683" s="46"/>
      <c r="I683" s="46"/>
      <c r="J683" s="46"/>
      <c r="K683" s="46"/>
      <c r="L683" s="46"/>
      <c r="M683" s="46"/>
      <c r="N683" s="46"/>
      <c r="O683" s="46"/>
      <c r="P683" s="46"/>
      <c r="Q683" s="46"/>
      <c r="R683" s="46"/>
      <c r="S683" s="46"/>
      <c r="T683" s="46"/>
      <c r="U683" s="46"/>
      <c r="V683" s="46"/>
      <c r="W683" s="46"/>
    </row>
    <row r="684" spans="3:23" x14ac:dyDescent="0.2">
      <c r="C684" s="46"/>
      <c r="D684" s="46"/>
      <c r="E684" s="46"/>
      <c r="F684" s="46"/>
      <c r="G684" s="46"/>
      <c r="H684" s="46"/>
      <c r="I684" s="46"/>
      <c r="J684" s="46"/>
      <c r="K684" s="46"/>
      <c r="L684" s="46"/>
      <c r="M684" s="46"/>
      <c r="N684" s="46"/>
      <c r="O684" s="46"/>
      <c r="P684" s="46"/>
      <c r="Q684" s="46"/>
      <c r="R684" s="46"/>
      <c r="S684" s="46"/>
      <c r="T684" s="46"/>
      <c r="U684" s="46"/>
      <c r="V684" s="46"/>
      <c r="W684" s="46"/>
    </row>
    <row r="685" spans="3:23" x14ac:dyDescent="0.2">
      <c r="C685" s="46"/>
      <c r="D685" s="46"/>
      <c r="E685" s="46"/>
      <c r="F685" s="46"/>
      <c r="G685" s="46"/>
      <c r="H685" s="46"/>
      <c r="I685" s="46"/>
      <c r="J685" s="46"/>
      <c r="K685" s="46"/>
      <c r="L685" s="46"/>
      <c r="M685" s="46"/>
      <c r="N685" s="46"/>
      <c r="O685" s="46"/>
      <c r="P685" s="46"/>
      <c r="Q685" s="46"/>
      <c r="R685" s="46"/>
      <c r="S685" s="46"/>
      <c r="T685" s="46"/>
      <c r="U685" s="46"/>
      <c r="V685" s="46"/>
      <c r="W685" s="46"/>
    </row>
    <row r="686" spans="3:23" x14ac:dyDescent="0.2">
      <c r="C686" s="46"/>
      <c r="D686" s="46"/>
      <c r="E686" s="46"/>
      <c r="F686" s="46"/>
      <c r="G686" s="46"/>
      <c r="H686" s="46"/>
      <c r="I686" s="46"/>
      <c r="J686" s="46"/>
      <c r="K686" s="46"/>
      <c r="L686" s="46"/>
      <c r="M686" s="46"/>
      <c r="N686" s="46"/>
      <c r="O686" s="46"/>
      <c r="P686" s="46"/>
      <c r="Q686" s="46"/>
      <c r="R686" s="46"/>
      <c r="S686" s="46"/>
      <c r="T686" s="46"/>
      <c r="U686" s="46"/>
      <c r="V686" s="46"/>
      <c r="W686" s="46"/>
    </row>
    <row r="687" spans="3:23" x14ac:dyDescent="0.2">
      <c r="C687" s="46"/>
      <c r="D687" s="46"/>
      <c r="E687" s="46"/>
      <c r="F687" s="46"/>
      <c r="G687" s="46"/>
      <c r="H687" s="46"/>
      <c r="I687" s="46"/>
      <c r="J687" s="46"/>
      <c r="K687" s="46"/>
      <c r="L687" s="46"/>
      <c r="M687" s="46"/>
      <c r="N687" s="46"/>
      <c r="O687" s="46"/>
      <c r="P687" s="46"/>
      <c r="Q687" s="46"/>
      <c r="R687" s="46"/>
      <c r="S687" s="46"/>
      <c r="T687" s="46"/>
      <c r="U687" s="46"/>
      <c r="V687" s="46"/>
      <c r="W687" s="46"/>
    </row>
    <row r="688" spans="3:23" x14ac:dyDescent="0.2">
      <c r="C688" s="46"/>
      <c r="D688" s="46"/>
      <c r="E688" s="46"/>
      <c r="F688" s="46"/>
      <c r="G688" s="46"/>
      <c r="H688" s="46"/>
      <c r="I688" s="46"/>
      <c r="J688" s="46"/>
      <c r="K688" s="46"/>
      <c r="L688" s="46"/>
      <c r="M688" s="46"/>
      <c r="N688" s="46"/>
      <c r="O688" s="46"/>
      <c r="P688" s="46"/>
      <c r="Q688" s="46"/>
      <c r="R688" s="46"/>
      <c r="S688" s="46"/>
      <c r="T688" s="46"/>
      <c r="U688" s="46"/>
      <c r="V688" s="46"/>
      <c r="W688" s="46"/>
    </row>
    <row r="689" spans="3:23" x14ac:dyDescent="0.2">
      <c r="C689" s="46"/>
      <c r="D689" s="46"/>
      <c r="E689" s="46"/>
      <c r="F689" s="46"/>
      <c r="G689" s="46"/>
      <c r="H689" s="46"/>
      <c r="I689" s="46"/>
      <c r="J689" s="46"/>
      <c r="K689" s="46"/>
      <c r="L689" s="46"/>
      <c r="M689" s="46"/>
      <c r="N689" s="46"/>
      <c r="O689" s="46"/>
      <c r="P689" s="46"/>
      <c r="Q689" s="46"/>
      <c r="R689" s="46"/>
      <c r="S689" s="46"/>
      <c r="T689" s="46"/>
      <c r="U689" s="46"/>
      <c r="V689" s="46"/>
      <c r="W689" s="46"/>
    </row>
    <row r="690" spans="3:23" x14ac:dyDescent="0.2">
      <c r="C690" s="46"/>
      <c r="D690" s="46"/>
      <c r="E690" s="46"/>
      <c r="F690" s="46"/>
      <c r="G690" s="46"/>
      <c r="H690" s="46"/>
      <c r="I690" s="46"/>
      <c r="J690" s="46"/>
      <c r="K690" s="46"/>
      <c r="L690" s="46"/>
      <c r="M690" s="46"/>
      <c r="N690" s="46"/>
      <c r="O690" s="46"/>
      <c r="P690" s="46"/>
      <c r="Q690" s="46"/>
      <c r="R690" s="46"/>
      <c r="S690" s="46"/>
      <c r="T690" s="46"/>
      <c r="U690" s="46"/>
      <c r="V690" s="46"/>
      <c r="W690" s="46"/>
    </row>
    <row r="691" spans="3:23" x14ac:dyDescent="0.2">
      <c r="C691" s="46"/>
      <c r="D691" s="46"/>
      <c r="E691" s="46"/>
      <c r="F691" s="46"/>
      <c r="G691" s="46"/>
      <c r="H691" s="46"/>
      <c r="I691" s="46"/>
      <c r="J691" s="46"/>
      <c r="K691" s="46"/>
      <c r="L691" s="46"/>
      <c r="M691" s="46"/>
      <c r="N691" s="46"/>
      <c r="O691" s="46"/>
      <c r="P691" s="46"/>
      <c r="Q691" s="46"/>
      <c r="R691" s="46"/>
      <c r="S691" s="46"/>
      <c r="T691" s="46"/>
      <c r="U691" s="46"/>
      <c r="V691" s="46"/>
      <c r="W691" s="46"/>
    </row>
    <row r="692" spans="3:23" x14ac:dyDescent="0.2">
      <c r="C692" s="46"/>
      <c r="D692" s="46"/>
      <c r="E692" s="46"/>
      <c r="F692" s="46"/>
      <c r="G692" s="46"/>
      <c r="H692" s="46"/>
      <c r="I692" s="46"/>
      <c r="J692" s="46"/>
      <c r="K692" s="46"/>
      <c r="L692" s="46"/>
      <c r="M692" s="46"/>
      <c r="N692" s="46"/>
      <c r="O692" s="46"/>
      <c r="P692" s="46"/>
      <c r="Q692" s="46"/>
      <c r="R692" s="46"/>
      <c r="S692" s="46"/>
      <c r="T692" s="46"/>
      <c r="U692" s="46"/>
      <c r="V692" s="46"/>
      <c r="W692" s="46"/>
    </row>
    <row r="693" spans="3:23" x14ac:dyDescent="0.2">
      <c r="C693" s="46"/>
      <c r="D693" s="46"/>
      <c r="E693" s="46"/>
      <c r="F693" s="46"/>
      <c r="G693" s="46"/>
      <c r="H693" s="46"/>
      <c r="I693" s="46"/>
      <c r="J693" s="46"/>
      <c r="K693" s="46"/>
      <c r="L693" s="46"/>
      <c r="M693" s="46"/>
      <c r="N693" s="46"/>
      <c r="O693" s="46"/>
      <c r="P693" s="46"/>
      <c r="Q693" s="46"/>
      <c r="R693" s="46"/>
      <c r="S693" s="46"/>
      <c r="T693" s="46"/>
      <c r="U693" s="46"/>
      <c r="V693" s="46"/>
      <c r="W693" s="46"/>
    </row>
    <row r="694" spans="3:23" x14ac:dyDescent="0.2">
      <c r="C694" s="46"/>
      <c r="D694" s="46"/>
      <c r="E694" s="46"/>
      <c r="F694" s="46"/>
      <c r="G694" s="46"/>
      <c r="H694" s="46"/>
      <c r="I694" s="46"/>
      <c r="J694" s="46"/>
      <c r="K694" s="46"/>
      <c r="L694" s="46"/>
      <c r="M694" s="46"/>
      <c r="N694" s="46"/>
      <c r="O694" s="46"/>
      <c r="P694" s="46"/>
      <c r="Q694" s="46"/>
      <c r="R694" s="46"/>
      <c r="S694" s="46"/>
      <c r="T694" s="46"/>
      <c r="U694" s="46"/>
      <c r="V694" s="46"/>
      <c r="W694" s="46"/>
    </row>
    <row r="695" spans="3:23" x14ac:dyDescent="0.2">
      <c r="C695" s="46"/>
      <c r="D695" s="46"/>
      <c r="E695" s="46"/>
      <c r="F695" s="46"/>
      <c r="G695" s="46"/>
      <c r="H695" s="46"/>
      <c r="I695" s="46"/>
      <c r="J695" s="46"/>
      <c r="K695" s="46"/>
      <c r="L695" s="46"/>
      <c r="M695" s="46"/>
      <c r="N695" s="46"/>
      <c r="O695" s="46"/>
      <c r="P695" s="46"/>
      <c r="Q695" s="46"/>
      <c r="R695" s="46"/>
      <c r="S695" s="46"/>
      <c r="T695" s="46"/>
      <c r="U695" s="46"/>
      <c r="V695" s="46"/>
      <c r="W695" s="46"/>
    </row>
    <row r="696" spans="3:23" x14ac:dyDescent="0.2">
      <c r="C696" s="46"/>
      <c r="D696" s="46"/>
      <c r="E696" s="46"/>
      <c r="F696" s="46"/>
      <c r="G696" s="46"/>
      <c r="H696" s="46"/>
      <c r="I696" s="46"/>
      <c r="J696" s="46"/>
      <c r="K696" s="46"/>
      <c r="L696" s="46"/>
      <c r="M696" s="46"/>
      <c r="N696" s="46"/>
      <c r="O696" s="46"/>
      <c r="P696" s="46"/>
      <c r="Q696" s="46"/>
      <c r="R696" s="46"/>
      <c r="S696" s="46"/>
      <c r="T696" s="46"/>
      <c r="U696" s="46"/>
      <c r="V696" s="46"/>
      <c r="W696" s="46"/>
    </row>
    <row r="697" spans="3:23" x14ac:dyDescent="0.2">
      <c r="C697" s="46"/>
      <c r="D697" s="46"/>
      <c r="E697" s="46"/>
      <c r="F697" s="46"/>
      <c r="G697" s="46"/>
      <c r="H697" s="46"/>
      <c r="I697" s="46"/>
      <c r="J697" s="46"/>
      <c r="K697" s="46"/>
      <c r="L697" s="46"/>
      <c r="M697" s="46"/>
      <c r="N697" s="46"/>
      <c r="O697" s="46"/>
      <c r="P697" s="46"/>
      <c r="Q697" s="46"/>
      <c r="R697" s="46"/>
      <c r="S697" s="46"/>
      <c r="T697" s="46"/>
      <c r="U697" s="46"/>
      <c r="V697" s="46"/>
      <c r="W697" s="46"/>
    </row>
    <row r="698" spans="3:23" x14ac:dyDescent="0.2">
      <c r="C698" s="46"/>
      <c r="D698" s="46"/>
      <c r="E698" s="46"/>
      <c r="F698" s="46"/>
      <c r="G698" s="46"/>
      <c r="H698" s="46"/>
      <c r="I698" s="46"/>
      <c r="J698" s="46"/>
      <c r="K698" s="46"/>
      <c r="L698" s="46"/>
      <c r="M698" s="46"/>
      <c r="N698" s="46"/>
      <c r="O698" s="46"/>
      <c r="P698" s="46"/>
      <c r="Q698" s="46"/>
      <c r="R698" s="46"/>
      <c r="S698" s="46"/>
      <c r="T698" s="46"/>
      <c r="U698" s="46"/>
      <c r="V698" s="46"/>
      <c r="W698" s="46"/>
    </row>
    <row r="699" spans="3:23" x14ac:dyDescent="0.2">
      <c r="C699" s="46"/>
      <c r="D699" s="46"/>
      <c r="E699" s="46"/>
      <c r="F699" s="46"/>
      <c r="G699" s="46"/>
      <c r="H699" s="46"/>
      <c r="I699" s="46"/>
      <c r="J699" s="46"/>
      <c r="K699" s="46"/>
      <c r="L699" s="46"/>
      <c r="M699" s="46"/>
      <c r="N699" s="46"/>
      <c r="O699" s="46"/>
      <c r="P699" s="46"/>
      <c r="Q699" s="46"/>
      <c r="R699" s="46"/>
      <c r="S699" s="46"/>
      <c r="T699" s="46"/>
      <c r="U699" s="46"/>
      <c r="V699" s="46"/>
      <c r="W699" s="46"/>
    </row>
    <row r="700" spans="3:23" x14ac:dyDescent="0.2">
      <c r="C700" s="46"/>
      <c r="D700" s="46"/>
      <c r="E700" s="46"/>
      <c r="F700" s="46"/>
      <c r="G700" s="46"/>
      <c r="H700" s="46"/>
      <c r="I700" s="46"/>
      <c r="J700" s="46"/>
      <c r="K700" s="46"/>
      <c r="L700" s="46"/>
      <c r="M700" s="46"/>
      <c r="N700" s="46"/>
      <c r="O700" s="46"/>
      <c r="P700" s="46"/>
      <c r="Q700" s="46"/>
      <c r="R700" s="46"/>
      <c r="S700" s="46"/>
      <c r="T700" s="46"/>
      <c r="U700" s="46"/>
      <c r="V700" s="46"/>
      <c r="W700" s="46"/>
    </row>
    <row r="701" spans="3:23" x14ac:dyDescent="0.2">
      <c r="C701" s="46"/>
      <c r="D701" s="46"/>
      <c r="E701" s="46"/>
      <c r="F701" s="46"/>
      <c r="G701" s="46"/>
      <c r="H701" s="46"/>
      <c r="I701" s="46"/>
      <c r="J701" s="46"/>
      <c r="K701" s="46"/>
      <c r="L701" s="46"/>
      <c r="M701" s="46"/>
      <c r="N701" s="46"/>
      <c r="O701" s="46"/>
      <c r="P701" s="46"/>
      <c r="Q701" s="46"/>
      <c r="R701" s="46"/>
      <c r="S701" s="46"/>
      <c r="T701" s="46"/>
      <c r="U701" s="46"/>
      <c r="V701" s="46"/>
      <c r="W701" s="46"/>
    </row>
    <row r="702" spans="3:23" x14ac:dyDescent="0.2">
      <c r="C702" s="46"/>
      <c r="D702" s="46"/>
      <c r="E702" s="46"/>
      <c r="F702" s="46"/>
      <c r="G702" s="46"/>
      <c r="H702" s="46"/>
      <c r="I702" s="46"/>
      <c r="J702" s="46"/>
      <c r="K702" s="46"/>
      <c r="L702" s="46"/>
      <c r="M702" s="46"/>
      <c r="N702" s="46"/>
      <c r="O702" s="46"/>
      <c r="P702" s="46"/>
      <c r="Q702" s="46"/>
      <c r="R702" s="46"/>
      <c r="S702" s="46"/>
      <c r="T702" s="46"/>
      <c r="U702" s="46"/>
      <c r="V702" s="46"/>
      <c r="W702" s="46"/>
    </row>
    <row r="703" spans="3:23" x14ac:dyDescent="0.2">
      <c r="C703" s="46"/>
      <c r="D703" s="46"/>
      <c r="E703" s="46"/>
      <c r="F703" s="46"/>
      <c r="G703" s="46"/>
      <c r="H703" s="46"/>
      <c r="I703" s="46"/>
      <c r="J703" s="46"/>
      <c r="K703" s="46"/>
      <c r="L703" s="46"/>
      <c r="M703" s="46"/>
      <c r="N703" s="46"/>
      <c r="O703" s="46"/>
      <c r="P703" s="46"/>
      <c r="Q703" s="46"/>
      <c r="R703" s="46"/>
      <c r="S703" s="46"/>
      <c r="T703" s="46"/>
      <c r="U703" s="46"/>
      <c r="V703" s="46"/>
      <c r="W703" s="46"/>
    </row>
    <row r="704" spans="3:23" x14ac:dyDescent="0.2">
      <c r="C704" s="46"/>
      <c r="D704" s="46"/>
      <c r="E704" s="46"/>
      <c r="F704" s="46"/>
      <c r="G704" s="46"/>
      <c r="H704" s="46"/>
      <c r="I704" s="46"/>
      <c r="J704" s="46"/>
      <c r="K704" s="46"/>
      <c r="L704" s="46"/>
      <c r="M704" s="46"/>
      <c r="N704" s="46"/>
      <c r="O704" s="46"/>
      <c r="P704" s="46"/>
      <c r="Q704" s="46"/>
      <c r="R704" s="46"/>
      <c r="S704" s="46"/>
      <c r="T704" s="46"/>
      <c r="U704" s="46"/>
      <c r="V704" s="46"/>
      <c r="W704" s="46"/>
    </row>
    <row r="705" spans="3:23" x14ac:dyDescent="0.2">
      <c r="C705" s="46"/>
      <c r="D705" s="46"/>
      <c r="E705" s="46"/>
      <c r="F705" s="46"/>
      <c r="G705" s="46"/>
      <c r="H705" s="46"/>
      <c r="I705" s="46"/>
      <c r="J705" s="46"/>
      <c r="K705" s="46"/>
      <c r="L705" s="46"/>
      <c r="M705" s="46"/>
      <c r="N705" s="46"/>
      <c r="O705" s="46"/>
      <c r="P705" s="46"/>
      <c r="Q705" s="46"/>
      <c r="R705" s="46"/>
      <c r="S705" s="46"/>
      <c r="T705" s="46"/>
      <c r="U705" s="46"/>
      <c r="V705" s="46"/>
      <c r="W705" s="46"/>
    </row>
    <row r="706" spans="3:23" x14ac:dyDescent="0.2">
      <c r="C706" s="46"/>
      <c r="D706" s="46"/>
      <c r="E706" s="46"/>
      <c r="F706" s="46"/>
      <c r="G706" s="46"/>
      <c r="H706" s="46"/>
      <c r="I706" s="46"/>
      <c r="J706" s="46"/>
      <c r="K706" s="46"/>
      <c r="L706" s="46"/>
      <c r="M706" s="46"/>
      <c r="N706" s="46"/>
      <c r="O706" s="46"/>
      <c r="P706" s="46"/>
      <c r="Q706" s="46"/>
      <c r="R706" s="46"/>
      <c r="S706" s="46"/>
      <c r="T706" s="46"/>
      <c r="U706" s="46"/>
      <c r="V706" s="46"/>
      <c r="W706" s="46"/>
    </row>
    <row r="707" spans="3:23" x14ac:dyDescent="0.2">
      <c r="C707" s="46"/>
      <c r="D707" s="46"/>
      <c r="E707" s="46"/>
      <c r="F707" s="46"/>
      <c r="G707" s="46"/>
      <c r="H707" s="46"/>
      <c r="I707" s="46"/>
      <c r="J707" s="46"/>
      <c r="K707" s="46"/>
      <c r="L707" s="46"/>
      <c r="M707" s="46"/>
      <c r="N707" s="46"/>
      <c r="O707" s="46"/>
      <c r="P707" s="46"/>
      <c r="Q707" s="46"/>
      <c r="R707" s="46"/>
      <c r="S707" s="46"/>
      <c r="T707" s="46"/>
      <c r="U707" s="46"/>
      <c r="V707" s="46"/>
      <c r="W707" s="46"/>
    </row>
    <row r="708" spans="3:23" x14ac:dyDescent="0.2">
      <c r="C708" s="46"/>
      <c r="D708" s="46"/>
      <c r="E708" s="46"/>
      <c r="F708" s="46"/>
      <c r="G708" s="46"/>
      <c r="H708" s="46"/>
      <c r="I708" s="46"/>
      <c r="J708" s="46"/>
      <c r="K708" s="46"/>
      <c r="L708" s="46"/>
      <c r="M708" s="46"/>
      <c r="N708" s="46"/>
      <c r="O708" s="46"/>
      <c r="P708" s="46"/>
      <c r="Q708" s="46"/>
      <c r="R708" s="46"/>
      <c r="S708" s="46"/>
      <c r="T708" s="46"/>
      <c r="U708" s="46"/>
      <c r="V708" s="46"/>
      <c r="W708" s="46"/>
    </row>
    <row r="709" spans="3:23" x14ac:dyDescent="0.2">
      <c r="C709" s="46"/>
      <c r="D709" s="46"/>
      <c r="E709" s="46"/>
      <c r="F709" s="46"/>
      <c r="G709" s="46"/>
      <c r="H709" s="46"/>
      <c r="I709" s="46"/>
      <c r="J709" s="46"/>
      <c r="K709" s="46"/>
      <c r="L709" s="46"/>
      <c r="M709" s="46"/>
      <c r="N709" s="46"/>
      <c r="O709" s="46"/>
      <c r="P709" s="46"/>
      <c r="Q709" s="46"/>
      <c r="R709" s="46"/>
      <c r="S709" s="46"/>
      <c r="T709" s="46"/>
      <c r="U709" s="46"/>
      <c r="V709" s="46"/>
      <c r="W709" s="46"/>
    </row>
    <row r="710" spans="3:23" x14ac:dyDescent="0.2">
      <c r="C710" s="46"/>
      <c r="D710" s="46"/>
      <c r="E710" s="46"/>
      <c r="F710" s="46"/>
      <c r="G710" s="46"/>
      <c r="H710" s="46"/>
      <c r="I710" s="46"/>
      <c r="J710" s="46"/>
      <c r="K710" s="46"/>
      <c r="L710" s="46"/>
      <c r="M710" s="46"/>
      <c r="N710" s="46"/>
      <c r="O710" s="46"/>
      <c r="P710" s="46"/>
      <c r="Q710" s="46"/>
      <c r="R710" s="46"/>
      <c r="S710" s="46"/>
      <c r="T710" s="46"/>
      <c r="U710" s="46"/>
      <c r="V710" s="46"/>
      <c r="W710" s="46"/>
    </row>
    <row r="711" spans="3:23" x14ac:dyDescent="0.2">
      <c r="C711" s="46"/>
      <c r="D711" s="46"/>
      <c r="E711" s="46"/>
      <c r="F711" s="46"/>
      <c r="G711" s="46"/>
      <c r="H711" s="46"/>
      <c r="I711" s="46"/>
      <c r="J711" s="46"/>
      <c r="K711" s="46"/>
      <c r="L711" s="46"/>
      <c r="M711" s="46"/>
      <c r="N711" s="46"/>
      <c r="O711" s="46"/>
      <c r="P711" s="46"/>
      <c r="Q711" s="46"/>
      <c r="R711" s="46"/>
      <c r="S711" s="46"/>
      <c r="T711" s="46"/>
      <c r="U711" s="46"/>
      <c r="V711" s="46"/>
      <c r="W711" s="46"/>
    </row>
    <row r="712" spans="3:23" x14ac:dyDescent="0.2">
      <c r="C712" s="46"/>
      <c r="D712" s="46"/>
      <c r="E712" s="46"/>
      <c r="F712" s="46"/>
      <c r="G712" s="46"/>
      <c r="H712" s="46"/>
      <c r="I712" s="46"/>
      <c r="J712" s="46"/>
      <c r="K712" s="46"/>
      <c r="L712" s="46"/>
      <c r="M712" s="46"/>
      <c r="N712" s="46"/>
      <c r="O712" s="46"/>
      <c r="P712" s="46"/>
      <c r="Q712" s="46"/>
      <c r="R712" s="46"/>
      <c r="S712" s="46"/>
      <c r="T712" s="46"/>
      <c r="U712" s="46"/>
      <c r="V712" s="46"/>
      <c r="W712" s="46"/>
    </row>
    <row r="713" spans="3:23" x14ac:dyDescent="0.2">
      <c r="C713" s="46"/>
      <c r="D713" s="46"/>
      <c r="E713" s="46"/>
      <c r="F713" s="46"/>
      <c r="G713" s="46"/>
      <c r="H713" s="46"/>
      <c r="I713" s="46"/>
      <c r="J713" s="46"/>
      <c r="K713" s="46"/>
      <c r="L713" s="46"/>
      <c r="M713" s="46"/>
      <c r="N713" s="46"/>
      <c r="O713" s="46"/>
      <c r="P713" s="46"/>
      <c r="Q713" s="46"/>
      <c r="R713" s="46"/>
      <c r="S713" s="46"/>
      <c r="T713" s="46"/>
      <c r="U713" s="46"/>
      <c r="V713" s="46"/>
      <c r="W713" s="46"/>
    </row>
    <row r="714" spans="3:23" x14ac:dyDescent="0.2">
      <c r="C714" s="46"/>
      <c r="D714" s="46"/>
      <c r="E714" s="46"/>
      <c r="F714" s="46"/>
      <c r="G714" s="46"/>
      <c r="H714" s="46"/>
      <c r="I714" s="46"/>
      <c r="J714" s="46"/>
      <c r="K714" s="46"/>
      <c r="L714" s="46"/>
      <c r="M714" s="46"/>
      <c r="N714" s="46"/>
      <c r="O714" s="46"/>
      <c r="P714" s="46"/>
      <c r="Q714" s="46"/>
      <c r="R714" s="46"/>
      <c r="S714" s="46"/>
      <c r="T714" s="46"/>
      <c r="U714" s="46"/>
      <c r="V714" s="46"/>
      <c r="W714" s="46"/>
    </row>
    <row r="715" spans="3:23" x14ac:dyDescent="0.2">
      <c r="C715" s="46"/>
      <c r="D715" s="46"/>
      <c r="E715" s="46"/>
      <c r="F715" s="46"/>
      <c r="G715" s="46"/>
      <c r="H715" s="46"/>
      <c r="I715" s="46"/>
      <c r="J715" s="46"/>
      <c r="K715" s="46"/>
      <c r="L715" s="46"/>
      <c r="M715" s="46"/>
      <c r="N715" s="46"/>
      <c r="O715" s="46"/>
      <c r="P715" s="46"/>
      <c r="Q715" s="46"/>
      <c r="R715" s="46"/>
      <c r="S715" s="46"/>
      <c r="T715" s="46"/>
      <c r="U715" s="46"/>
      <c r="V715" s="46"/>
      <c r="W715" s="46"/>
    </row>
    <row r="716" spans="3:23" x14ac:dyDescent="0.2">
      <c r="C716" s="46"/>
      <c r="D716" s="46"/>
      <c r="E716" s="46"/>
      <c r="F716" s="46"/>
      <c r="G716" s="46"/>
      <c r="H716" s="46"/>
      <c r="I716" s="46"/>
      <c r="J716" s="46"/>
      <c r="K716" s="46"/>
      <c r="L716" s="46"/>
      <c r="M716" s="46"/>
      <c r="N716" s="46"/>
      <c r="O716" s="46"/>
      <c r="P716" s="46"/>
      <c r="Q716" s="46"/>
      <c r="R716" s="46"/>
      <c r="S716" s="46"/>
      <c r="T716" s="46"/>
      <c r="U716" s="46"/>
      <c r="V716" s="46"/>
      <c r="W716" s="46"/>
    </row>
    <row r="717" spans="3:23" x14ac:dyDescent="0.2">
      <c r="C717" s="46"/>
      <c r="D717" s="46"/>
      <c r="E717" s="46"/>
      <c r="F717" s="46"/>
      <c r="G717" s="46"/>
      <c r="H717" s="46"/>
      <c r="I717" s="46"/>
      <c r="J717" s="46"/>
      <c r="K717" s="46"/>
      <c r="L717" s="46"/>
      <c r="M717" s="46"/>
      <c r="N717" s="46"/>
      <c r="O717" s="46"/>
      <c r="P717" s="46"/>
      <c r="Q717" s="46"/>
      <c r="R717" s="46"/>
      <c r="S717" s="46"/>
      <c r="T717" s="46"/>
      <c r="U717" s="46"/>
      <c r="V717" s="46"/>
      <c r="W717" s="46"/>
    </row>
    <row r="718" spans="3:23" x14ac:dyDescent="0.2">
      <c r="C718" s="46"/>
      <c r="D718" s="46"/>
      <c r="E718" s="46"/>
      <c r="F718" s="46"/>
      <c r="G718" s="46"/>
      <c r="H718" s="46"/>
      <c r="I718" s="46"/>
      <c r="J718" s="46"/>
      <c r="K718" s="46"/>
      <c r="L718" s="46"/>
      <c r="M718" s="46"/>
      <c r="N718" s="46"/>
      <c r="O718" s="46"/>
      <c r="P718" s="46"/>
      <c r="Q718" s="46"/>
      <c r="R718" s="46"/>
      <c r="S718" s="46"/>
      <c r="T718" s="46"/>
      <c r="U718" s="46"/>
      <c r="V718" s="46"/>
      <c r="W718" s="46"/>
    </row>
    <row r="719" spans="3:23" x14ac:dyDescent="0.2">
      <c r="C719" s="46"/>
      <c r="D719" s="46"/>
      <c r="E719" s="46"/>
      <c r="F719" s="46"/>
      <c r="G719" s="46"/>
      <c r="H719" s="46"/>
      <c r="I719" s="46"/>
      <c r="J719" s="46"/>
      <c r="K719" s="46"/>
      <c r="L719" s="46"/>
      <c r="M719" s="46"/>
      <c r="N719" s="46"/>
      <c r="O719" s="46"/>
      <c r="P719" s="46"/>
      <c r="Q719" s="46"/>
      <c r="R719" s="46"/>
      <c r="S719" s="46"/>
      <c r="T719" s="46"/>
      <c r="U719" s="46"/>
      <c r="V719" s="46"/>
      <c r="W719" s="46"/>
    </row>
    <row r="720" spans="3:23" x14ac:dyDescent="0.2">
      <c r="C720" s="46"/>
      <c r="D720" s="46"/>
      <c r="E720" s="46"/>
      <c r="F720" s="46"/>
      <c r="G720" s="46"/>
      <c r="H720" s="46"/>
      <c r="I720" s="46"/>
      <c r="J720" s="46"/>
      <c r="K720" s="46"/>
      <c r="L720" s="46"/>
      <c r="M720" s="46"/>
      <c r="N720" s="46"/>
      <c r="O720" s="46"/>
      <c r="P720" s="46"/>
      <c r="Q720" s="46"/>
      <c r="R720" s="46"/>
      <c r="S720" s="46"/>
      <c r="T720" s="46"/>
      <c r="U720" s="46"/>
      <c r="V720" s="46"/>
      <c r="W720" s="46"/>
    </row>
    <row r="721" spans="3:23" x14ac:dyDescent="0.2">
      <c r="C721" s="46"/>
      <c r="D721" s="46"/>
      <c r="E721" s="46"/>
      <c r="F721" s="46"/>
      <c r="G721" s="46"/>
      <c r="H721" s="46"/>
      <c r="I721" s="46"/>
      <c r="J721" s="46"/>
      <c r="K721" s="46"/>
      <c r="L721" s="46"/>
      <c r="M721" s="46"/>
      <c r="N721" s="46"/>
      <c r="O721" s="46"/>
      <c r="P721" s="46"/>
      <c r="Q721" s="46"/>
      <c r="R721" s="46"/>
      <c r="S721" s="46"/>
      <c r="T721" s="46"/>
      <c r="U721" s="46"/>
      <c r="V721" s="46"/>
      <c r="W721" s="46"/>
    </row>
    <row r="722" spans="3:23" x14ac:dyDescent="0.2">
      <c r="C722" s="46"/>
      <c r="D722" s="46"/>
      <c r="E722" s="46"/>
      <c r="F722" s="46"/>
      <c r="G722" s="46"/>
      <c r="H722" s="46"/>
      <c r="I722" s="46"/>
      <c r="J722" s="46"/>
      <c r="K722" s="46"/>
      <c r="L722" s="46"/>
      <c r="M722" s="46"/>
      <c r="N722" s="46"/>
      <c r="O722" s="46"/>
      <c r="P722" s="46"/>
      <c r="Q722" s="46"/>
      <c r="R722" s="46"/>
      <c r="S722" s="46"/>
      <c r="T722" s="46"/>
      <c r="U722" s="46"/>
      <c r="V722" s="46"/>
      <c r="W722" s="46"/>
    </row>
    <row r="723" spans="3:23" x14ac:dyDescent="0.2">
      <c r="C723" s="46"/>
      <c r="D723" s="46"/>
      <c r="E723" s="46"/>
      <c r="F723" s="46"/>
      <c r="G723" s="46"/>
      <c r="H723" s="46"/>
      <c r="I723" s="46"/>
      <c r="J723" s="46"/>
      <c r="K723" s="46"/>
      <c r="L723" s="46"/>
      <c r="M723" s="46"/>
      <c r="N723" s="46"/>
      <c r="O723" s="46"/>
      <c r="P723" s="46"/>
      <c r="Q723" s="46"/>
      <c r="R723" s="46"/>
      <c r="S723" s="46"/>
      <c r="T723" s="46"/>
      <c r="U723" s="46"/>
      <c r="V723" s="46"/>
      <c r="W723" s="46"/>
    </row>
    <row r="724" spans="3:23" x14ac:dyDescent="0.2">
      <c r="C724" s="46"/>
      <c r="D724" s="46"/>
      <c r="E724" s="46"/>
      <c r="F724" s="46"/>
      <c r="G724" s="46"/>
      <c r="H724" s="46"/>
      <c r="I724" s="46"/>
      <c r="J724" s="46"/>
      <c r="K724" s="46"/>
      <c r="L724" s="46"/>
      <c r="M724" s="46"/>
      <c r="N724" s="46"/>
      <c r="O724" s="46"/>
      <c r="P724" s="46"/>
      <c r="Q724" s="46"/>
      <c r="R724" s="46"/>
      <c r="S724" s="46"/>
      <c r="T724" s="46"/>
      <c r="U724" s="46"/>
      <c r="V724" s="46"/>
      <c r="W724" s="46"/>
    </row>
    <row r="725" spans="3:23" x14ac:dyDescent="0.2">
      <c r="C725" s="46"/>
      <c r="D725" s="46"/>
      <c r="E725" s="46"/>
      <c r="F725" s="46"/>
      <c r="G725" s="46"/>
      <c r="H725" s="46"/>
      <c r="I725" s="46"/>
      <c r="J725" s="46"/>
      <c r="K725" s="46"/>
      <c r="L725" s="46"/>
      <c r="M725" s="46"/>
      <c r="N725" s="46"/>
      <c r="O725" s="46"/>
      <c r="P725" s="46"/>
      <c r="Q725" s="46"/>
      <c r="R725" s="46"/>
      <c r="S725" s="46"/>
      <c r="T725" s="46"/>
      <c r="U725" s="46"/>
      <c r="V725" s="46"/>
      <c r="W725" s="46"/>
    </row>
    <row r="726" spans="3:23" x14ac:dyDescent="0.2">
      <c r="C726" s="46"/>
      <c r="D726" s="46"/>
      <c r="E726" s="46"/>
      <c r="F726" s="46"/>
      <c r="G726" s="46"/>
      <c r="H726" s="46"/>
      <c r="I726" s="46"/>
      <c r="J726" s="46"/>
      <c r="K726" s="46"/>
      <c r="L726" s="46"/>
      <c r="M726" s="46"/>
      <c r="N726" s="46"/>
      <c r="O726" s="46"/>
      <c r="P726" s="46"/>
      <c r="Q726" s="46"/>
      <c r="R726" s="46"/>
      <c r="S726" s="46"/>
      <c r="T726" s="46"/>
      <c r="U726" s="46"/>
      <c r="V726" s="46"/>
      <c r="W726" s="46"/>
    </row>
    <row r="727" spans="3:23" x14ac:dyDescent="0.2">
      <c r="C727" s="46"/>
      <c r="D727" s="46"/>
      <c r="E727" s="46"/>
      <c r="F727" s="46"/>
      <c r="G727" s="46"/>
      <c r="H727" s="46"/>
      <c r="I727" s="46"/>
      <c r="J727" s="46"/>
      <c r="K727" s="46"/>
      <c r="L727" s="46"/>
      <c r="M727" s="46"/>
      <c r="N727" s="46"/>
      <c r="O727" s="46"/>
      <c r="P727" s="46"/>
      <c r="Q727" s="46"/>
      <c r="R727" s="46"/>
      <c r="S727" s="46"/>
      <c r="T727" s="46"/>
      <c r="U727" s="46"/>
      <c r="V727" s="46"/>
      <c r="W727" s="46"/>
    </row>
    <row r="728" spans="3:23" x14ac:dyDescent="0.2">
      <c r="C728" s="46"/>
      <c r="D728" s="46"/>
      <c r="E728" s="46"/>
      <c r="F728" s="46"/>
      <c r="G728" s="46"/>
      <c r="H728" s="46"/>
      <c r="I728" s="46"/>
      <c r="J728" s="46"/>
      <c r="K728" s="46"/>
      <c r="L728" s="46"/>
      <c r="M728" s="46"/>
      <c r="N728" s="46"/>
      <c r="O728" s="46"/>
      <c r="P728" s="46"/>
      <c r="Q728" s="46"/>
      <c r="R728" s="46"/>
      <c r="S728" s="46"/>
      <c r="T728" s="46"/>
      <c r="U728" s="46"/>
      <c r="V728" s="46"/>
      <c r="W728" s="46"/>
    </row>
    <row r="729" spans="3:23" x14ac:dyDescent="0.2">
      <c r="C729" s="46"/>
      <c r="D729" s="46"/>
      <c r="E729" s="46"/>
      <c r="F729" s="46"/>
      <c r="G729" s="46"/>
      <c r="H729" s="46"/>
      <c r="I729" s="46"/>
      <c r="J729" s="46"/>
      <c r="K729" s="46"/>
      <c r="L729" s="46"/>
      <c r="M729" s="46"/>
      <c r="N729" s="46"/>
      <c r="O729" s="46"/>
      <c r="P729" s="46"/>
      <c r="Q729" s="46"/>
      <c r="R729" s="46"/>
      <c r="S729" s="46"/>
      <c r="T729" s="46"/>
      <c r="U729" s="46"/>
      <c r="V729" s="46"/>
      <c r="W729" s="46"/>
    </row>
    <row r="730" spans="3:23" x14ac:dyDescent="0.2">
      <c r="C730" s="46"/>
      <c r="D730" s="46"/>
      <c r="E730" s="46"/>
      <c r="F730" s="46"/>
      <c r="G730" s="46"/>
      <c r="H730" s="46"/>
      <c r="I730" s="46"/>
      <c r="J730" s="46"/>
      <c r="K730" s="46"/>
      <c r="L730" s="46"/>
      <c r="M730" s="46"/>
      <c r="N730" s="46"/>
      <c r="O730" s="46"/>
      <c r="P730" s="46"/>
      <c r="Q730" s="46"/>
      <c r="R730" s="46"/>
      <c r="S730" s="46"/>
      <c r="T730" s="46"/>
      <c r="U730" s="46"/>
      <c r="V730" s="46"/>
      <c r="W730" s="46"/>
    </row>
    <row r="731" spans="3:23" x14ac:dyDescent="0.2">
      <c r="C731" s="46"/>
      <c r="D731" s="46"/>
      <c r="E731" s="46"/>
      <c r="F731" s="46"/>
      <c r="G731" s="46"/>
      <c r="H731" s="46"/>
      <c r="I731" s="46"/>
      <c r="J731" s="46"/>
      <c r="K731" s="46"/>
      <c r="L731" s="46"/>
      <c r="M731" s="46"/>
      <c r="N731" s="46"/>
      <c r="O731" s="46"/>
      <c r="P731" s="46"/>
      <c r="Q731" s="46"/>
      <c r="R731" s="46"/>
      <c r="S731" s="46"/>
      <c r="T731" s="46"/>
      <c r="U731" s="46"/>
      <c r="V731" s="46"/>
      <c r="W731" s="46"/>
    </row>
    <row r="732" spans="3:23" x14ac:dyDescent="0.2">
      <c r="C732" s="46"/>
      <c r="D732" s="46"/>
      <c r="E732" s="46"/>
      <c r="F732" s="46"/>
      <c r="G732" s="46"/>
      <c r="H732" s="46"/>
      <c r="I732" s="46"/>
      <c r="J732" s="46"/>
      <c r="K732" s="46"/>
      <c r="L732" s="46"/>
      <c r="M732" s="46"/>
      <c r="N732" s="46"/>
      <c r="O732" s="46"/>
      <c r="P732" s="46"/>
      <c r="Q732" s="46"/>
      <c r="R732" s="46"/>
      <c r="S732" s="46"/>
      <c r="T732" s="46"/>
      <c r="U732" s="46"/>
      <c r="V732" s="46"/>
      <c r="W732" s="46"/>
    </row>
    <row r="733" spans="3:23" x14ac:dyDescent="0.2">
      <c r="C733" s="46"/>
      <c r="D733" s="46"/>
      <c r="E733" s="46"/>
      <c r="F733" s="46"/>
      <c r="G733" s="46"/>
      <c r="H733" s="46"/>
      <c r="I733" s="46"/>
      <c r="J733" s="46"/>
      <c r="K733" s="46"/>
      <c r="L733" s="46"/>
      <c r="M733" s="46"/>
      <c r="N733" s="46"/>
      <c r="O733" s="46"/>
      <c r="P733" s="46"/>
      <c r="Q733" s="46"/>
      <c r="R733" s="46"/>
      <c r="S733" s="46"/>
      <c r="T733" s="46"/>
      <c r="U733" s="46"/>
      <c r="V733" s="46"/>
      <c r="W733" s="46"/>
    </row>
    <row r="734" spans="3:23" x14ac:dyDescent="0.2">
      <c r="C734" s="46"/>
      <c r="D734" s="46"/>
      <c r="E734" s="46"/>
      <c r="F734" s="46"/>
      <c r="G734" s="46"/>
      <c r="H734" s="46"/>
      <c r="I734" s="46"/>
      <c r="J734" s="46"/>
      <c r="K734" s="46"/>
      <c r="L734" s="46"/>
      <c r="M734" s="46"/>
      <c r="N734" s="46"/>
      <c r="O734" s="46"/>
      <c r="P734" s="46"/>
      <c r="Q734" s="46"/>
      <c r="R734" s="46"/>
      <c r="S734" s="46"/>
      <c r="T734" s="46"/>
      <c r="U734" s="46"/>
      <c r="V734" s="46"/>
      <c r="W734" s="46"/>
    </row>
    <row r="735" spans="3:23" x14ac:dyDescent="0.2">
      <c r="C735" s="46"/>
      <c r="D735" s="46"/>
      <c r="E735" s="46"/>
      <c r="F735" s="46"/>
      <c r="G735" s="46"/>
      <c r="H735" s="46"/>
      <c r="I735" s="46"/>
      <c r="J735" s="46"/>
      <c r="K735" s="46"/>
      <c r="L735" s="46"/>
      <c r="M735" s="46"/>
      <c r="N735" s="46"/>
      <c r="O735" s="46"/>
      <c r="P735" s="46"/>
      <c r="Q735" s="46"/>
      <c r="R735" s="46"/>
      <c r="S735" s="46"/>
      <c r="T735" s="46"/>
      <c r="U735" s="46"/>
      <c r="V735" s="46"/>
      <c r="W735" s="46"/>
    </row>
    <row r="736" spans="3:23" x14ac:dyDescent="0.2">
      <c r="C736" s="46"/>
      <c r="D736" s="46"/>
      <c r="E736" s="46"/>
      <c r="F736" s="46"/>
      <c r="G736" s="46"/>
      <c r="H736" s="46"/>
      <c r="I736" s="46"/>
      <c r="J736" s="46"/>
      <c r="K736" s="46"/>
      <c r="L736" s="46"/>
      <c r="M736" s="46"/>
      <c r="N736" s="46"/>
      <c r="O736" s="46"/>
      <c r="P736" s="46"/>
      <c r="Q736" s="46"/>
      <c r="R736" s="46"/>
      <c r="S736" s="46"/>
      <c r="T736" s="46"/>
      <c r="U736" s="46"/>
      <c r="V736" s="46"/>
      <c r="W736" s="46"/>
    </row>
    <row r="737" spans="3:23" x14ac:dyDescent="0.2">
      <c r="C737" s="46"/>
      <c r="D737" s="46"/>
      <c r="E737" s="46"/>
      <c r="F737" s="46"/>
      <c r="G737" s="46"/>
      <c r="H737" s="46"/>
      <c r="I737" s="46"/>
      <c r="J737" s="46"/>
      <c r="K737" s="46"/>
      <c r="L737" s="46"/>
      <c r="M737" s="46"/>
      <c r="N737" s="46"/>
      <c r="O737" s="46"/>
      <c r="P737" s="46"/>
      <c r="Q737" s="46"/>
      <c r="R737" s="46"/>
      <c r="S737" s="46"/>
      <c r="T737" s="46"/>
      <c r="U737" s="46"/>
      <c r="V737" s="46"/>
      <c r="W737" s="46"/>
    </row>
    <row r="738" spans="3:23" x14ac:dyDescent="0.2">
      <c r="C738" s="46"/>
      <c r="D738" s="46"/>
      <c r="E738" s="46"/>
      <c r="F738" s="46"/>
      <c r="G738" s="46"/>
      <c r="H738" s="46"/>
      <c r="I738" s="46"/>
      <c r="J738" s="46"/>
      <c r="K738" s="46"/>
      <c r="L738" s="46"/>
      <c r="M738" s="46"/>
      <c r="N738" s="46"/>
      <c r="O738" s="46"/>
      <c r="P738" s="46"/>
      <c r="Q738" s="46"/>
      <c r="R738" s="46"/>
      <c r="S738" s="46"/>
      <c r="T738" s="46"/>
      <c r="U738" s="46"/>
      <c r="V738" s="46"/>
      <c r="W738" s="46"/>
    </row>
    <row r="739" spans="3:23" x14ac:dyDescent="0.2">
      <c r="C739" s="46"/>
      <c r="D739" s="46"/>
      <c r="E739" s="46"/>
      <c r="F739" s="46"/>
      <c r="G739" s="46"/>
      <c r="H739" s="46"/>
      <c r="I739" s="46"/>
      <c r="J739" s="46"/>
      <c r="K739" s="46"/>
      <c r="L739" s="46"/>
      <c r="M739" s="46"/>
      <c r="N739" s="46"/>
      <c r="O739" s="46"/>
      <c r="P739" s="46"/>
      <c r="Q739" s="46"/>
      <c r="R739" s="46"/>
      <c r="S739" s="46"/>
      <c r="T739" s="46"/>
      <c r="U739" s="46"/>
      <c r="V739" s="46"/>
      <c r="W739" s="46"/>
    </row>
    <row r="740" spans="3:23" x14ac:dyDescent="0.2">
      <c r="C740" s="46"/>
      <c r="D740" s="46"/>
      <c r="E740" s="46"/>
      <c r="F740" s="46"/>
      <c r="G740" s="46"/>
      <c r="H740" s="46"/>
      <c r="I740" s="46"/>
      <c r="J740" s="46"/>
      <c r="K740" s="46"/>
      <c r="L740" s="46"/>
      <c r="M740" s="46"/>
      <c r="N740" s="46"/>
      <c r="O740" s="46"/>
      <c r="P740" s="46"/>
      <c r="Q740" s="46"/>
      <c r="R740" s="46"/>
      <c r="S740" s="46"/>
      <c r="T740" s="46"/>
      <c r="U740" s="46"/>
      <c r="V740" s="46"/>
      <c r="W740" s="46"/>
    </row>
    <row r="741" spans="3:23" x14ac:dyDescent="0.2">
      <c r="C741" s="46"/>
      <c r="D741" s="46"/>
      <c r="E741" s="46"/>
      <c r="F741" s="46"/>
      <c r="G741" s="46"/>
      <c r="H741" s="46"/>
      <c r="I741" s="46"/>
      <c r="J741" s="46"/>
      <c r="K741" s="46"/>
      <c r="L741" s="46"/>
      <c r="M741" s="46"/>
      <c r="N741" s="46"/>
      <c r="O741" s="46"/>
      <c r="P741" s="46"/>
      <c r="Q741" s="46"/>
      <c r="R741" s="46"/>
      <c r="S741" s="46"/>
      <c r="T741" s="46"/>
      <c r="U741" s="46"/>
      <c r="V741" s="46"/>
      <c r="W741" s="46"/>
    </row>
    <row r="742" spans="3:23" x14ac:dyDescent="0.2">
      <c r="C742" s="46"/>
      <c r="D742" s="46"/>
      <c r="E742" s="46"/>
      <c r="F742" s="46"/>
      <c r="G742" s="46"/>
      <c r="H742" s="46"/>
      <c r="I742" s="46"/>
      <c r="J742" s="46"/>
      <c r="K742" s="46"/>
      <c r="L742" s="46"/>
      <c r="M742" s="46"/>
      <c r="N742" s="46"/>
      <c r="O742" s="46"/>
      <c r="P742" s="46"/>
      <c r="Q742" s="46"/>
      <c r="R742" s="46"/>
      <c r="S742" s="46"/>
      <c r="T742" s="46"/>
      <c r="U742" s="46"/>
      <c r="V742" s="46"/>
      <c r="W742" s="46"/>
    </row>
    <row r="743" spans="3:23" x14ac:dyDescent="0.2">
      <c r="C743" s="46"/>
      <c r="D743" s="46"/>
      <c r="E743" s="46"/>
      <c r="F743" s="46"/>
      <c r="G743" s="46"/>
      <c r="H743" s="46"/>
      <c r="I743" s="46"/>
      <c r="J743" s="46"/>
      <c r="K743" s="46"/>
      <c r="L743" s="46"/>
      <c r="M743" s="46"/>
      <c r="N743" s="46"/>
      <c r="O743" s="46"/>
      <c r="P743" s="46"/>
      <c r="Q743" s="46"/>
      <c r="R743" s="46"/>
      <c r="S743" s="46"/>
      <c r="T743" s="46"/>
      <c r="U743" s="46"/>
      <c r="V743" s="46"/>
      <c r="W743" s="46"/>
    </row>
    <row r="744" spans="3:23" x14ac:dyDescent="0.2">
      <c r="C744" s="46"/>
      <c r="D744" s="46"/>
      <c r="E744" s="46"/>
      <c r="F744" s="46"/>
      <c r="G744" s="46"/>
      <c r="H744" s="46"/>
      <c r="I744" s="46"/>
      <c r="J744" s="46"/>
      <c r="K744" s="46"/>
      <c r="L744" s="46"/>
      <c r="M744" s="46"/>
      <c r="N744" s="46"/>
      <c r="O744" s="46"/>
      <c r="P744" s="46"/>
      <c r="Q744" s="46"/>
      <c r="R744" s="46"/>
      <c r="S744" s="46"/>
      <c r="T744" s="46"/>
      <c r="U744" s="46"/>
      <c r="V744" s="46"/>
      <c r="W744" s="46"/>
    </row>
    <row r="745" spans="3:23" x14ac:dyDescent="0.2">
      <c r="C745" s="46"/>
      <c r="D745" s="46"/>
      <c r="E745" s="46"/>
      <c r="F745" s="46"/>
      <c r="G745" s="46"/>
      <c r="H745" s="46"/>
      <c r="I745" s="46"/>
      <c r="J745" s="46"/>
      <c r="K745" s="46"/>
      <c r="L745" s="46"/>
      <c r="M745" s="46"/>
      <c r="N745" s="46"/>
      <c r="O745" s="46"/>
      <c r="P745" s="46"/>
      <c r="Q745" s="46"/>
      <c r="R745" s="46"/>
      <c r="S745" s="46"/>
      <c r="T745" s="46"/>
      <c r="U745" s="46"/>
      <c r="V745" s="46"/>
      <c r="W745" s="46"/>
    </row>
    <row r="746" spans="3:23" x14ac:dyDescent="0.2">
      <c r="C746" s="46"/>
      <c r="D746" s="46"/>
      <c r="E746" s="46"/>
      <c r="F746" s="46"/>
      <c r="G746" s="46"/>
      <c r="H746" s="46"/>
      <c r="I746" s="46"/>
      <c r="J746" s="46"/>
      <c r="K746" s="46"/>
      <c r="L746" s="46"/>
      <c r="M746" s="46"/>
      <c r="N746" s="46"/>
      <c r="O746" s="46"/>
      <c r="P746" s="46"/>
      <c r="Q746" s="46"/>
      <c r="R746" s="46"/>
      <c r="S746" s="46"/>
      <c r="T746" s="46"/>
      <c r="U746" s="46"/>
      <c r="V746" s="46"/>
      <c r="W746" s="46"/>
    </row>
    <row r="747" spans="3:23" x14ac:dyDescent="0.2">
      <c r="C747" s="46"/>
      <c r="D747" s="46"/>
      <c r="E747" s="46"/>
      <c r="F747" s="46"/>
      <c r="G747" s="46"/>
      <c r="H747" s="46"/>
      <c r="I747" s="46"/>
      <c r="J747" s="46"/>
      <c r="K747" s="46"/>
      <c r="L747" s="46"/>
      <c r="M747" s="46"/>
      <c r="N747" s="46"/>
      <c r="O747" s="46"/>
      <c r="P747" s="46"/>
      <c r="Q747" s="46"/>
      <c r="R747" s="46"/>
      <c r="S747" s="46"/>
      <c r="T747" s="46"/>
      <c r="U747" s="46"/>
      <c r="V747" s="46"/>
      <c r="W747" s="46"/>
    </row>
    <row r="748" spans="3:23" x14ac:dyDescent="0.2">
      <c r="C748" s="46"/>
      <c r="D748" s="46"/>
      <c r="E748" s="46"/>
      <c r="F748" s="46"/>
      <c r="G748" s="46"/>
      <c r="H748" s="46"/>
      <c r="I748" s="46"/>
      <c r="J748" s="46"/>
      <c r="K748" s="46"/>
      <c r="L748" s="46"/>
      <c r="M748" s="46"/>
      <c r="N748" s="46"/>
      <c r="O748" s="46"/>
      <c r="P748" s="46"/>
      <c r="Q748" s="46"/>
      <c r="R748" s="46"/>
      <c r="S748" s="46"/>
      <c r="T748" s="46"/>
      <c r="U748" s="46"/>
      <c r="V748" s="46"/>
      <c r="W748" s="46"/>
    </row>
    <row r="749" spans="3:23" x14ac:dyDescent="0.2">
      <c r="C749" s="46"/>
      <c r="D749" s="46"/>
      <c r="E749" s="46"/>
      <c r="F749" s="46"/>
      <c r="G749" s="46"/>
      <c r="H749" s="46"/>
      <c r="I749" s="46"/>
      <c r="J749" s="46"/>
      <c r="K749" s="46"/>
      <c r="L749" s="46"/>
      <c r="M749" s="46"/>
      <c r="N749" s="46"/>
      <c r="O749" s="46"/>
      <c r="P749" s="46"/>
      <c r="Q749" s="46"/>
      <c r="R749" s="46"/>
      <c r="S749" s="46"/>
      <c r="T749" s="46"/>
      <c r="U749" s="46"/>
      <c r="V749" s="46"/>
      <c r="W749" s="46"/>
    </row>
  </sheetData>
  <mergeCells count="1">
    <mergeCell ref="U4:U9"/>
  </mergeCells>
  <conditionalFormatting sqref="K328:U328">
    <cfRule type="colorScale" priority="16">
      <colorScale>
        <cfvo type="min"/>
        <cfvo type="percentile" val="50"/>
        <cfvo type="max"/>
        <color rgb="FFF8696B"/>
        <color rgb="FFFFEB84"/>
        <color rgb="FF63BE7B"/>
      </colorScale>
    </cfRule>
  </conditionalFormatting>
  <conditionalFormatting sqref="K330:U330">
    <cfRule type="colorScale" priority="15">
      <colorScale>
        <cfvo type="min"/>
        <cfvo type="percentile" val="50"/>
        <cfvo type="max"/>
        <color rgb="FFF8696B"/>
        <color rgb="FFFFEB84"/>
        <color rgb="FF63BE7B"/>
      </colorScale>
    </cfRule>
  </conditionalFormatting>
  <conditionalFormatting sqref="K332:U332">
    <cfRule type="colorScale" priority="14">
      <colorScale>
        <cfvo type="min"/>
        <cfvo type="percentile" val="50"/>
        <cfvo type="max"/>
        <color rgb="FFF8696B"/>
        <color rgb="FFFFEB84"/>
        <color rgb="FF63BE7B"/>
      </colorScale>
    </cfRule>
  </conditionalFormatting>
  <conditionalFormatting sqref="K334:U334">
    <cfRule type="colorScale" priority="13">
      <colorScale>
        <cfvo type="min"/>
        <cfvo type="percentile" val="50"/>
        <cfvo type="max"/>
        <color rgb="FFF8696B"/>
        <color rgb="FFFFEB84"/>
        <color rgb="FF63BE7B"/>
      </colorScale>
    </cfRule>
  </conditionalFormatting>
  <conditionalFormatting sqref="K336:U336">
    <cfRule type="colorScale" priority="12">
      <colorScale>
        <cfvo type="min"/>
        <cfvo type="percentile" val="50"/>
        <cfvo type="max"/>
        <color rgb="FFF8696B"/>
        <color rgb="FFFFEB84"/>
        <color rgb="FF63BE7B"/>
      </colorScale>
    </cfRule>
  </conditionalFormatting>
  <conditionalFormatting sqref="K340:U340">
    <cfRule type="colorScale" priority="11">
      <colorScale>
        <cfvo type="min"/>
        <cfvo type="percentile" val="50"/>
        <cfvo type="max"/>
        <color rgb="FFF8696B"/>
        <color rgb="FFFFEB84"/>
        <color rgb="FF63BE7B"/>
      </colorScale>
    </cfRule>
  </conditionalFormatting>
  <conditionalFormatting sqref="K342:U342">
    <cfRule type="colorScale" priority="10">
      <colorScale>
        <cfvo type="min"/>
        <cfvo type="percentile" val="50"/>
        <cfvo type="max"/>
        <color rgb="FFF8696B"/>
        <color rgb="FFFFEB84"/>
        <color rgb="FF63BE7B"/>
      </colorScale>
    </cfRule>
  </conditionalFormatting>
  <conditionalFormatting sqref="K344:U344">
    <cfRule type="colorScale" priority="9">
      <colorScale>
        <cfvo type="min"/>
        <cfvo type="percentile" val="50"/>
        <cfvo type="max"/>
        <color rgb="FFF8696B"/>
        <color rgb="FFFFEB84"/>
        <color rgb="FF63BE7B"/>
      </colorScale>
    </cfRule>
  </conditionalFormatting>
  <conditionalFormatting sqref="K355:U355">
    <cfRule type="colorScale" priority="8">
      <colorScale>
        <cfvo type="min"/>
        <cfvo type="percentile" val="50"/>
        <cfvo type="max"/>
        <color rgb="FF63BE7B"/>
        <color rgb="FFFFEB84"/>
        <color rgb="FFF8696B"/>
      </colorScale>
    </cfRule>
  </conditionalFormatting>
  <conditionalFormatting sqref="K357:U357">
    <cfRule type="colorScale" priority="7">
      <colorScale>
        <cfvo type="min"/>
        <cfvo type="percentile" val="50"/>
        <cfvo type="max"/>
        <color rgb="FF63BE7B"/>
        <color rgb="FFFFEB84"/>
        <color rgb="FFF8696B"/>
      </colorScale>
    </cfRule>
  </conditionalFormatting>
  <conditionalFormatting sqref="K359:U359">
    <cfRule type="colorScale" priority="6">
      <colorScale>
        <cfvo type="min"/>
        <cfvo type="percentile" val="50"/>
        <cfvo type="max"/>
        <color rgb="FF63BE7B"/>
        <color rgb="FFFFEB84"/>
        <color rgb="FFF8696B"/>
      </colorScale>
    </cfRule>
  </conditionalFormatting>
  <conditionalFormatting sqref="K361:U361">
    <cfRule type="colorScale" priority="5">
      <colorScale>
        <cfvo type="min"/>
        <cfvo type="percentile" val="50"/>
        <cfvo type="max"/>
        <color rgb="FF63BE7B"/>
        <color rgb="FFFFEB84"/>
        <color rgb="FFF8696B"/>
      </colorScale>
    </cfRule>
  </conditionalFormatting>
  <conditionalFormatting sqref="K363:U363">
    <cfRule type="colorScale" priority="4">
      <colorScale>
        <cfvo type="min"/>
        <cfvo type="percentile" val="50"/>
        <cfvo type="max"/>
        <color rgb="FFF8696B"/>
        <color rgb="FFFFEB84"/>
        <color rgb="FF63BE7B"/>
      </colorScale>
    </cfRule>
  </conditionalFormatting>
  <conditionalFormatting sqref="L395:T395">
    <cfRule type="colorScale" priority="2">
      <colorScale>
        <cfvo type="min"/>
        <cfvo type="percentile" val="50"/>
        <cfvo type="max"/>
        <color rgb="FF63BE7B"/>
        <color rgb="FFFFEB84"/>
        <color rgb="FFF8696B"/>
      </colorScale>
    </cfRule>
  </conditionalFormatting>
  <conditionalFormatting sqref="L396:T396">
    <cfRule type="colorScale" priority="1">
      <colorScale>
        <cfvo type="min"/>
        <cfvo type="percentile" val="50"/>
        <cfvo type="max"/>
        <color rgb="FF63BE7B"/>
        <color rgb="FFFFEB84"/>
        <color rgb="FFF8696B"/>
      </colorScale>
    </cfRule>
  </conditionalFormatting>
  <dataValidations count="2">
    <dataValidation type="list" allowBlank="1" showInputMessage="1" showErrorMessage="1" sqref="G297 I297" xr:uid="{D3C5DDA8-F238-459B-A58F-E55EE711C572}">
      <formula1>"1,0"</formula1>
    </dataValidation>
    <dataValidation type="list" allowBlank="1" showInputMessage="1" showErrorMessage="1" sqref="I259" xr:uid="{906A5D81-0081-4026-8465-2FA5FC0D5F7D}">
      <formula1>$C$257:$C$258</formula1>
    </dataValidation>
  </dataValidations>
  <hyperlinks>
    <hyperlink ref="C192" r:id="rId1" xr:uid="{58ABB00B-DF0B-474F-B3CF-6DC292CF5D39}"/>
    <hyperlink ref="C191" r:id="rId2" xr:uid="{57F860C9-1769-4E1D-9A01-03F5F48A29CE}"/>
    <hyperlink ref="I249" r:id="rId3" xr:uid="{1F078EAD-F7DE-489E-AE54-88ED6835FA95}"/>
    <hyperlink ref="H249" r:id="rId4" xr:uid="{02C3CA73-E3E0-4925-9B87-CCF217F3CA0F}"/>
    <hyperlink ref="K207" r:id="rId5" xr:uid="{C64FC6A2-DEA1-44B8-A324-D16CB886B437}"/>
    <hyperlink ref="G207" r:id="rId6" xr:uid="{D12BDB53-B3C1-465A-B158-59055B372CB7}"/>
  </hyperlinks>
  <pageMargins left="0.7" right="0.7" top="0.75" bottom="0.75" header="0.3" footer="0.3"/>
  <drawing r:id="rId7"/>
  <extLst>
    <ext xmlns:x14="http://schemas.microsoft.com/office/spreadsheetml/2009/9/main" uri="{CCE6A557-97BC-4b89-ADB6-D9C93CAAB3DF}">
      <x14:dataValidations xmlns:xm="http://schemas.microsoft.com/office/excel/2006/main" count="4">
        <x14:dataValidation type="list" allowBlank="1" showInputMessage="1" showErrorMessage="1" xr:uid="{0EDB62AB-6DD2-4686-93EA-A8CB24B48E8B}">
          <x14:formula1>
            <xm:f>'Trading Comparables'!$B$36:$B$45</xm:f>
          </x14:formula1>
          <xm:sqref>G190 C227</xm:sqref>
        </x14:dataValidation>
        <x14:dataValidation type="list" allowBlank="1" showInputMessage="1" showErrorMessage="1" xr:uid="{2C51FD48-8473-4E4D-B56B-06391A1682EC}">
          <x14:formula1>
            <xm:f>'Trading Comparables'!$B$60:$B$69</xm:f>
          </x14:formula1>
          <xm:sqref>C218</xm:sqref>
        </x14:dataValidation>
        <x14:dataValidation type="list" allowBlank="1" showInputMessage="1" showErrorMessage="1" xr:uid="{F697E5CC-3A94-46FC-9229-0120B6FB1F44}">
          <x14:formula1>
            <xm:f>'Trading Comparables'!$B$72:$B$81</xm:f>
          </x14:formula1>
          <xm:sqref>C223</xm:sqref>
        </x14:dataValidation>
        <x14:dataValidation type="list" allowBlank="1" showInputMessage="1" showErrorMessage="1" xr:uid="{15ED9174-D627-4692-91DE-EFD53DB54D8B}">
          <x14:formula1>
            <xm:f>'Stock Data'!$S$5:$S$9</xm:f>
          </x14:formula1>
          <xm:sqref>F250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8739C-26EE-4A25-BB39-7CED58A871DC}">
  <sheetPr>
    <tabColor rgb="FF92D050"/>
  </sheetPr>
  <dimension ref="B2:L81"/>
  <sheetViews>
    <sheetView showGridLines="0" zoomScale="110" workbookViewId="0">
      <selection activeCell="M21" sqref="A1:M21"/>
    </sheetView>
  </sheetViews>
  <sheetFormatPr defaultRowHeight="15" x14ac:dyDescent="0.25"/>
  <cols>
    <col min="1" max="1" width="2.7109375" style="151" customWidth="1"/>
    <col min="2" max="2" width="50.7109375" style="151" customWidth="1"/>
    <col min="3" max="12" width="15.7109375" style="151" customWidth="1"/>
    <col min="13" max="13" width="2.7109375" style="151" customWidth="1"/>
    <col min="14" max="16384" width="9.140625" style="151"/>
  </cols>
  <sheetData>
    <row r="2" spans="2:12" ht="18.75" x14ac:dyDescent="0.3">
      <c r="B2" s="164" t="s">
        <v>1459</v>
      </c>
      <c r="C2" s="164"/>
      <c r="D2" s="164"/>
      <c r="E2" s="164"/>
      <c r="F2" s="164"/>
      <c r="G2" s="164"/>
      <c r="H2" s="164"/>
      <c r="I2" s="164"/>
      <c r="J2" s="164"/>
      <c r="K2" s="164"/>
      <c r="L2" s="164"/>
    </row>
    <row r="4" spans="2:12" x14ac:dyDescent="0.25">
      <c r="B4" s="160" t="s">
        <v>1460</v>
      </c>
      <c r="C4" s="161" t="s">
        <v>1108</v>
      </c>
      <c r="D4" s="161" t="s">
        <v>1454</v>
      </c>
      <c r="E4" s="161" t="s">
        <v>1455</v>
      </c>
      <c r="F4" s="161" t="s">
        <v>1456</v>
      </c>
      <c r="G4" s="161" t="s">
        <v>1457</v>
      </c>
      <c r="H4" s="161" t="s">
        <v>1456</v>
      </c>
      <c r="I4" s="161" t="s">
        <v>1454</v>
      </c>
      <c r="J4" s="161" t="s">
        <v>1108</v>
      </c>
      <c r="K4" s="161" t="s">
        <v>1455</v>
      </c>
      <c r="L4" s="161" t="s">
        <v>1457</v>
      </c>
    </row>
    <row r="5" spans="2:12" x14ac:dyDescent="0.25">
      <c r="B5" s="160" t="s">
        <v>1458</v>
      </c>
      <c r="C5" s="161" t="s">
        <v>1452</v>
      </c>
      <c r="D5" s="161" t="s">
        <v>1452</v>
      </c>
      <c r="E5" s="161" t="s">
        <v>1452</v>
      </c>
      <c r="F5" s="161" t="s">
        <v>1452</v>
      </c>
      <c r="G5" s="161" t="s">
        <v>1452</v>
      </c>
      <c r="H5" s="161" t="s">
        <v>1453</v>
      </c>
      <c r="I5" s="161" t="s">
        <v>1453</v>
      </c>
      <c r="J5" s="161" t="s">
        <v>1453</v>
      </c>
      <c r="K5" s="161" t="s">
        <v>1453</v>
      </c>
      <c r="L5" s="161" t="s">
        <v>1453</v>
      </c>
    </row>
    <row r="6" spans="2:12" x14ac:dyDescent="0.25">
      <c r="B6" s="159" t="s">
        <v>922</v>
      </c>
      <c r="C6" s="152">
        <v>14.645562999999999</v>
      </c>
      <c r="D6" s="152">
        <v>1.493147</v>
      </c>
      <c r="E6" s="152">
        <v>22.164601000000001</v>
      </c>
      <c r="F6" s="152">
        <v>25.926338999999999</v>
      </c>
      <c r="G6" s="152" t="s">
        <v>818</v>
      </c>
      <c r="H6" s="152">
        <v>19.802233398599999</v>
      </c>
      <c r="I6" s="152">
        <v>1.4273670677927</v>
      </c>
      <c r="J6" s="152">
        <v>15.8898427138997</v>
      </c>
      <c r="K6" s="152">
        <v>18.106760300304501</v>
      </c>
      <c r="L6" s="152">
        <v>4.9572456237000004</v>
      </c>
    </row>
    <row r="7" spans="2:12" x14ac:dyDescent="0.25">
      <c r="B7" s="159" t="s">
        <v>921</v>
      </c>
      <c r="C7" s="152">
        <v>10.175641000000001</v>
      </c>
      <c r="D7" s="152">
        <v>2.7851720000000002</v>
      </c>
      <c r="E7" s="152">
        <v>11.739371999999999</v>
      </c>
      <c r="F7" s="152">
        <v>16.072904999999999</v>
      </c>
      <c r="G7" s="152">
        <v>6.3515309999999996</v>
      </c>
      <c r="H7" s="152">
        <v>16.494035175899999</v>
      </c>
      <c r="I7" s="152">
        <v>2.5855455720056</v>
      </c>
      <c r="J7" s="152">
        <v>11.790843996906499</v>
      </c>
      <c r="K7" s="152">
        <v>12.351474836523201</v>
      </c>
      <c r="L7" s="152">
        <v>5.3604622235999999</v>
      </c>
    </row>
    <row r="8" spans="2:12" x14ac:dyDescent="0.25">
      <c r="B8" s="159" t="s">
        <v>920</v>
      </c>
      <c r="C8" s="152">
        <v>7.2619689999999997</v>
      </c>
      <c r="D8" s="152">
        <v>1.211266</v>
      </c>
      <c r="E8" s="152">
        <v>12.701874999999999</v>
      </c>
      <c r="F8" s="152">
        <v>15.164545</v>
      </c>
      <c r="G8" s="152">
        <v>2.1387670000000001</v>
      </c>
      <c r="H8" s="152">
        <v>17.774586817500001</v>
      </c>
      <c r="I8" s="152">
        <v>1.1295705461850001</v>
      </c>
      <c r="J8" s="152">
        <v>10.8952037393104</v>
      </c>
      <c r="K8" s="152">
        <v>14.7674430495102</v>
      </c>
      <c r="L8" s="152">
        <v>1.9464412622</v>
      </c>
    </row>
    <row r="9" spans="2:12" x14ac:dyDescent="0.25">
      <c r="B9" s="159" t="s">
        <v>919</v>
      </c>
      <c r="C9" s="152">
        <v>5.6632740000000004</v>
      </c>
      <c r="D9" s="152">
        <v>0.81636600000000004</v>
      </c>
      <c r="E9" s="152">
        <v>7.4964190000000004</v>
      </c>
      <c r="F9" s="152">
        <v>11.284483</v>
      </c>
      <c r="G9" s="152">
        <v>3.3022200000000002</v>
      </c>
      <c r="H9" s="152">
        <v>17.361894024800002</v>
      </c>
      <c r="I9" s="152">
        <v>0.71145790265700004</v>
      </c>
      <c r="J9" s="152">
        <v>9.4657187551398998</v>
      </c>
      <c r="K9" s="152">
        <v>11.4857608842951</v>
      </c>
      <c r="L9" s="152">
        <v>2.1020227753</v>
      </c>
    </row>
    <row r="10" spans="2:12" x14ac:dyDescent="0.25">
      <c r="B10" s="159" t="s">
        <v>918</v>
      </c>
      <c r="C10" s="152">
        <v>6.4934229999999999</v>
      </c>
      <c r="D10" s="152">
        <v>0.73083600000000004</v>
      </c>
      <c r="E10" s="152">
        <v>18.615262999999999</v>
      </c>
      <c r="F10" s="152" t="s">
        <v>818</v>
      </c>
      <c r="G10" s="152">
        <v>2.1859760000000001</v>
      </c>
      <c r="H10" s="152">
        <v>22.005340208</v>
      </c>
      <c r="I10" s="152">
        <v>0.74621432465920001</v>
      </c>
      <c r="J10" s="152">
        <v>10.7891432997046</v>
      </c>
      <c r="K10" s="152">
        <v>17.803717745747999</v>
      </c>
      <c r="L10" s="152">
        <v>1.5803533643000001</v>
      </c>
    </row>
    <row r="11" spans="2:12" x14ac:dyDescent="0.25">
      <c r="B11" s="159" t="s">
        <v>917</v>
      </c>
      <c r="C11" s="152">
        <v>4.4759159999999998</v>
      </c>
      <c r="D11" s="152">
        <v>0.82982199999999995</v>
      </c>
      <c r="E11" s="152">
        <v>9.4588160000000006</v>
      </c>
      <c r="F11" s="152">
        <v>10.388548</v>
      </c>
      <c r="G11" s="152" t="s">
        <v>818</v>
      </c>
      <c r="H11" s="152">
        <v>6.6991366728999999</v>
      </c>
      <c r="I11" s="152">
        <v>0.81111714241190003</v>
      </c>
      <c r="J11" s="152">
        <v>6.8861036494189998</v>
      </c>
      <c r="K11" s="152">
        <v>9.3201439301657008</v>
      </c>
      <c r="L11" s="152">
        <v>0.84215272799999996</v>
      </c>
    </row>
    <row r="12" spans="2:12" x14ac:dyDescent="0.25">
      <c r="B12" s="159" t="s">
        <v>916</v>
      </c>
      <c r="C12" s="152">
        <v>7.6729529999999997</v>
      </c>
      <c r="D12" s="152">
        <v>1.0393589999999999</v>
      </c>
      <c r="E12" s="152">
        <v>20.986060999999999</v>
      </c>
      <c r="F12" s="152" t="s">
        <v>818</v>
      </c>
      <c r="G12" s="152" t="s">
        <v>818</v>
      </c>
      <c r="H12" s="152">
        <v>15.2523004751</v>
      </c>
      <c r="I12" s="152">
        <v>1.0390498685687</v>
      </c>
      <c r="J12" s="152">
        <v>11.504228643540801</v>
      </c>
      <c r="K12" s="152">
        <v>16.682452865282102</v>
      </c>
      <c r="L12" s="152">
        <v>2.7937822919999999</v>
      </c>
    </row>
    <row r="13" spans="2:12" x14ac:dyDescent="0.25">
      <c r="B13" s="159" t="s">
        <v>915</v>
      </c>
      <c r="C13" s="152">
        <v>6.9086230000000004</v>
      </c>
      <c r="D13" s="152">
        <v>1.4860390000000001</v>
      </c>
      <c r="E13" s="152">
        <v>12.653268000000001</v>
      </c>
      <c r="F13" s="152">
        <v>20.437376</v>
      </c>
      <c r="G13" s="152">
        <v>5.0318160000000001</v>
      </c>
      <c r="H13" s="152">
        <v>15.378861545299999</v>
      </c>
      <c r="I13" s="152">
        <v>1.5172230904768</v>
      </c>
      <c r="J13" s="152">
        <v>10.5945042996873</v>
      </c>
      <c r="K13" s="152">
        <v>13.1341864117589</v>
      </c>
      <c r="L13" s="152">
        <v>3.5461359881000001</v>
      </c>
    </row>
    <row r="14" spans="2:12" x14ac:dyDescent="0.25">
      <c r="B14" s="159" t="s">
        <v>914</v>
      </c>
      <c r="C14" s="152">
        <v>6.1874830000000003</v>
      </c>
      <c r="D14" s="152">
        <v>0.92008699999999999</v>
      </c>
      <c r="E14" s="152">
        <v>11.399659</v>
      </c>
      <c r="F14" s="152">
        <v>15.593394999999999</v>
      </c>
      <c r="G14" s="152">
        <v>2.0789759999999999</v>
      </c>
      <c r="H14" s="152">
        <v>18.441447488800002</v>
      </c>
      <c r="I14" s="152">
        <v>0.91329701140420005</v>
      </c>
      <c r="J14" s="152">
        <v>9.6237307687661993</v>
      </c>
      <c r="K14" s="152">
        <v>14.396099775291299</v>
      </c>
      <c r="L14" s="152">
        <v>1.8403140835</v>
      </c>
    </row>
    <row r="15" spans="2:12" x14ac:dyDescent="0.25">
      <c r="B15" s="159" t="s">
        <v>913</v>
      </c>
      <c r="C15" s="152">
        <v>11.242387000000001</v>
      </c>
      <c r="D15" s="152">
        <v>2.8372700000000002</v>
      </c>
      <c r="E15" s="152">
        <v>13.369895</v>
      </c>
      <c r="F15" s="152">
        <v>19.434321000000001</v>
      </c>
      <c r="G15" s="152">
        <v>8.5492329999999992</v>
      </c>
      <c r="H15" s="152">
        <v>14.8929702894042</v>
      </c>
      <c r="I15" s="152">
        <v>2.8329216649803</v>
      </c>
      <c r="J15" s="152">
        <v>10.899793425368401</v>
      </c>
      <c r="K15" s="152">
        <v>13.432324731144099</v>
      </c>
      <c r="L15" s="152">
        <v>5.9967088065747003</v>
      </c>
    </row>
    <row r="16" spans="2:12" x14ac:dyDescent="0.25">
      <c r="B16" s="168" t="s">
        <v>912</v>
      </c>
      <c r="C16" s="167">
        <v>6.2538559999999999</v>
      </c>
      <c r="D16" s="167">
        <v>1.887354</v>
      </c>
      <c r="E16" s="167">
        <v>7.5919679999999996</v>
      </c>
      <c r="F16" s="167">
        <v>6.6070989999999998</v>
      </c>
      <c r="G16" s="167">
        <f ca="1">'3 Statement and DCF Model'!E201/(YEARFRAC('3 Statement and DCF Model'!E7,'3 Statement and DCF Model'!L12,3)*'3 Statement and DCF Model'!L147+YEARFRAC('3 Statement and DCF Model'!K120,'3 Statement and DCF Model'!E7,3)*'3 Statement and DCF Model'!K147)</f>
        <v>3.2591003249963526</v>
      </c>
      <c r="H16" s="167">
        <v>8.5446876658999997</v>
      </c>
      <c r="I16" s="167">
        <v>1.8512182398510999</v>
      </c>
      <c r="J16" s="167">
        <v>7.5506473544806001</v>
      </c>
      <c r="K16" s="167">
        <v>8.2994312947908995</v>
      </c>
      <c r="L16" s="167">
        <v>2.8284083204999999</v>
      </c>
    </row>
    <row r="17" spans="2:12" x14ac:dyDescent="0.25">
      <c r="B17" s="163" t="s">
        <v>911</v>
      </c>
      <c r="C17" s="162">
        <f t="shared" ref="C17:H17" si="0">MIN(C$6:C$15)</f>
        <v>4.4759159999999998</v>
      </c>
      <c r="D17" s="162">
        <f t="shared" si="0"/>
        <v>0.73083600000000004</v>
      </c>
      <c r="E17" s="162">
        <f t="shared" si="0"/>
        <v>7.4964190000000004</v>
      </c>
      <c r="F17" s="162">
        <f t="shared" si="0"/>
        <v>10.388548</v>
      </c>
      <c r="G17" s="162">
        <f t="shared" si="0"/>
        <v>2.0789759999999999</v>
      </c>
      <c r="H17" s="162">
        <f t="shared" si="0"/>
        <v>6.6991366728999999</v>
      </c>
      <c r="I17" s="162">
        <f t="shared" ref="I17:L17" si="1">MIN(I$6:I$15)</f>
        <v>0.71145790265700004</v>
      </c>
      <c r="J17" s="162">
        <f t="shared" si="1"/>
        <v>6.8861036494189998</v>
      </c>
      <c r="K17" s="162">
        <f t="shared" si="1"/>
        <v>9.3201439301657008</v>
      </c>
      <c r="L17" s="162">
        <f t="shared" si="1"/>
        <v>0.84215272799999996</v>
      </c>
    </row>
    <row r="18" spans="2:12" x14ac:dyDescent="0.25">
      <c r="B18" s="163" t="s">
        <v>331</v>
      </c>
      <c r="C18" s="162">
        <f t="shared" ref="C18:H18" si="2">MEDIAN(C$6:C$15)</f>
        <v>7.0852959999999996</v>
      </c>
      <c r="D18" s="162">
        <f t="shared" si="2"/>
        <v>1.1253124999999999</v>
      </c>
      <c r="E18" s="162">
        <f t="shared" si="2"/>
        <v>12.677571499999999</v>
      </c>
      <c r="F18" s="162">
        <f t="shared" si="2"/>
        <v>15.83315</v>
      </c>
      <c r="G18" s="162">
        <f t="shared" si="2"/>
        <v>3.3022200000000002</v>
      </c>
      <c r="H18" s="162">
        <f t="shared" si="2"/>
        <v>16.927964600350002</v>
      </c>
      <c r="I18" s="162">
        <f t="shared" ref="I18:L18" si="3">MEDIAN(I$6:I$15)</f>
        <v>1.08431020737685</v>
      </c>
      <c r="J18" s="162">
        <f t="shared" si="3"/>
        <v>10.842173519507501</v>
      </c>
      <c r="K18" s="162">
        <f t="shared" si="3"/>
        <v>13.914212253217698</v>
      </c>
      <c r="L18" s="162">
        <f t="shared" si="3"/>
        <v>2.4479025336499998</v>
      </c>
    </row>
    <row r="19" spans="2:12" x14ac:dyDescent="0.25">
      <c r="B19" s="163" t="s">
        <v>910</v>
      </c>
      <c r="C19" s="162">
        <f t="shared" ref="C19:H19" si="4">AVERAGE(C$6:C$15)</f>
        <v>8.0727232000000022</v>
      </c>
      <c r="D19" s="162">
        <f t="shared" si="4"/>
        <v>1.4149364</v>
      </c>
      <c r="E19" s="162">
        <f t="shared" si="4"/>
        <v>14.0585229</v>
      </c>
      <c r="F19" s="162">
        <f t="shared" si="4"/>
        <v>16.787738999999998</v>
      </c>
      <c r="G19" s="162">
        <f t="shared" si="4"/>
        <v>4.2340741428571436</v>
      </c>
      <c r="H19" s="162">
        <f t="shared" si="4"/>
        <v>16.410280609630419</v>
      </c>
      <c r="I19" s="162">
        <f t="shared" ref="I19:L19" si="5">AVERAGE(I$6:I$15)</f>
        <v>1.37137641911414</v>
      </c>
      <c r="J19" s="162">
        <f t="shared" si="5"/>
        <v>10.833911329174281</v>
      </c>
      <c r="K19" s="162">
        <f t="shared" si="5"/>
        <v>14.148036453002311</v>
      </c>
      <c r="L19" s="162">
        <f t="shared" si="5"/>
        <v>3.0965619147274701</v>
      </c>
    </row>
    <row r="20" spans="2:12" x14ac:dyDescent="0.25">
      <c r="B20" s="163" t="s">
        <v>909</v>
      </c>
      <c r="C20" s="162">
        <f t="shared" ref="C20:H20" si="6">MAX(C$6:C$15)</f>
        <v>14.645562999999999</v>
      </c>
      <c r="D20" s="162">
        <f t="shared" si="6"/>
        <v>2.8372700000000002</v>
      </c>
      <c r="E20" s="162">
        <f t="shared" si="6"/>
        <v>22.164601000000001</v>
      </c>
      <c r="F20" s="162">
        <f t="shared" si="6"/>
        <v>25.926338999999999</v>
      </c>
      <c r="G20" s="162">
        <f t="shared" si="6"/>
        <v>8.5492329999999992</v>
      </c>
      <c r="H20" s="162">
        <f t="shared" si="6"/>
        <v>22.005340208</v>
      </c>
      <c r="I20" s="162">
        <f t="shared" ref="I20:L20" si="7">MAX(I$6:I$15)</f>
        <v>2.8329216649803</v>
      </c>
      <c r="J20" s="162">
        <f t="shared" si="7"/>
        <v>15.8898427138997</v>
      </c>
      <c r="K20" s="162">
        <f t="shared" si="7"/>
        <v>18.106760300304501</v>
      </c>
      <c r="L20" s="162">
        <f t="shared" si="7"/>
        <v>5.9967088065747003</v>
      </c>
    </row>
    <row r="23" spans="2:12" x14ac:dyDescent="0.25">
      <c r="B23" s="165" t="s">
        <v>1461</v>
      </c>
      <c r="C23" s="166"/>
      <c r="E23" s="3"/>
    </row>
    <row r="24" spans="2:12" x14ac:dyDescent="0.25">
      <c r="B24" s="153" t="s">
        <v>1442</v>
      </c>
      <c r="C24" s="154" cm="1">
        <f t="array" ref="C24:C27">D17:D20</f>
        <v>0.73083600000000004</v>
      </c>
      <c r="E24"/>
    </row>
    <row r="25" spans="2:12" x14ac:dyDescent="0.25">
      <c r="B25" s="155" t="s">
        <v>1443</v>
      </c>
      <c r="C25" s="156">
        <v>1.1253124999999999</v>
      </c>
      <c r="E25" s="10" t="s">
        <v>961</v>
      </c>
    </row>
    <row r="26" spans="2:12" x14ac:dyDescent="0.25">
      <c r="B26" s="155" t="s">
        <v>1444</v>
      </c>
      <c r="C26" s="156">
        <v>1.4149364</v>
      </c>
      <c r="E26" s="10" t="s">
        <v>960</v>
      </c>
    </row>
    <row r="27" spans="2:12" x14ac:dyDescent="0.25">
      <c r="B27" s="155" t="s">
        <v>1445</v>
      </c>
      <c r="C27" s="156">
        <v>2.8372700000000002</v>
      </c>
      <c r="E27" s="5" t="s">
        <v>959</v>
      </c>
    </row>
    <row r="28" spans="2:12" x14ac:dyDescent="0.25">
      <c r="B28" s="155" t="s">
        <v>1446</v>
      </c>
      <c r="C28" s="156">
        <f>C16</f>
        <v>6.2538559999999999</v>
      </c>
      <c r="E28" s="5" t="s">
        <v>958</v>
      </c>
    </row>
    <row r="29" spans="2:12" x14ac:dyDescent="0.25">
      <c r="B29" s="155" t="s">
        <v>1447</v>
      </c>
      <c r="C29" s="156" cm="1">
        <f t="array" ref="C29:C32">I17:I20</f>
        <v>0.71145790265700004</v>
      </c>
      <c r="E29" s="5" t="s">
        <v>957</v>
      </c>
    </row>
    <row r="30" spans="2:12" x14ac:dyDescent="0.25">
      <c r="B30" s="155" t="s">
        <v>1448</v>
      </c>
      <c r="C30" s="156">
        <v>1.08431020737685</v>
      </c>
      <c r="E30" s="5" t="s">
        <v>956</v>
      </c>
    </row>
    <row r="31" spans="2:12" x14ac:dyDescent="0.25">
      <c r="B31" s="155" t="s">
        <v>1449</v>
      </c>
      <c r="C31" s="156">
        <v>1.37137641911414</v>
      </c>
      <c r="E31" s="5" t="s">
        <v>955</v>
      </c>
    </row>
    <row r="32" spans="2:12" x14ac:dyDescent="0.25">
      <c r="B32" s="155" t="s">
        <v>1450</v>
      </c>
      <c r="C32" s="156">
        <v>2.8329216649803</v>
      </c>
      <c r="E32" s="5" t="s">
        <v>954</v>
      </c>
    </row>
    <row r="33" spans="2:3" x14ac:dyDescent="0.25">
      <c r="B33" s="157" t="s">
        <v>1451</v>
      </c>
      <c r="C33" s="158">
        <f>I16</f>
        <v>1.8512182398510999</v>
      </c>
    </row>
    <row r="35" spans="2:3" x14ac:dyDescent="0.25">
      <c r="B35" s="165" t="s">
        <v>1108</v>
      </c>
      <c r="C35" s="166"/>
    </row>
    <row r="36" spans="2:3" x14ac:dyDescent="0.25">
      <c r="B36" s="153" t="s">
        <v>1402</v>
      </c>
      <c r="C36" s="154" cm="1">
        <f t="array" ref="C36:C39">C17:C20</f>
        <v>4.4759159999999998</v>
      </c>
    </row>
    <row r="37" spans="2:3" x14ac:dyDescent="0.25">
      <c r="B37" s="155" t="s">
        <v>1403</v>
      </c>
      <c r="C37" s="156">
        <v>7.0852959999999996</v>
      </c>
    </row>
    <row r="38" spans="2:3" x14ac:dyDescent="0.25">
      <c r="B38" s="155" t="s">
        <v>1404</v>
      </c>
      <c r="C38" s="156">
        <v>8.0727232000000022</v>
      </c>
    </row>
    <row r="39" spans="2:3" x14ac:dyDescent="0.25">
      <c r="B39" s="155" t="s">
        <v>1405</v>
      </c>
      <c r="C39" s="156">
        <v>14.645562999999999</v>
      </c>
    </row>
    <row r="40" spans="2:3" x14ac:dyDescent="0.25">
      <c r="B40" s="155" t="s">
        <v>1406</v>
      </c>
      <c r="C40" s="156">
        <f>C16</f>
        <v>6.2538559999999999</v>
      </c>
    </row>
    <row r="41" spans="2:3" x14ac:dyDescent="0.25">
      <c r="B41" s="155" t="s">
        <v>1407</v>
      </c>
      <c r="C41" s="156" cm="1">
        <f t="array" ref="C41:C44">J17:J20</f>
        <v>6.8861036494189998</v>
      </c>
    </row>
    <row r="42" spans="2:3" x14ac:dyDescent="0.25">
      <c r="B42" s="155" t="s">
        <v>1408</v>
      </c>
      <c r="C42" s="156">
        <v>10.842173519507501</v>
      </c>
    </row>
    <row r="43" spans="2:3" x14ac:dyDescent="0.25">
      <c r="B43" s="155" t="s">
        <v>1409</v>
      </c>
      <c r="C43" s="156">
        <v>10.833911329174281</v>
      </c>
    </row>
    <row r="44" spans="2:3" x14ac:dyDescent="0.25">
      <c r="B44" s="155" t="s">
        <v>1410</v>
      </c>
      <c r="C44" s="156">
        <v>15.8898427138997</v>
      </c>
    </row>
    <row r="45" spans="2:3" x14ac:dyDescent="0.25">
      <c r="B45" s="157" t="s">
        <v>1411</v>
      </c>
      <c r="C45" s="158">
        <f>J16</f>
        <v>7.5506473544806001</v>
      </c>
    </row>
    <row r="47" spans="2:3" x14ac:dyDescent="0.25">
      <c r="B47" s="165" t="s">
        <v>1455</v>
      </c>
      <c r="C47" s="166"/>
    </row>
    <row r="48" spans="2:3" x14ac:dyDescent="0.25">
      <c r="B48" s="153" t="s">
        <v>1432</v>
      </c>
      <c r="C48" s="154" cm="1">
        <f t="array" ref="C48:C51">E17:E20</f>
        <v>7.4964190000000004</v>
      </c>
    </row>
    <row r="49" spans="2:3" x14ac:dyDescent="0.25">
      <c r="B49" s="155" t="s">
        <v>1433</v>
      </c>
      <c r="C49" s="156">
        <v>12.677571499999999</v>
      </c>
    </row>
    <row r="50" spans="2:3" x14ac:dyDescent="0.25">
      <c r="B50" s="155" t="s">
        <v>1434</v>
      </c>
      <c r="C50" s="156">
        <v>14.0585229</v>
      </c>
    </row>
    <row r="51" spans="2:3" x14ac:dyDescent="0.25">
      <c r="B51" s="155" t="s">
        <v>1435</v>
      </c>
      <c r="C51" s="156">
        <v>22.164601000000001</v>
      </c>
    </row>
    <row r="52" spans="2:3" x14ac:dyDescent="0.25">
      <c r="B52" s="155" t="s">
        <v>1436</v>
      </c>
      <c r="C52" s="156">
        <f>E16</f>
        <v>7.5919679999999996</v>
      </c>
    </row>
    <row r="53" spans="2:3" x14ac:dyDescent="0.25">
      <c r="B53" s="155" t="s">
        <v>1437</v>
      </c>
      <c r="C53" s="156" cm="1">
        <f t="array" ref="C53:C56">K17:K20</f>
        <v>9.3201439301657008</v>
      </c>
    </row>
    <row r="54" spans="2:3" x14ac:dyDescent="0.25">
      <c r="B54" s="155" t="s">
        <v>1438</v>
      </c>
      <c r="C54" s="156">
        <v>13.914212253217698</v>
      </c>
    </row>
    <row r="55" spans="2:3" x14ac:dyDescent="0.25">
      <c r="B55" s="155" t="s">
        <v>1439</v>
      </c>
      <c r="C55" s="156">
        <v>14.148036453002311</v>
      </c>
    </row>
    <row r="56" spans="2:3" x14ac:dyDescent="0.25">
      <c r="B56" s="155" t="s">
        <v>1440</v>
      </c>
      <c r="C56" s="156">
        <v>18.106760300304501</v>
      </c>
    </row>
    <row r="57" spans="2:3" x14ac:dyDescent="0.25">
      <c r="B57" s="157" t="s">
        <v>1441</v>
      </c>
      <c r="C57" s="158">
        <f>K16</f>
        <v>8.2994312947908995</v>
      </c>
    </row>
    <row r="59" spans="2:3" x14ac:dyDescent="0.25">
      <c r="B59" s="165" t="s">
        <v>1456</v>
      </c>
      <c r="C59" s="166"/>
    </row>
    <row r="60" spans="2:3" x14ac:dyDescent="0.25">
      <c r="B60" s="153" t="s">
        <v>1412</v>
      </c>
      <c r="C60" s="154" cm="1">
        <f t="array" ref="C60:C63">F17:F20</f>
        <v>10.388548</v>
      </c>
    </row>
    <row r="61" spans="2:3" x14ac:dyDescent="0.25">
      <c r="B61" s="155" t="s">
        <v>1413</v>
      </c>
      <c r="C61" s="156">
        <v>15.83315</v>
      </c>
    </row>
    <row r="62" spans="2:3" x14ac:dyDescent="0.25">
      <c r="B62" s="155" t="s">
        <v>1414</v>
      </c>
      <c r="C62" s="156">
        <v>16.787738999999998</v>
      </c>
    </row>
    <row r="63" spans="2:3" x14ac:dyDescent="0.25">
      <c r="B63" s="155" t="s">
        <v>1415</v>
      </c>
      <c r="C63" s="156">
        <v>25.926338999999999</v>
      </c>
    </row>
    <row r="64" spans="2:3" x14ac:dyDescent="0.25">
      <c r="B64" s="155" t="s">
        <v>1416</v>
      </c>
      <c r="C64" s="156">
        <f>F16</f>
        <v>6.6070989999999998</v>
      </c>
    </row>
    <row r="65" spans="2:3" x14ac:dyDescent="0.25">
      <c r="B65" s="155" t="s">
        <v>1417</v>
      </c>
      <c r="C65" s="156" cm="1">
        <f t="array" ref="C65:C68">H17:H20</f>
        <v>6.6991366728999999</v>
      </c>
    </row>
    <row r="66" spans="2:3" x14ac:dyDescent="0.25">
      <c r="B66" s="155" t="s">
        <v>1418</v>
      </c>
      <c r="C66" s="156">
        <v>16.927964600350002</v>
      </c>
    </row>
    <row r="67" spans="2:3" x14ac:dyDescent="0.25">
      <c r="B67" s="155" t="s">
        <v>1419</v>
      </c>
      <c r="C67" s="156">
        <v>16.410280609630419</v>
      </c>
    </row>
    <row r="68" spans="2:3" x14ac:dyDescent="0.25">
      <c r="B68" s="155" t="s">
        <v>1420</v>
      </c>
      <c r="C68" s="156">
        <v>22.005340208</v>
      </c>
    </row>
    <row r="69" spans="2:3" x14ac:dyDescent="0.25">
      <c r="B69" s="157" t="s">
        <v>1421</v>
      </c>
      <c r="C69" s="158">
        <f>H16</f>
        <v>8.5446876658999997</v>
      </c>
    </row>
    <row r="71" spans="2:3" x14ac:dyDescent="0.25">
      <c r="B71" s="165" t="s">
        <v>1457</v>
      </c>
      <c r="C71" s="166"/>
    </row>
    <row r="72" spans="2:3" x14ac:dyDescent="0.25">
      <c r="B72" s="153" t="s">
        <v>1422</v>
      </c>
      <c r="C72" s="154" cm="1">
        <f t="array" ref="C72:C75">G17:G20</f>
        <v>2.0789759999999999</v>
      </c>
    </row>
    <row r="73" spans="2:3" x14ac:dyDescent="0.25">
      <c r="B73" s="155" t="s">
        <v>1423</v>
      </c>
      <c r="C73" s="156">
        <v>3.3022200000000002</v>
      </c>
    </row>
    <row r="74" spans="2:3" x14ac:dyDescent="0.25">
      <c r="B74" s="155" t="s">
        <v>1424</v>
      </c>
      <c r="C74" s="156">
        <v>4.2340741428571436</v>
      </c>
    </row>
    <row r="75" spans="2:3" x14ac:dyDescent="0.25">
      <c r="B75" s="155" t="s">
        <v>1425</v>
      </c>
      <c r="C75" s="156">
        <v>8.5492329999999992</v>
      </c>
    </row>
    <row r="76" spans="2:3" x14ac:dyDescent="0.25">
      <c r="B76" s="155" t="s">
        <v>1426</v>
      </c>
      <c r="C76" s="156">
        <f ca="1">'3 Statement and DCF Model'!E201/(YEARFRAC('3 Statement and DCF Model'!E7,'3 Statement and DCF Model'!L12,3)*'3 Statement and DCF Model'!L147+YEARFRAC('3 Statement and DCF Model'!K120,'3 Statement and DCF Model'!E7,3)*'3 Statement and DCF Model'!K147)</f>
        <v>3.2591003249963526</v>
      </c>
    </row>
    <row r="77" spans="2:3" x14ac:dyDescent="0.25">
      <c r="B77" s="155" t="s">
        <v>1427</v>
      </c>
      <c r="C77" s="156" cm="1">
        <f t="array" ref="C77:C80">L17:L20</f>
        <v>0.84215272799999996</v>
      </c>
    </row>
    <row r="78" spans="2:3" x14ac:dyDescent="0.25">
      <c r="B78" s="155" t="s">
        <v>1428</v>
      </c>
      <c r="C78" s="156">
        <v>2.4479025336499998</v>
      </c>
    </row>
    <row r="79" spans="2:3" x14ac:dyDescent="0.25">
      <c r="B79" s="155" t="s">
        <v>1429</v>
      </c>
      <c r="C79" s="156">
        <v>3.0965619147274701</v>
      </c>
    </row>
    <row r="80" spans="2:3" x14ac:dyDescent="0.25">
      <c r="B80" s="155" t="s">
        <v>1430</v>
      </c>
      <c r="C80" s="156">
        <v>5.9967088065747003</v>
      </c>
    </row>
    <row r="81" spans="2:3" x14ac:dyDescent="0.25">
      <c r="B81" s="157" t="s">
        <v>1431</v>
      </c>
      <c r="C81" s="158">
        <f>L16</f>
        <v>2.8284083204999999</v>
      </c>
    </row>
  </sheetData>
  <pageMargins left="0.7" right="0.7" top="0.75" bottom="0.75" header="0.3" footer="0.3"/>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FFE24-7C1F-4768-B296-EB04208C4253}">
  <sheetPr>
    <tabColor rgb="FF92D050"/>
  </sheetPr>
  <dimension ref="A2:T2514"/>
  <sheetViews>
    <sheetView showGridLines="0" topLeftCell="H1" workbookViewId="0">
      <selection activeCell="J4" sqref="J4"/>
    </sheetView>
  </sheetViews>
  <sheetFormatPr defaultColWidth="15.7109375" defaultRowHeight="15" x14ac:dyDescent="0.25"/>
  <cols>
    <col min="1" max="1" width="0" style="178" hidden="1" customWidth="1"/>
    <col min="2" max="2" width="9.42578125" style="178" hidden="1" customWidth="1"/>
    <col min="3" max="7" width="0" style="178" hidden="1" customWidth="1"/>
    <col min="8" max="8" width="9.140625" style="178" customWidth="1"/>
    <col min="9" max="9" width="0" style="178" hidden="1" customWidth="1"/>
    <col min="10" max="14" width="15.7109375" style="178" customWidth="1"/>
    <col min="15" max="16384" width="15.7109375" style="178"/>
  </cols>
  <sheetData>
    <row r="2" spans="1:20" ht="18.75" x14ac:dyDescent="0.3">
      <c r="J2" s="105" t="str">
        <f>'3 Statement and DCF Model'!$C$2&amp;" - Share Price over Time"</f>
        <v>Crocs, Inc. - Financial Model - Share Price over Time</v>
      </c>
      <c r="K2" s="105"/>
      <c r="L2" s="105"/>
      <c r="M2" s="105"/>
      <c r="N2" s="105"/>
      <c r="O2" s="105"/>
      <c r="P2" s="105"/>
      <c r="Q2" s="105"/>
      <c r="R2" s="105"/>
      <c r="S2" s="105"/>
      <c r="T2" s="105"/>
    </row>
    <row r="4" spans="1:20" x14ac:dyDescent="0.25">
      <c r="B4" s="178" t="str" cm="1">
        <f t="array" aca="1" ref="B4:G2514" ca="1">_xlfn.STOCKHISTORY("CROX",EOMONTH('3 Statement and DCF Model'!E7,-10*12),'3 Statement and DCF Model'!E7,0,1,0,1,2,3,4,5)</f>
        <v>Date</v>
      </c>
      <c r="C4" s="178" t="str">
        <f ca="1"/>
        <v>Close</v>
      </c>
      <c r="D4" s="178" t="str">
        <f ca="1"/>
        <v>Open</v>
      </c>
      <c r="E4" s="178" t="str">
        <f ca="1"/>
        <v>High</v>
      </c>
      <c r="F4" s="178" t="str">
        <f ca="1"/>
        <v>Low</v>
      </c>
      <c r="G4" s="178" t="str">
        <f ca="1"/>
        <v>Volume</v>
      </c>
      <c r="J4" s="179" t="str">
        <f ca="1">B4</f>
        <v>Date</v>
      </c>
      <c r="K4" s="179" t="str">
        <f t="shared" ref="K4:O4" ca="1" si="0">C4</f>
        <v>Close</v>
      </c>
      <c r="L4" s="179" t="str">
        <f t="shared" ca="1" si="0"/>
        <v>Open</v>
      </c>
      <c r="M4" s="179" t="str">
        <f t="shared" ca="1" si="0"/>
        <v>High</v>
      </c>
      <c r="N4" s="179" t="str">
        <f t="shared" ca="1" si="0"/>
        <v>Low</v>
      </c>
      <c r="O4" s="179" t="str">
        <f t="shared" ca="1" si="0"/>
        <v>Volume</v>
      </c>
      <c r="Q4" s="179" t="s">
        <v>1465</v>
      </c>
      <c r="S4" s="179" t="s">
        <v>1466</v>
      </c>
      <c r="T4" s="179" t="s">
        <v>1123</v>
      </c>
    </row>
    <row r="5" spans="1:20" x14ac:dyDescent="0.25">
      <c r="A5" s="178">
        <v>1</v>
      </c>
      <c r="B5" s="178" vm="3">
        <f ca="1"/>
        <v>42216</v>
      </c>
      <c r="C5" s="178" vm="4">
        <f ca="1"/>
        <v>15.73</v>
      </c>
      <c r="D5" s="178" vm="5">
        <f ca="1"/>
        <v>15.38</v>
      </c>
      <c r="E5" s="178" vm="6">
        <f ca="1"/>
        <v>15.77</v>
      </c>
      <c r="F5" s="178" vm="7">
        <f ca="1"/>
        <v>15.23</v>
      </c>
      <c r="G5" s="178" vm="8">
        <f ca="1"/>
        <v>1873322</v>
      </c>
      <c r="I5" s="178" cm="1">
        <f t="array" aca="1" ref="I5:O2513" ca="1">_xlfn.SORTBY(A5:G2513,A5:A2513,-1)</f>
        <v>2509</v>
      </c>
      <c r="J5" s="180" vm="9">
        <f ca="1"/>
        <v>45862</v>
      </c>
      <c r="K5" s="180" vm="10">
        <f ca="1"/>
        <v>107.77500000000001</v>
      </c>
      <c r="L5" s="180" vm="11">
        <f ca="1"/>
        <v>107.96</v>
      </c>
      <c r="M5" s="180" vm="12">
        <f ca="1"/>
        <v>109.8027</v>
      </c>
      <c r="N5" s="180" vm="13">
        <f ca="1"/>
        <v>107.5491</v>
      </c>
      <c r="O5" s="180" vm="14">
        <f ca="1"/>
        <v>1019552</v>
      </c>
      <c r="Q5" s="182">
        <f ca="1">LN(K5/K6)</f>
        <v>-9.3736977997929995E-3</v>
      </c>
      <c r="S5" s="184" cm="1">
        <f t="array" ref="S5:S9">_xlfn.SEQUENCE(5)</f>
        <v>1</v>
      </c>
      <c r="T5" s="183">
        <f ca="1">_xlfn.STDEV.S($Q$5:OFFSET($Q$5,S5*252,0))*SQRT(252)</f>
        <v>0.53076827649142022</v>
      </c>
    </row>
    <row r="6" spans="1:20" x14ac:dyDescent="0.25">
      <c r="A6" s="178">
        <f>A5+1</f>
        <v>2</v>
      </c>
      <c r="B6" s="178" vm="15">
        <f ca="1"/>
        <v>42219</v>
      </c>
      <c r="C6" s="178" vm="16">
        <f ca="1"/>
        <v>15.03</v>
      </c>
      <c r="D6" s="178" vm="17">
        <f ca="1"/>
        <v>15.82</v>
      </c>
      <c r="E6" s="178" vm="18">
        <f ca="1"/>
        <v>15.86</v>
      </c>
      <c r="F6" s="178" vm="19">
        <f ca="1"/>
        <v>14.78</v>
      </c>
      <c r="G6" s="178" vm="20">
        <f ca="1"/>
        <v>1314859</v>
      </c>
      <c r="I6" s="178">
        <f ca="1"/>
        <v>2508</v>
      </c>
      <c r="J6" s="180" vm="21">
        <f ca="1"/>
        <v>45861</v>
      </c>
      <c r="K6" s="180" vm="22">
        <f ca="1"/>
        <v>108.79</v>
      </c>
      <c r="L6" s="180" vm="23">
        <f ca="1"/>
        <v>107.87</v>
      </c>
      <c r="M6" s="180" vm="24">
        <f ca="1"/>
        <v>109.56</v>
      </c>
      <c r="N6" s="180" vm="25">
        <f ca="1"/>
        <v>106.9302</v>
      </c>
      <c r="O6" s="180" vm="26">
        <f ca="1"/>
        <v>1266446</v>
      </c>
      <c r="Q6" s="182">
        <f t="shared" ref="Q6:Q69" ca="1" si="1">LN(K6/K7)</f>
        <v>2.306006413247744E-2</v>
      </c>
      <c r="S6" s="184">
        <v>2</v>
      </c>
      <c r="T6" s="183">
        <f ca="1">_xlfn.STDEV.S($Q$5:OFFSET($Q$5,S6*252,0))*SQRT(252)</f>
        <v>0.49254958237006036</v>
      </c>
    </row>
    <row r="7" spans="1:20" x14ac:dyDescent="0.25">
      <c r="A7" s="178">
        <f t="shared" ref="A7:A70" si="2">A6+1</f>
        <v>3</v>
      </c>
      <c r="B7" s="178" vm="27">
        <f ca="1"/>
        <v>42220</v>
      </c>
      <c r="C7" s="178" vm="28">
        <f ca="1"/>
        <v>14.97</v>
      </c>
      <c r="D7" s="178" vm="29">
        <f ca="1"/>
        <v>15.08</v>
      </c>
      <c r="E7" s="178" vm="30">
        <f ca="1"/>
        <v>15.27</v>
      </c>
      <c r="F7" s="178" vm="31">
        <f ca="1"/>
        <v>14.935</v>
      </c>
      <c r="G7" s="178" vm="32">
        <f ca="1"/>
        <v>1370863</v>
      </c>
      <c r="I7" s="178">
        <f ca="1"/>
        <v>2507</v>
      </c>
      <c r="J7" s="180" vm="33">
        <f ca="1"/>
        <v>45860</v>
      </c>
      <c r="K7" s="180" vm="34">
        <f ca="1"/>
        <v>106.31</v>
      </c>
      <c r="L7" s="180" vm="35">
        <f ca="1"/>
        <v>103.64</v>
      </c>
      <c r="M7" s="180" vm="36">
        <f ca="1"/>
        <v>107.04</v>
      </c>
      <c r="N7" s="180" vm="37">
        <f ca="1"/>
        <v>103.56</v>
      </c>
      <c r="O7" s="180" vm="38">
        <f ca="1"/>
        <v>940199</v>
      </c>
      <c r="Q7" s="182">
        <f t="shared" ca="1" si="1"/>
        <v>2.5435998606604681E-2</v>
      </c>
      <c r="S7" s="184">
        <v>3</v>
      </c>
      <c r="T7" s="183">
        <f ca="1">_xlfn.STDEV.S($Q$5:OFFSET($Q$5,S7*252,0))*SQRT(252)</f>
        <v>0.53314440180834122</v>
      </c>
    </row>
    <row r="8" spans="1:20" x14ac:dyDescent="0.25">
      <c r="A8" s="178">
        <f t="shared" si="2"/>
        <v>4</v>
      </c>
      <c r="B8" s="178" vm="39">
        <f ca="1"/>
        <v>42221</v>
      </c>
      <c r="C8" s="178" vm="16">
        <f ca="1"/>
        <v>15.03</v>
      </c>
      <c r="D8" s="178" vm="29">
        <f ca="1"/>
        <v>15.08</v>
      </c>
      <c r="E8" s="178" vm="40">
        <f ca="1"/>
        <v>15.475</v>
      </c>
      <c r="F8" s="178" vm="41">
        <f ca="1"/>
        <v>15</v>
      </c>
      <c r="G8" s="178" vm="42">
        <f ca="1"/>
        <v>1193356</v>
      </c>
      <c r="I8" s="178">
        <f ca="1"/>
        <v>2506</v>
      </c>
      <c r="J8" s="180" vm="43">
        <f ca="1"/>
        <v>45859</v>
      </c>
      <c r="K8" s="180" vm="35">
        <f ca="1"/>
        <v>103.64</v>
      </c>
      <c r="L8" s="180" vm="44">
        <f ca="1"/>
        <v>104.9</v>
      </c>
      <c r="M8" s="180" vm="45">
        <f ca="1"/>
        <v>107.08580000000001</v>
      </c>
      <c r="N8" s="180" vm="46">
        <f ca="1"/>
        <v>103.59</v>
      </c>
      <c r="O8" s="180" vm="47">
        <f ca="1"/>
        <v>948177</v>
      </c>
      <c r="Q8" s="182">
        <f t="shared" ca="1" si="1"/>
        <v>-1.4749812467288979E-2</v>
      </c>
      <c r="S8" s="184">
        <v>4</v>
      </c>
      <c r="T8" s="183">
        <f ca="1">_xlfn.STDEV.S($Q$5:OFFSET($Q$5,S8*252,0))*SQRT(252)</f>
        <v>0.55717930215172085</v>
      </c>
    </row>
    <row r="9" spans="1:20" x14ac:dyDescent="0.25">
      <c r="A9" s="178">
        <f t="shared" si="2"/>
        <v>5</v>
      </c>
      <c r="B9" s="178" vm="48">
        <f ca="1"/>
        <v>42222</v>
      </c>
      <c r="C9" s="178" vm="49">
        <f ca="1"/>
        <v>14.92</v>
      </c>
      <c r="D9" s="178" vm="50">
        <f ca="1"/>
        <v>15.09</v>
      </c>
      <c r="E9" s="178" vm="7">
        <f ca="1"/>
        <v>15.23</v>
      </c>
      <c r="F9" s="178" vm="51">
        <f ca="1"/>
        <v>14.73</v>
      </c>
      <c r="G9" s="178" vm="52">
        <f ca="1"/>
        <v>856196</v>
      </c>
      <c r="I9" s="178">
        <f ca="1"/>
        <v>2505</v>
      </c>
      <c r="J9" s="180" vm="53">
        <f ca="1"/>
        <v>45856</v>
      </c>
      <c r="K9" s="180" vm="54">
        <f ca="1"/>
        <v>105.18</v>
      </c>
      <c r="L9" s="180" vm="55">
        <f ca="1"/>
        <v>107</v>
      </c>
      <c r="M9" s="180" vm="56">
        <f ca="1"/>
        <v>107.13500000000001</v>
      </c>
      <c r="N9" s="180" vm="57">
        <f ca="1"/>
        <v>104.71</v>
      </c>
      <c r="O9" s="180" vm="58">
        <f ca="1"/>
        <v>875155</v>
      </c>
      <c r="Q9" s="182">
        <f t="shared" ca="1" si="1"/>
        <v>-1.3691729868889876E-2</v>
      </c>
      <c r="S9" s="184">
        <v>5</v>
      </c>
      <c r="T9" s="183">
        <f ca="1">_xlfn.STDEV.S($Q$5:OFFSET($Q$5,S9*252,0))*SQRT(252)</f>
        <v>0.53908095435089898</v>
      </c>
    </row>
    <row r="10" spans="1:20" x14ac:dyDescent="0.25">
      <c r="A10" s="178">
        <f t="shared" si="2"/>
        <v>6</v>
      </c>
      <c r="B10" s="178" vm="59">
        <f ca="1"/>
        <v>42223</v>
      </c>
      <c r="C10" s="178" vm="60">
        <f ca="1"/>
        <v>15.05</v>
      </c>
      <c r="D10" s="178" vm="61">
        <f ca="1"/>
        <v>14.9</v>
      </c>
      <c r="E10" s="178" vm="29">
        <f ca="1"/>
        <v>15.08</v>
      </c>
      <c r="F10" s="178" vm="62">
        <f ca="1"/>
        <v>14.77</v>
      </c>
      <c r="G10" s="178" vm="63">
        <f ca="1"/>
        <v>1144714</v>
      </c>
      <c r="I10" s="178">
        <f ca="1"/>
        <v>2504</v>
      </c>
      <c r="J10" s="180" vm="64">
        <f ca="1"/>
        <v>45855</v>
      </c>
      <c r="K10" s="180" vm="65">
        <f ca="1"/>
        <v>106.63</v>
      </c>
      <c r="L10" s="180" vm="66">
        <f ca="1"/>
        <v>103.38</v>
      </c>
      <c r="M10" s="180" vm="67">
        <f ca="1"/>
        <v>106.78</v>
      </c>
      <c r="N10" s="180" vm="68">
        <f ca="1"/>
        <v>103.295</v>
      </c>
      <c r="O10" s="180" vm="69">
        <f ca="1"/>
        <v>1073596</v>
      </c>
      <c r="Q10" s="182">
        <f t="shared" ca="1" si="1"/>
        <v>3.2696044982625842E-2</v>
      </c>
    </row>
    <row r="11" spans="1:20" x14ac:dyDescent="0.25">
      <c r="A11" s="178">
        <f t="shared" si="2"/>
        <v>7</v>
      </c>
      <c r="B11" s="178" vm="70">
        <f ca="1"/>
        <v>42226</v>
      </c>
      <c r="C11" s="178" vm="71">
        <f ca="1"/>
        <v>15.36</v>
      </c>
      <c r="D11" s="178" vm="72">
        <f ca="1"/>
        <v>15.18</v>
      </c>
      <c r="E11" s="178" vm="73">
        <f ca="1"/>
        <v>15.57</v>
      </c>
      <c r="F11" s="178" vm="74">
        <f ca="1"/>
        <v>15.07</v>
      </c>
      <c r="G11" s="178" vm="75">
        <f ca="1"/>
        <v>1326766</v>
      </c>
      <c r="I11" s="178">
        <f ca="1"/>
        <v>2503</v>
      </c>
      <c r="J11" s="180" vm="76">
        <f ca="1"/>
        <v>45854</v>
      </c>
      <c r="K11" s="180" vm="77">
        <f ca="1"/>
        <v>103.2</v>
      </c>
      <c r="L11" s="180" vm="78">
        <f ca="1"/>
        <v>100.67</v>
      </c>
      <c r="M11" s="180" vm="79">
        <f ca="1"/>
        <v>103.5</v>
      </c>
      <c r="N11" s="180" vm="80">
        <f ca="1"/>
        <v>100.2</v>
      </c>
      <c r="O11" s="180" vm="81">
        <f ca="1"/>
        <v>1123751</v>
      </c>
      <c r="Q11" s="182">
        <f t="shared" ca="1" si="1"/>
        <v>3.4302594392105201E-2</v>
      </c>
    </row>
    <row r="12" spans="1:20" x14ac:dyDescent="0.25">
      <c r="A12" s="178">
        <f t="shared" si="2"/>
        <v>8</v>
      </c>
      <c r="B12" s="178" vm="82">
        <f ca="1"/>
        <v>42227</v>
      </c>
      <c r="C12" s="178" vm="83">
        <f ca="1"/>
        <v>15.6</v>
      </c>
      <c r="D12" s="178" vm="84">
        <f ca="1"/>
        <v>15.24</v>
      </c>
      <c r="E12" s="178" vm="4">
        <f ca="1"/>
        <v>15.73</v>
      </c>
      <c r="F12" s="178" vm="85">
        <f ca="1"/>
        <v>15.1701</v>
      </c>
      <c r="G12" s="178" vm="86">
        <f ca="1"/>
        <v>1213760</v>
      </c>
      <c r="I12" s="178">
        <f ca="1"/>
        <v>2502</v>
      </c>
      <c r="J12" s="180" vm="87">
        <f ca="1"/>
        <v>45853</v>
      </c>
      <c r="K12" s="180" vm="88">
        <f ca="1"/>
        <v>99.72</v>
      </c>
      <c r="L12" s="180" vm="89">
        <f ca="1"/>
        <v>103.25</v>
      </c>
      <c r="M12" s="180" vm="89">
        <f ca="1"/>
        <v>103.25</v>
      </c>
      <c r="N12" s="180" vm="90">
        <f ca="1"/>
        <v>99.7</v>
      </c>
      <c r="O12" s="180" vm="91">
        <f ca="1"/>
        <v>1182384</v>
      </c>
      <c r="Q12" s="182">
        <f t="shared" ca="1" si="1"/>
        <v>-2.2704589039070463E-2</v>
      </c>
    </row>
    <row r="13" spans="1:20" x14ac:dyDescent="0.25">
      <c r="A13" s="178">
        <f t="shared" si="2"/>
        <v>9</v>
      </c>
      <c r="B13" s="178" vm="92">
        <f ca="1"/>
        <v>42228</v>
      </c>
      <c r="C13" s="178" vm="41">
        <f ca="1"/>
        <v>15</v>
      </c>
      <c r="D13" s="178" vm="93">
        <f ca="1"/>
        <v>15.3</v>
      </c>
      <c r="E13" s="178" vm="94">
        <f ca="1"/>
        <v>15.35</v>
      </c>
      <c r="F13" s="178" vm="95">
        <f ca="1"/>
        <v>14.61</v>
      </c>
      <c r="G13" s="178" vm="96">
        <f ca="1"/>
        <v>1994909</v>
      </c>
      <c r="I13" s="178">
        <f ca="1"/>
        <v>2501</v>
      </c>
      <c r="J13" s="180" vm="97">
        <f ca="1"/>
        <v>45852</v>
      </c>
      <c r="K13" s="180" vm="98">
        <f ca="1"/>
        <v>102.01</v>
      </c>
      <c r="L13" s="180" vm="99">
        <f ca="1"/>
        <v>103.08</v>
      </c>
      <c r="M13" s="180" vm="100">
        <f ca="1"/>
        <v>103.19</v>
      </c>
      <c r="N13" s="180" vm="101">
        <f ca="1"/>
        <v>100.875</v>
      </c>
      <c r="O13" s="180" vm="102">
        <f ca="1"/>
        <v>863313</v>
      </c>
      <c r="Q13" s="182">
        <f t="shared" ca="1" si="1"/>
        <v>-1.6913311416380052E-2</v>
      </c>
    </row>
    <row r="14" spans="1:20" x14ac:dyDescent="0.25">
      <c r="A14" s="178">
        <f t="shared" si="2"/>
        <v>10</v>
      </c>
      <c r="B14" s="178" vm="103">
        <f ca="1"/>
        <v>42229</v>
      </c>
      <c r="C14" s="178" vm="104">
        <f ca="1"/>
        <v>15.12</v>
      </c>
      <c r="D14" s="178" vm="105">
        <f ca="1"/>
        <v>15.13</v>
      </c>
      <c r="E14" s="178" vm="106">
        <f ca="1"/>
        <v>15.39</v>
      </c>
      <c r="F14" s="178" vm="107">
        <f ca="1"/>
        <v>14.96</v>
      </c>
      <c r="G14" s="178" vm="108">
        <f ca="1"/>
        <v>1260634</v>
      </c>
      <c r="I14" s="178">
        <f ca="1"/>
        <v>2500</v>
      </c>
      <c r="J14" s="180" vm="109">
        <f ca="1"/>
        <v>45849</v>
      </c>
      <c r="K14" s="180" vm="110">
        <f ca="1"/>
        <v>103.75</v>
      </c>
      <c r="L14" s="180" vm="111">
        <f ca="1"/>
        <v>105.12</v>
      </c>
      <c r="M14" s="180" vm="112">
        <f ca="1"/>
        <v>105.48</v>
      </c>
      <c r="N14" s="180" vm="113">
        <f ca="1"/>
        <v>103.11</v>
      </c>
      <c r="O14" s="180" vm="114">
        <f ca="1"/>
        <v>748921</v>
      </c>
      <c r="Q14" s="182">
        <f t="shared" ca="1" si="1"/>
        <v>-2.0038838470066437E-2</v>
      </c>
    </row>
    <row r="15" spans="1:20" x14ac:dyDescent="0.25">
      <c r="A15" s="178">
        <f t="shared" si="2"/>
        <v>11</v>
      </c>
      <c r="B15" s="178" vm="115">
        <f ca="1"/>
        <v>42230</v>
      </c>
      <c r="C15" s="178" vm="16">
        <f ca="1"/>
        <v>15.03</v>
      </c>
      <c r="D15" s="178" vm="116">
        <f ca="1"/>
        <v>15.16</v>
      </c>
      <c r="E15" s="178" vm="117">
        <f ca="1"/>
        <v>15.425000000000001</v>
      </c>
      <c r="F15" s="178" vm="118">
        <f ca="1"/>
        <v>14.95</v>
      </c>
      <c r="G15" s="178" vm="119">
        <f ca="1"/>
        <v>1328370</v>
      </c>
      <c r="I15" s="178">
        <f ca="1"/>
        <v>2499</v>
      </c>
      <c r="J15" s="180" vm="120">
        <f ca="1"/>
        <v>45848</v>
      </c>
      <c r="K15" s="180" vm="121">
        <f ca="1"/>
        <v>105.85</v>
      </c>
      <c r="L15" s="180" vm="122">
        <f ca="1"/>
        <v>105.11</v>
      </c>
      <c r="M15" s="180" vm="123">
        <f ca="1"/>
        <v>107.9</v>
      </c>
      <c r="N15" s="180" vm="124">
        <f ca="1"/>
        <v>104.87</v>
      </c>
      <c r="O15" s="180" vm="125">
        <f ca="1"/>
        <v>876613</v>
      </c>
      <c r="Q15" s="182">
        <f t="shared" ca="1" si="1"/>
        <v>1.0446438778627002E-2</v>
      </c>
    </row>
    <row r="16" spans="1:20" x14ac:dyDescent="0.25">
      <c r="A16" s="178">
        <f t="shared" si="2"/>
        <v>12</v>
      </c>
      <c r="B16" s="178" vm="126">
        <f ca="1"/>
        <v>42233</v>
      </c>
      <c r="C16" s="178" vm="127">
        <f ca="1"/>
        <v>14.82</v>
      </c>
      <c r="D16" s="178" vm="41">
        <f ca="1"/>
        <v>15</v>
      </c>
      <c r="E16" s="178" vm="128">
        <f ca="1"/>
        <v>15.02</v>
      </c>
      <c r="F16" s="178" vm="129">
        <f ca="1"/>
        <v>14.68</v>
      </c>
      <c r="G16" s="178" vm="130">
        <f ca="1"/>
        <v>1355762</v>
      </c>
      <c r="I16" s="178">
        <f ca="1"/>
        <v>2498</v>
      </c>
      <c r="J16" s="180" vm="131">
        <f ca="1"/>
        <v>45847</v>
      </c>
      <c r="K16" s="180" vm="132">
        <f ca="1"/>
        <v>104.75</v>
      </c>
      <c r="L16" s="180" vm="133">
        <f ca="1"/>
        <v>106.32</v>
      </c>
      <c r="M16" s="180" vm="134">
        <f ca="1"/>
        <v>107.09</v>
      </c>
      <c r="N16" s="180" vm="135">
        <f ca="1"/>
        <v>104.295</v>
      </c>
      <c r="O16" s="180" vm="136">
        <f ca="1"/>
        <v>969728</v>
      </c>
      <c r="Q16" s="182">
        <f t="shared" ca="1" si="1"/>
        <v>-1.6850076820859091E-2</v>
      </c>
    </row>
    <row r="17" spans="1:17" x14ac:dyDescent="0.25">
      <c r="A17" s="178">
        <f t="shared" si="2"/>
        <v>13</v>
      </c>
      <c r="B17" s="178" vm="137">
        <f ca="1"/>
        <v>42234</v>
      </c>
      <c r="C17" s="178" vm="138">
        <f ca="1"/>
        <v>14.66</v>
      </c>
      <c r="D17" s="178" vm="139">
        <f ca="1"/>
        <v>14.86</v>
      </c>
      <c r="E17" s="178" vm="140">
        <f ca="1"/>
        <v>15.173999999999999</v>
      </c>
      <c r="F17" s="178" vm="141">
        <f ca="1"/>
        <v>14.58</v>
      </c>
      <c r="G17" s="178" vm="142">
        <f ca="1"/>
        <v>1121138</v>
      </c>
      <c r="I17" s="178">
        <f ca="1"/>
        <v>2497</v>
      </c>
      <c r="J17" s="180" vm="143">
        <f ca="1"/>
        <v>45846</v>
      </c>
      <c r="K17" s="180" vm="144">
        <f ca="1"/>
        <v>106.53</v>
      </c>
      <c r="L17" s="180" vm="145">
        <f ca="1"/>
        <v>106.83</v>
      </c>
      <c r="M17" s="180" vm="146">
        <f ca="1"/>
        <v>107.3</v>
      </c>
      <c r="N17" s="180" vm="147">
        <f ca="1"/>
        <v>103.9</v>
      </c>
      <c r="O17" s="180" vm="148">
        <f ca="1"/>
        <v>1476323</v>
      </c>
      <c r="Q17" s="182">
        <f t="shared" ca="1" si="1"/>
        <v>1.6910939768601948E-3</v>
      </c>
    </row>
    <row r="18" spans="1:17" x14ac:dyDescent="0.25">
      <c r="A18" s="178">
        <f t="shared" si="2"/>
        <v>14</v>
      </c>
      <c r="B18" s="178" vm="149">
        <f ca="1"/>
        <v>42235</v>
      </c>
      <c r="C18" s="178" vm="127">
        <f ca="1"/>
        <v>14.82</v>
      </c>
      <c r="D18" s="178" vm="150">
        <f ca="1"/>
        <v>14.62</v>
      </c>
      <c r="E18" s="178" vm="61">
        <f ca="1"/>
        <v>14.9</v>
      </c>
      <c r="F18" s="178" vm="151">
        <f ca="1"/>
        <v>14.42</v>
      </c>
      <c r="G18" s="178" vm="152">
        <f ca="1"/>
        <v>1114752</v>
      </c>
      <c r="I18" s="178">
        <f ca="1"/>
        <v>2496</v>
      </c>
      <c r="J18" s="180" vm="153">
        <f ca="1"/>
        <v>45845</v>
      </c>
      <c r="K18" s="180" vm="154">
        <f ca="1"/>
        <v>106.35</v>
      </c>
      <c r="L18" s="180" vm="155">
        <f ca="1"/>
        <v>107.1</v>
      </c>
      <c r="M18" s="180" vm="156">
        <f ca="1"/>
        <v>107.95</v>
      </c>
      <c r="N18" s="180" vm="157">
        <f ca="1"/>
        <v>105.38</v>
      </c>
      <c r="O18" s="180" vm="158">
        <f ca="1"/>
        <v>1121655</v>
      </c>
      <c r="Q18" s="182">
        <f t="shared" ca="1" si="1"/>
        <v>-9.2658251024366495E-3</v>
      </c>
    </row>
    <row r="19" spans="1:17" x14ac:dyDescent="0.25">
      <c r="A19" s="178">
        <f t="shared" si="2"/>
        <v>15</v>
      </c>
      <c r="B19" s="178" vm="159">
        <f ca="1"/>
        <v>42236</v>
      </c>
      <c r="C19" s="178" vm="160">
        <f ca="1"/>
        <v>14.37</v>
      </c>
      <c r="D19" s="178" vm="161">
        <f ca="1"/>
        <v>14.71</v>
      </c>
      <c r="E19" s="178" vm="162">
        <f ca="1"/>
        <v>14.837999999999999</v>
      </c>
      <c r="F19" s="178" vm="163">
        <f ca="1"/>
        <v>14.35</v>
      </c>
      <c r="G19" s="178" vm="164">
        <f ca="1"/>
        <v>1126159</v>
      </c>
      <c r="I19" s="178">
        <f ca="1"/>
        <v>2495</v>
      </c>
      <c r="J19" s="180" vm="165">
        <f ca="1"/>
        <v>45841</v>
      </c>
      <c r="K19" s="180" vm="166">
        <f ca="1"/>
        <v>107.34</v>
      </c>
      <c r="L19" s="180" vm="167">
        <f ca="1"/>
        <v>106.75</v>
      </c>
      <c r="M19" s="180" vm="168">
        <f ca="1"/>
        <v>108.42</v>
      </c>
      <c r="N19" s="180" vm="169">
        <f ca="1"/>
        <v>106.3301</v>
      </c>
      <c r="O19" s="180" vm="170">
        <f ca="1"/>
        <v>560190</v>
      </c>
      <c r="Q19" s="182">
        <f t="shared" ca="1" si="1"/>
        <v>5.6053958428841383E-3</v>
      </c>
    </row>
    <row r="20" spans="1:17" x14ac:dyDescent="0.25">
      <c r="A20" s="178">
        <f t="shared" si="2"/>
        <v>16</v>
      </c>
      <c r="B20" s="178" vm="171">
        <f ca="1"/>
        <v>42237</v>
      </c>
      <c r="C20" s="178" vm="172">
        <f ca="1"/>
        <v>14.19</v>
      </c>
      <c r="D20" s="178" vm="173">
        <f ca="1"/>
        <v>14.15</v>
      </c>
      <c r="E20" s="178" vm="174">
        <f ca="1"/>
        <v>15.49</v>
      </c>
      <c r="F20" s="178" vm="175">
        <f ca="1"/>
        <v>13.79</v>
      </c>
      <c r="G20" s="178" vm="176">
        <f ca="1"/>
        <v>2038933</v>
      </c>
      <c r="I20" s="178">
        <f ca="1"/>
        <v>2494</v>
      </c>
      <c r="J20" s="180" vm="177">
        <f ca="1"/>
        <v>45840</v>
      </c>
      <c r="K20" s="180" vm="178">
        <f ca="1"/>
        <v>106.74</v>
      </c>
      <c r="L20" s="180" vm="179">
        <f ca="1"/>
        <v>104.505</v>
      </c>
      <c r="M20" s="180" vm="180">
        <f ca="1"/>
        <v>110.18</v>
      </c>
      <c r="N20" s="180" vm="181">
        <f ca="1"/>
        <v>102.1</v>
      </c>
      <c r="O20" s="180" vm="182">
        <f ca="1"/>
        <v>1945209</v>
      </c>
      <c r="Q20" s="182">
        <f t="shared" ca="1" si="1"/>
        <v>-3.6470793686680246E-3</v>
      </c>
    </row>
    <row r="21" spans="1:17" x14ac:dyDescent="0.25">
      <c r="A21" s="178">
        <f t="shared" si="2"/>
        <v>17</v>
      </c>
      <c r="B21" s="178" vm="183">
        <f ca="1"/>
        <v>42240</v>
      </c>
      <c r="C21" s="178" vm="184">
        <f ca="1"/>
        <v>13.36</v>
      </c>
      <c r="D21" s="178" vm="185">
        <f ca="1"/>
        <v>13.51</v>
      </c>
      <c r="E21" s="178" vm="186">
        <f ca="1"/>
        <v>13.97</v>
      </c>
      <c r="F21" s="178" vm="187">
        <f ca="1"/>
        <v>13.27</v>
      </c>
      <c r="G21" s="178" vm="188">
        <f ca="1"/>
        <v>3026425</v>
      </c>
      <c r="I21" s="178">
        <f ca="1"/>
        <v>2493</v>
      </c>
      <c r="J21" s="180" vm="189">
        <f ca="1"/>
        <v>45839</v>
      </c>
      <c r="K21" s="180" vm="190">
        <f ca="1"/>
        <v>107.13</v>
      </c>
      <c r="L21" s="180" vm="191">
        <f ca="1"/>
        <v>101.31</v>
      </c>
      <c r="M21" s="180" vm="192">
        <f ca="1"/>
        <v>108.66</v>
      </c>
      <c r="N21" s="180" vm="193">
        <f ca="1"/>
        <v>101.05</v>
      </c>
      <c r="O21" s="180" vm="194">
        <f ca="1"/>
        <v>1785352</v>
      </c>
      <c r="Q21" s="182">
        <f t="shared" ca="1" si="1"/>
        <v>5.6154091878600557E-2</v>
      </c>
    </row>
    <row r="22" spans="1:17" x14ac:dyDescent="0.25">
      <c r="A22" s="178">
        <f t="shared" si="2"/>
        <v>18</v>
      </c>
      <c r="B22" s="178" vm="195">
        <f ca="1"/>
        <v>42241</v>
      </c>
      <c r="C22" s="178" vm="196">
        <f ca="1"/>
        <v>13.24</v>
      </c>
      <c r="D22" s="178" vm="197">
        <f ca="1"/>
        <v>13.76</v>
      </c>
      <c r="E22" s="178" vm="198">
        <f ca="1"/>
        <v>13.959899999999999</v>
      </c>
      <c r="F22" s="178" vm="199">
        <f ca="1"/>
        <v>13.22</v>
      </c>
      <c r="G22" s="178" vm="200">
        <f ca="1"/>
        <v>983949</v>
      </c>
      <c r="I22" s="178">
        <f ca="1"/>
        <v>2492</v>
      </c>
      <c r="J22" s="180" vm="201">
        <f ca="1"/>
        <v>45838</v>
      </c>
      <c r="K22" s="180" vm="202">
        <f ca="1"/>
        <v>101.28</v>
      </c>
      <c r="L22" s="180" vm="110">
        <f ca="1"/>
        <v>103.75</v>
      </c>
      <c r="M22" s="180" vm="203">
        <f ca="1"/>
        <v>104.02</v>
      </c>
      <c r="N22" s="180" vm="204">
        <f ca="1"/>
        <v>100.61</v>
      </c>
      <c r="O22" s="180" vm="205">
        <f ca="1"/>
        <v>1402136</v>
      </c>
      <c r="Q22" s="182">
        <f t="shared" ca="1" si="1"/>
        <v>-1.7034185741573036E-2</v>
      </c>
    </row>
    <row r="23" spans="1:17" x14ac:dyDescent="0.25">
      <c r="A23" s="178">
        <f t="shared" si="2"/>
        <v>19</v>
      </c>
      <c r="B23" s="178" vm="206">
        <f ca="1"/>
        <v>42242</v>
      </c>
      <c r="C23" s="178" vm="207">
        <f ca="1"/>
        <v>13.994999999999999</v>
      </c>
      <c r="D23" s="178" vm="208">
        <f ca="1"/>
        <v>13.58</v>
      </c>
      <c r="E23" s="178" vm="209">
        <f ca="1"/>
        <v>14.06</v>
      </c>
      <c r="F23" s="178" vm="210">
        <f ca="1"/>
        <v>13.335000000000001</v>
      </c>
      <c r="G23" s="178" vm="211">
        <f ca="1"/>
        <v>1622742</v>
      </c>
      <c r="I23" s="178">
        <f ca="1"/>
        <v>2491</v>
      </c>
      <c r="J23" s="180" vm="212">
        <f ca="1"/>
        <v>45835</v>
      </c>
      <c r="K23" s="180" vm="213">
        <f ca="1"/>
        <v>103.02</v>
      </c>
      <c r="L23" s="180" vm="214">
        <f ca="1"/>
        <v>101.87</v>
      </c>
      <c r="M23" s="180" vm="215">
        <f ca="1"/>
        <v>103.12</v>
      </c>
      <c r="N23" s="180" vm="216">
        <f ca="1"/>
        <v>101.58</v>
      </c>
      <c r="O23" s="180" vm="217">
        <f ca="1"/>
        <v>1580707</v>
      </c>
      <c r="Q23" s="182">
        <f t="shared" ca="1" si="1"/>
        <v>2.9253083107696694E-2</v>
      </c>
    </row>
    <row r="24" spans="1:17" x14ac:dyDescent="0.25">
      <c r="A24" s="178">
        <f t="shared" si="2"/>
        <v>20</v>
      </c>
      <c r="B24" s="178" vm="218">
        <f ca="1"/>
        <v>42243</v>
      </c>
      <c r="C24" s="178" vm="173">
        <f ca="1"/>
        <v>14.15</v>
      </c>
      <c r="D24" s="178" vm="219">
        <f ca="1"/>
        <v>14.11</v>
      </c>
      <c r="E24" s="178" vm="220">
        <f ca="1"/>
        <v>14.17</v>
      </c>
      <c r="F24" s="178" vm="221">
        <f ca="1"/>
        <v>13.75</v>
      </c>
      <c r="G24" s="178" vm="222">
        <f ca="1"/>
        <v>1498127</v>
      </c>
      <c r="I24" s="178">
        <f ca="1"/>
        <v>2490</v>
      </c>
      <c r="J24" s="180" vm="223">
        <f ca="1"/>
        <v>45834</v>
      </c>
      <c r="K24" s="180" vm="224">
        <f ca="1"/>
        <v>100.05</v>
      </c>
      <c r="L24" s="180" vm="225">
        <f ca="1"/>
        <v>98.97</v>
      </c>
      <c r="M24" s="180" vm="226">
        <f ca="1"/>
        <v>100.22499999999999</v>
      </c>
      <c r="N24" s="180" vm="227">
        <f ca="1"/>
        <v>98.35</v>
      </c>
      <c r="O24" s="180" vm="228">
        <f ca="1"/>
        <v>862088</v>
      </c>
      <c r="Q24" s="182">
        <f t="shared" ca="1" si="1"/>
        <v>1.4193202173653528E-2</v>
      </c>
    </row>
    <row r="25" spans="1:17" x14ac:dyDescent="0.25">
      <c r="A25" s="178">
        <f t="shared" si="2"/>
        <v>21</v>
      </c>
      <c r="B25" s="178" vm="229">
        <f ca="1"/>
        <v>42244</v>
      </c>
      <c r="C25" s="178" vm="230">
        <f ca="1"/>
        <v>14.52</v>
      </c>
      <c r="D25" s="178" vm="231">
        <f ca="1"/>
        <v>14.05</v>
      </c>
      <c r="E25" s="178" vm="232">
        <f ca="1"/>
        <v>14.74</v>
      </c>
      <c r="F25" s="178" vm="233">
        <f ca="1"/>
        <v>13.95</v>
      </c>
      <c r="G25" s="178" vm="234">
        <f ca="1"/>
        <v>1123624</v>
      </c>
      <c r="I25" s="178">
        <f ca="1"/>
        <v>2489</v>
      </c>
      <c r="J25" s="180" vm="235">
        <f ca="1"/>
        <v>45833</v>
      </c>
      <c r="K25" s="180" vm="236">
        <f ca="1"/>
        <v>98.64</v>
      </c>
      <c r="L25" s="180" vm="237">
        <f ca="1"/>
        <v>99.13</v>
      </c>
      <c r="M25" s="180" vm="238">
        <f ca="1"/>
        <v>99.259900000000002</v>
      </c>
      <c r="N25" s="180" vm="239">
        <f ca="1"/>
        <v>97.62</v>
      </c>
      <c r="O25" s="180" vm="240">
        <f ca="1"/>
        <v>783993</v>
      </c>
      <c r="Q25" s="182">
        <f t="shared" ca="1" si="1"/>
        <v>-4.8543784647981994E-3</v>
      </c>
    </row>
    <row r="26" spans="1:17" x14ac:dyDescent="0.25">
      <c r="A26" s="178">
        <f t="shared" si="2"/>
        <v>22</v>
      </c>
      <c r="B26" s="178" vm="241">
        <f ca="1"/>
        <v>42247</v>
      </c>
      <c r="C26" s="178" vm="51">
        <f ca="1"/>
        <v>14.73</v>
      </c>
      <c r="D26" s="178" vm="242">
        <f ca="1"/>
        <v>14.47</v>
      </c>
      <c r="E26" s="178" vm="243">
        <f ca="1"/>
        <v>14.785</v>
      </c>
      <c r="F26" s="178" vm="244">
        <f ca="1"/>
        <v>14.3</v>
      </c>
      <c r="G26" s="178" vm="245">
        <f ca="1"/>
        <v>1162558</v>
      </c>
      <c r="I26" s="178">
        <f ca="1"/>
        <v>2488</v>
      </c>
      <c r="J26" s="180" vm="246">
        <f ca="1"/>
        <v>45832</v>
      </c>
      <c r="K26" s="180" vm="247">
        <f ca="1"/>
        <v>99.12</v>
      </c>
      <c r="L26" s="180" vm="248">
        <f ca="1"/>
        <v>98.6</v>
      </c>
      <c r="M26" s="180" vm="249">
        <f ca="1"/>
        <v>99.459100000000007</v>
      </c>
      <c r="N26" s="180" vm="250">
        <f ca="1"/>
        <v>97.33</v>
      </c>
      <c r="O26" s="180" vm="251">
        <f ca="1"/>
        <v>989655</v>
      </c>
      <c r="Q26" s="182">
        <f t="shared" ca="1" si="1"/>
        <v>1.7813082330222257E-2</v>
      </c>
    </row>
    <row r="27" spans="1:17" x14ac:dyDescent="0.25">
      <c r="A27" s="178">
        <f t="shared" si="2"/>
        <v>23</v>
      </c>
      <c r="B27" s="178" vm="252">
        <f ca="1"/>
        <v>42248</v>
      </c>
      <c r="C27" s="178" vm="253">
        <f ca="1"/>
        <v>14.08</v>
      </c>
      <c r="D27" s="178" vm="151">
        <f ca="1"/>
        <v>14.42</v>
      </c>
      <c r="E27" s="178" vm="254">
        <f ca="1"/>
        <v>14.55</v>
      </c>
      <c r="F27" s="178" vm="233">
        <f ca="1"/>
        <v>13.95</v>
      </c>
      <c r="G27" s="178" vm="255">
        <f ca="1"/>
        <v>1108240</v>
      </c>
      <c r="I27" s="178">
        <f ca="1"/>
        <v>2487</v>
      </c>
      <c r="J27" s="180" vm="256">
        <f ca="1"/>
        <v>45831</v>
      </c>
      <c r="K27" s="180" vm="257">
        <f ca="1"/>
        <v>97.37</v>
      </c>
      <c r="L27" s="180" vm="258">
        <f ca="1"/>
        <v>98</v>
      </c>
      <c r="M27" s="180" vm="259">
        <f ca="1"/>
        <v>98.12</v>
      </c>
      <c r="N27" s="180" vm="260">
        <f ca="1"/>
        <v>94.45</v>
      </c>
      <c r="O27" s="180" vm="261">
        <f ca="1"/>
        <v>1611085</v>
      </c>
      <c r="Q27" s="182">
        <f t="shared" ca="1" si="1"/>
        <v>-1.17414182616722E-2</v>
      </c>
    </row>
    <row r="28" spans="1:17" x14ac:dyDescent="0.25">
      <c r="A28" s="178">
        <f t="shared" si="2"/>
        <v>24</v>
      </c>
      <c r="B28" s="178" vm="262">
        <f ca="1"/>
        <v>42249</v>
      </c>
      <c r="C28" s="178" vm="172">
        <f ca="1"/>
        <v>14.19</v>
      </c>
      <c r="D28" s="178" vm="263">
        <f ca="1"/>
        <v>14.32</v>
      </c>
      <c r="E28" s="178" vm="160">
        <f ca="1"/>
        <v>14.37</v>
      </c>
      <c r="F28" s="178" vm="264">
        <f ca="1"/>
        <v>13.96</v>
      </c>
      <c r="G28" s="178" vm="265">
        <f ca="1"/>
        <v>763169</v>
      </c>
      <c r="I28" s="178">
        <f ca="1"/>
        <v>2486</v>
      </c>
      <c r="J28" s="180" vm="266">
        <f ca="1"/>
        <v>45828</v>
      </c>
      <c r="K28" s="180" vm="267">
        <f ca="1"/>
        <v>98.52</v>
      </c>
      <c r="L28" s="180" vm="268">
        <f ca="1"/>
        <v>100.24</v>
      </c>
      <c r="M28" s="180" vm="269">
        <f ca="1"/>
        <v>100.66</v>
      </c>
      <c r="N28" s="180" vm="270">
        <f ca="1"/>
        <v>98.36</v>
      </c>
      <c r="O28" s="180" vm="271">
        <f ca="1"/>
        <v>1491416</v>
      </c>
      <c r="Q28" s="182">
        <f t="shared" ca="1" si="1"/>
        <v>-1.6209768467374201E-2</v>
      </c>
    </row>
    <row r="29" spans="1:17" x14ac:dyDescent="0.25">
      <c r="A29" s="178">
        <f t="shared" si="2"/>
        <v>25</v>
      </c>
      <c r="B29" s="178" vm="272">
        <f ca="1"/>
        <v>42250</v>
      </c>
      <c r="C29" s="178" vm="173">
        <f ca="1"/>
        <v>14.15</v>
      </c>
      <c r="D29" s="178" vm="273">
        <f ca="1"/>
        <v>14.25</v>
      </c>
      <c r="E29" s="178" vm="274">
        <f ca="1"/>
        <v>14.48</v>
      </c>
      <c r="F29" s="178" vm="275">
        <f ca="1"/>
        <v>14.03</v>
      </c>
      <c r="G29" s="178" vm="276">
        <f ca="1"/>
        <v>660208</v>
      </c>
      <c r="I29" s="178">
        <f ca="1"/>
        <v>2485</v>
      </c>
      <c r="J29" s="180" vm="277">
        <f ca="1"/>
        <v>45826</v>
      </c>
      <c r="K29" s="180" vm="278">
        <f ca="1"/>
        <v>100.13</v>
      </c>
      <c r="L29" s="180" vm="279">
        <f ca="1"/>
        <v>100.63</v>
      </c>
      <c r="M29" s="180" vm="280">
        <f ca="1"/>
        <v>101.44</v>
      </c>
      <c r="N29" s="180" vm="281">
        <f ca="1"/>
        <v>99.694999999999993</v>
      </c>
      <c r="O29" s="180" vm="282">
        <f ca="1"/>
        <v>1141606</v>
      </c>
      <c r="Q29" s="182">
        <f t="shared" ca="1" si="1"/>
        <v>-8.6511751215480413E-3</v>
      </c>
    </row>
    <row r="30" spans="1:17" x14ac:dyDescent="0.25">
      <c r="A30" s="178">
        <f t="shared" si="2"/>
        <v>26</v>
      </c>
      <c r="B30" s="178" vm="283">
        <f ca="1"/>
        <v>42251</v>
      </c>
      <c r="C30" s="178" vm="284">
        <f ca="1"/>
        <v>13.87</v>
      </c>
      <c r="D30" s="178" vm="285">
        <f ca="1"/>
        <v>13.92</v>
      </c>
      <c r="E30" s="178" vm="286">
        <f ca="1"/>
        <v>14.2</v>
      </c>
      <c r="F30" s="178" vm="287">
        <f ca="1"/>
        <v>13.755000000000001</v>
      </c>
      <c r="G30" s="178" vm="288">
        <f ca="1"/>
        <v>853180</v>
      </c>
      <c r="I30" s="178">
        <f ca="1"/>
        <v>2484</v>
      </c>
      <c r="J30" s="180" vm="289">
        <f ca="1"/>
        <v>45825</v>
      </c>
      <c r="K30" s="180" vm="290">
        <f ca="1"/>
        <v>101</v>
      </c>
      <c r="L30" s="180" vm="291">
        <f ca="1"/>
        <v>101.61499999999999</v>
      </c>
      <c r="M30" s="180" vm="213">
        <f ca="1"/>
        <v>103.02</v>
      </c>
      <c r="N30" s="180" vm="292">
        <f ca="1"/>
        <v>100.51</v>
      </c>
      <c r="O30" s="180" vm="293">
        <f ca="1"/>
        <v>1196169</v>
      </c>
      <c r="Q30" s="182">
        <f t="shared" ca="1" si="1"/>
        <v>-1.2202473787965119E-2</v>
      </c>
    </row>
    <row r="31" spans="1:17" x14ac:dyDescent="0.25">
      <c r="A31" s="178">
        <f t="shared" si="2"/>
        <v>27</v>
      </c>
      <c r="B31" s="178" vm="294">
        <f ca="1"/>
        <v>42255</v>
      </c>
      <c r="C31" s="178" vm="186">
        <f ca="1"/>
        <v>13.97</v>
      </c>
      <c r="D31" s="178" vm="173">
        <f ca="1"/>
        <v>14.15</v>
      </c>
      <c r="E31" s="178" vm="173">
        <f ca="1"/>
        <v>14.15</v>
      </c>
      <c r="F31" s="178" vm="175">
        <f ca="1"/>
        <v>13.79</v>
      </c>
      <c r="G31" s="178" vm="295">
        <f ca="1"/>
        <v>829449</v>
      </c>
      <c r="I31" s="178">
        <f ca="1"/>
        <v>2483</v>
      </c>
      <c r="J31" s="180" vm="296">
        <f ca="1"/>
        <v>45824</v>
      </c>
      <c r="K31" s="180" vm="297">
        <f ca="1"/>
        <v>102.24</v>
      </c>
      <c r="L31" s="180" vm="298">
        <f ca="1"/>
        <v>100.28</v>
      </c>
      <c r="M31" s="180" vm="299">
        <f ca="1"/>
        <v>102.74</v>
      </c>
      <c r="N31" s="180" vm="300">
        <f ca="1"/>
        <v>99.894999999999996</v>
      </c>
      <c r="O31" s="180" vm="301">
        <f ca="1"/>
        <v>1647238</v>
      </c>
      <c r="Q31" s="182">
        <f t="shared" ca="1" si="1"/>
        <v>4.7573181988044576E-2</v>
      </c>
    </row>
    <row r="32" spans="1:17" x14ac:dyDescent="0.25">
      <c r="A32" s="178">
        <f t="shared" si="2"/>
        <v>28</v>
      </c>
      <c r="B32" s="178" vm="302">
        <f ca="1"/>
        <v>42256</v>
      </c>
      <c r="C32" s="178" vm="303">
        <f ca="1"/>
        <v>13.78</v>
      </c>
      <c r="D32" s="178" vm="304">
        <f ca="1"/>
        <v>13.85</v>
      </c>
      <c r="E32" s="178" vm="186">
        <f ca="1"/>
        <v>13.97</v>
      </c>
      <c r="F32" s="178" vm="305">
        <f ca="1"/>
        <v>13.63</v>
      </c>
      <c r="G32" s="178" vm="306">
        <f ca="1"/>
        <v>1456382</v>
      </c>
      <c r="I32" s="178">
        <f ca="1"/>
        <v>2482</v>
      </c>
      <c r="J32" s="180" vm="307">
        <f ca="1"/>
        <v>45821</v>
      </c>
      <c r="K32" s="180" vm="308">
        <f ca="1"/>
        <v>97.49</v>
      </c>
      <c r="L32" s="180" vm="309">
        <f ca="1"/>
        <v>101.7</v>
      </c>
      <c r="M32" s="180" vm="310">
        <f ca="1"/>
        <v>102.42</v>
      </c>
      <c r="N32" s="180" vm="311">
        <f ca="1"/>
        <v>96.75</v>
      </c>
      <c r="O32" s="180" vm="312">
        <f ca="1"/>
        <v>1738324</v>
      </c>
      <c r="Q32" s="182">
        <f t="shared" ca="1" si="1"/>
        <v>-6.1366504120380319E-2</v>
      </c>
    </row>
    <row r="33" spans="1:17" x14ac:dyDescent="0.25">
      <c r="A33" s="178">
        <f t="shared" si="2"/>
        <v>29</v>
      </c>
      <c r="B33" s="178" vm="313">
        <f ca="1"/>
        <v>42257</v>
      </c>
      <c r="C33" s="178" vm="175">
        <f ca="1"/>
        <v>13.79</v>
      </c>
      <c r="D33" s="178" vm="314">
        <f ca="1"/>
        <v>13.7</v>
      </c>
      <c r="E33" s="178" vm="275">
        <f ca="1"/>
        <v>14.03</v>
      </c>
      <c r="F33" s="178" vm="305">
        <f ca="1"/>
        <v>13.63</v>
      </c>
      <c r="G33" s="178" vm="315">
        <f ca="1"/>
        <v>843660</v>
      </c>
      <c r="I33" s="178">
        <f ca="1"/>
        <v>2481</v>
      </c>
      <c r="J33" s="180" vm="316">
        <f ca="1"/>
        <v>45820</v>
      </c>
      <c r="K33" s="180" vm="317">
        <f ca="1"/>
        <v>103.66</v>
      </c>
      <c r="L33" s="180" vm="318">
        <f ca="1"/>
        <v>103.13</v>
      </c>
      <c r="M33" s="180" vm="319">
        <f ca="1"/>
        <v>103.89</v>
      </c>
      <c r="N33" s="180" vm="320">
        <f ca="1"/>
        <v>101.29</v>
      </c>
      <c r="O33" s="180" vm="321">
        <f ca="1"/>
        <v>1262787</v>
      </c>
      <c r="Q33" s="182">
        <f t="shared" ca="1" si="1"/>
        <v>-6.0591673715610622E-3</v>
      </c>
    </row>
    <row r="34" spans="1:17" x14ac:dyDescent="0.25">
      <c r="A34" s="178">
        <f t="shared" si="2"/>
        <v>30</v>
      </c>
      <c r="B34" s="178" vm="322">
        <f ca="1"/>
        <v>42258</v>
      </c>
      <c r="C34" s="178" vm="284">
        <f ca="1"/>
        <v>13.87</v>
      </c>
      <c r="D34" s="178" vm="323">
        <f ca="1"/>
        <v>13.71</v>
      </c>
      <c r="E34" s="178" vm="186">
        <f ca="1"/>
        <v>13.97</v>
      </c>
      <c r="F34" s="178" vm="324">
        <f ca="1"/>
        <v>13.67</v>
      </c>
      <c r="G34" s="178" vm="325">
        <f ca="1"/>
        <v>604788</v>
      </c>
      <c r="I34" s="178">
        <f ca="1"/>
        <v>2480</v>
      </c>
      <c r="J34" s="180" vm="326">
        <f ca="1"/>
        <v>45819</v>
      </c>
      <c r="K34" s="180" vm="327">
        <f ca="1"/>
        <v>104.29</v>
      </c>
      <c r="L34" s="180" vm="328">
        <f ca="1"/>
        <v>106.122</v>
      </c>
      <c r="M34" s="180" vm="329">
        <f ca="1"/>
        <v>107.08</v>
      </c>
      <c r="N34" s="180" vm="330">
        <f ca="1"/>
        <v>103.8</v>
      </c>
      <c r="O34" s="180" vm="331">
        <f ca="1"/>
        <v>1049096</v>
      </c>
      <c r="Q34" s="182">
        <f t="shared" ca="1" si="1"/>
        <v>-8.2124220155873236E-3</v>
      </c>
    </row>
    <row r="35" spans="1:17" x14ac:dyDescent="0.25">
      <c r="A35" s="178">
        <f t="shared" si="2"/>
        <v>31</v>
      </c>
      <c r="B35" s="178" vm="332">
        <f ca="1"/>
        <v>42261</v>
      </c>
      <c r="C35" s="178" vm="333">
        <f ca="1"/>
        <v>14.02</v>
      </c>
      <c r="D35" s="178" vm="284">
        <f ca="1"/>
        <v>13.87</v>
      </c>
      <c r="E35" s="178" vm="253">
        <f ca="1"/>
        <v>14.08</v>
      </c>
      <c r="F35" s="178" vm="323">
        <f ca="1"/>
        <v>13.71</v>
      </c>
      <c r="G35" s="178" vm="334">
        <f ca="1"/>
        <v>600716</v>
      </c>
      <c r="I35" s="178">
        <f ca="1"/>
        <v>2479</v>
      </c>
      <c r="J35" s="180" vm="335">
        <f ca="1"/>
        <v>45818</v>
      </c>
      <c r="K35" s="180" vm="336">
        <f ca="1"/>
        <v>105.15</v>
      </c>
      <c r="L35" s="180" vm="337">
        <f ca="1"/>
        <v>102.77</v>
      </c>
      <c r="M35" s="180" vm="338">
        <f ca="1"/>
        <v>106.3199</v>
      </c>
      <c r="N35" s="180" vm="337">
        <f ca="1"/>
        <v>102.77</v>
      </c>
      <c r="O35" s="180" vm="339">
        <f ca="1"/>
        <v>1335661</v>
      </c>
      <c r="Q35" s="182">
        <f t="shared" ca="1" si="1"/>
        <v>2.8064911519484124E-2</v>
      </c>
    </row>
    <row r="36" spans="1:17" x14ac:dyDescent="0.25">
      <c r="A36" s="178">
        <f t="shared" si="2"/>
        <v>32</v>
      </c>
      <c r="B36" s="178" vm="340">
        <f ca="1"/>
        <v>42262</v>
      </c>
      <c r="C36" s="178" vm="341">
        <f ca="1"/>
        <v>13.82</v>
      </c>
      <c r="D36" s="178" vm="333">
        <f ca="1"/>
        <v>14.02</v>
      </c>
      <c r="E36" s="178" vm="275">
        <f ca="1"/>
        <v>14.03</v>
      </c>
      <c r="F36" s="178" vm="342">
        <f ca="1"/>
        <v>13.73</v>
      </c>
      <c r="G36" s="178" vm="343">
        <f ca="1"/>
        <v>906082</v>
      </c>
      <c r="I36" s="178">
        <f ca="1"/>
        <v>2478</v>
      </c>
      <c r="J36" s="180" vm="344">
        <f ca="1"/>
        <v>45817</v>
      </c>
      <c r="K36" s="180" vm="297">
        <f ca="1"/>
        <v>102.24</v>
      </c>
      <c r="L36" s="180" vm="345">
        <f ca="1"/>
        <v>102.6</v>
      </c>
      <c r="M36" s="180" vm="346">
        <f ca="1"/>
        <v>103.7099</v>
      </c>
      <c r="N36" s="180" vm="347">
        <f ca="1"/>
        <v>101.79</v>
      </c>
      <c r="O36" s="180" vm="348">
        <f ca="1"/>
        <v>1348836</v>
      </c>
      <c r="Q36" s="182">
        <f t="shared" ca="1" si="1"/>
        <v>7.658358490680796E-3</v>
      </c>
    </row>
    <row r="37" spans="1:17" x14ac:dyDescent="0.25">
      <c r="A37" s="178">
        <f t="shared" si="2"/>
        <v>33</v>
      </c>
      <c r="B37" s="178" vm="349">
        <f ca="1"/>
        <v>42263</v>
      </c>
      <c r="C37" s="178" vm="161">
        <f ca="1"/>
        <v>14.71</v>
      </c>
      <c r="D37" s="178" vm="350">
        <f ca="1"/>
        <v>13.89</v>
      </c>
      <c r="E37" s="178" vm="351">
        <f ca="1"/>
        <v>14.75</v>
      </c>
      <c r="F37" s="178" vm="304">
        <f ca="1"/>
        <v>13.85</v>
      </c>
      <c r="G37" s="178" vm="352">
        <f ca="1"/>
        <v>788789</v>
      </c>
      <c r="I37" s="178">
        <f ca="1"/>
        <v>2477</v>
      </c>
      <c r="J37" s="180" vm="353">
        <f ca="1"/>
        <v>45814</v>
      </c>
      <c r="K37" s="180" vm="354">
        <f ca="1"/>
        <v>101.46</v>
      </c>
      <c r="L37" s="180" vm="355">
        <f ca="1"/>
        <v>99.91</v>
      </c>
      <c r="M37" s="180" vm="356">
        <f ca="1"/>
        <v>101.53</v>
      </c>
      <c r="N37" s="180" vm="355">
        <f ca="1"/>
        <v>99.91</v>
      </c>
      <c r="O37" s="180" vm="357">
        <f ca="1"/>
        <v>1091927</v>
      </c>
      <c r="Q37" s="182">
        <f t="shared" ca="1" si="1"/>
        <v>1.2795889514870979E-2</v>
      </c>
    </row>
    <row r="38" spans="1:17" x14ac:dyDescent="0.25">
      <c r="A38" s="178">
        <f t="shared" si="2"/>
        <v>34</v>
      </c>
      <c r="B38" s="178" vm="358">
        <f ca="1"/>
        <v>42264</v>
      </c>
      <c r="C38" s="178" vm="359">
        <f ca="1"/>
        <v>14.79</v>
      </c>
      <c r="D38" s="178" vm="360">
        <f ca="1"/>
        <v>14.63</v>
      </c>
      <c r="E38" s="178" vm="41">
        <f ca="1"/>
        <v>15</v>
      </c>
      <c r="F38" s="178" vm="361">
        <f ca="1"/>
        <v>14.07</v>
      </c>
      <c r="G38" s="178" vm="362">
        <f ca="1"/>
        <v>887422</v>
      </c>
      <c r="I38" s="178">
        <f ca="1"/>
        <v>2476</v>
      </c>
      <c r="J38" s="180" vm="363">
        <f ca="1"/>
        <v>45813</v>
      </c>
      <c r="K38" s="180" vm="364">
        <f ca="1"/>
        <v>100.17</v>
      </c>
      <c r="L38" s="180" vm="365">
        <f ca="1"/>
        <v>99.314999999999998</v>
      </c>
      <c r="M38" s="180" vm="366">
        <f ca="1"/>
        <v>101.54</v>
      </c>
      <c r="N38" s="180" vm="367">
        <f ca="1"/>
        <v>98.584999999999994</v>
      </c>
      <c r="O38" s="180" vm="368">
        <f ca="1"/>
        <v>1739203</v>
      </c>
      <c r="Q38" s="182">
        <f t="shared" ca="1" si="1"/>
        <v>1.1647887489249503E-2</v>
      </c>
    </row>
    <row r="39" spans="1:17" x14ac:dyDescent="0.25">
      <c r="A39" s="178">
        <f t="shared" si="2"/>
        <v>35</v>
      </c>
      <c r="B39" s="178" vm="369">
        <f ca="1"/>
        <v>42265</v>
      </c>
      <c r="C39" s="178" vm="370">
        <f ca="1"/>
        <v>14.4</v>
      </c>
      <c r="D39" s="178" vm="254">
        <f ca="1"/>
        <v>14.55</v>
      </c>
      <c r="E39" s="178" vm="62">
        <f ca="1"/>
        <v>14.77</v>
      </c>
      <c r="F39" s="178" vm="371">
        <f ca="1"/>
        <v>14.39</v>
      </c>
      <c r="G39" s="178" vm="372">
        <f ca="1"/>
        <v>1086090</v>
      </c>
      <c r="I39" s="178">
        <f ca="1"/>
        <v>2475</v>
      </c>
      <c r="J39" s="180" vm="373">
        <f ca="1"/>
        <v>45812</v>
      </c>
      <c r="K39" s="180" vm="374">
        <f ca="1"/>
        <v>99.01</v>
      </c>
      <c r="L39" s="180" vm="214">
        <f ca="1"/>
        <v>101.87</v>
      </c>
      <c r="M39" s="180" vm="375">
        <f ca="1"/>
        <v>102.27</v>
      </c>
      <c r="N39" s="180" vm="376">
        <f ca="1"/>
        <v>98.99</v>
      </c>
      <c r="O39" s="180" vm="377">
        <f ca="1"/>
        <v>1632448</v>
      </c>
      <c r="Q39" s="182">
        <f t="shared" ca="1" si="1"/>
        <v>-3.141723746890894E-2</v>
      </c>
    </row>
    <row r="40" spans="1:17" x14ac:dyDescent="0.25">
      <c r="A40" s="178">
        <f t="shared" si="2"/>
        <v>36</v>
      </c>
      <c r="B40" s="178" vm="378">
        <f ca="1"/>
        <v>42268</v>
      </c>
      <c r="C40" s="178" vm="19">
        <f ca="1"/>
        <v>14.78</v>
      </c>
      <c r="D40" s="178" vm="274">
        <f ca="1"/>
        <v>14.48</v>
      </c>
      <c r="E40" s="178" vm="379">
        <f ca="1"/>
        <v>14.89</v>
      </c>
      <c r="F40" s="178" vm="242">
        <f ca="1"/>
        <v>14.47</v>
      </c>
      <c r="G40" s="178" vm="380">
        <f ca="1"/>
        <v>822770</v>
      </c>
      <c r="I40" s="178">
        <f ca="1"/>
        <v>2474</v>
      </c>
      <c r="J40" s="180" vm="381">
        <f ca="1"/>
        <v>45811</v>
      </c>
      <c r="K40" s="180" vm="382">
        <f ca="1"/>
        <v>102.17</v>
      </c>
      <c r="L40" s="180" vm="383">
        <f ca="1"/>
        <v>100.76</v>
      </c>
      <c r="M40" s="180" vm="384">
        <f ca="1"/>
        <v>102.79</v>
      </c>
      <c r="N40" s="180" vm="90">
        <f ca="1"/>
        <v>99.7</v>
      </c>
      <c r="O40" s="180" vm="385">
        <f ca="1"/>
        <v>981007</v>
      </c>
      <c r="Q40" s="182">
        <f t="shared" ca="1" si="1"/>
        <v>7.367782236459358E-3</v>
      </c>
    </row>
    <row r="41" spans="1:17" x14ac:dyDescent="0.25">
      <c r="A41" s="178">
        <f t="shared" si="2"/>
        <v>37</v>
      </c>
      <c r="B41" s="178" vm="386">
        <f ca="1"/>
        <v>42269</v>
      </c>
      <c r="C41" s="178" vm="387">
        <f ca="1"/>
        <v>15.17</v>
      </c>
      <c r="D41" s="178" vm="388">
        <f ca="1"/>
        <v>14.57</v>
      </c>
      <c r="E41" s="178" vm="389">
        <f ca="1"/>
        <v>15.21</v>
      </c>
      <c r="F41" s="178" vm="390">
        <f ca="1"/>
        <v>14.484999999999999</v>
      </c>
      <c r="G41" s="178" vm="391">
        <f ca="1"/>
        <v>2485465</v>
      </c>
      <c r="I41" s="178">
        <f ca="1"/>
        <v>2473</v>
      </c>
      <c r="J41" s="180" vm="392">
        <f ca="1"/>
        <v>45810</v>
      </c>
      <c r="K41" s="180" vm="393">
        <f ca="1"/>
        <v>101.42</v>
      </c>
      <c r="L41" s="180" vm="394">
        <f ca="1"/>
        <v>100.89</v>
      </c>
      <c r="M41" s="180" vm="395">
        <f ca="1"/>
        <v>102.61</v>
      </c>
      <c r="N41" s="180" vm="396">
        <f ca="1"/>
        <v>99.87</v>
      </c>
      <c r="O41" s="180" vm="397">
        <f ca="1"/>
        <v>1709868</v>
      </c>
      <c r="Q41" s="182">
        <f t="shared" ca="1" si="1"/>
        <v>-5.7025029173980125E-3</v>
      </c>
    </row>
    <row r="42" spans="1:17" x14ac:dyDescent="0.25">
      <c r="A42" s="178">
        <f t="shared" si="2"/>
        <v>38</v>
      </c>
      <c r="B42" s="178" vm="398">
        <f ca="1"/>
        <v>42270</v>
      </c>
      <c r="C42" s="178" vm="84">
        <f ca="1"/>
        <v>15.24</v>
      </c>
      <c r="D42" s="178" vm="30">
        <f ca="1"/>
        <v>15.27</v>
      </c>
      <c r="E42" s="178" vm="399">
        <f ca="1"/>
        <v>15.44</v>
      </c>
      <c r="F42" s="178" vm="128">
        <f ca="1"/>
        <v>15.02</v>
      </c>
      <c r="G42" s="178" vm="400">
        <f ca="1"/>
        <v>1423019</v>
      </c>
      <c r="I42" s="178">
        <f ca="1"/>
        <v>2472</v>
      </c>
      <c r="J42" s="180" vm="401">
        <f ca="1"/>
        <v>45807</v>
      </c>
      <c r="K42" s="180" vm="402">
        <f ca="1"/>
        <v>102</v>
      </c>
      <c r="L42" s="180" vm="403">
        <f ca="1"/>
        <v>102.64</v>
      </c>
      <c r="M42" s="180" vm="404">
        <f ca="1"/>
        <v>102.935</v>
      </c>
      <c r="N42" s="180" vm="405">
        <f ca="1"/>
        <v>100.79</v>
      </c>
      <c r="O42" s="180" vm="406">
        <f ca="1"/>
        <v>1506062</v>
      </c>
      <c r="Q42" s="182">
        <f t="shared" ca="1" si="1"/>
        <v>-1.8552326580284231E-2</v>
      </c>
    </row>
    <row r="43" spans="1:17" x14ac:dyDescent="0.25">
      <c r="A43" s="178">
        <f t="shared" si="2"/>
        <v>39</v>
      </c>
      <c r="B43" s="178" vm="407">
        <f ca="1"/>
        <v>42271</v>
      </c>
      <c r="C43" s="178" vm="232">
        <f ca="1"/>
        <v>14.74</v>
      </c>
      <c r="D43" s="178" vm="50">
        <f ca="1"/>
        <v>15.09</v>
      </c>
      <c r="E43" s="178" vm="408">
        <f ca="1"/>
        <v>15.19</v>
      </c>
      <c r="F43" s="178" vm="409">
        <f ca="1"/>
        <v>14.65</v>
      </c>
      <c r="G43" s="178" vm="410">
        <f ca="1"/>
        <v>911332</v>
      </c>
      <c r="I43" s="178">
        <f ca="1"/>
        <v>2471</v>
      </c>
      <c r="J43" s="180" vm="411">
        <f ca="1"/>
        <v>45806</v>
      </c>
      <c r="K43" s="180" vm="412">
        <f ca="1"/>
        <v>103.91</v>
      </c>
      <c r="L43" s="180" vm="413">
        <f ca="1"/>
        <v>108.72</v>
      </c>
      <c r="M43" s="180" vm="413">
        <f ca="1"/>
        <v>108.72</v>
      </c>
      <c r="N43" s="180" vm="414">
        <f ca="1"/>
        <v>103.74</v>
      </c>
      <c r="O43" s="180" vm="415">
        <f ca="1"/>
        <v>1488386</v>
      </c>
      <c r="Q43" s="182">
        <f t="shared" ca="1" si="1"/>
        <v>-2.8181569923780223E-2</v>
      </c>
    </row>
    <row r="44" spans="1:17" x14ac:dyDescent="0.25">
      <c r="A44" s="178">
        <f t="shared" si="2"/>
        <v>40</v>
      </c>
      <c r="B44" s="178" vm="416">
        <f ca="1"/>
        <v>42272</v>
      </c>
      <c r="C44" s="178" vm="417">
        <f ca="1"/>
        <v>14.44</v>
      </c>
      <c r="D44" s="178" vm="118">
        <f ca="1"/>
        <v>14.95</v>
      </c>
      <c r="E44" s="178" vm="418">
        <f ca="1"/>
        <v>15.012</v>
      </c>
      <c r="F44" s="178" vm="371">
        <f ca="1"/>
        <v>14.39</v>
      </c>
      <c r="G44" s="178" vm="419">
        <f ca="1"/>
        <v>906482</v>
      </c>
      <c r="I44" s="178">
        <f ca="1"/>
        <v>2470</v>
      </c>
      <c r="J44" s="180" vm="420">
        <f ca="1"/>
        <v>45805</v>
      </c>
      <c r="K44" s="180" vm="421">
        <f ca="1"/>
        <v>106.88</v>
      </c>
      <c r="L44" s="180" vm="422">
        <f ca="1"/>
        <v>109.97</v>
      </c>
      <c r="M44" s="180" vm="423">
        <f ca="1"/>
        <v>110.38</v>
      </c>
      <c r="N44" s="180" vm="424">
        <f ca="1"/>
        <v>106.57</v>
      </c>
      <c r="O44" s="180" vm="425">
        <f ca="1"/>
        <v>908160</v>
      </c>
      <c r="Q44" s="182">
        <f t="shared" ca="1" si="1"/>
        <v>-2.8319007212434674E-2</v>
      </c>
    </row>
    <row r="45" spans="1:17" x14ac:dyDescent="0.25">
      <c r="A45" s="178">
        <f t="shared" si="2"/>
        <v>41</v>
      </c>
      <c r="B45" s="178" vm="426">
        <f ca="1"/>
        <v>42275</v>
      </c>
      <c r="C45" s="178" vm="323">
        <f ca="1"/>
        <v>13.71</v>
      </c>
      <c r="D45" s="178" vm="427">
        <f ca="1"/>
        <v>14.45</v>
      </c>
      <c r="E45" s="178" vm="428">
        <f ca="1"/>
        <v>14.518000000000001</v>
      </c>
      <c r="F45" s="178" vm="429">
        <f ca="1"/>
        <v>13.62</v>
      </c>
      <c r="G45" s="178" vm="430">
        <f ca="1"/>
        <v>1306261</v>
      </c>
      <c r="I45" s="178">
        <f ca="1"/>
        <v>2469</v>
      </c>
      <c r="J45" s="180" vm="431">
        <f ca="1"/>
        <v>45804</v>
      </c>
      <c r="K45" s="180" vm="432">
        <f ca="1"/>
        <v>109.95</v>
      </c>
      <c r="L45" s="180" vm="422">
        <f ca="1"/>
        <v>109.97</v>
      </c>
      <c r="M45" s="180" vm="433">
        <f ca="1"/>
        <v>110.9</v>
      </c>
      <c r="N45" s="180" vm="434">
        <f ca="1"/>
        <v>107.93</v>
      </c>
      <c r="O45" s="180" vm="435">
        <f ca="1"/>
        <v>1318921</v>
      </c>
      <c r="Q45" s="182">
        <f t="shared" ca="1" si="1"/>
        <v>1.5212903360482141E-2</v>
      </c>
    </row>
    <row r="46" spans="1:17" x14ac:dyDescent="0.25">
      <c r="A46" s="178">
        <f t="shared" si="2"/>
        <v>42</v>
      </c>
      <c r="B46" s="178" vm="436">
        <f ca="1"/>
        <v>42276</v>
      </c>
      <c r="C46" s="178" vm="437">
        <f ca="1"/>
        <v>13.94</v>
      </c>
      <c r="D46" s="178" vm="197">
        <f ca="1"/>
        <v>13.76</v>
      </c>
      <c r="E46" s="178" vm="438">
        <f ca="1"/>
        <v>14.037000000000001</v>
      </c>
      <c r="F46" s="178" vm="305">
        <f ca="1"/>
        <v>13.63</v>
      </c>
      <c r="G46" s="178" vm="439">
        <f ca="1"/>
        <v>1492712</v>
      </c>
      <c r="I46" s="178">
        <f ca="1"/>
        <v>2468</v>
      </c>
      <c r="J46" s="180" vm="440">
        <f ca="1"/>
        <v>45800</v>
      </c>
      <c r="K46" s="180" vm="441">
        <f ca="1"/>
        <v>108.29</v>
      </c>
      <c r="L46" s="180" vm="442">
        <f ca="1"/>
        <v>107.36</v>
      </c>
      <c r="M46" s="180" vm="443">
        <f ca="1"/>
        <v>109.5</v>
      </c>
      <c r="N46" s="180" vm="444">
        <f ca="1"/>
        <v>106.36</v>
      </c>
      <c r="O46" s="180" vm="445">
        <f ca="1"/>
        <v>1608307</v>
      </c>
      <c r="Q46" s="182">
        <f t="shared" ca="1" si="1"/>
        <v>-2.8134964521234342E-2</v>
      </c>
    </row>
    <row r="47" spans="1:17" x14ac:dyDescent="0.25">
      <c r="A47" s="178">
        <f t="shared" si="2"/>
        <v>43</v>
      </c>
      <c r="B47" s="178" vm="446">
        <f ca="1"/>
        <v>42277</v>
      </c>
      <c r="C47" s="178" vm="447">
        <f ca="1"/>
        <v>12.925000000000001</v>
      </c>
      <c r="D47" s="178" vm="448">
        <f ca="1"/>
        <v>12.66</v>
      </c>
      <c r="E47" s="178" vm="449">
        <f ca="1"/>
        <v>13.38</v>
      </c>
      <c r="F47" s="178" vm="450">
        <f ca="1"/>
        <v>12.52</v>
      </c>
      <c r="G47" s="178" vm="451">
        <f ca="1"/>
        <v>4249038</v>
      </c>
      <c r="I47" s="178">
        <f ca="1"/>
        <v>2467</v>
      </c>
      <c r="J47" s="180" vm="452">
        <f ca="1"/>
        <v>45799</v>
      </c>
      <c r="K47" s="180" vm="453">
        <f ca="1"/>
        <v>111.38</v>
      </c>
      <c r="L47" s="180" vm="454">
        <f ca="1"/>
        <v>112.7</v>
      </c>
      <c r="M47" s="180" vm="455">
        <f ca="1"/>
        <v>112.87</v>
      </c>
      <c r="N47" s="180" vm="456">
        <f ca="1"/>
        <v>110.82</v>
      </c>
      <c r="O47" s="180" vm="457">
        <f ca="1"/>
        <v>1248582</v>
      </c>
      <c r="Q47" s="182">
        <f t="shared" ca="1" si="1"/>
        <v>-1.2845850150307503E-2</v>
      </c>
    </row>
    <row r="48" spans="1:17" x14ac:dyDescent="0.25">
      <c r="A48" s="178">
        <f t="shared" si="2"/>
        <v>44</v>
      </c>
      <c r="B48" s="178" vm="458">
        <f ca="1"/>
        <v>42278</v>
      </c>
      <c r="C48" s="178" vm="459">
        <f ca="1"/>
        <v>11.11</v>
      </c>
      <c r="D48" s="178" vm="460">
        <f ca="1"/>
        <v>12.22</v>
      </c>
      <c r="E48" s="178" vm="461">
        <f ca="1"/>
        <v>12.299899999999999</v>
      </c>
      <c r="F48" s="178" vm="462">
        <f ca="1"/>
        <v>10.9</v>
      </c>
      <c r="G48" s="178" vm="463">
        <f ca="1"/>
        <v>5929287</v>
      </c>
      <c r="I48" s="178">
        <f ca="1"/>
        <v>2466</v>
      </c>
      <c r="J48" s="180" vm="464">
        <f ca="1"/>
        <v>45798</v>
      </c>
      <c r="K48" s="180" vm="465">
        <f ca="1"/>
        <v>112.82</v>
      </c>
      <c r="L48" s="180" vm="466">
        <f ca="1"/>
        <v>111.12</v>
      </c>
      <c r="M48" s="180" vm="467">
        <f ca="1"/>
        <v>114.98</v>
      </c>
      <c r="N48" s="180" vm="466">
        <f ca="1"/>
        <v>111.12</v>
      </c>
      <c r="O48" s="180" vm="468">
        <f ca="1"/>
        <v>1531483</v>
      </c>
      <c r="Q48" s="182">
        <f t="shared" ca="1" si="1"/>
        <v>-7.9741288060077519E-4</v>
      </c>
    </row>
    <row r="49" spans="1:17" x14ac:dyDescent="0.25">
      <c r="A49" s="178">
        <f t="shared" si="2"/>
        <v>45</v>
      </c>
      <c r="B49" s="178" vm="469">
        <f ca="1"/>
        <v>42279</v>
      </c>
      <c r="C49" s="178" vm="470">
        <f ca="1"/>
        <v>11.35</v>
      </c>
      <c r="D49" s="178" vm="471">
        <f ca="1"/>
        <v>11</v>
      </c>
      <c r="E49" s="178" vm="472">
        <f ca="1"/>
        <v>11.355</v>
      </c>
      <c r="F49" s="178" vm="473">
        <f ca="1"/>
        <v>10.86</v>
      </c>
      <c r="G49" s="178" vm="474">
        <f ca="1"/>
        <v>2875068</v>
      </c>
      <c r="I49" s="178">
        <f ca="1"/>
        <v>2465</v>
      </c>
      <c r="J49" s="180" vm="475">
        <f ca="1"/>
        <v>45797</v>
      </c>
      <c r="K49" s="180" vm="476">
        <f ca="1"/>
        <v>112.91</v>
      </c>
      <c r="L49" s="180" vm="477">
        <f ca="1"/>
        <v>114.48</v>
      </c>
      <c r="M49" s="180" vm="478">
        <f ca="1"/>
        <v>114.99</v>
      </c>
      <c r="N49" s="180" vm="479">
        <f ca="1"/>
        <v>112.62</v>
      </c>
      <c r="O49" s="180" vm="480">
        <f ca="1"/>
        <v>1636465</v>
      </c>
      <c r="Q49" s="182">
        <f t="shared" ca="1" si="1"/>
        <v>-1.5990500618620871E-2</v>
      </c>
    </row>
    <row r="50" spans="1:17" x14ac:dyDescent="0.25">
      <c r="A50" s="178">
        <f t="shared" si="2"/>
        <v>46</v>
      </c>
      <c r="B50" s="178" vm="481">
        <f ca="1"/>
        <v>42282</v>
      </c>
      <c r="C50" s="178" vm="482">
        <f ca="1"/>
        <v>11.57</v>
      </c>
      <c r="D50" s="178" vm="483">
        <f ca="1"/>
        <v>11.3</v>
      </c>
      <c r="E50" s="178" vm="484">
        <f ca="1"/>
        <v>11.65</v>
      </c>
      <c r="F50" s="178" vm="485">
        <f ca="1"/>
        <v>11.13</v>
      </c>
      <c r="G50" s="178" vm="486">
        <f ca="1"/>
        <v>1766766</v>
      </c>
      <c r="I50" s="178">
        <f ca="1"/>
        <v>2464</v>
      </c>
      <c r="J50" s="180" vm="487">
        <f ca="1"/>
        <v>45796</v>
      </c>
      <c r="K50" s="180" vm="488">
        <f ca="1"/>
        <v>114.73</v>
      </c>
      <c r="L50" s="180" vm="489">
        <f ca="1"/>
        <v>114.63</v>
      </c>
      <c r="M50" s="180" vm="490">
        <f ca="1"/>
        <v>116.11</v>
      </c>
      <c r="N50" s="180" vm="491">
        <f ca="1"/>
        <v>114.24</v>
      </c>
      <c r="O50" s="180" vm="492">
        <f ca="1"/>
        <v>1591657</v>
      </c>
      <c r="Q50" s="182">
        <f t="shared" ca="1" si="1"/>
        <v>-2.4282233175026813E-2</v>
      </c>
    </row>
    <row r="51" spans="1:17" x14ac:dyDescent="0.25">
      <c r="A51" s="178">
        <f t="shared" si="2"/>
        <v>47</v>
      </c>
      <c r="B51" s="178" vm="493">
        <f ca="1"/>
        <v>42283</v>
      </c>
      <c r="C51" s="178" vm="494">
        <f ca="1"/>
        <v>11.455</v>
      </c>
      <c r="D51" s="178" vm="495">
        <f ca="1"/>
        <v>11.54</v>
      </c>
      <c r="E51" s="178" vm="496">
        <f ca="1"/>
        <v>11.686</v>
      </c>
      <c r="F51" s="178" vm="497">
        <f ca="1"/>
        <v>11.15</v>
      </c>
      <c r="G51" s="178" vm="498">
        <f ca="1"/>
        <v>1411756</v>
      </c>
      <c r="I51" s="178">
        <f ca="1"/>
        <v>2463</v>
      </c>
      <c r="J51" s="180" vm="499">
        <f ca="1"/>
        <v>45793</v>
      </c>
      <c r="K51" s="180" vm="500">
        <f ca="1"/>
        <v>117.55</v>
      </c>
      <c r="L51" s="180" vm="501">
        <f ca="1"/>
        <v>117.27</v>
      </c>
      <c r="M51" s="180" vm="502">
        <f ca="1"/>
        <v>118.28</v>
      </c>
      <c r="N51" s="180" vm="503">
        <f ca="1"/>
        <v>116.59</v>
      </c>
      <c r="O51" s="180" vm="504">
        <f ca="1"/>
        <v>925569</v>
      </c>
      <c r="Q51" s="182">
        <f t="shared" ca="1" si="1"/>
        <v>2.3848065131053171E-3</v>
      </c>
    </row>
    <row r="52" spans="1:17" x14ac:dyDescent="0.25">
      <c r="A52" s="178">
        <f t="shared" si="2"/>
        <v>48</v>
      </c>
      <c r="B52" s="178" vm="505">
        <f ca="1"/>
        <v>42284</v>
      </c>
      <c r="C52" s="178" vm="506">
        <f ca="1"/>
        <v>11.68</v>
      </c>
      <c r="D52" s="178" vm="507">
        <f ca="1"/>
        <v>11.47</v>
      </c>
      <c r="E52" s="178" vm="506">
        <f ca="1"/>
        <v>11.68</v>
      </c>
      <c r="F52" s="178" vm="470">
        <f ca="1"/>
        <v>11.35</v>
      </c>
      <c r="G52" s="178" vm="508">
        <f ca="1"/>
        <v>1119715</v>
      </c>
      <c r="I52" s="178">
        <f ca="1"/>
        <v>2462</v>
      </c>
      <c r="J52" s="180" vm="509">
        <f ca="1"/>
        <v>45792</v>
      </c>
      <c r="K52" s="180" vm="501">
        <f ca="1"/>
        <v>117.27</v>
      </c>
      <c r="L52" s="180" vm="510">
        <f ca="1"/>
        <v>118.2</v>
      </c>
      <c r="M52" s="180" vm="511">
        <f ca="1"/>
        <v>118.91</v>
      </c>
      <c r="N52" s="180" vm="512">
        <f ca="1"/>
        <v>116.92</v>
      </c>
      <c r="O52" s="180" vm="513">
        <f ca="1"/>
        <v>1248029</v>
      </c>
      <c r="Q52" s="182">
        <f t="shared" ca="1" si="1"/>
        <v>-8.4066219197107862E-3</v>
      </c>
    </row>
    <row r="53" spans="1:17" x14ac:dyDescent="0.25">
      <c r="A53" s="178">
        <f t="shared" si="2"/>
        <v>49</v>
      </c>
      <c r="B53" s="178" vm="514">
        <f ca="1"/>
        <v>42285</v>
      </c>
      <c r="C53" s="178" vm="515">
        <f ca="1"/>
        <v>11.93</v>
      </c>
      <c r="D53" s="178" vm="516">
        <f ca="1"/>
        <v>11.66</v>
      </c>
      <c r="E53" s="178" vm="517">
        <f ca="1"/>
        <v>11.95</v>
      </c>
      <c r="F53" s="178" vm="518">
        <f ca="1"/>
        <v>11.53</v>
      </c>
      <c r="G53" s="178" vm="519">
        <f ca="1"/>
        <v>831495</v>
      </c>
      <c r="I53" s="178">
        <f ca="1"/>
        <v>2461</v>
      </c>
      <c r="J53" s="180" vm="520">
        <f ca="1"/>
        <v>45791</v>
      </c>
      <c r="K53" s="180" vm="521">
        <f ca="1"/>
        <v>118.26</v>
      </c>
      <c r="L53" s="180" vm="522">
        <f ca="1"/>
        <v>120</v>
      </c>
      <c r="M53" s="180" vm="523">
        <f ca="1"/>
        <v>120.69</v>
      </c>
      <c r="N53" s="180" vm="524">
        <f ca="1"/>
        <v>117.98</v>
      </c>
      <c r="O53" s="180" vm="525">
        <f ca="1"/>
        <v>1879562</v>
      </c>
      <c r="Q53" s="182">
        <f t="shared" ca="1" si="1"/>
        <v>-1.6770475218738822E-2</v>
      </c>
    </row>
    <row r="54" spans="1:17" x14ac:dyDescent="0.25">
      <c r="A54" s="178">
        <f t="shared" si="2"/>
        <v>50</v>
      </c>
      <c r="B54" s="178" vm="526">
        <f ca="1"/>
        <v>42286</v>
      </c>
      <c r="C54" s="178" vm="527">
        <f ca="1"/>
        <v>11.935</v>
      </c>
      <c r="D54" s="178" vm="515">
        <f ca="1"/>
        <v>11.93</v>
      </c>
      <c r="E54" s="178" vm="528">
        <f ca="1"/>
        <v>12.08</v>
      </c>
      <c r="F54" s="178" vm="529">
        <f ca="1"/>
        <v>11.75</v>
      </c>
      <c r="G54" s="178" vm="530">
        <f ca="1"/>
        <v>759351</v>
      </c>
      <c r="I54" s="178">
        <f ca="1"/>
        <v>2460</v>
      </c>
      <c r="J54" s="180" vm="531">
        <f ca="1"/>
        <v>45790</v>
      </c>
      <c r="K54" s="180" vm="532">
        <f ca="1"/>
        <v>120.26</v>
      </c>
      <c r="L54" s="180" vm="522">
        <f ca="1"/>
        <v>120</v>
      </c>
      <c r="M54" s="180" vm="533">
        <f ca="1"/>
        <v>121.21</v>
      </c>
      <c r="N54" s="180" vm="534">
        <f ca="1"/>
        <v>118.43</v>
      </c>
      <c r="O54" s="180" vm="535">
        <f ca="1"/>
        <v>1855490</v>
      </c>
      <c r="Q54" s="182">
        <f t="shared" ca="1" si="1"/>
        <v>1.179387180521981E-2</v>
      </c>
    </row>
    <row r="55" spans="1:17" x14ac:dyDescent="0.25">
      <c r="A55" s="178">
        <f t="shared" si="2"/>
        <v>51</v>
      </c>
      <c r="B55" s="178" vm="536">
        <f ca="1"/>
        <v>42289</v>
      </c>
      <c r="C55" s="178" vm="537">
        <f ca="1"/>
        <v>11.76</v>
      </c>
      <c r="D55" s="178" vm="538">
        <f ca="1"/>
        <v>11.99</v>
      </c>
      <c r="E55" s="178" vm="539">
        <f ca="1"/>
        <v>12.1</v>
      </c>
      <c r="F55" s="178" vm="540">
        <f ca="1"/>
        <v>11.71</v>
      </c>
      <c r="G55" s="178" vm="541">
        <f ca="1"/>
        <v>658760</v>
      </c>
      <c r="I55" s="178">
        <f ca="1"/>
        <v>2459</v>
      </c>
      <c r="J55" s="180" vm="542">
        <f ca="1"/>
        <v>45789</v>
      </c>
      <c r="K55" s="180" vm="543">
        <f ca="1"/>
        <v>118.85</v>
      </c>
      <c r="L55" s="180" vm="544">
        <f ca="1"/>
        <v>119.59</v>
      </c>
      <c r="M55" s="180" vm="545">
        <f ca="1"/>
        <v>122.84</v>
      </c>
      <c r="N55" s="180" vm="546">
        <f ca="1"/>
        <v>115.34</v>
      </c>
      <c r="O55" s="180" vm="547">
        <f ca="1"/>
        <v>3032398</v>
      </c>
      <c r="Q55" s="182">
        <f t="shared" ca="1" si="1"/>
        <v>7.9474926106977886E-2</v>
      </c>
    </row>
    <row r="56" spans="1:17" x14ac:dyDescent="0.25">
      <c r="A56" s="178">
        <f t="shared" si="2"/>
        <v>52</v>
      </c>
      <c r="B56" s="178" vm="548">
        <f ca="1"/>
        <v>42290</v>
      </c>
      <c r="C56" s="178" vm="549">
        <f ca="1"/>
        <v>11.42</v>
      </c>
      <c r="D56" s="178" vm="537">
        <f ca="1"/>
        <v>11.76</v>
      </c>
      <c r="E56" s="178" vm="517">
        <f ca="1"/>
        <v>11.95</v>
      </c>
      <c r="F56" s="178" vm="550">
        <f ca="1"/>
        <v>11.41</v>
      </c>
      <c r="G56" s="178" vm="551">
        <f ca="1"/>
        <v>1101045</v>
      </c>
      <c r="I56" s="178">
        <f ca="1"/>
        <v>2458</v>
      </c>
      <c r="J56" s="180" vm="552">
        <f ca="1"/>
        <v>45786</v>
      </c>
      <c r="K56" s="180" vm="553">
        <f ca="1"/>
        <v>109.77</v>
      </c>
      <c r="L56" s="180" vm="554">
        <f ca="1"/>
        <v>109.47</v>
      </c>
      <c r="M56" s="180" vm="555">
        <f ca="1"/>
        <v>112.21169999999999</v>
      </c>
      <c r="N56" s="180" vm="556">
        <f ca="1"/>
        <v>109.1</v>
      </c>
      <c r="O56" s="180" vm="557">
        <f ca="1"/>
        <v>2145946</v>
      </c>
      <c r="Q56" s="182">
        <f t="shared" ca="1" si="1"/>
        <v>-7.9847987978336563E-3</v>
      </c>
    </row>
    <row r="57" spans="1:17" x14ac:dyDescent="0.25">
      <c r="A57" s="178">
        <f t="shared" si="2"/>
        <v>53</v>
      </c>
      <c r="B57" s="178" vm="558">
        <f ca="1"/>
        <v>42291</v>
      </c>
      <c r="C57" s="178" vm="559">
        <f ca="1"/>
        <v>11.27</v>
      </c>
      <c r="D57" s="178" vm="560">
        <f ca="1"/>
        <v>11.38</v>
      </c>
      <c r="E57" s="178" vm="561">
        <f ca="1"/>
        <v>11.786</v>
      </c>
      <c r="F57" s="178" vm="562">
        <f ca="1"/>
        <v>11.24</v>
      </c>
      <c r="G57" s="178" vm="563">
        <f ca="1"/>
        <v>975074</v>
      </c>
      <c r="I57" s="178">
        <f ca="1"/>
        <v>2457</v>
      </c>
      <c r="J57" s="180" vm="564">
        <f ca="1"/>
        <v>45785</v>
      </c>
      <c r="K57" s="180" vm="565">
        <f ca="1"/>
        <v>110.65</v>
      </c>
      <c r="L57" s="180" vm="146">
        <f ca="1"/>
        <v>107.3</v>
      </c>
      <c r="M57" s="180" vm="566">
        <f ca="1"/>
        <v>112.69</v>
      </c>
      <c r="N57" s="180" vm="567">
        <f ca="1"/>
        <v>102.3052</v>
      </c>
      <c r="O57" s="180" vm="568">
        <f ca="1"/>
        <v>4195020</v>
      </c>
      <c r="Q57" s="182">
        <f t="shared" ca="1" si="1"/>
        <v>9.3630615012649313E-2</v>
      </c>
    </row>
    <row r="58" spans="1:17" x14ac:dyDescent="0.25">
      <c r="A58" s="178">
        <f t="shared" si="2"/>
        <v>54</v>
      </c>
      <c r="B58" s="178" vm="569">
        <f ca="1"/>
        <v>42292</v>
      </c>
      <c r="C58" s="178" vm="570">
        <f ca="1"/>
        <v>11.43</v>
      </c>
      <c r="D58" s="178" vm="571">
        <f ca="1"/>
        <v>11.36</v>
      </c>
      <c r="E58" s="178" vm="572">
        <f ca="1"/>
        <v>11.69</v>
      </c>
      <c r="F58" s="178" vm="573">
        <f ca="1"/>
        <v>11.08</v>
      </c>
      <c r="G58" s="178" vm="574">
        <f ca="1"/>
        <v>1099012</v>
      </c>
      <c r="I58" s="178">
        <f ca="1"/>
        <v>2456</v>
      </c>
      <c r="J58" s="180" vm="575">
        <f ca="1"/>
        <v>45784</v>
      </c>
      <c r="K58" s="180" vm="383">
        <f ca="1"/>
        <v>100.76</v>
      </c>
      <c r="L58" s="180" vm="576">
        <f ca="1"/>
        <v>99.515000000000001</v>
      </c>
      <c r="M58" s="180" vm="191">
        <f ca="1"/>
        <v>101.31</v>
      </c>
      <c r="N58" s="180" vm="577">
        <f ca="1"/>
        <v>98.87</v>
      </c>
      <c r="O58" s="180" vm="578">
        <f ca="1"/>
        <v>2468166</v>
      </c>
      <c r="Q58" s="182">
        <f t="shared" ca="1" si="1"/>
        <v>1.9846296371930749E-2</v>
      </c>
    </row>
    <row r="59" spans="1:17" x14ac:dyDescent="0.25">
      <c r="A59" s="178">
        <f t="shared" si="2"/>
        <v>55</v>
      </c>
      <c r="B59" s="178" vm="579">
        <f ca="1"/>
        <v>42293</v>
      </c>
      <c r="C59" s="178" vm="560">
        <f ca="1"/>
        <v>11.38</v>
      </c>
      <c r="D59" s="178" vm="580">
        <f ca="1"/>
        <v>11.46</v>
      </c>
      <c r="E59" s="178" vm="581">
        <f ca="1"/>
        <v>11.614000000000001</v>
      </c>
      <c r="F59" s="178" vm="582">
        <f ca="1"/>
        <v>11.18</v>
      </c>
      <c r="G59" s="178" vm="583">
        <f ca="1"/>
        <v>714410</v>
      </c>
      <c r="I59" s="178">
        <f ca="1"/>
        <v>2455</v>
      </c>
      <c r="J59" s="180" vm="584">
        <f ca="1"/>
        <v>45783</v>
      </c>
      <c r="K59" s="180" vm="585">
        <f ca="1"/>
        <v>98.78</v>
      </c>
      <c r="L59" s="180" vm="90">
        <f ca="1"/>
        <v>99.7</v>
      </c>
      <c r="M59" s="180" vm="586">
        <f ca="1"/>
        <v>101.17</v>
      </c>
      <c r="N59" s="180" vm="587">
        <f ca="1"/>
        <v>98.14</v>
      </c>
      <c r="O59" s="180" vm="588">
        <f ca="1"/>
        <v>1563520</v>
      </c>
      <c r="Q59" s="182">
        <f t="shared" ca="1" si="1"/>
        <v>-2.0143989254307767E-2</v>
      </c>
    </row>
    <row r="60" spans="1:17" x14ac:dyDescent="0.25">
      <c r="A60" s="178">
        <f t="shared" si="2"/>
        <v>56</v>
      </c>
      <c r="B60" s="178" vm="589">
        <f ca="1"/>
        <v>42296</v>
      </c>
      <c r="C60" s="178" vm="590">
        <f ca="1"/>
        <v>11.44</v>
      </c>
      <c r="D60" s="178" vm="571">
        <f ca="1"/>
        <v>11.36</v>
      </c>
      <c r="E60" s="178" vm="591">
        <f ca="1"/>
        <v>11.5799</v>
      </c>
      <c r="F60" s="178" vm="592">
        <f ca="1"/>
        <v>11.2</v>
      </c>
      <c r="G60" s="178" vm="593">
        <f ca="1"/>
        <v>1015632</v>
      </c>
      <c r="I60" s="178">
        <f ca="1"/>
        <v>2454</v>
      </c>
      <c r="J60" s="180" vm="594">
        <f ca="1"/>
        <v>45782</v>
      </c>
      <c r="K60" s="180" vm="405">
        <f ca="1"/>
        <v>100.79</v>
      </c>
      <c r="L60" s="180" vm="595">
        <f ca="1"/>
        <v>101.04</v>
      </c>
      <c r="M60" s="180" vm="596">
        <f ca="1"/>
        <v>102.95</v>
      </c>
      <c r="N60" s="180" vm="597">
        <f ca="1"/>
        <v>99.77</v>
      </c>
      <c r="O60" s="180" vm="598">
        <f ca="1"/>
        <v>2237047</v>
      </c>
      <c r="Q60" s="182">
        <f t="shared" ca="1" si="1"/>
        <v>3.3289335725606418E-2</v>
      </c>
    </row>
    <row r="61" spans="1:17" x14ac:dyDescent="0.25">
      <c r="A61" s="178">
        <f t="shared" si="2"/>
        <v>57</v>
      </c>
      <c r="B61" s="178" vm="599">
        <f ca="1"/>
        <v>42297</v>
      </c>
      <c r="C61" s="178" vm="600">
        <f ca="1"/>
        <v>11.16</v>
      </c>
      <c r="D61" s="178" vm="601">
        <f ca="1"/>
        <v>11.48</v>
      </c>
      <c r="E61" s="178" vm="602">
        <f ca="1"/>
        <v>11.5</v>
      </c>
      <c r="F61" s="178" vm="573">
        <f ca="1"/>
        <v>11.08</v>
      </c>
      <c r="G61" s="178" vm="603">
        <f ca="1"/>
        <v>741294</v>
      </c>
      <c r="I61" s="178">
        <f ca="1"/>
        <v>2453</v>
      </c>
      <c r="J61" s="180" vm="604">
        <f ca="1"/>
        <v>45779</v>
      </c>
      <c r="K61" s="180" vm="308">
        <f ca="1"/>
        <v>97.49</v>
      </c>
      <c r="L61" s="180" vm="605">
        <f ca="1"/>
        <v>96.43</v>
      </c>
      <c r="M61" s="180" vm="606">
        <f ca="1"/>
        <v>97.69</v>
      </c>
      <c r="N61" s="180" vm="607">
        <f ca="1"/>
        <v>95.22</v>
      </c>
      <c r="O61" s="180" vm="608">
        <f ca="1"/>
        <v>1200171</v>
      </c>
      <c r="Q61" s="182">
        <f t="shared" ca="1" si="1"/>
        <v>2.8824637505484488E-2</v>
      </c>
    </row>
    <row r="62" spans="1:17" x14ac:dyDescent="0.25">
      <c r="A62" s="178">
        <f t="shared" si="2"/>
        <v>58</v>
      </c>
      <c r="B62" s="178" vm="609">
        <f ca="1"/>
        <v>42298</v>
      </c>
      <c r="C62" s="178" vm="610">
        <f ca="1"/>
        <v>11.05</v>
      </c>
      <c r="D62" s="178" vm="611">
        <f ca="1"/>
        <v>11.19</v>
      </c>
      <c r="E62" s="178" vm="612">
        <f ca="1"/>
        <v>11.444000000000001</v>
      </c>
      <c r="F62" s="178" vm="613">
        <f ca="1"/>
        <v>11.026999999999999</v>
      </c>
      <c r="G62" s="178" vm="614">
        <f ca="1"/>
        <v>671566</v>
      </c>
      <c r="I62" s="178">
        <f ca="1"/>
        <v>2452</v>
      </c>
      <c r="J62" s="180" vm="615">
        <f ca="1"/>
        <v>45778</v>
      </c>
      <c r="K62" s="180" vm="616">
        <f ca="1"/>
        <v>94.72</v>
      </c>
      <c r="L62" s="180" vm="617">
        <f ca="1"/>
        <v>96.51</v>
      </c>
      <c r="M62" s="180" vm="618">
        <f ca="1"/>
        <v>96.614999999999995</v>
      </c>
      <c r="N62" s="180" vm="619">
        <f ca="1"/>
        <v>94.24</v>
      </c>
      <c r="O62" s="180" vm="620">
        <f ca="1"/>
        <v>934538</v>
      </c>
      <c r="Q62" s="182">
        <f t="shared" ca="1" si="1"/>
        <v>-1.7788477841780732E-2</v>
      </c>
    </row>
    <row r="63" spans="1:17" x14ac:dyDescent="0.25">
      <c r="A63" s="178">
        <f t="shared" si="2"/>
        <v>59</v>
      </c>
      <c r="B63" s="178" vm="621">
        <f ca="1"/>
        <v>42299</v>
      </c>
      <c r="C63" s="178" vm="622">
        <f ca="1"/>
        <v>11.154999999999999</v>
      </c>
      <c r="D63" s="178" vm="623">
        <f ca="1"/>
        <v>11.09</v>
      </c>
      <c r="E63" s="178" vm="624">
        <f ca="1"/>
        <v>11.324</v>
      </c>
      <c r="F63" s="178" vm="625">
        <f ca="1"/>
        <v>11.04</v>
      </c>
      <c r="G63" s="178" vm="626">
        <f ca="1"/>
        <v>730664</v>
      </c>
      <c r="I63" s="178">
        <f ca="1"/>
        <v>2451</v>
      </c>
      <c r="J63" s="180" vm="627">
        <f ca="1"/>
        <v>45777</v>
      </c>
      <c r="K63" s="180" vm="628">
        <f ca="1"/>
        <v>96.42</v>
      </c>
      <c r="L63" s="180" vm="629">
        <f ca="1"/>
        <v>93.8</v>
      </c>
      <c r="M63" s="180" vm="630">
        <f ca="1"/>
        <v>96.68</v>
      </c>
      <c r="N63" s="180" vm="631">
        <f ca="1"/>
        <v>92.89</v>
      </c>
      <c r="O63" s="180" vm="632">
        <f ca="1"/>
        <v>1643166</v>
      </c>
      <c r="Q63" s="182">
        <f t="shared" ca="1" si="1"/>
        <v>3.3243330012295126E-3</v>
      </c>
    </row>
    <row r="64" spans="1:17" x14ac:dyDescent="0.25">
      <c r="A64" s="178">
        <f t="shared" si="2"/>
        <v>60</v>
      </c>
      <c r="B64" s="178" vm="633">
        <f ca="1"/>
        <v>42300</v>
      </c>
      <c r="C64" s="178" vm="473">
        <f ca="1"/>
        <v>10.86</v>
      </c>
      <c r="D64" s="178" vm="634">
        <f ca="1"/>
        <v>11.22</v>
      </c>
      <c r="E64" s="178" vm="635">
        <f ca="1"/>
        <v>11.29</v>
      </c>
      <c r="F64" s="178" vm="636">
        <f ca="1"/>
        <v>10.68</v>
      </c>
      <c r="G64" s="178" vm="637">
        <f ca="1"/>
        <v>1332515</v>
      </c>
      <c r="I64" s="178">
        <f ca="1"/>
        <v>2450</v>
      </c>
      <c r="J64" s="180" vm="638">
        <f ca="1"/>
        <v>45776</v>
      </c>
      <c r="K64" s="180" vm="639">
        <f ca="1"/>
        <v>96.1</v>
      </c>
      <c r="L64" s="180" vm="640">
        <f ca="1"/>
        <v>95.35</v>
      </c>
      <c r="M64" s="180" vm="641">
        <f ca="1"/>
        <v>96.555000000000007</v>
      </c>
      <c r="N64" s="180" vm="642">
        <f ca="1"/>
        <v>93.99</v>
      </c>
      <c r="O64" s="180" vm="643">
        <f ca="1"/>
        <v>1341691</v>
      </c>
      <c r="Q64" s="182">
        <f t="shared" ca="1" si="1"/>
        <v>-1.3518433920627945E-3</v>
      </c>
    </row>
    <row r="65" spans="1:17" x14ac:dyDescent="0.25">
      <c r="A65" s="178">
        <f t="shared" si="2"/>
        <v>61</v>
      </c>
      <c r="B65" s="178" vm="644">
        <f ca="1"/>
        <v>42303</v>
      </c>
      <c r="C65" s="178" vm="645">
        <f ca="1"/>
        <v>10.66</v>
      </c>
      <c r="D65" s="178" vm="646">
        <f ca="1"/>
        <v>10.82</v>
      </c>
      <c r="E65" s="178" vm="647">
        <f ca="1"/>
        <v>11.076000000000001</v>
      </c>
      <c r="F65" s="178" vm="648">
        <f ca="1"/>
        <v>10.65</v>
      </c>
      <c r="G65" s="178" vm="649">
        <f ca="1"/>
        <v>1152159</v>
      </c>
      <c r="I65" s="178">
        <f ca="1"/>
        <v>2449</v>
      </c>
      <c r="J65" s="180" vm="650">
        <f ca="1"/>
        <v>45775</v>
      </c>
      <c r="K65" s="180" vm="651">
        <f ca="1"/>
        <v>96.23</v>
      </c>
      <c r="L65" s="180" vm="652">
        <f ca="1"/>
        <v>97.98</v>
      </c>
      <c r="M65" s="180" vm="259">
        <f ca="1"/>
        <v>98.12</v>
      </c>
      <c r="N65" s="180" vm="653">
        <f ca="1"/>
        <v>94.776300000000006</v>
      </c>
      <c r="O65" s="180" vm="654">
        <f ca="1"/>
        <v>1480551</v>
      </c>
      <c r="Q65" s="182">
        <f t="shared" ca="1" si="1"/>
        <v>-1.495567043413978E-2</v>
      </c>
    </row>
    <row r="66" spans="1:17" x14ac:dyDescent="0.25">
      <c r="A66" s="178">
        <f t="shared" si="2"/>
        <v>62</v>
      </c>
      <c r="B66" s="178" vm="655">
        <f ca="1"/>
        <v>42304</v>
      </c>
      <c r="C66" s="178" vm="656">
        <f ca="1"/>
        <v>9.9499999999999993</v>
      </c>
      <c r="D66" s="178" vm="657">
        <f ca="1"/>
        <v>10.3</v>
      </c>
      <c r="E66" s="178" vm="658">
        <f ca="1"/>
        <v>10.6289</v>
      </c>
      <c r="F66" s="178" vm="659">
        <f ca="1"/>
        <v>9.89</v>
      </c>
      <c r="G66" s="178" vm="660">
        <f ca="1"/>
        <v>1934640</v>
      </c>
      <c r="I66" s="178">
        <f ca="1"/>
        <v>2448</v>
      </c>
      <c r="J66" s="180" vm="661">
        <f ca="1"/>
        <v>45772</v>
      </c>
      <c r="K66" s="180" vm="662">
        <f ca="1"/>
        <v>97.68</v>
      </c>
      <c r="L66" s="180" vm="663">
        <f ca="1"/>
        <v>97.65</v>
      </c>
      <c r="M66" s="180" vm="664">
        <f ca="1"/>
        <v>98.3</v>
      </c>
      <c r="N66" s="180" vm="665">
        <f ca="1"/>
        <v>95.5</v>
      </c>
      <c r="O66" s="180" vm="666">
        <f ca="1"/>
        <v>1302755</v>
      </c>
      <c r="Q66" s="182">
        <f t="shared" ca="1" si="1"/>
        <v>-1.0692021820908938E-2</v>
      </c>
    </row>
    <row r="67" spans="1:17" x14ac:dyDescent="0.25">
      <c r="A67" s="178">
        <f t="shared" si="2"/>
        <v>63</v>
      </c>
      <c r="B67" s="178" vm="667">
        <f ca="1"/>
        <v>42305</v>
      </c>
      <c r="C67" s="178" vm="668">
        <f ca="1"/>
        <v>10.38</v>
      </c>
      <c r="D67" s="178" vm="669">
        <f ca="1"/>
        <v>10.02</v>
      </c>
      <c r="E67" s="178" vm="670">
        <f ca="1"/>
        <v>10.435</v>
      </c>
      <c r="F67" s="178" vm="671">
        <f ca="1"/>
        <v>9.92</v>
      </c>
      <c r="G67" s="178" vm="672">
        <f ca="1"/>
        <v>1184602</v>
      </c>
      <c r="I67" s="178">
        <f ca="1"/>
        <v>2447</v>
      </c>
      <c r="J67" s="180" vm="673">
        <f ca="1"/>
        <v>45771</v>
      </c>
      <c r="K67" s="180" vm="674">
        <f ca="1"/>
        <v>98.73</v>
      </c>
      <c r="L67" s="180" vm="675">
        <f ca="1"/>
        <v>96.91</v>
      </c>
      <c r="M67" s="180" vm="676">
        <f ca="1"/>
        <v>99.859499999999997</v>
      </c>
      <c r="N67" s="180" vm="677">
        <f ca="1"/>
        <v>96.07</v>
      </c>
      <c r="O67" s="180" vm="678">
        <f ca="1"/>
        <v>1359109</v>
      </c>
      <c r="Q67" s="182">
        <f t="shared" ca="1" si="1"/>
        <v>3.0126166646543377E-2</v>
      </c>
    </row>
    <row r="68" spans="1:17" x14ac:dyDescent="0.25">
      <c r="A68" s="178">
        <f t="shared" si="2"/>
        <v>64</v>
      </c>
      <c r="B68" s="178" vm="679">
        <f ca="1"/>
        <v>42306</v>
      </c>
      <c r="C68" s="178" vm="680">
        <f ca="1"/>
        <v>10.54</v>
      </c>
      <c r="D68" s="178" vm="681">
        <f ca="1"/>
        <v>10.31</v>
      </c>
      <c r="E68" s="178" vm="682">
        <f ca="1"/>
        <v>10.63</v>
      </c>
      <c r="F68" s="178" vm="681">
        <f ca="1"/>
        <v>10.31</v>
      </c>
      <c r="G68" s="178" vm="683">
        <f ca="1"/>
        <v>641535</v>
      </c>
      <c r="I68" s="178">
        <f ca="1"/>
        <v>2446</v>
      </c>
      <c r="J68" s="180" vm="684">
        <f ca="1"/>
        <v>45770</v>
      </c>
      <c r="K68" s="180" vm="685">
        <f ca="1"/>
        <v>95.8</v>
      </c>
      <c r="L68" s="180" vm="686">
        <f ca="1"/>
        <v>96.85</v>
      </c>
      <c r="M68" s="180" vm="687">
        <f ca="1"/>
        <v>99.5</v>
      </c>
      <c r="N68" s="180" vm="688">
        <f ca="1"/>
        <v>95.43</v>
      </c>
      <c r="O68" s="180" vm="689">
        <f ca="1"/>
        <v>1897299</v>
      </c>
      <c r="Q68" s="182">
        <f t="shared" ca="1" si="1"/>
        <v>2.3339144807649766E-2</v>
      </c>
    </row>
    <row r="69" spans="1:17" x14ac:dyDescent="0.25">
      <c r="A69" s="178">
        <f t="shared" si="2"/>
        <v>65</v>
      </c>
      <c r="B69" s="178" vm="690">
        <f ca="1"/>
        <v>42307</v>
      </c>
      <c r="C69" s="178" vm="691">
        <f ca="1"/>
        <v>10.8</v>
      </c>
      <c r="D69" s="178" vm="692">
        <f ca="1"/>
        <v>10.85</v>
      </c>
      <c r="E69" s="178" vm="462">
        <f ca="1"/>
        <v>10.9</v>
      </c>
      <c r="F69" s="178" vm="693">
        <f ca="1"/>
        <v>10.53</v>
      </c>
      <c r="G69" s="178" vm="694">
        <f ca="1"/>
        <v>944553</v>
      </c>
      <c r="I69" s="178">
        <f ca="1"/>
        <v>2445</v>
      </c>
      <c r="J69" s="180" vm="695">
        <f ca="1"/>
        <v>45769</v>
      </c>
      <c r="K69" s="180" vm="696">
        <f ca="1"/>
        <v>93.59</v>
      </c>
      <c r="L69" s="180" vm="697">
        <f ca="1"/>
        <v>90.5</v>
      </c>
      <c r="M69" s="180" vm="698">
        <f ca="1"/>
        <v>95.6</v>
      </c>
      <c r="N69" s="180" vm="697">
        <f ca="1"/>
        <v>90.5</v>
      </c>
      <c r="O69" s="180" vm="699">
        <f ca="1"/>
        <v>1471716</v>
      </c>
      <c r="Q69" s="182">
        <f t="shared" ca="1" si="1"/>
        <v>4.5131942164463174E-2</v>
      </c>
    </row>
    <row r="70" spans="1:17" x14ac:dyDescent="0.25">
      <c r="A70" s="178">
        <f t="shared" si="2"/>
        <v>66</v>
      </c>
      <c r="B70" s="178" vm="700">
        <f ca="1"/>
        <v>42310</v>
      </c>
      <c r="C70" s="178" vm="701">
        <f ca="1"/>
        <v>10.88</v>
      </c>
      <c r="D70" s="178" vm="702">
        <f ca="1"/>
        <v>10.79</v>
      </c>
      <c r="E70" s="178" vm="703">
        <f ca="1"/>
        <v>10.97</v>
      </c>
      <c r="F70" s="178" vm="704">
        <f ca="1"/>
        <v>10.51</v>
      </c>
      <c r="G70" s="178" vm="705">
        <f ca="1"/>
        <v>1199470</v>
      </c>
      <c r="I70" s="178">
        <f ca="1"/>
        <v>2444</v>
      </c>
      <c r="J70" s="180" vm="706">
        <f ca="1"/>
        <v>45768</v>
      </c>
      <c r="K70" s="180" vm="707">
        <f ca="1"/>
        <v>89.46</v>
      </c>
      <c r="L70" s="180" vm="708">
        <f ca="1"/>
        <v>89.7</v>
      </c>
      <c r="M70" s="180" vm="708">
        <f ca="1"/>
        <v>89.7</v>
      </c>
      <c r="N70" s="180" vm="709">
        <f ca="1"/>
        <v>87.53</v>
      </c>
      <c r="O70" s="180" vm="710">
        <f ca="1"/>
        <v>1582600</v>
      </c>
      <c r="Q70" s="182">
        <f t="shared" ref="Q70:Q133" ca="1" si="3">LN(K70/K71)</f>
        <v>-1.3986241974739952E-2</v>
      </c>
    </row>
    <row r="71" spans="1:17" x14ac:dyDescent="0.25">
      <c r="A71" s="178">
        <f t="shared" ref="A71:A134" si="4">A70+1</f>
        <v>67</v>
      </c>
      <c r="B71" s="178" vm="711">
        <f ca="1"/>
        <v>42311</v>
      </c>
      <c r="C71" s="178" vm="712">
        <f ca="1"/>
        <v>10.93</v>
      </c>
      <c r="D71" s="178" vm="713">
        <f ca="1"/>
        <v>10.91</v>
      </c>
      <c r="E71" s="178" vm="714">
        <f ca="1"/>
        <v>11.195</v>
      </c>
      <c r="F71" s="178" vm="715">
        <f ca="1"/>
        <v>10.87</v>
      </c>
      <c r="G71" s="178" vm="716">
        <f ca="1"/>
        <v>1688959</v>
      </c>
      <c r="I71" s="178">
        <f ca="1"/>
        <v>2443</v>
      </c>
      <c r="J71" s="180" vm="717">
        <f ca="1"/>
        <v>45764</v>
      </c>
      <c r="K71" s="180" vm="718">
        <f ca="1"/>
        <v>90.72</v>
      </c>
      <c r="L71" s="180" vm="719">
        <f ca="1"/>
        <v>89</v>
      </c>
      <c r="M71" s="180" vm="720">
        <f ca="1"/>
        <v>91.12</v>
      </c>
      <c r="N71" s="180" vm="721">
        <f ca="1"/>
        <v>88.25</v>
      </c>
      <c r="O71" s="180" vm="722">
        <f ca="1"/>
        <v>1385542</v>
      </c>
      <c r="Q71" s="182">
        <f t="shared" ca="1" si="3"/>
        <v>2.2856226587526337E-2</v>
      </c>
    </row>
    <row r="72" spans="1:17" x14ac:dyDescent="0.25">
      <c r="A72" s="178">
        <f t="shared" si="4"/>
        <v>68</v>
      </c>
      <c r="B72" s="178" vm="723">
        <f ca="1"/>
        <v>42312</v>
      </c>
      <c r="C72" s="178" vm="724">
        <f ca="1"/>
        <v>10.84</v>
      </c>
      <c r="D72" s="178" vm="725">
        <f ca="1"/>
        <v>10.89</v>
      </c>
      <c r="E72" s="178" vm="471">
        <f ca="1"/>
        <v>11</v>
      </c>
      <c r="F72" s="178" vm="726">
        <f ca="1"/>
        <v>10.71</v>
      </c>
      <c r="G72" s="178" vm="727">
        <f ca="1"/>
        <v>1011193</v>
      </c>
      <c r="I72" s="178">
        <f ca="1"/>
        <v>2442</v>
      </c>
      <c r="J72" s="180" vm="728">
        <f ca="1"/>
        <v>45763</v>
      </c>
      <c r="K72" s="180" vm="729">
        <f ca="1"/>
        <v>88.67</v>
      </c>
      <c r="L72" s="180" vm="719">
        <f ca="1"/>
        <v>89</v>
      </c>
      <c r="M72" s="180" vm="730">
        <f ca="1"/>
        <v>90.7</v>
      </c>
      <c r="N72" s="180" vm="731">
        <f ca="1"/>
        <v>87.35</v>
      </c>
      <c r="O72" s="180" vm="732">
        <f ca="1"/>
        <v>1345803</v>
      </c>
      <c r="Q72" s="182">
        <f t="shared" ca="1" si="3"/>
        <v>-1.410997653450855E-2</v>
      </c>
    </row>
    <row r="73" spans="1:17" x14ac:dyDescent="0.25">
      <c r="A73" s="178">
        <f t="shared" si="4"/>
        <v>69</v>
      </c>
      <c r="B73" s="178" vm="733">
        <f ca="1"/>
        <v>42313</v>
      </c>
      <c r="C73" s="178" vm="734">
        <f ca="1"/>
        <v>10.37</v>
      </c>
      <c r="D73" s="178" vm="735">
        <f ca="1"/>
        <v>10.18</v>
      </c>
      <c r="E73" s="178" vm="736">
        <f ca="1"/>
        <v>10.64</v>
      </c>
      <c r="F73" s="178" vm="737">
        <f ca="1"/>
        <v>9.6</v>
      </c>
      <c r="G73" s="178" vm="738">
        <f ca="1"/>
        <v>3348760</v>
      </c>
      <c r="I73" s="178">
        <f ca="1"/>
        <v>2441</v>
      </c>
      <c r="J73" s="180" vm="739">
        <f ca="1"/>
        <v>45762</v>
      </c>
      <c r="K73" s="180" vm="740">
        <f ca="1"/>
        <v>89.93</v>
      </c>
      <c r="L73" s="180" vm="741">
        <f ca="1"/>
        <v>91</v>
      </c>
      <c r="M73" s="180" vm="742">
        <f ca="1"/>
        <v>91.92</v>
      </c>
      <c r="N73" s="180" vm="743">
        <f ca="1"/>
        <v>88.35</v>
      </c>
      <c r="O73" s="180" vm="744">
        <f ca="1"/>
        <v>1372490</v>
      </c>
      <c r="Q73" s="182">
        <f t="shared" ca="1" si="3"/>
        <v>-9.6276956808234171E-3</v>
      </c>
    </row>
    <row r="74" spans="1:17" x14ac:dyDescent="0.25">
      <c r="A74" s="178">
        <f t="shared" si="4"/>
        <v>70</v>
      </c>
      <c r="B74" s="178" vm="745">
        <f ca="1"/>
        <v>42314</v>
      </c>
      <c r="C74" s="178" vm="746">
        <f ca="1"/>
        <v>9.9700000000000006</v>
      </c>
      <c r="D74" s="178" vm="747">
        <f ca="1"/>
        <v>10.130000000000001</v>
      </c>
      <c r="E74" s="178" vm="657">
        <f ca="1"/>
        <v>10.3</v>
      </c>
      <c r="F74" s="178" vm="748">
        <f ca="1"/>
        <v>9.8249999999999993</v>
      </c>
      <c r="G74" s="178" vm="749">
        <f ca="1"/>
        <v>2709348</v>
      </c>
      <c r="I74" s="178">
        <f ca="1"/>
        <v>2440</v>
      </c>
      <c r="J74" s="180" vm="750">
        <f ca="1"/>
        <v>45761</v>
      </c>
      <c r="K74" s="180" vm="751">
        <f ca="1"/>
        <v>90.8</v>
      </c>
      <c r="L74" s="180" vm="752">
        <f ca="1"/>
        <v>94.51</v>
      </c>
      <c r="M74" s="180" vm="753">
        <f ca="1"/>
        <v>94.9</v>
      </c>
      <c r="N74" s="180" vm="754">
        <f ca="1"/>
        <v>90.02</v>
      </c>
      <c r="O74" s="180" vm="755">
        <f ca="1"/>
        <v>2046818</v>
      </c>
      <c r="Q74" s="182">
        <f t="shared" ca="1" si="3"/>
        <v>-1.9197797278173539E-2</v>
      </c>
    </row>
    <row r="75" spans="1:17" x14ac:dyDescent="0.25">
      <c r="A75" s="178">
        <f t="shared" si="4"/>
        <v>71</v>
      </c>
      <c r="B75" s="178" vm="756">
        <f ca="1"/>
        <v>42317</v>
      </c>
      <c r="C75" s="178" vm="757">
        <f ca="1"/>
        <v>10</v>
      </c>
      <c r="D75" s="178" vm="758">
        <f ca="1"/>
        <v>9.9</v>
      </c>
      <c r="E75" s="178" vm="735">
        <f ca="1"/>
        <v>10.18</v>
      </c>
      <c r="F75" s="178" vm="759">
        <f ca="1"/>
        <v>9.74</v>
      </c>
      <c r="G75" s="178" vm="760">
        <f ca="1"/>
        <v>1141190</v>
      </c>
      <c r="I75" s="178">
        <f ca="1"/>
        <v>2439</v>
      </c>
      <c r="J75" s="180" vm="761">
        <f ca="1"/>
        <v>45758</v>
      </c>
      <c r="K75" s="180" vm="762">
        <f ca="1"/>
        <v>92.56</v>
      </c>
      <c r="L75" s="180" vm="763">
        <f ca="1"/>
        <v>93.54</v>
      </c>
      <c r="M75" s="180" vm="764">
        <f ca="1"/>
        <v>93.7</v>
      </c>
      <c r="N75" s="180" vm="765">
        <f ca="1"/>
        <v>89.33</v>
      </c>
      <c r="O75" s="180" vm="766">
        <f ca="1"/>
        <v>1890269</v>
      </c>
      <c r="Q75" s="182">
        <f t="shared" ca="1" si="3"/>
        <v>-3.1269164601263458E-2</v>
      </c>
    </row>
    <row r="76" spans="1:17" x14ac:dyDescent="0.25">
      <c r="A76" s="178">
        <f t="shared" si="4"/>
        <v>72</v>
      </c>
      <c r="B76" s="178" vm="767">
        <f ca="1"/>
        <v>42318</v>
      </c>
      <c r="C76" s="178" vm="768">
        <f ca="1"/>
        <v>10.029999999999999</v>
      </c>
      <c r="D76" s="178" vm="769">
        <f ca="1"/>
        <v>9.93</v>
      </c>
      <c r="E76" s="178" vm="770">
        <f ca="1"/>
        <v>10.1</v>
      </c>
      <c r="F76" s="178" vm="771">
        <f ca="1"/>
        <v>9.8699999999999992</v>
      </c>
      <c r="G76" s="178" vm="772">
        <f ca="1"/>
        <v>987578</v>
      </c>
      <c r="I76" s="178">
        <f ca="1"/>
        <v>2438</v>
      </c>
      <c r="J76" s="180" vm="773">
        <f ca="1"/>
        <v>45757</v>
      </c>
      <c r="K76" s="180" vm="665">
        <f ca="1"/>
        <v>95.5</v>
      </c>
      <c r="L76" s="180" vm="774">
        <f ca="1"/>
        <v>96.61</v>
      </c>
      <c r="M76" s="180" vm="775">
        <f ca="1"/>
        <v>97.05</v>
      </c>
      <c r="N76" s="180" vm="776">
        <f ca="1"/>
        <v>90.86</v>
      </c>
      <c r="O76" s="180" vm="777">
        <f ca="1"/>
        <v>1910727</v>
      </c>
      <c r="Q76" s="182">
        <f t="shared" ca="1" si="3"/>
        <v>-4.1935510456863674E-2</v>
      </c>
    </row>
    <row r="77" spans="1:17" x14ac:dyDescent="0.25">
      <c r="A77" s="178">
        <f t="shared" si="4"/>
        <v>73</v>
      </c>
      <c r="B77" s="178" vm="778">
        <f ca="1"/>
        <v>42319</v>
      </c>
      <c r="C77" s="178" vm="779">
        <f ca="1"/>
        <v>9.67</v>
      </c>
      <c r="D77" s="178" vm="757">
        <f ca="1"/>
        <v>10</v>
      </c>
      <c r="E77" s="178" vm="768">
        <f ca="1"/>
        <v>10.029999999999999</v>
      </c>
      <c r="F77" s="178" vm="780">
        <f ca="1"/>
        <v>9.5399999999999991</v>
      </c>
      <c r="G77" s="178" vm="781">
        <f ca="1"/>
        <v>1241943</v>
      </c>
      <c r="I77" s="178">
        <f ca="1"/>
        <v>2437</v>
      </c>
      <c r="J77" s="180" vm="782">
        <f ca="1"/>
        <v>45756</v>
      </c>
      <c r="K77" s="180" vm="783">
        <f ca="1"/>
        <v>99.59</v>
      </c>
      <c r="L77" s="180" vm="784">
        <f ca="1"/>
        <v>87.86</v>
      </c>
      <c r="M77" s="180" vm="785">
        <f ca="1"/>
        <v>102.6888</v>
      </c>
      <c r="N77" s="180" vm="786">
        <f ca="1"/>
        <v>86.11</v>
      </c>
      <c r="O77" s="180" vm="787">
        <f ca="1"/>
        <v>3278035</v>
      </c>
      <c r="Q77" s="182">
        <f t="shared" ca="1" si="3"/>
        <v>0.10883633097159108</v>
      </c>
    </row>
    <row r="78" spans="1:17" x14ac:dyDescent="0.25">
      <c r="A78" s="178">
        <f t="shared" si="4"/>
        <v>74</v>
      </c>
      <c r="B78" s="178" vm="788">
        <f ca="1"/>
        <v>42320</v>
      </c>
      <c r="C78" s="178" vm="789">
        <f ca="1"/>
        <v>9.33</v>
      </c>
      <c r="D78" s="178" vm="790">
        <f ca="1"/>
        <v>9.57</v>
      </c>
      <c r="E78" s="178" vm="791">
        <f ca="1"/>
        <v>9.69</v>
      </c>
      <c r="F78" s="178" vm="792">
        <f ca="1"/>
        <v>9.2899999999999991</v>
      </c>
      <c r="G78" s="178" vm="793">
        <f ca="1"/>
        <v>1514350</v>
      </c>
      <c r="I78" s="178">
        <f ca="1"/>
        <v>2436</v>
      </c>
      <c r="J78" s="180" vm="794">
        <f ca="1"/>
        <v>45755</v>
      </c>
      <c r="K78" s="180" vm="795">
        <f ca="1"/>
        <v>89.32</v>
      </c>
      <c r="L78" s="180" vm="796">
        <f ca="1"/>
        <v>98.17</v>
      </c>
      <c r="M78" s="180" vm="797">
        <f ca="1"/>
        <v>99.834999999999994</v>
      </c>
      <c r="N78" s="180" vm="798">
        <f ca="1"/>
        <v>87.89</v>
      </c>
      <c r="O78" s="180" vm="799">
        <f ca="1"/>
        <v>2738467</v>
      </c>
      <c r="Q78" s="182">
        <f t="shared" ca="1" si="3"/>
        <v>-7.0350361383713783E-2</v>
      </c>
    </row>
    <row r="79" spans="1:17" x14ac:dyDescent="0.25">
      <c r="A79" s="178">
        <f t="shared" si="4"/>
        <v>75</v>
      </c>
      <c r="B79" s="178" vm="800">
        <f ca="1"/>
        <v>42321</v>
      </c>
      <c r="C79" s="178" vm="801">
        <f ca="1"/>
        <v>9.3800000000000008</v>
      </c>
      <c r="D79" s="178" vm="802">
        <f ca="1"/>
        <v>9.4</v>
      </c>
      <c r="E79" s="178" vm="803">
        <f ca="1"/>
        <v>9.68</v>
      </c>
      <c r="F79" s="178" vm="804">
        <f ca="1"/>
        <v>9.26</v>
      </c>
      <c r="G79" s="178" vm="805">
        <f ca="1"/>
        <v>1726059</v>
      </c>
      <c r="I79" s="178">
        <f ca="1"/>
        <v>2435</v>
      </c>
      <c r="J79" s="180" vm="806">
        <f ca="1"/>
        <v>45754</v>
      </c>
      <c r="K79" s="180" vm="807">
        <f ca="1"/>
        <v>95.83</v>
      </c>
      <c r="L79" s="180" vm="808">
        <f ca="1"/>
        <v>95.75</v>
      </c>
      <c r="M79" s="180" vm="809">
        <f ca="1"/>
        <v>102.99</v>
      </c>
      <c r="N79" s="180" vm="810">
        <f ca="1"/>
        <v>93.050200000000004</v>
      </c>
      <c r="O79" s="180" vm="811">
        <f ca="1"/>
        <v>3238053</v>
      </c>
      <c r="Q79" s="182">
        <f t="shared" ca="1" si="3"/>
        <v>-4.9073363730129722E-2</v>
      </c>
    </row>
    <row r="80" spans="1:17" x14ac:dyDescent="0.25">
      <c r="A80" s="178">
        <f t="shared" si="4"/>
        <v>76</v>
      </c>
      <c r="B80" s="178" vm="812">
        <f ca="1"/>
        <v>42324</v>
      </c>
      <c r="C80" s="178" vm="813">
        <f ca="1"/>
        <v>9.7799999999999994</v>
      </c>
      <c r="D80" s="178" vm="789">
        <f ca="1"/>
        <v>9.33</v>
      </c>
      <c r="E80" s="178" vm="814">
        <f ca="1"/>
        <v>9.8000000000000007</v>
      </c>
      <c r="F80" s="178" vm="815">
        <f ca="1"/>
        <v>9.3000000000000007</v>
      </c>
      <c r="G80" s="178" vm="816">
        <f ca="1"/>
        <v>1445120</v>
      </c>
      <c r="I80" s="178">
        <f ca="1"/>
        <v>2434</v>
      </c>
      <c r="J80" s="180" vm="817">
        <f ca="1"/>
        <v>45751</v>
      </c>
      <c r="K80" s="180" vm="818">
        <f ca="1"/>
        <v>100.65</v>
      </c>
      <c r="L80" s="180" vm="819">
        <f ca="1"/>
        <v>91.09</v>
      </c>
      <c r="M80" s="180" vm="820">
        <f ca="1"/>
        <v>103.145</v>
      </c>
      <c r="N80" s="180" vm="821">
        <f ca="1"/>
        <v>90.15</v>
      </c>
      <c r="O80" s="180" vm="822">
        <f ca="1"/>
        <v>4697114</v>
      </c>
      <c r="Q80" s="182">
        <f t="shared" ca="1" si="3"/>
        <v>4.7613509456264184E-2</v>
      </c>
    </row>
    <row r="81" spans="1:17" x14ac:dyDescent="0.25">
      <c r="A81" s="178">
        <f t="shared" si="4"/>
        <v>77</v>
      </c>
      <c r="B81" s="178" vm="823">
        <f ca="1"/>
        <v>42325</v>
      </c>
      <c r="C81" s="178" vm="824">
        <f ca="1"/>
        <v>9.61</v>
      </c>
      <c r="D81" s="178" vm="825">
        <f ca="1"/>
        <v>9.85</v>
      </c>
      <c r="E81" s="178" vm="656">
        <f ca="1"/>
        <v>9.9499999999999993</v>
      </c>
      <c r="F81" s="178" vm="826">
        <f ca="1"/>
        <v>9.4499999999999993</v>
      </c>
      <c r="G81" s="178" vm="827">
        <f ca="1"/>
        <v>1828730</v>
      </c>
      <c r="I81" s="178">
        <f ca="1"/>
        <v>2433</v>
      </c>
      <c r="J81" s="180" vm="828">
        <f ca="1"/>
        <v>45750</v>
      </c>
      <c r="K81" s="180" vm="829">
        <f ca="1"/>
        <v>95.97</v>
      </c>
      <c r="L81" s="180" vm="830">
        <f ca="1"/>
        <v>98.05</v>
      </c>
      <c r="M81" s="180" vm="831">
        <f ca="1"/>
        <v>100</v>
      </c>
      <c r="N81" s="180" vm="832">
        <f ca="1"/>
        <v>91.6</v>
      </c>
      <c r="O81" s="180" vm="833">
        <f ca="1"/>
        <v>4824382</v>
      </c>
      <c r="Q81" s="182">
        <f t="shared" ca="1" si="3"/>
        <v>-0.1503476283318714</v>
      </c>
    </row>
    <row r="82" spans="1:17" x14ac:dyDescent="0.25">
      <c r="A82" s="178">
        <f t="shared" si="4"/>
        <v>78</v>
      </c>
      <c r="B82" s="178" vm="834">
        <f ca="1"/>
        <v>42326</v>
      </c>
      <c r="C82" s="178" vm="835">
        <f ca="1"/>
        <v>10.14</v>
      </c>
      <c r="D82" s="178" vm="824">
        <f ca="1"/>
        <v>9.61</v>
      </c>
      <c r="E82" s="178" vm="835">
        <f ca="1"/>
        <v>10.14</v>
      </c>
      <c r="F82" s="178" vm="836">
        <f ca="1"/>
        <v>9.5500000000000007</v>
      </c>
      <c r="G82" s="178" vm="837">
        <f ca="1"/>
        <v>1117887</v>
      </c>
      <c r="I82" s="178">
        <f ca="1"/>
        <v>2432</v>
      </c>
      <c r="J82" s="180" vm="838">
        <f ca="1"/>
        <v>45749</v>
      </c>
      <c r="K82" s="180" vm="839">
        <f ca="1"/>
        <v>111.54</v>
      </c>
      <c r="L82" s="180" vm="840">
        <f ca="1"/>
        <v>108.43</v>
      </c>
      <c r="M82" s="180" vm="841">
        <f ca="1"/>
        <v>112.78</v>
      </c>
      <c r="N82" s="180" vm="842">
        <f ca="1"/>
        <v>107.6619</v>
      </c>
      <c r="O82" s="180" vm="843">
        <f ca="1"/>
        <v>1474411</v>
      </c>
      <c r="Q82" s="182">
        <f t="shared" ca="1" si="3"/>
        <v>2.1751809203321815E-2</v>
      </c>
    </row>
    <row r="83" spans="1:17" x14ac:dyDescent="0.25">
      <c r="A83" s="178">
        <f t="shared" si="4"/>
        <v>79</v>
      </c>
      <c r="B83" s="178" vm="844">
        <f ca="1"/>
        <v>42327</v>
      </c>
      <c r="C83" s="178" vm="845">
        <f ca="1"/>
        <v>10.210000000000001</v>
      </c>
      <c r="D83" s="178" vm="846">
        <f ca="1"/>
        <v>10.119999999999999</v>
      </c>
      <c r="E83" s="178" vm="847">
        <f ca="1"/>
        <v>10.27</v>
      </c>
      <c r="F83" s="178" vm="848">
        <f ca="1"/>
        <v>9.59</v>
      </c>
      <c r="G83" s="178" vm="849">
        <f ca="1"/>
        <v>900142</v>
      </c>
      <c r="I83" s="178">
        <f ca="1"/>
        <v>2431</v>
      </c>
      <c r="J83" s="180" vm="850">
        <f ca="1"/>
        <v>45748</v>
      </c>
      <c r="K83" s="180" vm="851">
        <f ca="1"/>
        <v>109.14</v>
      </c>
      <c r="L83" s="180" vm="852">
        <f ca="1"/>
        <v>106.4</v>
      </c>
      <c r="M83" s="180" vm="554">
        <f ca="1"/>
        <v>109.47</v>
      </c>
      <c r="N83" s="180" vm="853">
        <f ca="1"/>
        <v>105.81</v>
      </c>
      <c r="O83" s="180" vm="854">
        <f ca="1"/>
        <v>1526413</v>
      </c>
      <c r="Q83" s="182">
        <f t="shared" ca="1" si="3"/>
        <v>2.7307352950247471E-2</v>
      </c>
    </row>
    <row r="84" spans="1:17" x14ac:dyDescent="0.25">
      <c r="A84" s="178">
        <f t="shared" si="4"/>
        <v>80</v>
      </c>
      <c r="B84" s="178" vm="855">
        <f ca="1"/>
        <v>42328</v>
      </c>
      <c r="C84" s="178" vm="856">
        <f ca="1"/>
        <v>10.28</v>
      </c>
      <c r="D84" s="178" vm="857">
        <f ca="1"/>
        <v>10.33</v>
      </c>
      <c r="E84" s="178" vm="858">
        <f ca="1"/>
        <v>10.5299</v>
      </c>
      <c r="F84" s="178" vm="859">
        <f ca="1"/>
        <v>10.15</v>
      </c>
      <c r="G84" s="178" vm="860">
        <f ca="1"/>
        <v>670170</v>
      </c>
      <c r="I84" s="178">
        <f ca="1"/>
        <v>2430</v>
      </c>
      <c r="J84" s="180" vm="861">
        <f ca="1"/>
        <v>45747</v>
      </c>
      <c r="K84" s="180" vm="862">
        <f ca="1"/>
        <v>106.2</v>
      </c>
      <c r="L84" s="180" vm="863">
        <f ca="1"/>
        <v>103.46</v>
      </c>
      <c r="M84" s="180" vm="864">
        <f ca="1"/>
        <v>106.58</v>
      </c>
      <c r="N84" s="180" vm="865">
        <f ca="1"/>
        <v>102.14</v>
      </c>
      <c r="O84" s="180" vm="866">
        <f ca="1"/>
        <v>1728234</v>
      </c>
      <c r="Q84" s="182">
        <f t="shared" ca="1" si="3"/>
        <v>1.97935876867502E-3</v>
      </c>
    </row>
    <row r="85" spans="1:17" x14ac:dyDescent="0.25">
      <c r="A85" s="178">
        <f t="shared" si="4"/>
        <v>81</v>
      </c>
      <c r="B85" s="178" vm="867">
        <f ca="1"/>
        <v>42331</v>
      </c>
      <c r="C85" s="178" vm="868">
        <f ca="1"/>
        <v>10.61</v>
      </c>
      <c r="D85" s="178" vm="856">
        <f ca="1"/>
        <v>10.28</v>
      </c>
      <c r="E85" s="178" vm="869">
        <f ca="1"/>
        <v>10.74</v>
      </c>
      <c r="F85" s="178" vm="870">
        <f ca="1"/>
        <v>10.220000000000001</v>
      </c>
      <c r="G85" s="178" vm="871">
        <f ca="1"/>
        <v>933614</v>
      </c>
      <c r="I85" s="178">
        <f ca="1"/>
        <v>2429</v>
      </c>
      <c r="J85" s="180" vm="872">
        <f ca="1"/>
        <v>45744</v>
      </c>
      <c r="K85" s="180" vm="873">
        <f ca="1"/>
        <v>105.99</v>
      </c>
      <c r="L85" s="180" vm="874">
        <f ca="1"/>
        <v>109.98</v>
      </c>
      <c r="M85" s="180" vm="874">
        <f ca="1"/>
        <v>109.98</v>
      </c>
      <c r="N85" s="180" vm="44">
        <f ca="1"/>
        <v>104.9</v>
      </c>
      <c r="O85" s="180" vm="875">
        <f ca="1"/>
        <v>1675323</v>
      </c>
      <c r="Q85" s="182">
        <f t="shared" ca="1" si="3"/>
        <v>-4.2484919048105106E-2</v>
      </c>
    </row>
    <row r="86" spans="1:17" x14ac:dyDescent="0.25">
      <c r="A86" s="178">
        <f t="shared" si="4"/>
        <v>82</v>
      </c>
      <c r="B86" s="178" vm="876">
        <f ca="1"/>
        <v>42332</v>
      </c>
      <c r="C86" s="178" vm="462">
        <f ca="1"/>
        <v>10.9</v>
      </c>
      <c r="D86" s="178" vm="693">
        <f ca="1"/>
        <v>10.53</v>
      </c>
      <c r="E86" s="178" vm="877">
        <f ca="1"/>
        <v>10.95</v>
      </c>
      <c r="F86" s="178" vm="878">
        <f ca="1"/>
        <v>10.52</v>
      </c>
      <c r="G86" s="178" vm="879">
        <f ca="1"/>
        <v>916556</v>
      </c>
      <c r="I86" s="178">
        <f ca="1"/>
        <v>2428</v>
      </c>
      <c r="J86" s="180" vm="880">
        <f ca="1"/>
        <v>45743</v>
      </c>
      <c r="K86" s="180" vm="881">
        <f ca="1"/>
        <v>110.59</v>
      </c>
      <c r="L86" s="180" vm="882">
        <f ca="1"/>
        <v>108.44</v>
      </c>
      <c r="M86" s="180" vm="883">
        <f ca="1"/>
        <v>111.6</v>
      </c>
      <c r="N86" s="180" vm="884">
        <f ca="1"/>
        <v>107.69</v>
      </c>
      <c r="O86" s="180" vm="885">
        <f ca="1"/>
        <v>1075136</v>
      </c>
      <c r="Q86" s="182">
        <f t="shared" ca="1" si="3"/>
        <v>9.8137997996008315E-3</v>
      </c>
    </row>
    <row r="87" spans="1:17" x14ac:dyDescent="0.25">
      <c r="A87" s="178">
        <f t="shared" si="4"/>
        <v>83</v>
      </c>
      <c r="B87" s="178" vm="886">
        <f ca="1"/>
        <v>42333</v>
      </c>
      <c r="C87" s="178" vm="887">
        <f ca="1"/>
        <v>11.17</v>
      </c>
      <c r="D87" s="178" vm="888">
        <f ca="1"/>
        <v>10.92</v>
      </c>
      <c r="E87" s="178" vm="611">
        <f ca="1"/>
        <v>11.19</v>
      </c>
      <c r="F87" s="178" vm="724">
        <f ca="1"/>
        <v>10.84</v>
      </c>
      <c r="G87" s="178" vm="889">
        <f ca="1"/>
        <v>865817</v>
      </c>
      <c r="I87" s="178">
        <f ca="1"/>
        <v>2427</v>
      </c>
      <c r="J87" s="180" vm="890">
        <f ca="1"/>
        <v>45742</v>
      </c>
      <c r="K87" s="180" vm="891">
        <f ca="1"/>
        <v>109.51</v>
      </c>
      <c r="L87" s="180" vm="892">
        <f ca="1"/>
        <v>112.61</v>
      </c>
      <c r="M87" s="180" vm="892">
        <f ca="1"/>
        <v>112.61</v>
      </c>
      <c r="N87" s="180" vm="893">
        <f ca="1"/>
        <v>107.18</v>
      </c>
      <c r="O87" s="180" vm="894">
        <f ca="1"/>
        <v>1493867</v>
      </c>
      <c r="Q87" s="182">
        <f t="shared" ca="1" si="3"/>
        <v>-2.7737032527371339E-2</v>
      </c>
    </row>
    <row r="88" spans="1:17" x14ac:dyDescent="0.25">
      <c r="A88" s="178">
        <f t="shared" si="4"/>
        <v>84</v>
      </c>
      <c r="B88" s="178" vm="895">
        <f ca="1"/>
        <v>42335</v>
      </c>
      <c r="C88" s="178" vm="611">
        <f ca="1"/>
        <v>11.19</v>
      </c>
      <c r="D88" s="178" vm="634">
        <f ca="1"/>
        <v>11.22</v>
      </c>
      <c r="E88" s="178" vm="896">
        <f ca="1"/>
        <v>11.28</v>
      </c>
      <c r="F88" s="178" vm="610">
        <f ca="1"/>
        <v>11.05</v>
      </c>
      <c r="G88" s="178" vm="897">
        <f ca="1"/>
        <v>467387</v>
      </c>
      <c r="I88" s="178">
        <f ca="1"/>
        <v>2426</v>
      </c>
      <c r="J88" s="180" vm="898">
        <f ca="1"/>
        <v>45741</v>
      </c>
      <c r="K88" s="180" vm="899">
        <f ca="1"/>
        <v>112.59</v>
      </c>
      <c r="L88" s="180" vm="900">
        <f ca="1"/>
        <v>110.785</v>
      </c>
      <c r="M88" s="180" vm="901">
        <f ca="1"/>
        <v>113.57</v>
      </c>
      <c r="N88" s="180" vm="900">
        <f ca="1"/>
        <v>110.785</v>
      </c>
      <c r="O88" s="180" vm="902">
        <f ca="1"/>
        <v>1662951</v>
      </c>
      <c r="Q88" s="182">
        <f t="shared" ca="1" si="3"/>
        <v>1.4943681067461878E-2</v>
      </c>
    </row>
    <row r="89" spans="1:17" x14ac:dyDescent="0.25">
      <c r="A89" s="178">
        <f t="shared" si="4"/>
        <v>85</v>
      </c>
      <c r="B89" s="178" vm="903">
        <f ca="1"/>
        <v>42338</v>
      </c>
      <c r="C89" s="178" vm="904">
        <f ca="1"/>
        <v>11.125</v>
      </c>
      <c r="D89" s="178" vm="611">
        <f ca="1"/>
        <v>11.19</v>
      </c>
      <c r="E89" s="178" vm="592">
        <f ca="1"/>
        <v>11.2</v>
      </c>
      <c r="F89" s="178" vm="471">
        <f ca="1"/>
        <v>11</v>
      </c>
      <c r="G89" s="178" vm="905">
        <f ca="1"/>
        <v>944836</v>
      </c>
      <c r="I89" s="178">
        <f ca="1"/>
        <v>2425</v>
      </c>
      <c r="J89" s="180" vm="906">
        <f ca="1"/>
        <v>45740</v>
      </c>
      <c r="K89" s="180" vm="907">
        <f ca="1"/>
        <v>110.92</v>
      </c>
      <c r="L89" s="180" vm="908">
        <f ca="1"/>
        <v>106.5</v>
      </c>
      <c r="M89" s="180" vm="909">
        <f ca="1"/>
        <v>111.22</v>
      </c>
      <c r="N89" s="180" vm="910">
        <f ca="1"/>
        <v>105.485</v>
      </c>
      <c r="O89" s="180" vm="911">
        <f ca="1"/>
        <v>1910618</v>
      </c>
      <c r="Q89" s="182">
        <f t="shared" ca="1" si="3"/>
        <v>5.8761275981400497E-2</v>
      </c>
    </row>
    <row r="90" spans="1:17" x14ac:dyDescent="0.25">
      <c r="A90" s="178">
        <f t="shared" si="4"/>
        <v>86</v>
      </c>
      <c r="B90" s="178" vm="912">
        <f ca="1"/>
        <v>42339</v>
      </c>
      <c r="C90" s="178" vm="887">
        <f ca="1"/>
        <v>11.17</v>
      </c>
      <c r="D90" s="178" vm="913">
        <f ca="1"/>
        <v>11.21</v>
      </c>
      <c r="E90" s="178" vm="914">
        <f ca="1"/>
        <v>11.37</v>
      </c>
      <c r="F90" s="178" vm="915">
        <f ca="1"/>
        <v>10.75</v>
      </c>
      <c r="G90" s="178" vm="916">
        <f ca="1"/>
        <v>737240</v>
      </c>
      <c r="I90" s="178">
        <f ca="1"/>
        <v>2424</v>
      </c>
      <c r="J90" s="180" vm="917">
        <f ca="1"/>
        <v>45737</v>
      </c>
      <c r="K90" s="180" vm="918">
        <f ca="1"/>
        <v>104.59</v>
      </c>
      <c r="L90" s="180" vm="77">
        <f ca="1"/>
        <v>103.2</v>
      </c>
      <c r="M90" s="180" vm="919">
        <f ca="1"/>
        <v>106.61</v>
      </c>
      <c r="N90" s="180" vm="920">
        <f ca="1"/>
        <v>100.84</v>
      </c>
      <c r="O90" s="180" vm="921">
        <f ca="1"/>
        <v>4147963</v>
      </c>
      <c r="Q90" s="182">
        <f t="shared" ca="1" si="3"/>
        <v>-8.4734167189090999E-3</v>
      </c>
    </row>
    <row r="91" spans="1:17" x14ac:dyDescent="0.25">
      <c r="A91" s="178">
        <f t="shared" si="4"/>
        <v>87</v>
      </c>
      <c r="B91" s="178" vm="922">
        <f ca="1"/>
        <v>42340</v>
      </c>
      <c r="C91" s="178" vm="634">
        <f ca="1"/>
        <v>11.22</v>
      </c>
      <c r="D91" s="178" vm="611">
        <f ca="1"/>
        <v>11.19</v>
      </c>
      <c r="E91" s="178" vm="914">
        <f ca="1"/>
        <v>11.37</v>
      </c>
      <c r="F91" s="178" vm="923">
        <f ca="1"/>
        <v>11.06</v>
      </c>
      <c r="G91" s="178" vm="924">
        <f ca="1"/>
        <v>816691</v>
      </c>
      <c r="I91" s="178">
        <f ca="1"/>
        <v>2423</v>
      </c>
      <c r="J91" s="180" vm="925">
        <f ca="1"/>
        <v>45736</v>
      </c>
      <c r="K91" s="180" vm="112">
        <f ca="1"/>
        <v>105.48</v>
      </c>
      <c r="L91" s="180" vm="926">
        <f ca="1"/>
        <v>106.82</v>
      </c>
      <c r="M91" s="180" vm="927">
        <f ca="1"/>
        <v>108.97</v>
      </c>
      <c r="N91" s="180" vm="928">
        <f ca="1"/>
        <v>105.375</v>
      </c>
      <c r="O91" s="180" vm="929">
        <f ca="1"/>
        <v>1481104</v>
      </c>
      <c r="Q91" s="182">
        <f t="shared" ca="1" si="3"/>
        <v>-1.4120539618018114E-2</v>
      </c>
    </row>
    <row r="92" spans="1:17" x14ac:dyDescent="0.25">
      <c r="A92" s="178">
        <f t="shared" si="4"/>
        <v>88</v>
      </c>
      <c r="B92" s="178" vm="930">
        <f ca="1"/>
        <v>42341</v>
      </c>
      <c r="C92" s="178" vm="646">
        <f ca="1"/>
        <v>10.82</v>
      </c>
      <c r="D92" s="178" vm="931">
        <f ca="1"/>
        <v>11.32</v>
      </c>
      <c r="E92" s="178" vm="931">
        <f ca="1"/>
        <v>11.32</v>
      </c>
      <c r="F92" s="178" vm="915">
        <f ca="1"/>
        <v>10.75</v>
      </c>
      <c r="G92" s="178" vm="932">
        <f ca="1"/>
        <v>876474</v>
      </c>
      <c r="I92" s="178">
        <f ca="1"/>
        <v>2422</v>
      </c>
      <c r="J92" s="180" vm="933">
        <f ca="1"/>
        <v>45735</v>
      </c>
      <c r="K92" s="180" vm="934">
        <f ca="1"/>
        <v>106.98</v>
      </c>
      <c r="L92" s="180" vm="935">
        <f ca="1"/>
        <v>104.84</v>
      </c>
      <c r="M92" s="180" vm="936">
        <f ca="1"/>
        <v>107.64</v>
      </c>
      <c r="N92" s="180" vm="937">
        <f ca="1"/>
        <v>104.16</v>
      </c>
      <c r="O92" s="180" vm="938">
        <f ca="1"/>
        <v>1631716</v>
      </c>
      <c r="Q92" s="182">
        <f t="shared" ca="1" si="3"/>
        <v>3.3166911423022513E-2</v>
      </c>
    </row>
    <row r="93" spans="1:17" x14ac:dyDescent="0.25">
      <c r="A93" s="178">
        <f t="shared" si="4"/>
        <v>89</v>
      </c>
      <c r="B93" s="178" vm="939">
        <f ca="1"/>
        <v>42342</v>
      </c>
      <c r="C93" s="178" vm="940">
        <f ca="1"/>
        <v>10.62</v>
      </c>
      <c r="D93" s="178" vm="941">
        <f ca="1"/>
        <v>10.78</v>
      </c>
      <c r="E93" s="178" vm="888">
        <f ca="1"/>
        <v>10.92</v>
      </c>
      <c r="F93" s="178" vm="942">
        <f ca="1"/>
        <v>10.55</v>
      </c>
      <c r="G93" s="178" vm="943">
        <f ca="1"/>
        <v>922413</v>
      </c>
      <c r="I93" s="178">
        <f ca="1"/>
        <v>2421</v>
      </c>
      <c r="J93" s="180" vm="944">
        <f ca="1"/>
        <v>45734</v>
      </c>
      <c r="K93" s="180" vm="945">
        <f ca="1"/>
        <v>103.49</v>
      </c>
      <c r="L93" s="180" vm="946">
        <f ca="1"/>
        <v>102.8</v>
      </c>
      <c r="M93" s="180" vm="947">
        <f ca="1"/>
        <v>103.68</v>
      </c>
      <c r="N93" s="180" vm="948">
        <f ca="1"/>
        <v>101.1437</v>
      </c>
      <c r="O93" s="180" vm="949">
        <f ca="1"/>
        <v>951791</v>
      </c>
      <c r="Q93" s="182">
        <f t="shared" ca="1" si="3"/>
        <v>-3.6651275596384443E-3</v>
      </c>
    </row>
    <row r="94" spans="1:17" x14ac:dyDescent="0.25">
      <c r="A94" s="178">
        <f t="shared" si="4"/>
        <v>90</v>
      </c>
      <c r="B94" s="178" vm="950">
        <f ca="1"/>
        <v>42345</v>
      </c>
      <c r="C94" s="178" vm="691">
        <f ca="1"/>
        <v>10.8</v>
      </c>
      <c r="D94" s="178" vm="682">
        <f ca="1"/>
        <v>10.63</v>
      </c>
      <c r="E94" s="178" vm="715">
        <f ca="1"/>
        <v>10.87</v>
      </c>
      <c r="F94" s="178" vm="680">
        <f ca="1"/>
        <v>10.54</v>
      </c>
      <c r="G94" s="178" vm="951">
        <f ca="1"/>
        <v>954642</v>
      </c>
      <c r="I94" s="178">
        <f ca="1"/>
        <v>2420</v>
      </c>
      <c r="J94" s="180" vm="952">
        <f ca="1"/>
        <v>45733</v>
      </c>
      <c r="K94" s="180" vm="953">
        <f ca="1"/>
        <v>103.87</v>
      </c>
      <c r="L94" s="180" vm="954">
        <f ca="1"/>
        <v>99.79</v>
      </c>
      <c r="M94" s="180" vm="955">
        <f ca="1"/>
        <v>104.42</v>
      </c>
      <c r="N94" s="180" vm="956">
        <f ca="1"/>
        <v>99.29</v>
      </c>
      <c r="O94" s="180" vm="957">
        <f ca="1"/>
        <v>1429009</v>
      </c>
      <c r="Q94" s="182">
        <f t="shared" ca="1" si="3"/>
        <v>5.2068855631130458E-2</v>
      </c>
    </row>
    <row r="95" spans="1:17" x14ac:dyDescent="0.25">
      <c r="A95" s="178">
        <f t="shared" si="4"/>
        <v>91</v>
      </c>
      <c r="B95" s="178" vm="958">
        <f ca="1"/>
        <v>42346</v>
      </c>
      <c r="C95" s="178" vm="923">
        <f ca="1"/>
        <v>11.06</v>
      </c>
      <c r="D95" s="178" vm="915">
        <f ca="1"/>
        <v>10.75</v>
      </c>
      <c r="E95" s="178" vm="959">
        <f ca="1"/>
        <v>11.1</v>
      </c>
      <c r="F95" s="178" vm="960">
        <f ca="1"/>
        <v>10.7</v>
      </c>
      <c r="G95" s="178" vm="961">
        <f ca="1"/>
        <v>867313</v>
      </c>
      <c r="I95" s="178">
        <f ca="1"/>
        <v>2419</v>
      </c>
      <c r="J95" s="180" vm="962">
        <f ca="1"/>
        <v>45730</v>
      </c>
      <c r="K95" s="180" vm="248">
        <f ca="1"/>
        <v>98.6</v>
      </c>
      <c r="L95" s="180" vm="963">
        <f ca="1"/>
        <v>101.2</v>
      </c>
      <c r="M95" s="180" vm="964">
        <f ca="1"/>
        <v>101.67</v>
      </c>
      <c r="N95" s="180" vm="965">
        <f ca="1"/>
        <v>97.66</v>
      </c>
      <c r="O95" s="180" vm="966">
        <f ca="1"/>
        <v>1664555</v>
      </c>
      <c r="Q95" s="182">
        <f t="shared" ca="1" si="3"/>
        <v>-1.4098924379501648E-2</v>
      </c>
    </row>
    <row r="96" spans="1:17" x14ac:dyDescent="0.25">
      <c r="A96" s="178">
        <f t="shared" si="4"/>
        <v>92</v>
      </c>
      <c r="B96" s="178" vm="967">
        <f ca="1"/>
        <v>42347</v>
      </c>
      <c r="C96" s="178" vm="968">
        <f ca="1"/>
        <v>11.45</v>
      </c>
      <c r="D96" s="178" vm="471">
        <f ca="1"/>
        <v>11</v>
      </c>
      <c r="E96" s="178" vm="969">
        <f ca="1"/>
        <v>11.51</v>
      </c>
      <c r="F96" s="178" vm="970">
        <f ca="1"/>
        <v>10.99</v>
      </c>
      <c r="G96" s="178" vm="971">
        <f ca="1"/>
        <v>1530470</v>
      </c>
      <c r="I96" s="178">
        <f ca="1"/>
        <v>2418</v>
      </c>
      <c r="J96" s="180" vm="972">
        <f ca="1"/>
        <v>45729</v>
      </c>
      <c r="K96" s="180" vm="831">
        <f ca="1"/>
        <v>100</v>
      </c>
      <c r="L96" s="180" vm="973">
        <f ca="1"/>
        <v>101.22</v>
      </c>
      <c r="M96" s="180" vm="974">
        <f ca="1"/>
        <v>101.66</v>
      </c>
      <c r="N96" s="180" vm="975">
        <f ca="1"/>
        <v>97.24</v>
      </c>
      <c r="O96" s="180" vm="976">
        <f ca="1"/>
        <v>1451981</v>
      </c>
      <c r="Q96" s="182">
        <f t="shared" ca="1" si="3"/>
        <v>-1.8625464123164872E-2</v>
      </c>
    </row>
    <row r="97" spans="1:17" x14ac:dyDescent="0.25">
      <c r="A97" s="178">
        <f t="shared" si="4"/>
        <v>93</v>
      </c>
      <c r="B97" s="178" vm="977">
        <f ca="1"/>
        <v>42348</v>
      </c>
      <c r="C97" s="178" vm="580">
        <f ca="1"/>
        <v>11.46</v>
      </c>
      <c r="D97" s="178" vm="549">
        <f ca="1"/>
        <v>11.42</v>
      </c>
      <c r="E97" s="178" vm="484">
        <f ca="1"/>
        <v>11.65</v>
      </c>
      <c r="F97" s="178" vm="913">
        <f ca="1"/>
        <v>11.21</v>
      </c>
      <c r="G97" s="178" vm="978">
        <f ca="1"/>
        <v>1145825</v>
      </c>
      <c r="I97" s="178">
        <f ca="1"/>
        <v>2417</v>
      </c>
      <c r="J97" s="180" vm="979">
        <f ca="1"/>
        <v>45728</v>
      </c>
      <c r="K97" s="180" vm="980">
        <f ca="1"/>
        <v>101.88</v>
      </c>
      <c r="L97" s="180" vm="981">
        <f ca="1"/>
        <v>101.82</v>
      </c>
      <c r="M97" s="180" vm="596">
        <f ca="1"/>
        <v>102.95</v>
      </c>
      <c r="N97" s="180" vm="982">
        <f ca="1"/>
        <v>100.58</v>
      </c>
      <c r="O97" s="180" vm="983">
        <f ca="1"/>
        <v>1684069</v>
      </c>
      <c r="Q97" s="182">
        <f t="shared" ca="1" si="3"/>
        <v>3.5568184853476986E-2</v>
      </c>
    </row>
    <row r="98" spans="1:17" x14ac:dyDescent="0.25">
      <c r="A98" s="178">
        <f t="shared" si="4"/>
        <v>94</v>
      </c>
      <c r="B98" s="178" vm="984">
        <f ca="1"/>
        <v>42349</v>
      </c>
      <c r="C98" s="178" vm="573">
        <f ca="1"/>
        <v>11.08</v>
      </c>
      <c r="D98" s="178" vm="985">
        <f ca="1"/>
        <v>11.26</v>
      </c>
      <c r="E98" s="178" vm="986">
        <f ca="1"/>
        <v>11.49</v>
      </c>
      <c r="F98" s="178" vm="610">
        <f ca="1"/>
        <v>11.05</v>
      </c>
      <c r="G98" s="178" vm="987">
        <f ca="1"/>
        <v>703439</v>
      </c>
      <c r="I98" s="178">
        <f ca="1"/>
        <v>2416</v>
      </c>
      <c r="J98" s="180" vm="988">
        <f ca="1"/>
        <v>45727</v>
      </c>
      <c r="K98" s="180" vm="989">
        <f ca="1"/>
        <v>98.32</v>
      </c>
      <c r="L98" s="180" vm="990">
        <f ca="1"/>
        <v>100.92</v>
      </c>
      <c r="M98" s="180" vm="991">
        <f ca="1"/>
        <v>101.49</v>
      </c>
      <c r="N98" s="180" vm="992">
        <f ca="1"/>
        <v>97.465000000000003</v>
      </c>
      <c r="O98" s="180" vm="993">
        <f ca="1"/>
        <v>1440257</v>
      </c>
      <c r="Q98" s="182">
        <f t="shared" ca="1" si="3"/>
        <v>-2.7882660768646407E-2</v>
      </c>
    </row>
    <row r="99" spans="1:17" x14ac:dyDescent="0.25">
      <c r="A99" s="178">
        <f t="shared" si="4"/>
        <v>95</v>
      </c>
      <c r="B99" s="178" vm="994">
        <f ca="1"/>
        <v>42352</v>
      </c>
      <c r="C99" s="178" vm="995">
        <f ca="1"/>
        <v>10.67</v>
      </c>
      <c r="D99" s="178" vm="996">
        <f ca="1"/>
        <v>11.12</v>
      </c>
      <c r="E99" s="178" vm="997">
        <f ca="1"/>
        <v>11.14</v>
      </c>
      <c r="F99" s="178" vm="998">
        <f ca="1"/>
        <v>10.43</v>
      </c>
      <c r="G99" s="178" vm="999">
        <f ca="1"/>
        <v>1438517</v>
      </c>
      <c r="I99" s="178">
        <f ca="1"/>
        <v>2415</v>
      </c>
      <c r="J99" s="180" vm="1000">
        <f ca="1"/>
        <v>45726</v>
      </c>
      <c r="K99" s="180" vm="1001">
        <f ca="1"/>
        <v>101.1</v>
      </c>
      <c r="L99" s="180" vm="1002">
        <f ca="1"/>
        <v>99.26</v>
      </c>
      <c r="M99" s="180" vm="1003">
        <f ca="1"/>
        <v>103.22</v>
      </c>
      <c r="N99" s="180" vm="1004">
        <f ca="1"/>
        <v>97.08</v>
      </c>
      <c r="O99" s="180" vm="1005">
        <f ca="1"/>
        <v>1826907</v>
      </c>
      <c r="Q99" s="182">
        <f t="shared" ca="1" si="3"/>
        <v>1.2541221405308181E-2</v>
      </c>
    </row>
    <row r="100" spans="1:17" x14ac:dyDescent="0.25">
      <c r="A100" s="178">
        <f t="shared" si="4"/>
        <v>96</v>
      </c>
      <c r="B100" s="178" vm="1006">
        <f ca="1"/>
        <v>42353</v>
      </c>
      <c r="C100" s="178" vm="1007">
        <f ca="1"/>
        <v>10.685</v>
      </c>
      <c r="D100" s="178" vm="915">
        <f ca="1"/>
        <v>10.75</v>
      </c>
      <c r="E100" s="178" vm="877">
        <f ca="1"/>
        <v>10.95</v>
      </c>
      <c r="F100" s="178" vm="682">
        <f ca="1"/>
        <v>10.63</v>
      </c>
      <c r="G100" s="178" vm="1008">
        <f ca="1"/>
        <v>881191</v>
      </c>
      <c r="I100" s="178">
        <f ca="1"/>
        <v>2414</v>
      </c>
      <c r="J100" s="180" vm="1009">
        <f ca="1"/>
        <v>45723</v>
      </c>
      <c r="K100" s="180" vm="1010">
        <f ca="1"/>
        <v>99.84</v>
      </c>
      <c r="L100" s="180" vm="1011">
        <f ca="1"/>
        <v>99.32</v>
      </c>
      <c r="M100" s="180" vm="1012">
        <f ca="1"/>
        <v>100.04</v>
      </c>
      <c r="N100" s="180" vm="1013">
        <f ca="1"/>
        <v>95.19</v>
      </c>
      <c r="O100" s="180" vm="1014">
        <f ca="1"/>
        <v>1861216</v>
      </c>
      <c r="Q100" s="182">
        <f t="shared" ca="1" si="3"/>
        <v>-9.6686524447326307E-3</v>
      </c>
    </row>
    <row r="101" spans="1:17" x14ac:dyDescent="0.25">
      <c r="A101" s="178">
        <f t="shared" si="4"/>
        <v>97</v>
      </c>
      <c r="B101" s="178" vm="1015">
        <f ca="1"/>
        <v>42354</v>
      </c>
      <c r="C101" s="178" vm="1016">
        <f ca="1"/>
        <v>10.58</v>
      </c>
      <c r="D101" s="178" vm="915">
        <f ca="1"/>
        <v>10.75</v>
      </c>
      <c r="E101" s="178" vm="462">
        <f ca="1"/>
        <v>10.9</v>
      </c>
      <c r="F101" s="178" vm="680">
        <f ca="1"/>
        <v>10.54</v>
      </c>
      <c r="G101" s="178" vm="1017">
        <f ca="1"/>
        <v>898322</v>
      </c>
      <c r="I101" s="178">
        <f ca="1"/>
        <v>2413</v>
      </c>
      <c r="J101" s="180" vm="1018">
        <f ca="1"/>
        <v>45722</v>
      </c>
      <c r="K101" s="180" vm="1019">
        <f ca="1"/>
        <v>100.81</v>
      </c>
      <c r="L101" s="180" vm="1020">
        <f ca="1"/>
        <v>102.18</v>
      </c>
      <c r="M101" s="180" vm="863">
        <f ca="1"/>
        <v>103.46</v>
      </c>
      <c r="N101" s="180" vm="831">
        <f ca="1"/>
        <v>100</v>
      </c>
      <c r="O101" s="180" vm="1021">
        <f ca="1"/>
        <v>1473598</v>
      </c>
      <c r="Q101" s="182">
        <f t="shared" ca="1" si="3"/>
        <v>-2.9709993256271085E-2</v>
      </c>
    </row>
    <row r="102" spans="1:17" x14ac:dyDescent="0.25">
      <c r="A102" s="178">
        <f t="shared" si="4"/>
        <v>98</v>
      </c>
      <c r="B102" s="178" vm="1022">
        <f ca="1"/>
        <v>42355</v>
      </c>
      <c r="C102" s="178" vm="1023">
        <f ca="1"/>
        <v>10.47</v>
      </c>
      <c r="D102" s="178" vm="736">
        <f ca="1"/>
        <v>10.64</v>
      </c>
      <c r="E102" s="178" vm="1024">
        <f ca="1"/>
        <v>10.775</v>
      </c>
      <c r="F102" s="178" vm="1025">
        <f ca="1"/>
        <v>10.42</v>
      </c>
      <c r="G102" s="178" vm="1026">
        <f ca="1"/>
        <v>590113</v>
      </c>
      <c r="I102" s="178">
        <f ca="1"/>
        <v>2412</v>
      </c>
      <c r="J102" s="180" vm="1027">
        <f ca="1"/>
        <v>45721</v>
      </c>
      <c r="K102" s="180" vm="1028">
        <f ca="1"/>
        <v>103.85</v>
      </c>
      <c r="L102" s="180" vm="1029">
        <f ca="1"/>
        <v>102.12</v>
      </c>
      <c r="M102" s="180" vm="1030">
        <f ca="1"/>
        <v>105.21</v>
      </c>
      <c r="N102" s="180" vm="1031">
        <f ca="1"/>
        <v>100.85</v>
      </c>
      <c r="O102" s="180" vm="1032">
        <f ca="1"/>
        <v>1589686</v>
      </c>
      <c r="Q102" s="182">
        <f t="shared" ca="1" si="3"/>
        <v>2.8025072891351605E-2</v>
      </c>
    </row>
    <row r="103" spans="1:17" x14ac:dyDescent="0.25">
      <c r="A103" s="178">
        <f t="shared" si="4"/>
        <v>99</v>
      </c>
      <c r="B103" s="178" vm="1033">
        <f ca="1"/>
        <v>42356</v>
      </c>
      <c r="C103" s="178" vm="856">
        <f ca="1"/>
        <v>10.28</v>
      </c>
      <c r="D103" s="178" vm="1034">
        <f ca="1"/>
        <v>10.4</v>
      </c>
      <c r="E103" s="178" vm="1035">
        <f ca="1"/>
        <v>10.6</v>
      </c>
      <c r="F103" s="178" vm="846">
        <f ca="1"/>
        <v>10.119999999999999</v>
      </c>
      <c r="G103" s="178" vm="1036">
        <f ca="1"/>
        <v>1686751</v>
      </c>
      <c r="I103" s="178">
        <f ca="1"/>
        <v>2411</v>
      </c>
      <c r="J103" s="180" vm="1037">
        <f ca="1"/>
        <v>45720</v>
      </c>
      <c r="K103" s="180" vm="1038">
        <f ca="1"/>
        <v>100.98</v>
      </c>
      <c r="L103" s="180" vm="1039">
        <f ca="1"/>
        <v>98.76</v>
      </c>
      <c r="M103" s="180" vm="1040">
        <f ca="1"/>
        <v>102.96</v>
      </c>
      <c r="N103" s="180" vm="1041">
        <f ca="1"/>
        <v>97.501099999999994</v>
      </c>
      <c r="O103" s="180" vm="1042">
        <f ca="1"/>
        <v>2232967</v>
      </c>
      <c r="Q103" s="182">
        <f t="shared" ca="1" si="3"/>
        <v>5.9594932039821295E-3</v>
      </c>
    </row>
    <row r="104" spans="1:17" x14ac:dyDescent="0.25">
      <c r="A104" s="178">
        <f t="shared" si="4"/>
        <v>100</v>
      </c>
      <c r="B104" s="178" vm="1043">
        <f ca="1"/>
        <v>42359</v>
      </c>
      <c r="C104" s="178" vm="1044">
        <f ca="1"/>
        <v>10.36</v>
      </c>
      <c r="D104" s="178" vm="1045">
        <f ca="1"/>
        <v>10.34</v>
      </c>
      <c r="E104" s="178" vm="1046">
        <f ca="1"/>
        <v>10.48</v>
      </c>
      <c r="F104" s="178" vm="845">
        <f ca="1"/>
        <v>10.210000000000001</v>
      </c>
      <c r="G104" s="178" vm="1047">
        <f ca="1"/>
        <v>389240</v>
      </c>
      <c r="I104" s="178">
        <f ca="1"/>
        <v>2410</v>
      </c>
      <c r="J104" s="180" vm="1048">
        <f ca="1"/>
        <v>45719</v>
      </c>
      <c r="K104" s="180" vm="1049">
        <f ca="1"/>
        <v>100.38</v>
      </c>
      <c r="L104" s="180" vm="1050">
        <f ca="1"/>
        <v>100.59</v>
      </c>
      <c r="M104" s="180" vm="955">
        <f ca="1"/>
        <v>104.42</v>
      </c>
      <c r="N104" s="180" vm="1051">
        <f ca="1"/>
        <v>99.15</v>
      </c>
      <c r="O104" s="180" vm="1052">
        <f ca="1"/>
        <v>1776547</v>
      </c>
      <c r="Q104" s="182">
        <f t="shared" ca="1" si="3"/>
        <v>8.1020698267947541E-3</v>
      </c>
    </row>
    <row r="105" spans="1:17" x14ac:dyDescent="0.25">
      <c r="A105" s="178">
        <f t="shared" si="4"/>
        <v>101</v>
      </c>
      <c r="B105" s="178" vm="1053">
        <f ca="1"/>
        <v>42360</v>
      </c>
      <c r="C105" s="178" vm="960">
        <f ca="1"/>
        <v>10.7</v>
      </c>
      <c r="D105" s="178" vm="1044">
        <f ca="1"/>
        <v>10.36</v>
      </c>
      <c r="E105" s="178" vm="1054">
        <f ca="1"/>
        <v>10.765000000000001</v>
      </c>
      <c r="F105" s="178" vm="1055">
        <f ca="1"/>
        <v>10.32</v>
      </c>
      <c r="G105" s="178" vm="1056">
        <f ca="1"/>
        <v>460212</v>
      </c>
      <c r="I105" s="178">
        <f ca="1"/>
        <v>2409</v>
      </c>
      <c r="J105" s="180" vm="1057">
        <f ca="1"/>
        <v>45716</v>
      </c>
      <c r="K105" s="180" vm="1058">
        <f ca="1"/>
        <v>99.57</v>
      </c>
      <c r="L105" s="180" vm="1059">
        <f ca="1"/>
        <v>100.46</v>
      </c>
      <c r="M105" s="180" vm="1060">
        <f ca="1"/>
        <v>101.55</v>
      </c>
      <c r="N105" s="180" vm="1061">
        <f ca="1"/>
        <v>99.17</v>
      </c>
      <c r="O105" s="180" vm="1062">
        <f ca="1"/>
        <v>1859052</v>
      </c>
      <c r="Q105" s="182">
        <f t="shared" ca="1" si="3"/>
        <v>-1.2872502248586385E-2</v>
      </c>
    </row>
    <row r="106" spans="1:17" x14ac:dyDescent="0.25">
      <c r="A106" s="178">
        <f t="shared" si="4"/>
        <v>102</v>
      </c>
      <c r="B106" s="178" vm="1063">
        <f ca="1"/>
        <v>42361</v>
      </c>
      <c r="C106" s="178" vm="868">
        <f ca="1"/>
        <v>10.61</v>
      </c>
      <c r="D106" s="178" vm="648">
        <f ca="1"/>
        <v>10.65</v>
      </c>
      <c r="E106" s="178" vm="869">
        <f ca="1"/>
        <v>10.74</v>
      </c>
      <c r="F106" s="178" vm="1064">
        <f ca="1"/>
        <v>10.585000000000001</v>
      </c>
      <c r="G106" s="178" vm="1065">
        <f ca="1"/>
        <v>426989</v>
      </c>
      <c r="I106" s="178">
        <f ca="1"/>
        <v>2408</v>
      </c>
      <c r="J106" s="180" vm="1066">
        <f ca="1"/>
        <v>45715</v>
      </c>
      <c r="K106" s="180" vm="1067">
        <f ca="1"/>
        <v>100.86</v>
      </c>
      <c r="L106" s="180" vm="1068">
        <f ca="1"/>
        <v>105.3</v>
      </c>
      <c r="M106" s="180" vm="1069">
        <f ca="1"/>
        <v>106.895</v>
      </c>
      <c r="N106" s="180" vm="1070">
        <f ca="1"/>
        <v>100.74</v>
      </c>
      <c r="O106" s="180" vm="1071">
        <f ca="1"/>
        <v>1331937</v>
      </c>
      <c r="Q106" s="182">
        <f t="shared" ca="1" si="3"/>
        <v>-3.9560044521240421E-2</v>
      </c>
    </row>
    <row r="107" spans="1:17" x14ac:dyDescent="0.25">
      <c r="A107" s="178">
        <f t="shared" si="4"/>
        <v>103</v>
      </c>
      <c r="B107" s="178" vm="1072">
        <f ca="1"/>
        <v>42362</v>
      </c>
      <c r="C107" s="178" vm="1073">
        <f ca="1"/>
        <v>10.57</v>
      </c>
      <c r="D107" s="178" vm="682">
        <f ca="1"/>
        <v>10.63</v>
      </c>
      <c r="E107" s="178" vm="1074">
        <f ca="1"/>
        <v>10.73</v>
      </c>
      <c r="F107" s="178" vm="878">
        <f ca="1"/>
        <v>10.52</v>
      </c>
      <c r="G107" s="178" vm="1075">
        <f ca="1"/>
        <v>304228</v>
      </c>
      <c r="I107" s="178">
        <f ca="1"/>
        <v>2407</v>
      </c>
      <c r="J107" s="180" vm="1076">
        <f ca="1"/>
        <v>45714</v>
      </c>
      <c r="K107" s="180" vm="1077">
        <f ca="1"/>
        <v>104.93</v>
      </c>
      <c r="L107" s="180" vm="1078">
        <f ca="1"/>
        <v>104.61</v>
      </c>
      <c r="M107" s="180" vm="1079">
        <f ca="1"/>
        <v>105.94</v>
      </c>
      <c r="N107" s="180" vm="1080">
        <f ca="1"/>
        <v>103.72</v>
      </c>
      <c r="O107" s="180" vm="1081">
        <f ca="1"/>
        <v>1045171</v>
      </c>
      <c r="Q107" s="182">
        <f t="shared" ca="1" si="3"/>
        <v>1.7109221652558716E-2</v>
      </c>
    </row>
    <row r="108" spans="1:17" x14ac:dyDescent="0.25">
      <c r="A108" s="178">
        <f t="shared" si="4"/>
        <v>104</v>
      </c>
      <c r="B108" s="178" vm="1082">
        <f ca="1"/>
        <v>42366</v>
      </c>
      <c r="C108" s="178" vm="856">
        <f ca="1"/>
        <v>10.28</v>
      </c>
      <c r="D108" s="178" vm="1083">
        <f ca="1"/>
        <v>10.5</v>
      </c>
      <c r="E108" s="178" vm="682">
        <f ca="1"/>
        <v>10.63</v>
      </c>
      <c r="F108" s="178" vm="856">
        <f ca="1"/>
        <v>10.28</v>
      </c>
      <c r="G108" s="178" vm="1084">
        <f ca="1"/>
        <v>634366</v>
      </c>
      <c r="I108" s="178">
        <f ca="1"/>
        <v>2406</v>
      </c>
      <c r="J108" s="180" vm="1085">
        <f ca="1"/>
        <v>45713</v>
      </c>
      <c r="K108" s="180" vm="1086">
        <f ca="1"/>
        <v>103.15</v>
      </c>
      <c r="L108" s="180" vm="1087">
        <f ca="1"/>
        <v>106.65</v>
      </c>
      <c r="M108" s="180" vm="55">
        <f ca="1"/>
        <v>107</v>
      </c>
      <c r="N108" s="180" vm="1088">
        <f ca="1"/>
        <v>102.75</v>
      </c>
      <c r="O108" s="180" vm="1089">
        <f ca="1"/>
        <v>1568819</v>
      </c>
      <c r="Q108" s="182">
        <f t="shared" ca="1" si="3"/>
        <v>-2.8197806102676512E-2</v>
      </c>
    </row>
    <row r="109" spans="1:17" x14ac:dyDescent="0.25">
      <c r="A109" s="178">
        <f t="shared" si="4"/>
        <v>105</v>
      </c>
      <c r="B109" s="178" vm="1090">
        <f ca="1"/>
        <v>42367</v>
      </c>
      <c r="C109" s="178" vm="942">
        <f ca="1"/>
        <v>10.55</v>
      </c>
      <c r="D109" s="178" vm="1091">
        <f ca="1"/>
        <v>10.39</v>
      </c>
      <c r="E109" s="178" vm="736">
        <f ca="1"/>
        <v>10.64</v>
      </c>
      <c r="F109" s="178" vm="857">
        <f ca="1"/>
        <v>10.33</v>
      </c>
      <c r="G109" s="178" vm="1092">
        <f ca="1"/>
        <v>1011049</v>
      </c>
      <c r="I109" s="178">
        <f ca="1"/>
        <v>2405</v>
      </c>
      <c r="J109" s="180" vm="1093">
        <f ca="1"/>
        <v>45712</v>
      </c>
      <c r="K109" s="180" vm="1094">
        <f ca="1"/>
        <v>106.1</v>
      </c>
      <c r="L109" s="180" vm="1095">
        <f ca="1"/>
        <v>107.8</v>
      </c>
      <c r="M109" s="180" vm="1096">
        <f ca="1"/>
        <v>107.82</v>
      </c>
      <c r="N109" s="180" vm="1097">
        <f ca="1"/>
        <v>103.96</v>
      </c>
      <c r="O109" s="180" vm="1098">
        <f ca="1"/>
        <v>1587840</v>
      </c>
      <c r="Q109" s="182">
        <f t="shared" ca="1" si="3"/>
        <v>-1.403860210774655E-2</v>
      </c>
    </row>
    <row r="110" spans="1:17" x14ac:dyDescent="0.25">
      <c r="A110" s="178">
        <f t="shared" si="4"/>
        <v>106</v>
      </c>
      <c r="B110" s="178" vm="1099">
        <f ca="1"/>
        <v>42368</v>
      </c>
      <c r="C110" s="178" vm="1023">
        <f ca="1"/>
        <v>10.47</v>
      </c>
      <c r="D110" s="178" vm="1100">
        <f ca="1"/>
        <v>10.56</v>
      </c>
      <c r="E110" s="178" vm="1100">
        <f ca="1"/>
        <v>10.56</v>
      </c>
      <c r="F110" s="178" vm="1101">
        <f ca="1"/>
        <v>10.29</v>
      </c>
      <c r="G110" s="178" vm="1102">
        <f ca="1"/>
        <v>924573</v>
      </c>
      <c r="I110" s="178">
        <f ca="1"/>
        <v>2404</v>
      </c>
      <c r="J110" s="180" vm="1103">
        <f ca="1"/>
        <v>45709</v>
      </c>
      <c r="K110" s="180" vm="1104">
        <f ca="1"/>
        <v>107.6</v>
      </c>
      <c r="L110" s="180" vm="1105">
        <f ca="1"/>
        <v>110.04</v>
      </c>
      <c r="M110" s="180" vm="433">
        <f ca="1"/>
        <v>110.9</v>
      </c>
      <c r="N110" s="180" vm="1106">
        <f ca="1"/>
        <v>106.26</v>
      </c>
      <c r="O110" s="180" vm="1107">
        <f ca="1"/>
        <v>1497240</v>
      </c>
      <c r="Q110" s="182">
        <f t="shared" ca="1" si="3"/>
        <v>-1.182571061552665E-2</v>
      </c>
    </row>
    <row r="111" spans="1:17" x14ac:dyDescent="0.25">
      <c r="A111" s="178">
        <f t="shared" si="4"/>
        <v>107</v>
      </c>
      <c r="B111" s="178" vm="1108">
        <f ca="1"/>
        <v>42369</v>
      </c>
      <c r="C111" s="178" vm="1109">
        <f ca="1"/>
        <v>10.24</v>
      </c>
      <c r="D111" s="178" vm="998">
        <f ca="1"/>
        <v>10.43</v>
      </c>
      <c r="E111" s="178" vm="878">
        <f ca="1"/>
        <v>10.52</v>
      </c>
      <c r="F111" s="178" vm="845">
        <f ca="1"/>
        <v>10.210000000000001</v>
      </c>
      <c r="G111" s="178" vm="1110">
        <f ca="1"/>
        <v>823957</v>
      </c>
      <c r="I111" s="178">
        <f ca="1"/>
        <v>2403</v>
      </c>
      <c r="J111" s="180" vm="1111">
        <f ca="1"/>
        <v>45708</v>
      </c>
      <c r="K111" s="180" vm="1112">
        <f ca="1"/>
        <v>108.88</v>
      </c>
      <c r="L111" s="180" vm="1113">
        <f ca="1"/>
        <v>110.81</v>
      </c>
      <c r="M111" s="180" vm="1113">
        <f ca="1"/>
        <v>110.81</v>
      </c>
      <c r="N111" s="180" vm="1087">
        <f ca="1"/>
        <v>106.65</v>
      </c>
      <c r="O111" s="180" vm="1114">
        <f ca="1"/>
        <v>1791888</v>
      </c>
      <c r="Q111" s="182">
        <f t="shared" ca="1" si="3"/>
        <v>-1.8833291035392399E-2</v>
      </c>
    </row>
    <row r="112" spans="1:17" x14ac:dyDescent="0.25">
      <c r="A112" s="178">
        <f t="shared" si="4"/>
        <v>108</v>
      </c>
      <c r="B112" s="178" vm="1115">
        <f ca="1"/>
        <v>42373</v>
      </c>
      <c r="C112" s="178" vm="814">
        <f ca="1"/>
        <v>9.8000000000000007</v>
      </c>
      <c r="D112" s="178" vm="656">
        <f ca="1"/>
        <v>9.9499999999999993</v>
      </c>
      <c r="E112" s="178" vm="859">
        <f ca="1"/>
        <v>10.15</v>
      </c>
      <c r="F112" s="178" vm="836">
        <f ca="1"/>
        <v>9.5500000000000007</v>
      </c>
      <c r="G112" s="178" vm="1116">
        <f ca="1"/>
        <v>1932006</v>
      </c>
      <c r="I112" s="178">
        <f ca="1"/>
        <v>2402</v>
      </c>
      <c r="J112" s="180" vm="1117">
        <f ca="1"/>
        <v>45707</v>
      </c>
      <c r="K112" s="180" vm="1118">
        <f ca="1"/>
        <v>110.95</v>
      </c>
      <c r="L112" s="180" vm="55">
        <f ca="1"/>
        <v>107</v>
      </c>
      <c r="M112" s="180" vm="1119">
        <f ca="1"/>
        <v>111.15</v>
      </c>
      <c r="N112" s="180" vm="1120">
        <f ca="1"/>
        <v>106.1429</v>
      </c>
      <c r="O112" s="180" vm="1121">
        <f ca="1"/>
        <v>1982630</v>
      </c>
      <c r="Q112" s="182">
        <f t="shared" ca="1" si="3"/>
        <v>3.2985125053813041E-2</v>
      </c>
    </row>
    <row r="113" spans="1:17" x14ac:dyDescent="0.25">
      <c r="A113" s="178">
        <f t="shared" si="4"/>
        <v>109</v>
      </c>
      <c r="B113" s="178" vm="1122">
        <f ca="1"/>
        <v>42374</v>
      </c>
      <c r="C113" s="178" vm="1123">
        <f ca="1"/>
        <v>9.81</v>
      </c>
      <c r="D113" s="178" vm="825">
        <f ca="1"/>
        <v>9.85</v>
      </c>
      <c r="E113" s="178" vm="1124">
        <f ca="1"/>
        <v>9.94</v>
      </c>
      <c r="F113" s="178" vm="790">
        <f ca="1"/>
        <v>9.57</v>
      </c>
      <c r="G113" s="178" vm="1125">
        <f ca="1"/>
        <v>988828</v>
      </c>
      <c r="I113" s="178">
        <f ca="1"/>
        <v>2401</v>
      </c>
      <c r="J113" s="180" vm="1126">
        <f ca="1"/>
        <v>45706</v>
      </c>
      <c r="K113" s="180" vm="1127">
        <f ca="1"/>
        <v>107.35</v>
      </c>
      <c r="L113" s="180" vm="1128">
        <f ca="1"/>
        <v>108.38</v>
      </c>
      <c r="M113" s="180" vm="1129">
        <f ca="1"/>
        <v>109.3</v>
      </c>
      <c r="N113" s="180" vm="1130">
        <f ca="1"/>
        <v>104.66</v>
      </c>
      <c r="O113" s="180" vm="1131">
        <f ca="1"/>
        <v>2101061</v>
      </c>
      <c r="Q113" s="182">
        <f t="shared" ca="1" si="3"/>
        <v>-1.0010279159300644E-2</v>
      </c>
    </row>
    <row r="114" spans="1:17" x14ac:dyDescent="0.25">
      <c r="A114" s="178">
        <f t="shared" si="4"/>
        <v>110</v>
      </c>
      <c r="B114" s="178" vm="1132">
        <f ca="1"/>
        <v>42375</v>
      </c>
      <c r="C114" s="178" vm="791">
        <f ca="1"/>
        <v>9.69</v>
      </c>
      <c r="D114" s="178" vm="779">
        <f ca="1"/>
        <v>9.67</v>
      </c>
      <c r="E114" s="178" vm="769">
        <f ca="1"/>
        <v>9.93</v>
      </c>
      <c r="F114" s="178" vm="1133">
        <f ca="1"/>
        <v>9.65</v>
      </c>
      <c r="G114" s="178" vm="1134">
        <f ca="1"/>
        <v>1053383</v>
      </c>
      <c r="I114" s="178">
        <f ca="1"/>
        <v>2400</v>
      </c>
      <c r="J114" s="180" vm="1135">
        <f ca="1"/>
        <v>45702</v>
      </c>
      <c r="K114" s="180" vm="840">
        <f ca="1"/>
        <v>108.43</v>
      </c>
      <c r="L114" s="180" vm="1136">
        <f ca="1"/>
        <v>109.65</v>
      </c>
      <c r="M114" s="180" vm="1137">
        <f ca="1"/>
        <v>110.73</v>
      </c>
      <c r="N114" s="180" vm="1138">
        <f ca="1"/>
        <v>106.25</v>
      </c>
      <c r="O114" s="180" vm="1139">
        <f ca="1"/>
        <v>2473886</v>
      </c>
      <c r="Q114" s="182">
        <f t="shared" ca="1" si="3"/>
        <v>-1.483000448837998E-2</v>
      </c>
    </row>
    <row r="115" spans="1:17" x14ac:dyDescent="0.25">
      <c r="A115" s="178">
        <f t="shared" si="4"/>
        <v>111</v>
      </c>
      <c r="B115" s="178" vm="1140">
        <f ca="1"/>
        <v>42376</v>
      </c>
      <c r="C115" s="178" vm="1141">
        <f ca="1"/>
        <v>9.56</v>
      </c>
      <c r="D115" s="178" vm="1142">
        <f ca="1"/>
        <v>9.5</v>
      </c>
      <c r="E115" s="178" vm="758">
        <f ca="1"/>
        <v>9.9</v>
      </c>
      <c r="F115" s="178" vm="1142">
        <f ca="1"/>
        <v>9.5</v>
      </c>
      <c r="G115" s="178" vm="1143">
        <f ca="1"/>
        <v>891137</v>
      </c>
      <c r="I115" s="178">
        <f ca="1"/>
        <v>2399</v>
      </c>
      <c r="J115" s="180" vm="1144">
        <f ca="1"/>
        <v>45701</v>
      </c>
      <c r="K115" s="180" vm="1145">
        <f ca="1"/>
        <v>110.05</v>
      </c>
      <c r="L115" s="180" vm="565">
        <f ca="1"/>
        <v>110.65</v>
      </c>
      <c r="M115" s="180" vm="1146">
        <f ca="1"/>
        <v>111.63339999999999</v>
      </c>
      <c r="N115" s="180" vm="1147">
        <f ca="1"/>
        <v>103.65</v>
      </c>
      <c r="O115" s="180" vm="1148">
        <f ca="1"/>
        <v>7482489</v>
      </c>
      <c r="Q115" s="182">
        <f t="shared" ca="1" si="3"/>
        <v>0.21421037719086103</v>
      </c>
    </row>
    <row r="116" spans="1:17" x14ac:dyDescent="0.25">
      <c r="A116" s="178">
        <f t="shared" si="4"/>
        <v>112</v>
      </c>
      <c r="B116" s="178" vm="1149">
        <f ca="1"/>
        <v>42377</v>
      </c>
      <c r="C116" s="178" vm="1150">
        <f ca="1"/>
        <v>9.1300000000000008</v>
      </c>
      <c r="D116" s="178" vm="790">
        <f ca="1"/>
        <v>9.57</v>
      </c>
      <c r="E116" s="178" vm="1151">
        <f ca="1"/>
        <v>9.75</v>
      </c>
      <c r="F116" s="178" vm="1150">
        <f ca="1"/>
        <v>9.1300000000000008</v>
      </c>
      <c r="G116" s="178" vm="1152">
        <f ca="1"/>
        <v>755960</v>
      </c>
      <c r="I116" s="178">
        <f ca="1"/>
        <v>2398</v>
      </c>
      <c r="J116" s="180" vm="1153">
        <f ca="1"/>
        <v>45700</v>
      </c>
      <c r="K116" s="180" vm="1154">
        <f ca="1"/>
        <v>88.83</v>
      </c>
      <c r="L116" s="180" vm="765">
        <f ca="1"/>
        <v>89.33</v>
      </c>
      <c r="M116" s="180" vm="1155">
        <f ca="1"/>
        <v>90.424999999999997</v>
      </c>
      <c r="N116" s="180" vm="721">
        <f ca="1"/>
        <v>88.25</v>
      </c>
      <c r="O116" s="180" vm="1156">
        <f ca="1"/>
        <v>3039116</v>
      </c>
      <c r="Q116" s="182">
        <f t="shared" ca="1" si="3"/>
        <v>-1.3499833302345954E-3</v>
      </c>
    </row>
    <row r="117" spans="1:17" x14ac:dyDescent="0.25">
      <c r="A117" s="178">
        <f t="shared" si="4"/>
        <v>113</v>
      </c>
      <c r="B117" s="178" vm="1157">
        <f ca="1"/>
        <v>42380</v>
      </c>
      <c r="C117" s="178" vm="1158">
        <f ca="1"/>
        <v>8.84</v>
      </c>
      <c r="D117" s="178" vm="1150">
        <f ca="1"/>
        <v>9.1300000000000008</v>
      </c>
      <c r="E117" s="178" vm="1159">
        <f ca="1"/>
        <v>9.23</v>
      </c>
      <c r="F117" s="178" vm="1160">
        <f ca="1"/>
        <v>8.73</v>
      </c>
      <c r="G117" s="178" vm="1161">
        <f ca="1"/>
        <v>952912</v>
      </c>
      <c r="I117" s="178">
        <f ca="1"/>
        <v>2397</v>
      </c>
      <c r="J117" s="180" vm="1162">
        <f ca="1"/>
        <v>45699</v>
      </c>
      <c r="K117" s="180" vm="1163">
        <f ca="1"/>
        <v>88.95</v>
      </c>
      <c r="L117" s="180" vm="1164">
        <f ca="1"/>
        <v>90.14</v>
      </c>
      <c r="M117" s="180" vm="1165">
        <f ca="1"/>
        <v>91.13</v>
      </c>
      <c r="N117" s="180" vm="1166">
        <f ca="1"/>
        <v>88.385000000000005</v>
      </c>
      <c r="O117" s="180" vm="1167">
        <f ca="1"/>
        <v>2555748</v>
      </c>
      <c r="Q117" s="182">
        <f t="shared" ca="1" si="3"/>
        <v>-2.0144245799796828E-2</v>
      </c>
    </row>
    <row r="118" spans="1:17" x14ac:dyDescent="0.25">
      <c r="A118" s="178">
        <f t="shared" si="4"/>
        <v>114</v>
      </c>
      <c r="B118" s="178" vm="1168">
        <f ca="1"/>
        <v>42381</v>
      </c>
      <c r="C118" s="178" vm="1169">
        <f ca="1"/>
        <v>8.98</v>
      </c>
      <c r="D118" s="178" vm="1170">
        <f ca="1"/>
        <v>8.99</v>
      </c>
      <c r="E118" s="178" vm="1171">
        <f ca="1"/>
        <v>9.25</v>
      </c>
      <c r="F118" s="178" vm="1172">
        <f ca="1"/>
        <v>8.8000000000000007</v>
      </c>
      <c r="G118" s="178" vm="1173">
        <f ca="1"/>
        <v>934590</v>
      </c>
      <c r="I118" s="178">
        <f ca="1"/>
        <v>2396</v>
      </c>
      <c r="J118" s="180" vm="1174">
        <f ca="1"/>
        <v>45698</v>
      </c>
      <c r="K118" s="180" vm="1175">
        <f ca="1"/>
        <v>90.76</v>
      </c>
      <c r="L118" s="180" vm="1176">
        <f ca="1"/>
        <v>94.31</v>
      </c>
      <c r="M118" s="180" vm="1176">
        <f ca="1"/>
        <v>94.31</v>
      </c>
      <c r="N118" s="180" vm="1177">
        <f ca="1"/>
        <v>89.61</v>
      </c>
      <c r="O118" s="180" vm="1178">
        <f ca="1"/>
        <v>3437201</v>
      </c>
      <c r="Q118" s="182">
        <f t="shared" ca="1" si="3"/>
        <v>-2.8351434584193581E-2</v>
      </c>
    </row>
    <row r="119" spans="1:17" x14ac:dyDescent="0.25">
      <c r="A119" s="178">
        <f t="shared" si="4"/>
        <v>115</v>
      </c>
      <c r="B119" s="178" vm="1179">
        <f ca="1"/>
        <v>42382</v>
      </c>
      <c r="C119" s="178" vm="1180">
        <f ca="1"/>
        <v>8.6999999999999993</v>
      </c>
      <c r="D119" s="178" vm="1181">
        <f ca="1"/>
        <v>9.0500000000000007</v>
      </c>
      <c r="E119" s="178" vm="1182">
        <f ca="1"/>
        <v>9.17</v>
      </c>
      <c r="F119" s="178" vm="1183">
        <f ca="1"/>
        <v>8.65</v>
      </c>
      <c r="G119" s="178" vm="1184">
        <f ca="1"/>
        <v>736586</v>
      </c>
      <c r="I119" s="178">
        <f ca="1"/>
        <v>2395</v>
      </c>
      <c r="J119" s="180" vm="1185">
        <f ca="1"/>
        <v>45695</v>
      </c>
      <c r="K119" s="180" vm="1186">
        <f ca="1"/>
        <v>93.37</v>
      </c>
      <c r="L119" s="180" vm="1187">
        <f ca="1"/>
        <v>95.07</v>
      </c>
      <c r="M119" s="180" vm="1188">
        <f ca="1"/>
        <v>96.603800000000007</v>
      </c>
      <c r="N119" s="180" vm="1189">
        <f ca="1"/>
        <v>92.39</v>
      </c>
      <c r="O119" s="180" vm="1190">
        <f ca="1"/>
        <v>2084376</v>
      </c>
      <c r="Q119" s="182">
        <f t="shared" ca="1" si="3"/>
        <v>-2.2765555148457291E-2</v>
      </c>
    </row>
    <row r="120" spans="1:17" x14ac:dyDescent="0.25">
      <c r="A120" s="178">
        <f t="shared" si="4"/>
        <v>116</v>
      </c>
      <c r="B120" s="178" vm="1191">
        <f ca="1"/>
        <v>42383</v>
      </c>
      <c r="C120" s="178" vm="1192">
        <f ca="1"/>
        <v>8.42</v>
      </c>
      <c r="D120" s="178" vm="1193">
        <f ca="1"/>
        <v>8.74</v>
      </c>
      <c r="E120" s="178" vm="1194">
        <f ca="1"/>
        <v>9.2998999999999992</v>
      </c>
      <c r="F120" s="178" vm="1195">
        <f ca="1"/>
        <v>8.3800000000000008</v>
      </c>
      <c r="G120" s="178" vm="1196">
        <f ca="1"/>
        <v>1338094</v>
      </c>
      <c r="I120" s="178">
        <f ca="1"/>
        <v>2394</v>
      </c>
      <c r="J120" s="180" vm="1197">
        <f ca="1"/>
        <v>45694</v>
      </c>
      <c r="K120" s="180" vm="1198">
        <f ca="1"/>
        <v>95.52</v>
      </c>
      <c r="L120" s="180" vm="1199">
        <f ca="1"/>
        <v>98.48</v>
      </c>
      <c r="M120" s="180" vm="687">
        <f ca="1"/>
        <v>99.5</v>
      </c>
      <c r="N120" s="180" vm="1200">
        <f ca="1"/>
        <v>95.46</v>
      </c>
      <c r="O120" s="180" vm="1201">
        <f ca="1"/>
        <v>1908383</v>
      </c>
      <c r="Q120" s="182">
        <f t="shared" ca="1" si="3"/>
        <v>-1.5375328859090879E-2</v>
      </c>
    </row>
    <row r="121" spans="1:17" x14ac:dyDescent="0.25">
      <c r="A121" s="178">
        <f t="shared" si="4"/>
        <v>117</v>
      </c>
      <c r="B121" s="178" vm="1202">
        <f ca="1"/>
        <v>42384</v>
      </c>
      <c r="C121" s="178" vm="1160">
        <f ca="1"/>
        <v>8.73</v>
      </c>
      <c r="D121" s="178" vm="1203">
        <f ca="1"/>
        <v>8.15</v>
      </c>
      <c r="E121" s="178" vm="1158">
        <f ca="1"/>
        <v>8.84</v>
      </c>
      <c r="F121" s="178" vm="1203">
        <f ca="1"/>
        <v>8.15</v>
      </c>
      <c r="G121" s="178" vm="1204">
        <f ca="1"/>
        <v>1059603</v>
      </c>
      <c r="I121" s="178">
        <f ca="1"/>
        <v>2393</v>
      </c>
      <c r="J121" s="180" vm="1205">
        <f ca="1"/>
        <v>45693</v>
      </c>
      <c r="K121" s="180" vm="1206">
        <f ca="1"/>
        <v>97</v>
      </c>
      <c r="L121" s="180" vm="1207">
        <f ca="1"/>
        <v>97.3</v>
      </c>
      <c r="M121" s="180" vm="1208">
        <f ca="1"/>
        <v>98.19</v>
      </c>
      <c r="N121" s="180" vm="1209">
        <f ca="1"/>
        <v>96.5</v>
      </c>
      <c r="O121" s="180" vm="1210">
        <f ca="1"/>
        <v>1332414</v>
      </c>
      <c r="Q121" s="182">
        <f t="shared" ca="1" si="3"/>
        <v>-2.8824397144740252E-3</v>
      </c>
    </row>
    <row r="122" spans="1:17" x14ac:dyDescent="0.25">
      <c r="A122" s="178">
        <f t="shared" si="4"/>
        <v>118</v>
      </c>
      <c r="B122" s="178" vm="1211">
        <f ca="1"/>
        <v>42388</v>
      </c>
      <c r="C122" s="178" vm="1212">
        <f ca="1"/>
        <v>8.43</v>
      </c>
      <c r="D122" s="178" vm="1172">
        <f ca="1"/>
        <v>8.8000000000000007</v>
      </c>
      <c r="E122" s="178" vm="1213">
        <f ca="1"/>
        <v>8.85</v>
      </c>
      <c r="F122" s="178" vm="1214">
        <f ca="1"/>
        <v>8.3049999999999997</v>
      </c>
      <c r="G122" s="178" vm="1215">
        <f ca="1"/>
        <v>1003397</v>
      </c>
      <c r="I122" s="178">
        <f ca="1"/>
        <v>2392</v>
      </c>
      <c r="J122" s="180" vm="1216">
        <f ca="1"/>
        <v>45692</v>
      </c>
      <c r="K122" s="180" vm="1217">
        <f ca="1"/>
        <v>97.28</v>
      </c>
      <c r="L122" s="180" vm="1218">
        <f ca="1"/>
        <v>97.86</v>
      </c>
      <c r="M122" s="180" vm="1219">
        <f ca="1"/>
        <v>98.96</v>
      </c>
      <c r="N122" s="180" vm="1220">
        <f ca="1"/>
        <v>96.92</v>
      </c>
      <c r="O122" s="180" vm="1221">
        <f ca="1"/>
        <v>1102565</v>
      </c>
      <c r="Q122" s="182">
        <f t="shared" ca="1" si="3"/>
        <v>5.5664508230199037E-3</v>
      </c>
    </row>
    <row r="123" spans="1:17" x14ac:dyDescent="0.25">
      <c r="A123" s="178">
        <f t="shared" si="4"/>
        <v>119</v>
      </c>
      <c r="B123" s="178" vm="1222">
        <f ca="1"/>
        <v>42389</v>
      </c>
      <c r="C123" s="178" vm="1223">
        <f ca="1"/>
        <v>9</v>
      </c>
      <c r="D123" s="178" vm="1224">
        <f ca="1"/>
        <v>8.32</v>
      </c>
      <c r="E123" s="178" vm="1182">
        <f ca="1"/>
        <v>9.17</v>
      </c>
      <c r="F123" s="178" vm="1225">
        <f ca="1"/>
        <v>8.2899999999999991</v>
      </c>
      <c r="G123" s="178" vm="1226">
        <f ca="1"/>
        <v>1406061</v>
      </c>
      <c r="I123" s="178">
        <f ca="1"/>
        <v>2391</v>
      </c>
      <c r="J123" s="180" vm="1227">
        <f ca="1"/>
        <v>45691</v>
      </c>
      <c r="K123" s="180" vm="1228">
        <f ca="1"/>
        <v>96.74</v>
      </c>
      <c r="L123" s="180" vm="1229">
        <f ca="1"/>
        <v>98.86</v>
      </c>
      <c r="M123" s="180" vm="1230">
        <f ca="1"/>
        <v>100.045</v>
      </c>
      <c r="N123" s="180" vm="1231">
        <f ca="1"/>
        <v>96.66</v>
      </c>
      <c r="O123" s="180" vm="1232">
        <f ca="1"/>
        <v>2148317</v>
      </c>
      <c r="Q123" s="182">
        <f t="shared" ca="1" si="3"/>
        <v>-5.3631885020569904E-2</v>
      </c>
    </row>
    <row r="124" spans="1:17" x14ac:dyDescent="0.25">
      <c r="A124" s="178">
        <f t="shared" si="4"/>
        <v>120</v>
      </c>
      <c r="B124" s="178" vm="1233">
        <f ca="1"/>
        <v>42390</v>
      </c>
      <c r="C124" s="178" vm="1158">
        <f ca="1"/>
        <v>8.84</v>
      </c>
      <c r="D124" s="178" vm="1234">
        <f ca="1"/>
        <v>8.9600000000000009</v>
      </c>
      <c r="E124" s="178" vm="1181">
        <f ca="1"/>
        <v>9.0500000000000007</v>
      </c>
      <c r="F124" s="178" vm="1235">
        <f ca="1"/>
        <v>8.69</v>
      </c>
      <c r="G124" s="178" vm="1236">
        <f ca="1"/>
        <v>926921</v>
      </c>
      <c r="I124" s="178">
        <f ca="1"/>
        <v>2390</v>
      </c>
      <c r="J124" s="180" vm="1237">
        <f ca="1"/>
        <v>45688</v>
      </c>
      <c r="K124" s="180" vm="1238">
        <f ca="1"/>
        <v>102.07</v>
      </c>
      <c r="L124" s="180" vm="1239">
        <f ca="1"/>
        <v>105.58</v>
      </c>
      <c r="M124" s="180" vm="1240">
        <f ca="1"/>
        <v>106.34</v>
      </c>
      <c r="N124" s="180" vm="1241">
        <f ca="1"/>
        <v>101.63</v>
      </c>
      <c r="O124" s="180" vm="1242">
        <f ca="1"/>
        <v>1676996</v>
      </c>
      <c r="Q124" s="182">
        <f t="shared" ca="1" si="3"/>
        <v>-4.7263435623502936E-2</v>
      </c>
    </row>
    <row r="125" spans="1:17" x14ac:dyDescent="0.25">
      <c r="A125" s="178">
        <f t="shared" si="4"/>
        <v>121</v>
      </c>
      <c r="B125" s="178" vm="1243">
        <f ca="1"/>
        <v>42391</v>
      </c>
      <c r="C125" s="178" vm="1244">
        <f ca="1"/>
        <v>8.81</v>
      </c>
      <c r="D125" s="178" vm="1245">
        <f ca="1"/>
        <v>8.9700000000000006</v>
      </c>
      <c r="E125" s="178" vm="1246">
        <f ca="1"/>
        <v>9.0150000000000006</v>
      </c>
      <c r="F125" s="178" vm="1247">
        <f ca="1"/>
        <v>8.67</v>
      </c>
      <c r="G125" s="178" vm="1248">
        <f ca="1"/>
        <v>975555</v>
      </c>
      <c r="I125" s="178">
        <f ca="1"/>
        <v>2389</v>
      </c>
      <c r="J125" s="180" vm="1249">
        <f ca="1"/>
        <v>45687</v>
      </c>
      <c r="K125" s="180" vm="1250">
        <f ca="1"/>
        <v>107.01</v>
      </c>
      <c r="L125" s="180" vm="1251">
        <f ca="1"/>
        <v>105.77</v>
      </c>
      <c r="M125" s="180" vm="1252">
        <f ca="1"/>
        <v>107.7</v>
      </c>
      <c r="N125" s="180" vm="1253">
        <f ca="1"/>
        <v>104.5</v>
      </c>
      <c r="O125" s="180" vm="1254">
        <f ca="1"/>
        <v>929136</v>
      </c>
      <c r="Q125" s="182">
        <f t="shared" ca="1" si="3"/>
        <v>2.1154816674036417E-2</v>
      </c>
    </row>
    <row r="126" spans="1:17" x14ac:dyDescent="0.25">
      <c r="A126" s="178">
        <f t="shared" si="4"/>
        <v>122</v>
      </c>
      <c r="B126" s="178" vm="1255">
        <f ca="1"/>
        <v>42394</v>
      </c>
      <c r="C126" s="178" vm="1172">
        <f ca="1"/>
        <v>8.8000000000000007</v>
      </c>
      <c r="D126" s="178" vm="1256">
        <f ca="1"/>
        <v>8.76</v>
      </c>
      <c r="E126" s="178" vm="1257">
        <f ca="1"/>
        <v>9.0299999999999994</v>
      </c>
      <c r="F126" s="178" vm="1258">
        <f ca="1"/>
        <v>8.6950000000000003</v>
      </c>
      <c r="G126" s="178" vm="1259">
        <f ca="1"/>
        <v>658815</v>
      </c>
      <c r="I126" s="178">
        <f ca="1"/>
        <v>2388</v>
      </c>
      <c r="J126" s="180" vm="1260">
        <f ca="1"/>
        <v>45686</v>
      </c>
      <c r="K126" s="180" vm="1261">
        <f ca="1"/>
        <v>104.77</v>
      </c>
      <c r="L126" s="180" vm="1262">
        <f ca="1"/>
        <v>104.11</v>
      </c>
      <c r="M126" s="180" vm="1263">
        <f ca="1"/>
        <v>106.45</v>
      </c>
      <c r="N126" s="180" vm="1264">
        <f ca="1"/>
        <v>103.71</v>
      </c>
      <c r="O126" s="180" vm="1265">
        <f ca="1"/>
        <v>1022364</v>
      </c>
      <c r="Q126" s="182">
        <f t="shared" ca="1" si="3"/>
        <v>1.1616316481536578E-2</v>
      </c>
    </row>
    <row r="127" spans="1:17" x14ac:dyDescent="0.25">
      <c r="A127" s="178">
        <f t="shared" si="4"/>
        <v>123</v>
      </c>
      <c r="B127" s="178" vm="1266">
        <f ca="1"/>
        <v>42395</v>
      </c>
      <c r="C127" s="178" vm="1267">
        <f ca="1"/>
        <v>8.9499999999999993</v>
      </c>
      <c r="D127" s="178" vm="1268">
        <f ca="1"/>
        <v>8.89</v>
      </c>
      <c r="E127" s="178" vm="1269">
        <f ca="1"/>
        <v>9.1549999999999994</v>
      </c>
      <c r="F127" s="178" vm="1270">
        <f ca="1"/>
        <v>8.3019999999999996</v>
      </c>
      <c r="G127" s="178" vm="1271">
        <f ca="1"/>
        <v>635228</v>
      </c>
      <c r="I127" s="178">
        <f ca="1"/>
        <v>2387</v>
      </c>
      <c r="J127" s="180" vm="1272">
        <f ca="1"/>
        <v>45685</v>
      </c>
      <c r="K127" s="180" vm="37">
        <f ca="1"/>
        <v>103.56</v>
      </c>
      <c r="L127" s="180" vm="402">
        <f ca="1"/>
        <v>102</v>
      </c>
      <c r="M127" s="180" vm="1273">
        <f ca="1"/>
        <v>104.102</v>
      </c>
      <c r="N127" s="180" vm="1274">
        <f ca="1"/>
        <v>101.77500000000001</v>
      </c>
      <c r="O127" s="180" vm="1275">
        <f ca="1"/>
        <v>753010</v>
      </c>
      <c r="Q127" s="182">
        <f t="shared" ca="1" si="3"/>
        <v>1.1069148848932673E-2</v>
      </c>
    </row>
    <row r="128" spans="1:17" x14ac:dyDescent="0.25">
      <c r="A128" s="178">
        <f t="shared" si="4"/>
        <v>124</v>
      </c>
      <c r="B128" s="178" vm="1276">
        <f ca="1"/>
        <v>42396</v>
      </c>
      <c r="C128" s="178" vm="1235">
        <f ca="1"/>
        <v>8.69</v>
      </c>
      <c r="D128" s="178" vm="1277">
        <f ca="1"/>
        <v>8.92</v>
      </c>
      <c r="E128" s="178" vm="1181">
        <f ca="1"/>
        <v>9.0500000000000007</v>
      </c>
      <c r="F128" s="178" vm="1278">
        <f ca="1"/>
        <v>8.64</v>
      </c>
      <c r="G128" s="178" vm="1279">
        <f ca="1"/>
        <v>532508</v>
      </c>
      <c r="I128" s="178">
        <f ca="1"/>
        <v>2386</v>
      </c>
      <c r="J128" s="180" vm="1280">
        <f ca="1"/>
        <v>45684</v>
      </c>
      <c r="K128" s="180" vm="310">
        <f ca="1"/>
        <v>102.42</v>
      </c>
      <c r="L128" s="180" vm="79">
        <f ca="1"/>
        <v>103.5</v>
      </c>
      <c r="M128" s="180" vm="1281">
        <f ca="1"/>
        <v>105.25</v>
      </c>
      <c r="N128" s="180" vm="1282">
        <f ca="1"/>
        <v>101.955</v>
      </c>
      <c r="O128" s="180" vm="1283">
        <f ca="1"/>
        <v>1054753</v>
      </c>
      <c r="Q128" s="182">
        <f t="shared" ca="1" si="3"/>
        <v>-1.1358794035606405E-2</v>
      </c>
    </row>
    <row r="129" spans="1:17" x14ac:dyDescent="0.25">
      <c r="A129" s="178">
        <f t="shared" si="4"/>
        <v>125</v>
      </c>
      <c r="B129" s="178" vm="1284">
        <f ca="1"/>
        <v>42397</v>
      </c>
      <c r="C129" s="178" vm="1285">
        <f ca="1"/>
        <v>8.91</v>
      </c>
      <c r="D129" s="178" vm="1244">
        <f ca="1"/>
        <v>8.81</v>
      </c>
      <c r="E129" s="178" vm="1286">
        <f ca="1"/>
        <v>9.01</v>
      </c>
      <c r="F129" s="178" vm="1287">
        <f ca="1"/>
        <v>8.58</v>
      </c>
      <c r="G129" s="178" vm="1288">
        <f ca="1"/>
        <v>619892</v>
      </c>
      <c r="I129" s="178">
        <f ca="1"/>
        <v>2385</v>
      </c>
      <c r="J129" s="180" vm="1289">
        <f ca="1"/>
        <v>45681</v>
      </c>
      <c r="K129" s="180" vm="46">
        <f ca="1"/>
        <v>103.59</v>
      </c>
      <c r="L129" s="180" vm="1290">
        <f ca="1"/>
        <v>105.34</v>
      </c>
      <c r="M129" s="180" vm="1291">
        <f ca="1"/>
        <v>105.46</v>
      </c>
      <c r="N129" s="180" vm="1292">
        <f ca="1"/>
        <v>102.48</v>
      </c>
      <c r="O129" s="180" vm="1293">
        <f ca="1"/>
        <v>1152812</v>
      </c>
      <c r="Q129" s="182">
        <f t="shared" ca="1" si="3"/>
        <v>-1.4090815455804779E-2</v>
      </c>
    </row>
    <row r="130" spans="1:17" x14ac:dyDescent="0.25">
      <c r="A130" s="178">
        <f t="shared" si="4"/>
        <v>126</v>
      </c>
      <c r="B130" s="178" vm="1294">
        <f ca="1"/>
        <v>42398</v>
      </c>
      <c r="C130" s="178" vm="1295">
        <f ca="1"/>
        <v>9.2100000000000009</v>
      </c>
      <c r="D130" s="178" vm="1234">
        <f ca="1"/>
        <v>8.9600000000000009</v>
      </c>
      <c r="E130" s="178" vm="1159">
        <f ca="1"/>
        <v>9.23</v>
      </c>
      <c r="F130" s="178" vm="1234">
        <f ca="1"/>
        <v>8.9600000000000009</v>
      </c>
      <c r="G130" s="178" vm="1296">
        <f ca="1"/>
        <v>936200</v>
      </c>
      <c r="I130" s="178">
        <f ca="1"/>
        <v>2384</v>
      </c>
      <c r="J130" s="180" vm="1297">
        <f ca="1"/>
        <v>45680</v>
      </c>
      <c r="K130" s="180" vm="1298">
        <f ca="1"/>
        <v>105.06</v>
      </c>
      <c r="L130" s="180" vm="1299">
        <f ca="1"/>
        <v>102.21</v>
      </c>
      <c r="M130" s="180" vm="122">
        <f ca="1"/>
        <v>105.11</v>
      </c>
      <c r="N130" s="180" vm="224">
        <f ca="1"/>
        <v>100.05</v>
      </c>
      <c r="O130" s="180" vm="1300">
        <f ca="1"/>
        <v>1224702</v>
      </c>
      <c r="Q130" s="182">
        <f t="shared" ca="1" si="3"/>
        <v>2.3303895218434442E-2</v>
      </c>
    </row>
    <row r="131" spans="1:17" x14ac:dyDescent="0.25">
      <c r="A131" s="178">
        <f t="shared" si="4"/>
        <v>127</v>
      </c>
      <c r="B131" s="178" vm="1301">
        <f ca="1"/>
        <v>42401</v>
      </c>
      <c r="C131" s="178" vm="1302">
        <f ca="1"/>
        <v>9.3699999999999992</v>
      </c>
      <c r="D131" s="178" vm="1303">
        <f ca="1"/>
        <v>9.16</v>
      </c>
      <c r="E131" s="178" vm="1304">
        <f ca="1"/>
        <v>9.4600000000000009</v>
      </c>
      <c r="F131" s="178" vm="1305">
        <f ca="1"/>
        <v>9.02</v>
      </c>
      <c r="G131" s="178" vm="1306">
        <f ca="1"/>
        <v>845107</v>
      </c>
      <c r="I131" s="178">
        <f ca="1"/>
        <v>2383</v>
      </c>
      <c r="J131" s="180" vm="1307">
        <f ca="1"/>
        <v>45679</v>
      </c>
      <c r="K131" s="180" vm="403">
        <f ca="1"/>
        <v>102.64</v>
      </c>
      <c r="L131" s="180" vm="1308">
        <f ca="1"/>
        <v>103.3</v>
      </c>
      <c r="M131" s="180" vm="945">
        <f ca="1"/>
        <v>103.49</v>
      </c>
      <c r="N131" s="180" vm="320">
        <f ca="1"/>
        <v>101.29</v>
      </c>
      <c r="O131" s="180" vm="1309">
        <f ca="1"/>
        <v>1222459</v>
      </c>
      <c r="Q131" s="182">
        <f t="shared" ca="1" si="3"/>
        <v>-6.4096558182118058E-3</v>
      </c>
    </row>
    <row r="132" spans="1:17" x14ac:dyDescent="0.25">
      <c r="A132" s="178">
        <f t="shared" si="4"/>
        <v>128</v>
      </c>
      <c r="B132" s="178" vm="1310">
        <f ca="1"/>
        <v>42402</v>
      </c>
      <c r="C132" s="178" vm="1311">
        <f ca="1"/>
        <v>9.06</v>
      </c>
      <c r="D132" s="178" vm="1312">
        <f ca="1"/>
        <v>9.32</v>
      </c>
      <c r="E132" s="178" vm="790">
        <f ca="1"/>
        <v>9.57</v>
      </c>
      <c r="F132" s="178" vm="1313">
        <f ca="1"/>
        <v>8.9849999999999994</v>
      </c>
      <c r="G132" s="178" vm="1314">
        <f ca="1"/>
        <v>442058</v>
      </c>
      <c r="I132" s="178">
        <f ca="1"/>
        <v>2382</v>
      </c>
      <c r="J132" s="180" vm="1315">
        <f ca="1"/>
        <v>45678</v>
      </c>
      <c r="K132" s="180" vm="1308">
        <f ca="1"/>
        <v>103.3</v>
      </c>
      <c r="L132" s="180" vm="320">
        <f ca="1"/>
        <v>101.29</v>
      </c>
      <c r="M132" s="180" vm="1316">
        <f ca="1"/>
        <v>103.47</v>
      </c>
      <c r="N132" s="180" vm="1317">
        <f ca="1"/>
        <v>99.325000000000003</v>
      </c>
      <c r="O132" s="180" vm="1318">
        <f ca="1"/>
        <v>1666162</v>
      </c>
      <c r="Q132" s="182">
        <f t="shared" ca="1" si="3"/>
        <v>3.2767235146503426E-2</v>
      </c>
    </row>
    <row r="133" spans="1:17" x14ac:dyDescent="0.25">
      <c r="A133" s="178">
        <f t="shared" si="4"/>
        <v>129</v>
      </c>
      <c r="B133" s="178" vm="1319">
        <f ca="1"/>
        <v>42403</v>
      </c>
      <c r="C133" s="178" vm="1150">
        <f ca="1"/>
        <v>9.1300000000000008</v>
      </c>
      <c r="D133" s="178" vm="1320">
        <f ca="1"/>
        <v>9.1199999999999992</v>
      </c>
      <c r="E133" s="178" vm="1295">
        <f ca="1"/>
        <v>9.2100000000000009</v>
      </c>
      <c r="F133" s="178" vm="1321">
        <f ca="1"/>
        <v>8.83</v>
      </c>
      <c r="G133" s="178" vm="1322">
        <f ca="1"/>
        <v>637042</v>
      </c>
      <c r="I133" s="178">
        <f ca="1"/>
        <v>2381</v>
      </c>
      <c r="J133" s="180" vm="1323">
        <f ca="1"/>
        <v>45674</v>
      </c>
      <c r="K133" s="180" vm="1324">
        <f ca="1"/>
        <v>99.97</v>
      </c>
      <c r="L133" s="180" vm="1325">
        <f ca="1"/>
        <v>102.44</v>
      </c>
      <c r="M133" s="180" vm="1326">
        <f ca="1"/>
        <v>102.5899</v>
      </c>
      <c r="N133" s="180" vm="1327">
        <f ca="1"/>
        <v>99.44</v>
      </c>
      <c r="O133" s="180" vm="1328">
        <f ca="1"/>
        <v>1776695</v>
      </c>
      <c r="Q133" s="182">
        <f t="shared" ca="1" si="3"/>
        <v>-2.6649820331784032E-2</v>
      </c>
    </row>
    <row r="134" spans="1:17" x14ac:dyDescent="0.25">
      <c r="A134" s="178">
        <f t="shared" si="4"/>
        <v>130</v>
      </c>
      <c r="B134" s="178" vm="1329">
        <f ca="1"/>
        <v>42404</v>
      </c>
      <c r="C134" s="178" vm="1267">
        <f ca="1"/>
        <v>8.9499999999999993</v>
      </c>
      <c r="D134" s="178" vm="1330">
        <f ca="1"/>
        <v>9.1</v>
      </c>
      <c r="E134" s="178" vm="1331">
        <f ca="1"/>
        <v>9.4450000000000003</v>
      </c>
      <c r="F134" s="178" vm="1332">
        <f ca="1"/>
        <v>8.86</v>
      </c>
      <c r="G134" s="178" vm="1333">
        <f ca="1"/>
        <v>841334</v>
      </c>
      <c r="I134" s="178">
        <f ca="1"/>
        <v>2380</v>
      </c>
      <c r="J134" s="180" vm="1334">
        <f ca="1"/>
        <v>45673</v>
      </c>
      <c r="K134" s="180" vm="1335">
        <f ca="1"/>
        <v>102.67</v>
      </c>
      <c r="L134" s="180" vm="317">
        <f ca="1"/>
        <v>103.66</v>
      </c>
      <c r="M134" s="180" vm="1336">
        <f ca="1"/>
        <v>103.875</v>
      </c>
      <c r="N134" s="180" vm="1337">
        <f ca="1"/>
        <v>101.56</v>
      </c>
      <c r="O134" s="180" vm="1338">
        <f ca="1"/>
        <v>1339019</v>
      </c>
      <c r="Q134" s="182">
        <f t="shared" ref="Q134:Q197" ca="1" si="5">LN(K134/K135)</f>
        <v>-1.1812685771566848E-2</v>
      </c>
    </row>
    <row r="135" spans="1:17" x14ac:dyDescent="0.25">
      <c r="A135" s="178">
        <f t="shared" ref="A135:A198" si="6">A134+1</f>
        <v>131</v>
      </c>
      <c r="B135" s="178" vm="1339">
        <f ca="1"/>
        <v>42405</v>
      </c>
      <c r="C135" s="178" vm="1340">
        <f ca="1"/>
        <v>8.6</v>
      </c>
      <c r="D135" s="178" vm="1341">
        <f ca="1"/>
        <v>8.8699999999999992</v>
      </c>
      <c r="E135" s="178" vm="1267">
        <f ca="1"/>
        <v>8.9499999999999993</v>
      </c>
      <c r="F135" s="178" vm="1342">
        <f ca="1"/>
        <v>8.5399999999999991</v>
      </c>
      <c r="G135" s="178" vm="1343">
        <f ca="1"/>
        <v>558289</v>
      </c>
      <c r="I135" s="178">
        <f ca="1"/>
        <v>2379</v>
      </c>
      <c r="J135" s="180" vm="1344">
        <f ca="1"/>
        <v>45672</v>
      </c>
      <c r="K135" s="180" vm="319">
        <f ca="1"/>
        <v>103.89</v>
      </c>
      <c r="L135" s="180" vm="1345">
        <f ca="1"/>
        <v>108.36</v>
      </c>
      <c r="M135" s="180" vm="1346">
        <f ca="1"/>
        <v>108.7</v>
      </c>
      <c r="N135" s="180" vm="1347">
        <f ca="1"/>
        <v>103.7137</v>
      </c>
      <c r="O135" s="180" vm="1348">
        <f ca="1"/>
        <v>963175</v>
      </c>
      <c r="Q135" s="182">
        <f t="shared" ca="1" si="5"/>
        <v>-1.1769907653860134E-2</v>
      </c>
    </row>
    <row r="136" spans="1:17" x14ac:dyDescent="0.25">
      <c r="A136" s="178">
        <f t="shared" si="6"/>
        <v>132</v>
      </c>
      <c r="B136" s="178" vm="1349">
        <f ca="1"/>
        <v>42408</v>
      </c>
      <c r="C136" s="178" vm="1350">
        <f ca="1"/>
        <v>9.27</v>
      </c>
      <c r="D136" s="178" vm="1351">
        <f ca="1"/>
        <v>8.5</v>
      </c>
      <c r="E136" s="178" vm="802">
        <f ca="1"/>
        <v>9.4</v>
      </c>
      <c r="F136" s="178" vm="1352">
        <f ca="1"/>
        <v>8.4</v>
      </c>
      <c r="G136" s="178" vm="1353">
        <f ca="1"/>
        <v>1945658</v>
      </c>
      <c r="I136" s="178">
        <f ca="1"/>
        <v>2378</v>
      </c>
      <c r="J136" s="180" vm="1354">
        <f ca="1"/>
        <v>45671</v>
      </c>
      <c r="K136" s="180" vm="111">
        <f ca="1"/>
        <v>105.12</v>
      </c>
      <c r="L136" s="180" vm="1355">
        <f ca="1"/>
        <v>106.89</v>
      </c>
      <c r="M136" s="180" vm="1356">
        <f ca="1"/>
        <v>108.41</v>
      </c>
      <c r="N136" s="180" vm="1357">
        <f ca="1"/>
        <v>104.35</v>
      </c>
      <c r="O136" s="180" vm="1358">
        <f ca="1"/>
        <v>1153555</v>
      </c>
      <c r="Q136" s="182">
        <f t="shared" ca="1" si="5"/>
        <v>-6.1643706036610514E-3</v>
      </c>
    </row>
    <row r="137" spans="1:17" x14ac:dyDescent="0.25">
      <c r="A137" s="178">
        <f t="shared" si="6"/>
        <v>133</v>
      </c>
      <c r="B137" s="178" vm="1359">
        <f ca="1"/>
        <v>42409</v>
      </c>
      <c r="C137" s="178" vm="1295">
        <f ca="1"/>
        <v>9.2100000000000009</v>
      </c>
      <c r="D137" s="178" vm="1182">
        <f ca="1"/>
        <v>9.17</v>
      </c>
      <c r="E137" s="178" vm="1304">
        <f ca="1"/>
        <v>9.4600000000000009</v>
      </c>
      <c r="F137" s="178" vm="1360">
        <f ca="1"/>
        <v>8.57</v>
      </c>
      <c r="G137" s="178" vm="1361">
        <f ca="1"/>
        <v>686495</v>
      </c>
      <c r="I137" s="178">
        <f ca="1"/>
        <v>2377</v>
      </c>
      <c r="J137" s="180" vm="1362">
        <f ca="1"/>
        <v>45670</v>
      </c>
      <c r="K137" s="180" vm="1251">
        <f ca="1"/>
        <v>105.77</v>
      </c>
      <c r="L137" s="180" vm="1363">
        <f ca="1"/>
        <v>108.96</v>
      </c>
      <c r="M137" s="180" vm="1364">
        <f ca="1"/>
        <v>109.84</v>
      </c>
      <c r="N137" s="180" vm="1365">
        <f ca="1"/>
        <v>103.69</v>
      </c>
      <c r="O137" s="180" vm="1366">
        <f ca="1"/>
        <v>1545708</v>
      </c>
      <c r="Q137" s="182">
        <f t="shared" ca="1" si="5"/>
        <v>-3.9577010716412342E-2</v>
      </c>
    </row>
    <row r="138" spans="1:17" x14ac:dyDescent="0.25">
      <c r="A138" s="178">
        <f t="shared" si="6"/>
        <v>134</v>
      </c>
      <c r="B138" s="178" vm="1367">
        <f ca="1"/>
        <v>42410</v>
      </c>
      <c r="C138" s="178" vm="1368">
        <f ca="1"/>
        <v>9.15</v>
      </c>
      <c r="D138" s="178" vm="804">
        <f ca="1"/>
        <v>9.26</v>
      </c>
      <c r="E138" s="178" vm="1369">
        <f ca="1"/>
        <v>9.66</v>
      </c>
      <c r="F138" s="178" vm="1368">
        <f ca="1"/>
        <v>9.15</v>
      </c>
      <c r="G138" s="178" vm="1370">
        <f ca="1"/>
        <v>573438</v>
      </c>
      <c r="I138" s="178">
        <f ca="1"/>
        <v>2376</v>
      </c>
      <c r="J138" s="180" vm="1371">
        <f ca="1"/>
        <v>45667</v>
      </c>
      <c r="K138" s="180" vm="1105">
        <f ca="1"/>
        <v>110.04</v>
      </c>
      <c r="L138" s="180" vm="1372">
        <f ca="1"/>
        <v>107.99</v>
      </c>
      <c r="M138" s="180" vm="1373">
        <f ca="1"/>
        <v>110.39</v>
      </c>
      <c r="N138" s="180" vm="1374">
        <f ca="1"/>
        <v>107.405</v>
      </c>
      <c r="O138" s="180" vm="1375">
        <f ca="1"/>
        <v>764703</v>
      </c>
      <c r="Q138" s="182">
        <f t="shared" ca="1" si="5"/>
        <v>3.2769008023147911E-3</v>
      </c>
    </row>
    <row r="139" spans="1:17" x14ac:dyDescent="0.25">
      <c r="A139" s="178">
        <f t="shared" si="6"/>
        <v>135</v>
      </c>
      <c r="B139" s="178" vm="1376">
        <f ca="1"/>
        <v>42411</v>
      </c>
      <c r="C139" s="178" vm="1377">
        <f ca="1"/>
        <v>8.77</v>
      </c>
      <c r="D139" s="178" vm="1311">
        <f ca="1"/>
        <v>9.06</v>
      </c>
      <c r="E139" s="178" vm="1378">
        <f ca="1"/>
        <v>9.3550000000000004</v>
      </c>
      <c r="F139" s="178" vm="1340">
        <f ca="1"/>
        <v>8.6</v>
      </c>
      <c r="G139" s="178" vm="1379">
        <f ca="1"/>
        <v>590679</v>
      </c>
      <c r="I139" s="178">
        <f ca="1"/>
        <v>2375</v>
      </c>
      <c r="J139" s="180" vm="1380">
        <f ca="1"/>
        <v>45665</v>
      </c>
      <c r="K139" s="180" vm="1381">
        <f ca="1"/>
        <v>109.68</v>
      </c>
      <c r="L139" s="180" vm="1382">
        <f ca="1"/>
        <v>109.42</v>
      </c>
      <c r="M139" s="180" vm="1383">
        <f ca="1"/>
        <v>109.9875</v>
      </c>
      <c r="N139" s="180" vm="1384">
        <f ca="1"/>
        <v>107.51</v>
      </c>
      <c r="O139" s="180" vm="1385">
        <f ca="1"/>
        <v>808473</v>
      </c>
      <c r="Q139" s="182">
        <f t="shared" ca="1" si="5"/>
        <v>-1.2503560559402143E-2</v>
      </c>
    </row>
    <row r="140" spans="1:17" x14ac:dyDescent="0.25">
      <c r="A140" s="178">
        <f t="shared" si="6"/>
        <v>136</v>
      </c>
      <c r="B140" s="178" vm="1386">
        <f ca="1"/>
        <v>42412</v>
      </c>
      <c r="C140" s="178" vm="1387">
        <f ca="1"/>
        <v>9.14</v>
      </c>
      <c r="D140" s="178" vm="1332">
        <f ca="1"/>
        <v>8.86</v>
      </c>
      <c r="E140" s="178" vm="1388">
        <f ca="1"/>
        <v>9.2200000000000006</v>
      </c>
      <c r="F140" s="178" vm="1389">
        <f ca="1"/>
        <v>8.61</v>
      </c>
      <c r="G140" s="178" vm="1390">
        <f ca="1"/>
        <v>867963</v>
      </c>
      <c r="I140" s="178">
        <f ca="1"/>
        <v>2374</v>
      </c>
      <c r="J140" s="180" vm="1391">
        <f ca="1"/>
        <v>45664</v>
      </c>
      <c r="K140" s="180" vm="1392">
        <f ca="1"/>
        <v>111.06</v>
      </c>
      <c r="L140" s="180" vm="1393">
        <f ca="1"/>
        <v>113.12</v>
      </c>
      <c r="M140" s="180" vm="1394">
        <f ca="1"/>
        <v>113.81</v>
      </c>
      <c r="N140" s="180" vm="1373">
        <f ca="1"/>
        <v>110.39</v>
      </c>
      <c r="O140" s="180" vm="1395">
        <f ca="1"/>
        <v>861518</v>
      </c>
      <c r="Q140" s="182">
        <f t="shared" ca="1" si="5"/>
        <v>-9.053080250475451E-3</v>
      </c>
    </row>
    <row r="141" spans="1:17" x14ac:dyDescent="0.25">
      <c r="A141" s="178">
        <f t="shared" si="6"/>
        <v>137</v>
      </c>
      <c r="B141" s="178" vm="1396">
        <f ca="1"/>
        <v>42416</v>
      </c>
      <c r="C141" s="178" vm="1397">
        <f ca="1"/>
        <v>9.34</v>
      </c>
      <c r="D141" s="178" vm="1398">
        <f ca="1"/>
        <v>9.24</v>
      </c>
      <c r="E141" s="178" vm="802">
        <f ca="1"/>
        <v>9.4</v>
      </c>
      <c r="F141" s="178" vm="1320">
        <f ca="1"/>
        <v>9.1199999999999992</v>
      </c>
      <c r="G141" s="178" vm="1399">
        <f ca="1"/>
        <v>477115</v>
      </c>
      <c r="I141" s="178">
        <f ca="1"/>
        <v>2373</v>
      </c>
      <c r="J141" s="180" vm="1400">
        <f ca="1"/>
        <v>45663</v>
      </c>
      <c r="K141" s="180" vm="1401">
        <f ca="1"/>
        <v>112.07</v>
      </c>
      <c r="L141" s="180" vm="1402">
        <f ca="1"/>
        <v>112.8</v>
      </c>
      <c r="M141" s="180" vm="1403">
        <f ca="1"/>
        <v>115.08</v>
      </c>
      <c r="N141" s="180" vm="1404">
        <f ca="1"/>
        <v>111.24</v>
      </c>
      <c r="O141" s="180" vm="1405">
        <f ca="1"/>
        <v>1264148</v>
      </c>
      <c r="Q141" s="182">
        <f t="shared" ca="1" si="5"/>
        <v>1.1396901750753131E-2</v>
      </c>
    </row>
    <row r="142" spans="1:17" x14ac:dyDescent="0.25">
      <c r="A142" s="178">
        <f t="shared" si="6"/>
        <v>138</v>
      </c>
      <c r="B142" s="178" vm="1406">
        <f ca="1"/>
        <v>42417</v>
      </c>
      <c r="C142" s="178" vm="1407">
        <f ca="1"/>
        <v>9.6199999999999992</v>
      </c>
      <c r="D142" s="178" vm="1304">
        <f ca="1"/>
        <v>9.4600000000000009</v>
      </c>
      <c r="E142" s="178" vm="1408">
        <f ca="1"/>
        <v>9.86</v>
      </c>
      <c r="F142" s="178" vm="1304">
        <f ca="1"/>
        <v>9.4600000000000009</v>
      </c>
      <c r="G142" s="178" vm="1409">
        <f ca="1"/>
        <v>705037</v>
      </c>
      <c r="I142" s="178">
        <f ca="1"/>
        <v>2372</v>
      </c>
      <c r="J142" s="180" vm="1410">
        <f ca="1"/>
        <v>45660</v>
      </c>
      <c r="K142" s="180" vm="1411">
        <f ca="1"/>
        <v>110.8</v>
      </c>
      <c r="L142" s="180" vm="1412">
        <f ca="1"/>
        <v>110.6</v>
      </c>
      <c r="M142" s="180" vm="1413">
        <f ca="1"/>
        <v>111.735</v>
      </c>
      <c r="N142" s="180" vm="1414">
        <f ca="1"/>
        <v>109.26</v>
      </c>
      <c r="O142" s="180" vm="1415">
        <f ca="1"/>
        <v>729770</v>
      </c>
      <c r="Q142" s="182">
        <f t="shared" ca="1" si="5"/>
        <v>6.9737184313621858E-3</v>
      </c>
    </row>
    <row r="143" spans="1:17" x14ac:dyDescent="0.25">
      <c r="A143" s="178">
        <f t="shared" si="6"/>
        <v>139</v>
      </c>
      <c r="B143" s="178" vm="1416">
        <f ca="1"/>
        <v>42418</v>
      </c>
      <c r="C143" s="178" vm="1133">
        <f ca="1"/>
        <v>9.65</v>
      </c>
      <c r="D143" s="178" vm="779">
        <f ca="1"/>
        <v>9.67</v>
      </c>
      <c r="E143" s="178" vm="1417">
        <f ca="1"/>
        <v>9.6999999999999993</v>
      </c>
      <c r="F143" s="178" vm="826">
        <f ca="1"/>
        <v>9.4499999999999993</v>
      </c>
      <c r="G143" s="178" vm="1418">
        <f ca="1"/>
        <v>586592</v>
      </c>
      <c r="I143" s="178">
        <f ca="1"/>
        <v>2371</v>
      </c>
      <c r="J143" s="180" vm="1419">
        <f ca="1"/>
        <v>45659</v>
      </c>
      <c r="K143" s="180" vm="1420">
        <f ca="1"/>
        <v>110.03</v>
      </c>
      <c r="L143" s="180" vm="1421">
        <f ca="1"/>
        <v>110.55</v>
      </c>
      <c r="M143" s="180" vm="1422">
        <f ca="1"/>
        <v>112.4</v>
      </c>
      <c r="N143" s="180" vm="1423">
        <f ca="1"/>
        <v>109.83</v>
      </c>
      <c r="O143" s="180" vm="1424">
        <f ca="1"/>
        <v>934800</v>
      </c>
      <c r="Q143" s="182">
        <f t="shared" ca="1" si="5"/>
        <v>4.5545715461660502E-3</v>
      </c>
    </row>
    <row r="144" spans="1:17" x14ac:dyDescent="0.25">
      <c r="A144" s="178">
        <f t="shared" si="6"/>
        <v>140</v>
      </c>
      <c r="B144" s="178" vm="1425">
        <f ca="1"/>
        <v>42419</v>
      </c>
      <c r="C144" s="178" vm="1397">
        <f ca="1"/>
        <v>9.34</v>
      </c>
      <c r="D144" s="178" vm="1407">
        <f ca="1"/>
        <v>9.6199999999999992</v>
      </c>
      <c r="E144" s="178" vm="1426">
        <f ca="1"/>
        <v>9.6850000000000005</v>
      </c>
      <c r="F144" s="178" vm="815">
        <f ca="1"/>
        <v>9.3000000000000007</v>
      </c>
      <c r="G144" s="178" vm="1427">
        <f ca="1"/>
        <v>757891</v>
      </c>
      <c r="I144" s="178">
        <f ca="1"/>
        <v>2370</v>
      </c>
      <c r="J144" s="180" vm="1428">
        <f ca="1"/>
        <v>45657</v>
      </c>
      <c r="K144" s="180" vm="1429">
        <f ca="1"/>
        <v>109.53</v>
      </c>
      <c r="L144" s="180" vm="1430">
        <f ca="1"/>
        <v>109.59</v>
      </c>
      <c r="M144" s="180" vm="565">
        <f ca="1"/>
        <v>110.65</v>
      </c>
      <c r="N144" s="180" vm="1431">
        <f ca="1"/>
        <v>108.68</v>
      </c>
      <c r="O144" s="180" vm="1432">
        <f ca="1"/>
        <v>905476</v>
      </c>
      <c r="Q144" s="182">
        <f t="shared" ca="1" si="5"/>
        <v>7.5146981197463424E-3</v>
      </c>
    </row>
    <row r="145" spans="1:17" x14ac:dyDescent="0.25">
      <c r="A145" s="178">
        <f t="shared" si="6"/>
        <v>141</v>
      </c>
      <c r="B145" s="178" vm="1433">
        <f ca="1"/>
        <v>42422</v>
      </c>
      <c r="C145" s="178" vm="1434">
        <f ca="1"/>
        <v>9.39</v>
      </c>
      <c r="D145" s="178" vm="1435">
        <f ca="1"/>
        <v>9.36</v>
      </c>
      <c r="E145" s="178" vm="1436">
        <f ca="1"/>
        <v>9.58</v>
      </c>
      <c r="F145" s="178" vm="815">
        <f ca="1"/>
        <v>9.3000000000000007</v>
      </c>
      <c r="G145" s="178" vm="1437">
        <f ca="1"/>
        <v>808691</v>
      </c>
      <c r="I145" s="178">
        <f ca="1"/>
        <v>2369</v>
      </c>
      <c r="J145" s="180" vm="1438">
        <f ca="1"/>
        <v>45656</v>
      </c>
      <c r="K145" s="180" vm="1439">
        <f ca="1"/>
        <v>108.71</v>
      </c>
      <c r="L145" s="180" vm="1440">
        <f ca="1"/>
        <v>109.45</v>
      </c>
      <c r="M145" s="180" vm="1441">
        <f ca="1"/>
        <v>109.92</v>
      </c>
      <c r="N145" s="180" vm="926">
        <f ca="1"/>
        <v>106.82</v>
      </c>
      <c r="O145" s="180" vm="1442">
        <f ca="1"/>
        <v>1057832</v>
      </c>
      <c r="Q145" s="182">
        <f t="shared" ca="1" si="5"/>
        <v>-1.8320705653450522E-2</v>
      </c>
    </row>
    <row r="146" spans="1:17" x14ac:dyDescent="0.25">
      <c r="A146" s="178">
        <f t="shared" si="6"/>
        <v>142</v>
      </c>
      <c r="B146" s="178" vm="1443">
        <f ca="1"/>
        <v>42423</v>
      </c>
      <c r="C146" s="178" vm="804">
        <f ca="1"/>
        <v>9.26</v>
      </c>
      <c r="D146" s="178" vm="802">
        <f ca="1"/>
        <v>9.4</v>
      </c>
      <c r="E146" s="178" vm="1444">
        <f ca="1"/>
        <v>9.5299999999999994</v>
      </c>
      <c r="F146" s="178" vm="1172">
        <f ca="1"/>
        <v>8.8000000000000007</v>
      </c>
      <c r="G146" s="178" vm="1445">
        <f ca="1"/>
        <v>1215890</v>
      </c>
      <c r="I146" s="178">
        <f ca="1"/>
        <v>2368</v>
      </c>
      <c r="J146" s="180" vm="1446">
        <f ca="1"/>
        <v>45653</v>
      </c>
      <c r="K146" s="180" vm="1447">
        <f ca="1"/>
        <v>110.72</v>
      </c>
      <c r="L146" s="180" vm="1448">
        <f ca="1"/>
        <v>112.46</v>
      </c>
      <c r="M146" s="180" vm="1449">
        <f ca="1"/>
        <v>114.16</v>
      </c>
      <c r="N146" s="180" vm="1450">
        <f ca="1"/>
        <v>110.63</v>
      </c>
      <c r="O146" s="180" vm="1451">
        <f ca="1"/>
        <v>930381</v>
      </c>
      <c r="Q146" s="182">
        <f t="shared" ca="1" si="5"/>
        <v>-1.9940751044652906E-2</v>
      </c>
    </row>
    <row r="147" spans="1:17" x14ac:dyDescent="0.25">
      <c r="A147" s="178">
        <f t="shared" si="6"/>
        <v>143</v>
      </c>
      <c r="B147" s="178" vm="1452">
        <f ca="1"/>
        <v>42424</v>
      </c>
      <c r="C147" s="178" vm="836">
        <f ca="1"/>
        <v>9.5500000000000007</v>
      </c>
      <c r="D147" s="178" vm="1453">
        <f ca="1"/>
        <v>9.09</v>
      </c>
      <c r="E147" s="178" vm="1436">
        <f ca="1"/>
        <v>9.58</v>
      </c>
      <c r="F147" s="178" vm="1453">
        <f ca="1"/>
        <v>9.09</v>
      </c>
      <c r="G147" s="178" vm="1454">
        <f ca="1"/>
        <v>848805</v>
      </c>
      <c r="I147" s="178">
        <f ca="1"/>
        <v>2367</v>
      </c>
      <c r="J147" s="180" vm="1455">
        <f ca="1"/>
        <v>45652</v>
      </c>
      <c r="K147" s="180" vm="1456">
        <f ca="1"/>
        <v>112.95</v>
      </c>
      <c r="L147" s="180" vm="1457">
        <f ca="1"/>
        <v>112.09</v>
      </c>
      <c r="M147" s="180" vm="1458">
        <f ca="1"/>
        <v>113.78</v>
      </c>
      <c r="N147" s="180" vm="1459">
        <f ca="1"/>
        <v>111.765</v>
      </c>
      <c r="O147" s="180" vm="1460">
        <f ca="1"/>
        <v>980164</v>
      </c>
      <c r="Q147" s="182">
        <f t="shared" ca="1" si="5"/>
        <v>5.9494914203305545E-3</v>
      </c>
    </row>
    <row r="148" spans="1:17" x14ac:dyDescent="0.25">
      <c r="A148" s="178">
        <f t="shared" si="6"/>
        <v>144</v>
      </c>
      <c r="B148" s="178" vm="1461">
        <f ca="1"/>
        <v>42425</v>
      </c>
      <c r="C148" s="178" vm="1408">
        <f ca="1"/>
        <v>9.86</v>
      </c>
      <c r="D148" s="178" vm="737">
        <f ca="1"/>
        <v>9.6</v>
      </c>
      <c r="E148" s="178" vm="758">
        <f ca="1"/>
        <v>9.9</v>
      </c>
      <c r="F148" s="178" vm="1312">
        <f ca="1"/>
        <v>9.32</v>
      </c>
      <c r="G148" s="178" vm="1462">
        <f ca="1"/>
        <v>718144</v>
      </c>
      <c r="I148" s="178">
        <f ca="1"/>
        <v>2366</v>
      </c>
      <c r="J148" s="180" vm="1463">
        <f ca="1"/>
        <v>45650</v>
      </c>
      <c r="K148" s="180" vm="1464">
        <f ca="1"/>
        <v>112.28</v>
      </c>
      <c r="L148" s="180" vm="1465">
        <f ca="1"/>
        <v>113.27</v>
      </c>
      <c r="M148" s="180" vm="1466">
        <f ca="1"/>
        <v>113.495</v>
      </c>
      <c r="N148" s="180" vm="1411">
        <f ca="1"/>
        <v>110.8</v>
      </c>
      <c r="O148" s="180" vm="1467">
        <f ca="1"/>
        <v>483625</v>
      </c>
      <c r="Q148" s="182">
        <f t="shared" ca="1" si="5"/>
        <v>-8.778597718940474E-3</v>
      </c>
    </row>
    <row r="149" spans="1:17" x14ac:dyDescent="0.25">
      <c r="A149" s="178">
        <f t="shared" si="6"/>
        <v>145</v>
      </c>
      <c r="B149" s="178" vm="1468">
        <f ca="1"/>
        <v>42426</v>
      </c>
      <c r="C149" s="178" vm="1469">
        <f ca="1"/>
        <v>9.77</v>
      </c>
      <c r="D149" s="178" vm="758">
        <f ca="1"/>
        <v>9.9</v>
      </c>
      <c r="E149" s="178" vm="1470">
        <f ca="1"/>
        <v>9.91</v>
      </c>
      <c r="F149" s="178" vm="1471">
        <f ca="1"/>
        <v>9.6549999999999994</v>
      </c>
      <c r="G149" s="178" vm="1472">
        <f ca="1"/>
        <v>723596</v>
      </c>
      <c r="I149" s="178">
        <f ca="1"/>
        <v>2365</v>
      </c>
      <c r="J149" s="180" vm="1473">
        <f ca="1"/>
        <v>45649</v>
      </c>
      <c r="K149" s="180" vm="1465">
        <f ca="1"/>
        <v>113.27</v>
      </c>
      <c r="L149" s="180" vm="1474">
        <f ca="1"/>
        <v>111.31</v>
      </c>
      <c r="M149" s="180" vm="1475">
        <f ca="1"/>
        <v>115.38500000000001</v>
      </c>
      <c r="N149" s="180" vm="1476">
        <f ca="1"/>
        <v>111.14</v>
      </c>
      <c r="O149" s="180" vm="1477">
        <f ca="1"/>
        <v>1354560</v>
      </c>
      <c r="Q149" s="182">
        <f t="shared" ca="1" si="5"/>
        <v>1.2526259819180256E-2</v>
      </c>
    </row>
    <row r="150" spans="1:17" x14ac:dyDescent="0.25">
      <c r="A150" s="178">
        <f t="shared" si="6"/>
        <v>146</v>
      </c>
      <c r="B150" s="178" vm="1478">
        <f ca="1"/>
        <v>42429</v>
      </c>
      <c r="C150" s="178" vm="1479">
        <f ca="1"/>
        <v>9.7899999999999991</v>
      </c>
      <c r="D150" s="178" vm="759">
        <f ca="1"/>
        <v>9.74</v>
      </c>
      <c r="E150" s="178" vm="1480">
        <f ca="1"/>
        <v>10.059900000000001</v>
      </c>
      <c r="F150" s="178" vm="1481">
        <f ca="1"/>
        <v>9.73</v>
      </c>
      <c r="G150" s="178" vm="1482">
        <f ca="1"/>
        <v>884004</v>
      </c>
      <c r="I150" s="178">
        <f ca="1"/>
        <v>2364</v>
      </c>
      <c r="J150" s="180" vm="1483">
        <f ca="1"/>
        <v>45646</v>
      </c>
      <c r="K150" s="180" vm="1484">
        <f ca="1"/>
        <v>111.86</v>
      </c>
      <c r="L150" s="180" vm="1485">
        <f ca="1"/>
        <v>105.26</v>
      </c>
      <c r="M150" s="180" vm="1486">
        <f ca="1"/>
        <v>113</v>
      </c>
      <c r="N150" s="180" vm="1487">
        <f ca="1"/>
        <v>104.4665</v>
      </c>
      <c r="O150" s="180" vm="1488">
        <f ca="1"/>
        <v>2773766</v>
      </c>
      <c r="Q150" s="182">
        <f t="shared" ca="1" si="5"/>
        <v>5.6832429179371889E-2</v>
      </c>
    </row>
    <row r="151" spans="1:17" x14ac:dyDescent="0.25">
      <c r="A151" s="178">
        <f t="shared" si="6"/>
        <v>147</v>
      </c>
      <c r="B151" s="178" vm="1489">
        <f ca="1"/>
        <v>42430</v>
      </c>
      <c r="C151" s="178" vm="1387">
        <f ca="1"/>
        <v>9.14</v>
      </c>
      <c r="D151" s="178" vm="789">
        <f ca="1"/>
        <v>9.33</v>
      </c>
      <c r="E151" s="178" vm="803">
        <f ca="1"/>
        <v>9.68</v>
      </c>
      <c r="F151" s="178" vm="1490">
        <f ca="1"/>
        <v>8.0850000000000009</v>
      </c>
      <c r="G151" s="178" vm="1491">
        <f ca="1"/>
        <v>4013606</v>
      </c>
      <c r="I151" s="178">
        <f ca="1"/>
        <v>2363</v>
      </c>
      <c r="J151" s="180" vm="1492">
        <f ca="1"/>
        <v>45645</v>
      </c>
      <c r="K151" s="180" vm="1493">
        <f ca="1"/>
        <v>105.68</v>
      </c>
      <c r="L151" s="180" vm="1494">
        <f ca="1"/>
        <v>108.39</v>
      </c>
      <c r="M151" s="180" vm="1495">
        <f ca="1"/>
        <v>109.36</v>
      </c>
      <c r="N151" s="180" vm="1496">
        <f ca="1"/>
        <v>104.625</v>
      </c>
      <c r="O151" s="180" vm="1497">
        <f ca="1"/>
        <v>1271304</v>
      </c>
      <c r="Q151" s="182">
        <f t="shared" ca="1" si="5"/>
        <v>-1.1010321551086624E-2</v>
      </c>
    </row>
    <row r="152" spans="1:17" x14ac:dyDescent="0.25">
      <c r="A152" s="178">
        <f t="shared" si="6"/>
        <v>148</v>
      </c>
      <c r="B152" s="178" vm="1498">
        <f ca="1"/>
        <v>42431</v>
      </c>
      <c r="C152" s="178" vm="825">
        <f ca="1"/>
        <v>9.85</v>
      </c>
      <c r="D152" s="178" vm="1499">
        <f ca="1"/>
        <v>9.0399999999999991</v>
      </c>
      <c r="E152" s="178" vm="1500">
        <f ca="1"/>
        <v>10.16</v>
      </c>
      <c r="F152" s="178" vm="1267">
        <f ca="1"/>
        <v>8.9499999999999993</v>
      </c>
      <c r="G152" s="178" vm="1501">
        <f ca="1"/>
        <v>2262008</v>
      </c>
      <c r="I152" s="178">
        <f ca="1"/>
        <v>2362</v>
      </c>
      <c r="J152" s="180" vm="1502">
        <f ca="1"/>
        <v>45644</v>
      </c>
      <c r="K152" s="180" vm="1503">
        <f ca="1"/>
        <v>106.85</v>
      </c>
      <c r="L152" s="180" vm="1504">
        <f ca="1"/>
        <v>111.73</v>
      </c>
      <c r="M152" s="180" vm="1505">
        <f ca="1"/>
        <v>112.27</v>
      </c>
      <c r="N152" s="180" vm="1506">
        <f ca="1"/>
        <v>106.46</v>
      </c>
      <c r="O152" s="180" vm="1507">
        <f ca="1"/>
        <v>1491951</v>
      </c>
      <c r="Q152" s="182">
        <f t="shared" ca="1" si="5"/>
        <v>-4.3046939113384926E-2</v>
      </c>
    </row>
    <row r="153" spans="1:17" x14ac:dyDescent="0.25">
      <c r="A153" s="178">
        <f t="shared" si="6"/>
        <v>149</v>
      </c>
      <c r="B153" s="178" vm="1508">
        <f ca="1"/>
        <v>42432</v>
      </c>
      <c r="C153" s="178" vm="768">
        <f ca="1"/>
        <v>10.029999999999999</v>
      </c>
      <c r="D153" s="178" vm="813">
        <f ca="1"/>
        <v>9.7799999999999994</v>
      </c>
      <c r="E153" s="178" vm="1509">
        <f ca="1"/>
        <v>10.08</v>
      </c>
      <c r="F153" s="178" vm="813">
        <f ca="1"/>
        <v>9.7799999999999994</v>
      </c>
      <c r="G153" s="178" vm="1510">
        <f ca="1"/>
        <v>1230265</v>
      </c>
      <c r="I153" s="178">
        <f ca="1"/>
        <v>2361</v>
      </c>
      <c r="J153" s="180" vm="1511">
        <f ca="1"/>
        <v>45643</v>
      </c>
      <c r="K153" s="180" vm="1512">
        <f ca="1"/>
        <v>111.55</v>
      </c>
      <c r="L153" s="180" vm="1513">
        <f ca="1"/>
        <v>109</v>
      </c>
      <c r="M153" s="180" vm="1514">
        <f ca="1"/>
        <v>113.1</v>
      </c>
      <c r="N153" s="180" vm="1515">
        <f ca="1"/>
        <v>108.66249999999999</v>
      </c>
      <c r="O153" s="180" vm="1516">
        <f ca="1"/>
        <v>1353297</v>
      </c>
      <c r="Q153" s="182">
        <f t="shared" ca="1" si="5"/>
        <v>2.3492078477339234E-2</v>
      </c>
    </row>
    <row r="154" spans="1:17" x14ac:dyDescent="0.25">
      <c r="A154" s="178">
        <f t="shared" si="6"/>
        <v>150</v>
      </c>
      <c r="B154" s="178" vm="1517">
        <f ca="1"/>
        <v>42433</v>
      </c>
      <c r="C154" s="178" vm="758">
        <f ca="1"/>
        <v>9.9</v>
      </c>
      <c r="D154" s="178" vm="1518">
        <f ca="1"/>
        <v>9.99</v>
      </c>
      <c r="E154" s="178" vm="1519">
        <f ca="1"/>
        <v>10.138</v>
      </c>
      <c r="F154" s="178" vm="1520">
        <f ca="1"/>
        <v>9.7723999999999993</v>
      </c>
      <c r="G154" s="178" vm="1521">
        <f ca="1"/>
        <v>806549</v>
      </c>
      <c r="I154" s="178">
        <f ca="1"/>
        <v>2360</v>
      </c>
      <c r="J154" s="180" vm="1522">
        <f ca="1"/>
        <v>45642</v>
      </c>
      <c r="K154" s="180" vm="1363">
        <f ca="1"/>
        <v>108.96</v>
      </c>
      <c r="L154" s="180" vm="1523">
        <f ca="1"/>
        <v>111.34</v>
      </c>
      <c r="M154" s="180" vm="1524">
        <f ca="1"/>
        <v>112.99</v>
      </c>
      <c r="N154" s="180" vm="1112">
        <f ca="1"/>
        <v>108.88</v>
      </c>
      <c r="O154" s="180" vm="1525">
        <f ca="1"/>
        <v>1498689</v>
      </c>
      <c r="Q154" s="182">
        <f t="shared" ca="1" si="5"/>
        <v>-2.5014898675773865E-2</v>
      </c>
    </row>
    <row r="155" spans="1:17" x14ac:dyDescent="0.25">
      <c r="A155" s="178">
        <f t="shared" si="6"/>
        <v>151</v>
      </c>
      <c r="B155" s="178" vm="1526">
        <f ca="1"/>
        <v>42436</v>
      </c>
      <c r="C155" s="178" vm="1518">
        <f ca="1"/>
        <v>9.99</v>
      </c>
      <c r="D155" s="178" vm="1123">
        <f ca="1"/>
        <v>9.81</v>
      </c>
      <c r="E155" s="178" vm="1527">
        <f ca="1"/>
        <v>10.06</v>
      </c>
      <c r="F155" s="178" vm="1123">
        <f ca="1"/>
        <v>9.81</v>
      </c>
      <c r="G155" s="178" vm="1528">
        <f ca="1"/>
        <v>716907</v>
      </c>
      <c r="I155" s="178">
        <f ca="1"/>
        <v>2359</v>
      </c>
      <c r="J155" s="180" vm="1529">
        <f ca="1"/>
        <v>45639</v>
      </c>
      <c r="K155" s="180" vm="1530">
        <f ca="1"/>
        <v>111.72</v>
      </c>
      <c r="L155" s="180" vm="1531">
        <f ca="1"/>
        <v>113.21</v>
      </c>
      <c r="M155" s="180" vm="1532">
        <f ca="1"/>
        <v>113.34480000000001</v>
      </c>
      <c r="N155" s="180" vm="1533">
        <f ca="1"/>
        <v>110.33</v>
      </c>
      <c r="O155" s="180" vm="1534">
        <f ca="1"/>
        <v>1095839</v>
      </c>
      <c r="Q155" s="182">
        <f t="shared" ca="1" si="5"/>
        <v>-1.0860963167714574E-2</v>
      </c>
    </row>
    <row r="156" spans="1:17" x14ac:dyDescent="0.25">
      <c r="A156" s="178">
        <f t="shared" si="6"/>
        <v>152</v>
      </c>
      <c r="B156" s="178" vm="1535">
        <f ca="1"/>
        <v>42437</v>
      </c>
      <c r="C156" s="178" vm="1536">
        <f ca="1"/>
        <v>9.43</v>
      </c>
      <c r="D156" s="178" vm="746">
        <f ca="1"/>
        <v>9.9700000000000006</v>
      </c>
      <c r="E156" s="178" vm="1537">
        <f ca="1"/>
        <v>10.01</v>
      </c>
      <c r="F156" s="178" vm="1434">
        <f ca="1"/>
        <v>9.39</v>
      </c>
      <c r="G156" s="178" vm="1538">
        <f ca="1"/>
        <v>896425</v>
      </c>
      <c r="I156" s="178">
        <f ca="1"/>
        <v>2358</v>
      </c>
      <c r="J156" s="180" vm="1539">
        <f ca="1"/>
        <v>45638</v>
      </c>
      <c r="K156" s="180" vm="1540">
        <f ca="1"/>
        <v>112.94</v>
      </c>
      <c r="L156" s="180" vm="1541">
        <f ca="1"/>
        <v>113.08</v>
      </c>
      <c r="M156" s="180" vm="1542">
        <f ca="1"/>
        <v>113.96</v>
      </c>
      <c r="N156" s="180" vm="1543">
        <f ca="1"/>
        <v>112.3</v>
      </c>
      <c r="O156" s="180" vm="1544">
        <f ca="1"/>
        <v>1067718</v>
      </c>
      <c r="Q156" s="182">
        <f t="shared" ca="1" si="5"/>
        <v>-3.8001017848167365E-3</v>
      </c>
    </row>
    <row r="157" spans="1:17" x14ac:dyDescent="0.25">
      <c r="A157" s="178">
        <f t="shared" si="6"/>
        <v>153</v>
      </c>
      <c r="B157" s="178" vm="1545">
        <f ca="1"/>
        <v>42438</v>
      </c>
      <c r="C157" s="178" vm="1159">
        <f ca="1"/>
        <v>9.23</v>
      </c>
      <c r="D157" s="178" vm="826">
        <f ca="1"/>
        <v>9.4499999999999993</v>
      </c>
      <c r="E157" s="178" vm="1546">
        <f ca="1"/>
        <v>9.51</v>
      </c>
      <c r="F157" s="178" vm="1547">
        <f ca="1"/>
        <v>9.1050000000000004</v>
      </c>
      <c r="G157" s="178" vm="1548">
        <f ca="1"/>
        <v>530519</v>
      </c>
      <c r="I157" s="178">
        <f ca="1"/>
        <v>2357</v>
      </c>
      <c r="J157" s="180" vm="1549">
        <f ca="1"/>
        <v>45637</v>
      </c>
      <c r="K157" s="180" vm="1550">
        <f ca="1"/>
        <v>113.37</v>
      </c>
      <c r="L157" s="180" vm="1422">
        <f ca="1"/>
        <v>112.4</v>
      </c>
      <c r="M157" s="180" vm="1551">
        <f ca="1"/>
        <v>114.07</v>
      </c>
      <c r="N157" s="180" vm="1552">
        <f ca="1"/>
        <v>112.32</v>
      </c>
      <c r="O157" s="180" vm="1553">
        <f ca="1"/>
        <v>1444222</v>
      </c>
      <c r="Q157" s="182">
        <f t="shared" ca="1" si="5"/>
        <v>1.7170476557957132E-2</v>
      </c>
    </row>
    <row r="158" spans="1:17" x14ac:dyDescent="0.25">
      <c r="A158" s="178">
        <f t="shared" si="6"/>
        <v>154</v>
      </c>
      <c r="B158" s="178" vm="1554">
        <f ca="1"/>
        <v>42439</v>
      </c>
      <c r="C158" s="178" vm="1555">
        <f ca="1"/>
        <v>8.9</v>
      </c>
      <c r="D158" s="178" vm="1350">
        <f ca="1"/>
        <v>9.27</v>
      </c>
      <c r="E158" s="178" vm="1397">
        <f ca="1"/>
        <v>9.34</v>
      </c>
      <c r="F158" s="178" vm="1556">
        <f ca="1"/>
        <v>8.7449999999999992</v>
      </c>
      <c r="G158" s="178" vm="1557">
        <f ca="1"/>
        <v>923734</v>
      </c>
      <c r="I158" s="178">
        <f ca="1"/>
        <v>2356</v>
      </c>
      <c r="J158" s="180" vm="1558">
        <f ca="1"/>
        <v>45636</v>
      </c>
      <c r="K158" s="180" vm="1559">
        <f ca="1"/>
        <v>111.44</v>
      </c>
      <c r="L158" s="180" vm="1560">
        <f ca="1"/>
        <v>110.84</v>
      </c>
      <c r="M158" s="180" vm="1514">
        <f ca="1"/>
        <v>113.1</v>
      </c>
      <c r="N158" s="180" vm="1561">
        <f ca="1"/>
        <v>110.22</v>
      </c>
      <c r="O158" s="180" vm="1562">
        <f ca="1"/>
        <v>1172507</v>
      </c>
      <c r="Q158" s="182">
        <f t="shared" ca="1" si="5"/>
        <v>7.6566603842815146E-3</v>
      </c>
    </row>
    <row r="159" spans="1:17" x14ac:dyDescent="0.25">
      <c r="A159" s="178">
        <f t="shared" si="6"/>
        <v>155</v>
      </c>
      <c r="B159" s="178" vm="1563">
        <f ca="1"/>
        <v>42440</v>
      </c>
      <c r="C159" s="178" vm="803">
        <f ca="1"/>
        <v>9.68</v>
      </c>
      <c r="D159" s="178" vm="1305">
        <f ca="1"/>
        <v>9.02</v>
      </c>
      <c r="E159" s="178" vm="803">
        <f ca="1"/>
        <v>9.68</v>
      </c>
      <c r="F159" s="178" vm="1267">
        <f ca="1"/>
        <v>8.9499999999999993</v>
      </c>
      <c r="G159" s="178" vm="1564">
        <f ca="1"/>
        <v>860582</v>
      </c>
      <c r="I159" s="178">
        <f ca="1"/>
        <v>2355</v>
      </c>
      <c r="J159" s="180" vm="1565">
        <f ca="1"/>
        <v>45635</v>
      </c>
      <c r="K159" s="180" vm="881">
        <f ca="1"/>
        <v>110.59</v>
      </c>
      <c r="L159" s="180" vm="1566">
        <f ca="1"/>
        <v>110.12</v>
      </c>
      <c r="M159" s="180" vm="1567">
        <f ca="1"/>
        <v>112</v>
      </c>
      <c r="N159" s="180" vm="1568">
        <f ca="1"/>
        <v>108.5</v>
      </c>
      <c r="O159" s="180" vm="1569">
        <f ca="1"/>
        <v>1423292</v>
      </c>
      <c r="Q159" s="182">
        <f t="shared" ca="1" si="5"/>
        <v>7.6246171319878904E-3</v>
      </c>
    </row>
    <row r="160" spans="1:17" x14ac:dyDescent="0.25">
      <c r="A160" s="178">
        <f t="shared" si="6"/>
        <v>156</v>
      </c>
      <c r="B160" s="178" vm="1570">
        <f ca="1"/>
        <v>42443</v>
      </c>
      <c r="C160" s="178" vm="1469">
        <f ca="1"/>
        <v>9.77</v>
      </c>
      <c r="D160" s="178" vm="1123">
        <f ca="1"/>
        <v>9.81</v>
      </c>
      <c r="E160" s="178" vm="1408">
        <f ca="1"/>
        <v>9.86</v>
      </c>
      <c r="F160" s="178" vm="1407">
        <f ca="1"/>
        <v>9.6199999999999992</v>
      </c>
      <c r="G160" s="178" vm="1571">
        <f ca="1"/>
        <v>658907</v>
      </c>
      <c r="I160" s="178">
        <f ca="1"/>
        <v>2354</v>
      </c>
      <c r="J160" s="180" vm="1572">
        <f ca="1"/>
        <v>45632</v>
      </c>
      <c r="K160" s="180" vm="1573">
        <f ca="1"/>
        <v>109.75</v>
      </c>
      <c r="L160" s="180" vm="1574">
        <f ca="1"/>
        <v>111.77</v>
      </c>
      <c r="M160" s="180" vm="1575">
        <f ca="1"/>
        <v>112.45</v>
      </c>
      <c r="N160" s="180" vm="24">
        <f ca="1"/>
        <v>109.56</v>
      </c>
      <c r="O160" s="180" vm="1576">
        <f ca="1"/>
        <v>1035367</v>
      </c>
      <c r="Q160" s="182">
        <f t="shared" ca="1" si="5"/>
        <v>-1.4567971255282886E-3</v>
      </c>
    </row>
    <row r="161" spans="1:17" x14ac:dyDescent="0.25">
      <c r="A161" s="178">
        <f t="shared" si="6"/>
        <v>157</v>
      </c>
      <c r="B161" s="178" vm="1577">
        <f ca="1"/>
        <v>42444</v>
      </c>
      <c r="C161" s="178" vm="1133">
        <f ca="1"/>
        <v>9.65</v>
      </c>
      <c r="D161" s="178" vm="1578">
        <f ca="1"/>
        <v>9.7100000000000009</v>
      </c>
      <c r="E161" s="178" vm="1408">
        <f ca="1"/>
        <v>9.86</v>
      </c>
      <c r="F161" s="178" vm="1142">
        <f ca="1"/>
        <v>9.5</v>
      </c>
      <c r="G161" s="178" vm="1579">
        <f ca="1"/>
        <v>545128</v>
      </c>
      <c r="I161" s="178">
        <f ca="1"/>
        <v>2353</v>
      </c>
      <c r="J161" s="180" vm="1580">
        <f ca="1"/>
        <v>45631</v>
      </c>
      <c r="K161" s="180" vm="1581">
        <f ca="1"/>
        <v>109.91</v>
      </c>
      <c r="L161" s="180" vm="1582">
        <f ca="1"/>
        <v>113.25</v>
      </c>
      <c r="M161" s="180" vm="1583">
        <f ca="1"/>
        <v>113.455</v>
      </c>
      <c r="N161" s="180" vm="1584">
        <f ca="1"/>
        <v>109.53959999999999</v>
      </c>
      <c r="O161" s="180" vm="1585">
        <f ca="1"/>
        <v>1208906</v>
      </c>
      <c r="Q161" s="182">
        <f t="shared" ca="1" si="5"/>
        <v>-3.0200780864600662E-2</v>
      </c>
    </row>
    <row r="162" spans="1:17" x14ac:dyDescent="0.25">
      <c r="A162" s="178">
        <f t="shared" si="6"/>
        <v>158</v>
      </c>
      <c r="B162" s="178" vm="1586">
        <f ca="1"/>
        <v>42445</v>
      </c>
      <c r="C162" s="178" vm="780">
        <f ca="1"/>
        <v>9.5399999999999991</v>
      </c>
      <c r="D162" s="178" vm="1587">
        <f ca="1"/>
        <v>9.64</v>
      </c>
      <c r="E162" s="178" vm="1417">
        <f ca="1"/>
        <v>9.6999999999999993</v>
      </c>
      <c r="F162" s="178" vm="1588">
        <f ca="1"/>
        <v>9.44</v>
      </c>
      <c r="G162" s="178" vm="1589">
        <f ca="1"/>
        <v>511953</v>
      </c>
      <c r="I162" s="178">
        <f ca="1"/>
        <v>2352</v>
      </c>
      <c r="J162" s="180" vm="1590">
        <f ca="1"/>
        <v>45630</v>
      </c>
      <c r="K162" s="180" vm="1591">
        <f ca="1"/>
        <v>113.28</v>
      </c>
      <c r="L162" s="180" vm="1592">
        <f ca="1"/>
        <v>111.33</v>
      </c>
      <c r="M162" s="180" vm="1593">
        <f ca="1"/>
        <v>114.03</v>
      </c>
      <c r="N162" s="180" vm="1594">
        <f ca="1"/>
        <v>111.23009999999999</v>
      </c>
      <c r="O162" s="180" vm="1595">
        <f ca="1"/>
        <v>1231667</v>
      </c>
      <c r="Q162" s="182">
        <f t="shared" ca="1" si="5"/>
        <v>1.8082708899060142E-2</v>
      </c>
    </row>
    <row r="163" spans="1:17" x14ac:dyDescent="0.25">
      <c r="A163" s="178">
        <f t="shared" si="6"/>
        <v>159</v>
      </c>
      <c r="B163" s="178" vm="1596">
        <f ca="1"/>
        <v>42446</v>
      </c>
      <c r="C163" s="178" vm="1597">
        <f ca="1"/>
        <v>9.82</v>
      </c>
      <c r="D163" s="178" vm="1598">
        <f ca="1"/>
        <v>9.52</v>
      </c>
      <c r="E163" s="178" vm="659">
        <f ca="1"/>
        <v>9.89</v>
      </c>
      <c r="F163" s="178" vm="1598">
        <f ca="1"/>
        <v>9.52</v>
      </c>
      <c r="G163" s="178" vm="1599">
        <f ca="1"/>
        <v>596190</v>
      </c>
      <c r="I163" s="178">
        <f ca="1"/>
        <v>2351</v>
      </c>
      <c r="J163" s="180" vm="1600">
        <f ca="1"/>
        <v>45629</v>
      </c>
      <c r="K163" s="180" vm="1601">
        <f ca="1"/>
        <v>111.25</v>
      </c>
      <c r="L163" s="180" vm="1602">
        <f ca="1"/>
        <v>109.8</v>
      </c>
      <c r="M163" s="180" vm="1603">
        <f ca="1"/>
        <v>111.63</v>
      </c>
      <c r="N163" s="180" vm="1604">
        <f ca="1"/>
        <v>107.61</v>
      </c>
      <c r="O163" s="180" vm="1605">
        <f ca="1"/>
        <v>1344800</v>
      </c>
      <c r="Q163" s="182">
        <f t="shared" ca="1" si="5"/>
        <v>1.4212885792290686E-2</v>
      </c>
    </row>
    <row r="164" spans="1:17" x14ac:dyDescent="0.25">
      <c r="A164" s="178">
        <f t="shared" si="6"/>
        <v>160</v>
      </c>
      <c r="B164" s="178" vm="1606">
        <f ca="1"/>
        <v>42447</v>
      </c>
      <c r="C164" s="178" vm="768">
        <f ca="1"/>
        <v>10.029999999999999</v>
      </c>
      <c r="D164" s="178" vm="1607">
        <f ca="1"/>
        <v>9.8800000000000008</v>
      </c>
      <c r="E164" s="178" vm="770">
        <f ca="1"/>
        <v>10.1</v>
      </c>
      <c r="F164" s="178" vm="771">
        <f ca="1"/>
        <v>9.8699999999999992</v>
      </c>
      <c r="G164" s="178" vm="1608">
        <f ca="1"/>
        <v>993765</v>
      </c>
      <c r="I164" s="178">
        <f ca="1"/>
        <v>2350</v>
      </c>
      <c r="J164" s="180" vm="1609">
        <f ca="1"/>
        <v>45628</v>
      </c>
      <c r="K164" s="180" vm="1381">
        <f ca="1"/>
        <v>109.68</v>
      </c>
      <c r="L164" s="180" vm="1610">
        <f ca="1"/>
        <v>106.24</v>
      </c>
      <c r="M164" s="180" vm="180">
        <f ca="1"/>
        <v>110.18</v>
      </c>
      <c r="N164" s="180" vm="1611">
        <f ca="1"/>
        <v>105.83</v>
      </c>
      <c r="O164" s="180" vm="1612">
        <f ca="1"/>
        <v>1417558</v>
      </c>
      <c r="Q164" s="182">
        <f t="shared" ca="1" si="5"/>
        <v>3.790866398189801E-2</v>
      </c>
    </row>
    <row r="165" spans="1:17" x14ac:dyDescent="0.25">
      <c r="A165" s="178">
        <f t="shared" si="6"/>
        <v>161</v>
      </c>
      <c r="B165" s="178" vm="1613">
        <f ca="1"/>
        <v>42450</v>
      </c>
      <c r="C165" s="178" vm="1597">
        <f ca="1"/>
        <v>9.82</v>
      </c>
      <c r="D165" s="178" vm="1614">
        <f ca="1"/>
        <v>9.9600000000000009</v>
      </c>
      <c r="E165" s="178" vm="846">
        <f ca="1"/>
        <v>10.119999999999999</v>
      </c>
      <c r="F165" s="178" vm="1151">
        <f ca="1"/>
        <v>9.75</v>
      </c>
      <c r="G165" s="178" vm="1615">
        <f ca="1"/>
        <v>488878</v>
      </c>
      <c r="I165" s="178">
        <f ca="1"/>
        <v>2349</v>
      </c>
      <c r="J165" s="180" vm="1616">
        <f ca="1"/>
        <v>45625</v>
      </c>
      <c r="K165" s="180" vm="1617">
        <f ca="1"/>
        <v>105.6</v>
      </c>
      <c r="L165" s="180" vm="873">
        <f ca="1"/>
        <v>105.99</v>
      </c>
      <c r="M165" s="180" vm="1618">
        <f ca="1"/>
        <v>106.7364</v>
      </c>
      <c r="N165" s="180" vm="1619">
        <f ca="1"/>
        <v>104.56</v>
      </c>
      <c r="O165" s="180" vm="1620">
        <f ca="1"/>
        <v>760643</v>
      </c>
      <c r="Q165" s="182">
        <f t="shared" ca="1" si="5"/>
        <v>0</v>
      </c>
    </row>
    <row r="166" spans="1:17" x14ac:dyDescent="0.25">
      <c r="A166" s="178">
        <f t="shared" si="6"/>
        <v>162</v>
      </c>
      <c r="B166" s="178" vm="1621">
        <f ca="1"/>
        <v>42451</v>
      </c>
      <c r="C166" s="178" vm="1417">
        <f ca="1"/>
        <v>9.6999999999999993</v>
      </c>
      <c r="D166" s="178" vm="814">
        <f ca="1"/>
        <v>9.8000000000000007</v>
      </c>
      <c r="E166" s="178" vm="1622">
        <f ca="1"/>
        <v>9.83</v>
      </c>
      <c r="F166" s="178" vm="1623">
        <f ca="1"/>
        <v>9.48</v>
      </c>
      <c r="G166" s="178" vm="1624">
        <f ca="1"/>
        <v>467223</v>
      </c>
      <c r="I166" s="178">
        <f ca="1"/>
        <v>2348</v>
      </c>
      <c r="J166" s="180" vm="1625">
        <f ca="1"/>
        <v>45623</v>
      </c>
      <c r="K166" s="180" vm="1617">
        <f ca="1"/>
        <v>105.6</v>
      </c>
      <c r="L166" s="180" vm="1030">
        <f ca="1"/>
        <v>105.21</v>
      </c>
      <c r="M166" s="180" vm="1626">
        <f ca="1"/>
        <v>107.28</v>
      </c>
      <c r="N166" s="180" vm="1627">
        <f ca="1"/>
        <v>105.0699</v>
      </c>
      <c r="O166" s="180" vm="1628">
        <f ca="1"/>
        <v>1849084</v>
      </c>
      <c r="Q166" s="182">
        <f t="shared" ca="1" si="5"/>
        <v>1.4690715410003592E-2</v>
      </c>
    </row>
    <row r="167" spans="1:17" x14ac:dyDescent="0.25">
      <c r="A167" s="178">
        <f t="shared" si="6"/>
        <v>163</v>
      </c>
      <c r="B167" s="178" vm="1629">
        <f ca="1"/>
        <v>42452</v>
      </c>
      <c r="C167" s="178" vm="789">
        <f ca="1"/>
        <v>9.33</v>
      </c>
      <c r="D167" s="178" vm="1133">
        <f ca="1"/>
        <v>9.65</v>
      </c>
      <c r="E167" s="178" vm="1133">
        <f ca="1"/>
        <v>9.65</v>
      </c>
      <c r="F167" s="178" vm="1630">
        <f ca="1"/>
        <v>9.2799999999999994</v>
      </c>
      <c r="G167" s="178" vm="1631">
        <f ca="1"/>
        <v>517961</v>
      </c>
      <c r="I167" s="178">
        <f ca="1"/>
        <v>2347</v>
      </c>
      <c r="J167" s="180" vm="1632">
        <f ca="1"/>
        <v>45622</v>
      </c>
      <c r="K167" s="180" vm="1633">
        <f ca="1"/>
        <v>104.06</v>
      </c>
      <c r="L167" s="180" vm="1634">
        <f ca="1"/>
        <v>108.08</v>
      </c>
      <c r="M167" s="180" vm="1635">
        <f ca="1"/>
        <v>108.22</v>
      </c>
      <c r="N167" s="180" vm="1636">
        <f ca="1"/>
        <v>104.03</v>
      </c>
      <c r="O167" s="180" vm="1637">
        <f ca="1"/>
        <v>1313112</v>
      </c>
      <c r="Q167" s="182">
        <f t="shared" ca="1" si="5"/>
        <v>-4.2058976595766163E-2</v>
      </c>
    </row>
    <row r="168" spans="1:17" x14ac:dyDescent="0.25">
      <c r="A168" s="178">
        <f t="shared" si="6"/>
        <v>164</v>
      </c>
      <c r="B168" s="178" vm="1638">
        <f ca="1"/>
        <v>42453</v>
      </c>
      <c r="C168" s="178" vm="1295">
        <f ca="1"/>
        <v>9.2100000000000009</v>
      </c>
      <c r="D168" s="178" vm="1639">
        <f ca="1"/>
        <v>9.31</v>
      </c>
      <c r="E168" s="178" vm="1640">
        <f ca="1"/>
        <v>9.35</v>
      </c>
      <c r="F168" s="178" vm="1182">
        <f ca="1"/>
        <v>9.17</v>
      </c>
      <c r="G168" s="178" vm="1641">
        <f ca="1"/>
        <v>595591</v>
      </c>
      <c r="I168" s="178">
        <f ca="1"/>
        <v>2346</v>
      </c>
      <c r="J168" s="180" vm="1642">
        <f ca="1"/>
        <v>45621</v>
      </c>
      <c r="K168" s="180" vm="1643">
        <f ca="1"/>
        <v>108.53</v>
      </c>
      <c r="L168" s="180" vm="1644">
        <f ca="1"/>
        <v>107.44</v>
      </c>
      <c r="M168" s="180" vm="1645">
        <f ca="1"/>
        <v>109.64</v>
      </c>
      <c r="N168" s="180" vm="1646">
        <f ca="1"/>
        <v>107.11</v>
      </c>
      <c r="O168" s="180" vm="1647">
        <f ca="1"/>
        <v>2041985</v>
      </c>
      <c r="Q168" s="182">
        <f t="shared" ca="1" si="5"/>
        <v>2.2833106020371124E-2</v>
      </c>
    </row>
    <row r="169" spans="1:17" x14ac:dyDescent="0.25">
      <c r="A169" s="178">
        <f t="shared" si="6"/>
        <v>165</v>
      </c>
      <c r="B169" s="178" vm="1648">
        <f ca="1"/>
        <v>42457</v>
      </c>
      <c r="C169" s="178" vm="1321">
        <f ca="1"/>
        <v>8.83</v>
      </c>
      <c r="D169" s="178" vm="1295">
        <f ca="1"/>
        <v>9.2100000000000009</v>
      </c>
      <c r="E169" s="178" vm="1295">
        <f ca="1"/>
        <v>9.2100000000000009</v>
      </c>
      <c r="F169" s="178" vm="1247">
        <f ca="1"/>
        <v>8.67</v>
      </c>
      <c r="G169" s="178" vm="1649">
        <f ca="1"/>
        <v>1120320</v>
      </c>
      <c r="I169" s="178">
        <f ca="1"/>
        <v>2345</v>
      </c>
      <c r="J169" s="180" vm="1650">
        <f ca="1"/>
        <v>45618</v>
      </c>
      <c r="K169" s="180" vm="1651">
        <f ca="1"/>
        <v>106.08</v>
      </c>
      <c r="L169" s="180" vm="330">
        <f ca="1"/>
        <v>103.8</v>
      </c>
      <c r="M169" s="180" vm="1652">
        <f ca="1"/>
        <v>107.73</v>
      </c>
      <c r="N169" s="180" vm="110">
        <f ca="1"/>
        <v>103.75</v>
      </c>
      <c r="O169" s="180" vm="1653">
        <f ca="1"/>
        <v>1921879</v>
      </c>
      <c r="Q169" s="182">
        <f t="shared" ca="1" si="5"/>
        <v>4.1085195318447926E-2</v>
      </c>
    </row>
    <row r="170" spans="1:17" x14ac:dyDescent="0.25">
      <c r="A170" s="178">
        <f t="shared" si="6"/>
        <v>166</v>
      </c>
      <c r="B170" s="178" vm="1654">
        <f ca="1"/>
        <v>42458</v>
      </c>
      <c r="C170" s="178" vm="1546">
        <f ca="1"/>
        <v>9.51</v>
      </c>
      <c r="D170" s="178" vm="1158">
        <f ca="1"/>
        <v>8.84</v>
      </c>
      <c r="E170" s="178" vm="1546">
        <f ca="1"/>
        <v>9.51</v>
      </c>
      <c r="F170" s="178" vm="1256">
        <f ca="1"/>
        <v>8.76</v>
      </c>
      <c r="G170" s="178" vm="1655">
        <f ca="1"/>
        <v>1757988</v>
      </c>
      <c r="I170" s="178">
        <f ca="1"/>
        <v>2344</v>
      </c>
      <c r="J170" s="180" vm="1656">
        <f ca="1"/>
        <v>45617</v>
      </c>
      <c r="K170" s="180" vm="1657">
        <f ca="1"/>
        <v>101.81</v>
      </c>
      <c r="L170" s="180" vm="1658">
        <f ca="1"/>
        <v>98.98</v>
      </c>
      <c r="M170" s="180" vm="1659">
        <f ca="1"/>
        <v>102.4</v>
      </c>
      <c r="N170" s="180" vm="1660">
        <f ca="1"/>
        <v>97.292100000000005</v>
      </c>
      <c r="O170" s="180" vm="1661">
        <f ca="1"/>
        <v>1479260</v>
      </c>
      <c r="Q170" s="182">
        <f t="shared" ca="1" si="5"/>
        <v>3.213849453215447E-2</v>
      </c>
    </row>
    <row r="171" spans="1:17" x14ac:dyDescent="0.25">
      <c r="A171" s="178">
        <f t="shared" si="6"/>
        <v>167</v>
      </c>
      <c r="B171" s="178" vm="1662">
        <f ca="1"/>
        <v>42459</v>
      </c>
      <c r="C171" s="178" vm="1663">
        <f ca="1"/>
        <v>9.19</v>
      </c>
      <c r="D171" s="178" vm="1546">
        <f ca="1"/>
        <v>9.51</v>
      </c>
      <c r="E171" s="178" vm="824">
        <f ca="1"/>
        <v>9.61</v>
      </c>
      <c r="F171" s="178" vm="1182">
        <f ca="1"/>
        <v>9.17</v>
      </c>
      <c r="G171" s="178" vm="1664">
        <f ca="1"/>
        <v>571338</v>
      </c>
      <c r="I171" s="178">
        <f ca="1"/>
        <v>2343</v>
      </c>
      <c r="J171" s="180" vm="1665">
        <f ca="1"/>
        <v>45616</v>
      </c>
      <c r="K171" s="180" vm="1666">
        <f ca="1"/>
        <v>98.59</v>
      </c>
      <c r="L171" s="180" vm="1667">
        <f ca="1"/>
        <v>97.31</v>
      </c>
      <c r="M171" s="180" vm="1668">
        <f ca="1"/>
        <v>99.63</v>
      </c>
      <c r="N171" s="180" vm="1669">
        <f ca="1"/>
        <v>97.12</v>
      </c>
      <c r="O171" s="180" vm="1670">
        <f ca="1"/>
        <v>1202344</v>
      </c>
      <c r="Q171" s="182">
        <f t="shared" ca="1" si="5"/>
        <v>6.2064603765212703E-3</v>
      </c>
    </row>
    <row r="172" spans="1:17" x14ac:dyDescent="0.25">
      <c r="A172" s="178">
        <f t="shared" si="6"/>
        <v>168</v>
      </c>
      <c r="B172" s="178" vm="1671">
        <f ca="1"/>
        <v>42460</v>
      </c>
      <c r="C172" s="178" vm="1407">
        <f ca="1"/>
        <v>9.6199999999999992</v>
      </c>
      <c r="D172" s="178" vm="1398">
        <f ca="1"/>
        <v>9.24</v>
      </c>
      <c r="E172" s="178" vm="1479">
        <f ca="1"/>
        <v>9.7899999999999991</v>
      </c>
      <c r="F172" s="178" vm="1672">
        <f ca="1"/>
        <v>9.2243999999999993</v>
      </c>
      <c r="G172" s="178" vm="1673">
        <f ca="1"/>
        <v>1231738</v>
      </c>
      <c r="I172" s="178">
        <f ca="1"/>
        <v>2342</v>
      </c>
      <c r="J172" s="180" vm="1674">
        <f ca="1"/>
        <v>45615</v>
      </c>
      <c r="K172" s="180" vm="652">
        <f ca="1"/>
        <v>97.98</v>
      </c>
      <c r="L172" s="180" vm="1675">
        <f ca="1"/>
        <v>95.32</v>
      </c>
      <c r="M172" s="180" vm="687">
        <f ca="1"/>
        <v>99.5</v>
      </c>
      <c r="N172" s="180" vm="1676">
        <f ca="1"/>
        <v>95.045699999999997</v>
      </c>
      <c r="O172" s="180" vm="1677">
        <f ca="1"/>
        <v>1487453</v>
      </c>
      <c r="Q172" s="182">
        <f t="shared" ca="1" si="5"/>
        <v>1.5116746291384035E-2</v>
      </c>
    </row>
    <row r="173" spans="1:17" x14ac:dyDescent="0.25">
      <c r="A173" s="178">
        <f t="shared" si="6"/>
        <v>169</v>
      </c>
      <c r="B173" s="178" vm="1678">
        <f ca="1"/>
        <v>42461</v>
      </c>
      <c r="C173" s="178" vm="802">
        <f ca="1"/>
        <v>9.4</v>
      </c>
      <c r="D173" s="178" vm="836">
        <f ca="1"/>
        <v>9.5500000000000007</v>
      </c>
      <c r="E173" s="178" vm="779">
        <f ca="1"/>
        <v>9.67</v>
      </c>
      <c r="F173" s="178" vm="1150">
        <f ca="1"/>
        <v>9.1300000000000008</v>
      </c>
      <c r="G173" s="178" vm="1679">
        <f ca="1"/>
        <v>696000</v>
      </c>
      <c r="I173" s="178">
        <f ca="1"/>
        <v>2341</v>
      </c>
      <c r="J173" s="180" vm="1680">
        <f ca="1"/>
        <v>45614</v>
      </c>
      <c r="K173" s="180" vm="617">
        <f ca="1"/>
        <v>96.51</v>
      </c>
      <c r="L173" s="180" vm="1681">
        <f ca="1"/>
        <v>97.43</v>
      </c>
      <c r="M173" s="180" vm="1682">
        <f ca="1"/>
        <v>98.254999999999995</v>
      </c>
      <c r="N173" s="180" vm="1683">
        <f ca="1"/>
        <v>95.784999999999997</v>
      </c>
      <c r="O173" s="180" vm="1684">
        <f ca="1"/>
        <v>1258541</v>
      </c>
      <c r="Q173" s="182">
        <f t="shared" ca="1" si="5"/>
        <v>-1.3073427231454821E-2</v>
      </c>
    </row>
    <row r="174" spans="1:17" x14ac:dyDescent="0.25">
      <c r="A174" s="178">
        <f t="shared" si="6"/>
        <v>170</v>
      </c>
      <c r="B174" s="178" vm="1685">
        <f ca="1"/>
        <v>42464</v>
      </c>
      <c r="C174" s="178" vm="1182">
        <f ca="1"/>
        <v>9.17</v>
      </c>
      <c r="D174" s="178" vm="1435">
        <f ca="1"/>
        <v>9.36</v>
      </c>
      <c r="E174" s="178" vm="1686">
        <f ca="1"/>
        <v>9.49</v>
      </c>
      <c r="F174" s="178" vm="1182">
        <f ca="1"/>
        <v>9.17</v>
      </c>
      <c r="G174" s="178" vm="1687">
        <f ca="1"/>
        <v>597592</v>
      </c>
      <c r="I174" s="178">
        <f ca="1"/>
        <v>2340</v>
      </c>
      <c r="J174" s="180" vm="1688">
        <f ca="1"/>
        <v>45611</v>
      </c>
      <c r="K174" s="180" vm="1689">
        <f ca="1"/>
        <v>97.78</v>
      </c>
      <c r="L174" s="180" vm="1690">
        <f ca="1"/>
        <v>100.72</v>
      </c>
      <c r="M174" s="180" vm="1691">
        <f ca="1"/>
        <v>100.9641</v>
      </c>
      <c r="N174" s="180" vm="1681">
        <f ca="1"/>
        <v>97.43</v>
      </c>
      <c r="O174" s="180" vm="1692">
        <f ca="1"/>
        <v>1373750</v>
      </c>
      <c r="Q174" s="182">
        <f t="shared" ca="1" si="5"/>
        <v>-2.104914792196369E-2</v>
      </c>
    </row>
    <row r="175" spans="1:17" x14ac:dyDescent="0.25">
      <c r="A175" s="178">
        <f t="shared" si="6"/>
        <v>171</v>
      </c>
      <c r="B175" s="178" vm="1693">
        <f ca="1"/>
        <v>42465</v>
      </c>
      <c r="C175" s="178" vm="1694">
        <f ca="1"/>
        <v>9.18</v>
      </c>
      <c r="D175" s="178" vm="1330">
        <f ca="1"/>
        <v>9.1</v>
      </c>
      <c r="E175" s="178" vm="1397">
        <f ca="1"/>
        <v>9.34</v>
      </c>
      <c r="F175" s="178" vm="1267">
        <f ca="1"/>
        <v>8.9499999999999993</v>
      </c>
      <c r="G175" s="178" vm="1695">
        <f ca="1"/>
        <v>594537</v>
      </c>
      <c r="I175" s="178">
        <f ca="1"/>
        <v>2339</v>
      </c>
      <c r="J175" s="180" vm="1696">
        <f ca="1"/>
        <v>45610</v>
      </c>
      <c r="K175" s="180" vm="1697">
        <f ca="1"/>
        <v>99.86</v>
      </c>
      <c r="L175" s="180" vm="1698">
        <f ca="1"/>
        <v>99.65</v>
      </c>
      <c r="M175" s="180" vm="309">
        <f ca="1"/>
        <v>101.7</v>
      </c>
      <c r="N175" s="180" vm="1699">
        <f ca="1"/>
        <v>98.68</v>
      </c>
      <c r="O175" s="180" vm="1700">
        <f ca="1"/>
        <v>1809700</v>
      </c>
      <c r="Q175" s="182">
        <f t="shared" ca="1" si="5"/>
        <v>9.0534769882309064E-3</v>
      </c>
    </row>
    <row r="176" spans="1:17" x14ac:dyDescent="0.25">
      <c r="A176" s="178">
        <f t="shared" si="6"/>
        <v>172</v>
      </c>
      <c r="B176" s="178" vm="1701">
        <f ca="1"/>
        <v>42466</v>
      </c>
      <c r="C176" s="178" vm="1286">
        <f ca="1"/>
        <v>9.01</v>
      </c>
      <c r="D176" s="178" vm="1663">
        <f ca="1"/>
        <v>9.19</v>
      </c>
      <c r="E176" s="178" vm="1350">
        <f ca="1"/>
        <v>9.27</v>
      </c>
      <c r="F176" s="178" vm="1702">
        <f ca="1"/>
        <v>8.8450000000000006</v>
      </c>
      <c r="G176" s="178" vm="1703">
        <f ca="1"/>
        <v>628972</v>
      </c>
      <c r="I176" s="178">
        <f ca="1"/>
        <v>2338</v>
      </c>
      <c r="J176" s="180" vm="1704">
        <f ca="1"/>
        <v>45609</v>
      </c>
      <c r="K176" s="180" vm="1219">
        <f ca="1"/>
        <v>98.96</v>
      </c>
      <c r="L176" s="180" vm="1705">
        <f ca="1"/>
        <v>100.75</v>
      </c>
      <c r="M176" s="180" vm="345">
        <f ca="1"/>
        <v>102.6</v>
      </c>
      <c r="N176" s="180" vm="1666">
        <f ca="1"/>
        <v>98.59</v>
      </c>
      <c r="O176" s="180" vm="1706">
        <f ca="1"/>
        <v>1730975</v>
      </c>
      <c r="Q176" s="182">
        <f t="shared" ca="1" si="5"/>
        <v>-3.0060987542777293E-2</v>
      </c>
    </row>
    <row r="177" spans="1:17" x14ac:dyDescent="0.25">
      <c r="A177" s="178">
        <f t="shared" si="6"/>
        <v>173</v>
      </c>
      <c r="B177" s="178" vm="1707">
        <f ca="1"/>
        <v>42467</v>
      </c>
      <c r="C177" s="178" vm="1285">
        <f ca="1"/>
        <v>8.91</v>
      </c>
      <c r="D177" s="178" vm="1286">
        <f ca="1"/>
        <v>9.01</v>
      </c>
      <c r="E177" s="178" vm="804">
        <f ca="1"/>
        <v>9.26</v>
      </c>
      <c r="F177" s="178" vm="1213">
        <f ca="1"/>
        <v>8.85</v>
      </c>
      <c r="G177" s="178" vm="1708">
        <f ca="1"/>
        <v>435376</v>
      </c>
      <c r="I177" s="178">
        <f ca="1"/>
        <v>2337</v>
      </c>
      <c r="J177" s="180" vm="1709">
        <f ca="1"/>
        <v>45608</v>
      </c>
      <c r="K177" s="180" vm="1710">
        <f ca="1"/>
        <v>101.98</v>
      </c>
      <c r="L177" s="180" vm="215">
        <f ca="1"/>
        <v>103.12</v>
      </c>
      <c r="M177" s="180" vm="147">
        <f ca="1"/>
        <v>103.9</v>
      </c>
      <c r="N177" s="180" vm="1711">
        <f ca="1"/>
        <v>101.3</v>
      </c>
      <c r="O177" s="180" vm="1712">
        <f ca="1"/>
        <v>1191367</v>
      </c>
      <c r="Q177" s="182">
        <f t="shared" ca="1" si="5"/>
        <v>-8.4949004719564441E-3</v>
      </c>
    </row>
    <row r="178" spans="1:17" x14ac:dyDescent="0.25">
      <c r="A178" s="178">
        <f t="shared" si="6"/>
        <v>174</v>
      </c>
      <c r="B178" s="178" vm="1713">
        <f ca="1"/>
        <v>42468</v>
      </c>
      <c r="C178" s="178" vm="1193">
        <f ca="1"/>
        <v>8.74</v>
      </c>
      <c r="D178" s="178" vm="1714">
        <f ca="1"/>
        <v>8.93</v>
      </c>
      <c r="E178" s="178" vm="1715">
        <f ca="1"/>
        <v>9.0488999999999997</v>
      </c>
      <c r="F178" s="178" vm="1716">
        <f ca="1"/>
        <v>8.66</v>
      </c>
      <c r="G178" s="178" vm="1717">
        <f ca="1"/>
        <v>695752</v>
      </c>
      <c r="I178" s="178">
        <f ca="1"/>
        <v>2336</v>
      </c>
      <c r="J178" s="180" vm="1718">
        <f ca="1"/>
        <v>45607</v>
      </c>
      <c r="K178" s="180" vm="1719">
        <f ca="1"/>
        <v>102.85</v>
      </c>
      <c r="L178" s="180" vm="1720">
        <f ca="1"/>
        <v>102.26</v>
      </c>
      <c r="M178" s="180" vm="1721">
        <f ca="1"/>
        <v>104.28</v>
      </c>
      <c r="N178" s="180" vm="1722">
        <f ca="1"/>
        <v>101.9</v>
      </c>
      <c r="O178" s="180" vm="1723">
        <f ca="1"/>
        <v>1457850</v>
      </c>
      <c r="Q178" s="182">
        <f t="shared" ca="1" si="5"/>
        <v>1.5185204844328474E-2</v>
      </c>
    </row>
    <row r="179" spans="1:17" x14ac:dyDescent="0.25">
      <c r="A179" s="178">
        <f t="shared" si="6"/>
        <v>175</v>
      </c>
      <c r="B179" s="178" vm="1724">
        <f ca="1"/>
        <v>42471</v>
      </c>
      <c r="C179" s="178" vm="1725">
        <f ca="1"/>
        <v>8.68</v>
      </c>
      <c r="D179" s="178" vm="1256">
        <f ca="1"/>
        <v>8.76</v>
      </c>
      <c r="E179" s="178" vm="1245">
        <f ca="1"/>
        <v>8.9700000000000006</v>
      </c>
      <c r="F179" s="178" vm="1725">
        <f ca="1"/>
        <v>8.68</v>
      </c>
      <c r="G179" s="178" vm="1726">
        <f ca="1"/>
        <v>443006</v>
      </c>
      <c r="I179" s="178">
        <f ca="1"/>
        <v>2335</v>
      </c>
      <c r="J179" s="180" vm="1727">
        <f ca="1"/>
        <v>45604</v>
      </c>
      <c r="K179" s="180" vm="1711">
        <f ca="1"/>
        <v>101.3</v>
      </c>
      <c r="L179" s="180" vm="1728">
        <f ca="1"/>
        <v>101.57</v>
      </c>
      <c r="M179" s="180" vm="1729">
        <f ca="1"/>
        <v>101.99</v>
      </c>
      <c r="N179" s="180" vm="1730">
        <f ca="1"/>
        <v>99.53</v>
      </c>
      <c r="O179" s="180" vm="1731">
        <f ca="1"/>
        <v>1836388</v>
      </c>
      <c r="Q179" s="182">
        <f t="shared" ca="1" si="5"/>
        <v>-5.5129102018208649E-3</v>
      </c>
    </row>
    <row r="180" spans="1:17" x14ac:dyDescent="0.25">
      <c r="A180" s="178">
        <f t="shared" si="6"/>
        <v>176</v>
      </c>
      <c r="B180" s="178" vm="1732">
        <f ca="1"/>
        <v>42472</v>
      </c>
      <c r="C180" s="178" vm="1733">
        <f ca="1"/>
        <v>8.7799999999999994</v>
      </c>
      <c r="D180" s="178" vm="1235">
        <f ca="1"/>
        <v>8.69</v>
      </c>
      <c r="E180" s="178" vm="1341">
        <f ca="1"/>
        <v>8.8699999999999992</v>
      </c>
      <c r="F180" s="178" vm="1734">
        <f ca="1"/>
        <v>8.44</v>
      </c>
      <c r="G180" s="178" vm="1735">
        <f ca="1"/>
        <v>443936</v>
      </c>
      <c r="I180" s="178">
        <f ca="1"/>
        <v>2334</v>
      </c>
      <c r="J180" s="180" vm="1736">
        <f ca="1"/>
        <v>45603</v>
      </c>
      <c r="K180" s="180" vm="1737">
        <f ca="1"/>
        <v>101.86</v>
      </c>
      <c r="L180" s="180" vm="1738">
        <f ca="1"/>
        <v>102.5</v>
      </c>
      <c r="M180" s="180" vm="1739">
        <f ca="1"/>
        <v>105.14</v>
      </c>
      <c r="N180" s="180" vm="1740">
        <f ca="1"/>
        <v>101.5</v>
      </c>
      <c r="O180" s="180" vm="1741">
        <f ca="1"/>
        <v>1792940</v>
      </c>
      <c r="Q180" s="182">
        <f t="shared" ca="1" si="5"/>
        <v>-8.6022035826631912E-3</v>
      </c>
    </row>
    <row r="181" spans="1:17" x14ac:dyDescent="0.25">
      <c r="A181" s="178">
        <f t="shared" si="6"/>
        <v>177</v>
      </c>
      <c r="B181" s="178" vm="1742">
        <f ca="1"/>
        <v>42473</v>
      </c>
      <c r="C181" s="178" vm="1181">
        <f ca="1"/>
        <v>9.0500000000000007</v>
      </c>
      <c r="D181" s="178" vm="1330">
        <f ca="1"/>
        <v>9.1</v>
      </c>
      <c r="E181" s="178" vm="1743">
        <f ca="1"/>
        <v>9.11</v>
      </c>
      <c r="F181" s="178" vm="1213">
        <f ca="1"/>
        <v>8.85</v>
      </c>
      <c r="G181" s="178" vm="1744">
        <f ca="1"/>
        <v>652607</v>
      </c>
      <c r="I181" s="178">
        <f ca="1"/>
        <v>2333</v>
      </c>
      <c r="J181" s="180" vm="1745">
        <f ca="1"/>
        <v>45602</v>
      </c>
      <c r="K181" s="180" vm="299">
        <f ca="1"/>
        <v>102.74</v>
      </c>
      <c r="L181" s="180" vm="1746">
        <f ca="1"/>
        <v>106.47499999999999</v>
      </c>
      <c r="M181" s="180" vm="1095">
        <f ca="1"/>
        <v>107.8</v>
      </c>
      <c r="N181" s="180" vm="1747">
        <f ca="1"/>
        <v>101.14</v>
      </c>
      <c r="O181" s="180" vm="1748">
        <f ca="1"/>
        <v>2382251</v>
      </c>
      <c r="Q181" s="182">
        <f t="shared" ca="1" si="5"/>
        <v>-2.3851871263539399E-2</v>
      </c>
    </row>
    <row r="182" spans="1:17" x14ac:dyDescent="0.25">
      <c r="A182" s="178">
        <f t="shared" si="6"/>
        <v>178</v>
      </c>
      <c r="B182" s="178" vm="1749">
        <f ca="1"/>
        <v>42474</v>
      </c>
      <c r="C182" s="178" vm="759">
        <f ca="1"/>
        <v>9.74</v>
      </c>
      <c r="D182" s="178" vm="1171">
        <f ca="1"/>
        <v>9.25</v>
      </c>
      <c r="E182" s="178" vm="1469">
        <f ca="1"/>
        <v>9.77</v>
      </c>
      <c r="F182" s="178" vm="1295">
        <f ca="1"/>
        <v>9.2100000000000009</v>
      </c>
      <c r="G182" s="178" vm="1750">
        <f ca="1"/>
        <v>990990</v>
      </c>
      <c r="I182" s="178">
        <f ca="1"/>
        <v>2332</v>
      </c>
      <c r="J182" s="180" vm="1751">
        <f ca="1"/>
        <v>45601</v>
      </c>
      <c r="K182" s="180" vm="1752">
        <f ca="1"/>
        <v>105.22</v>
      </c>
      <c r="L182" s="180" vm="1753">
        <f ca="1"/>
        <v>106.01</v>
      </c>
      <c r="M182" s="180" vm="1754">
        <f ca="1"/>
        <v>106.7231</v>
      </c>
      <c r="N182" s="180" vm="1755">
        <f ca="1"/>
        <v>104.67</v>
      </c>
      <c r="O182" s="180" vm="1756">
        <f ca="1"/>
        <v>1615597</v>
      </c>
      <c r="Q182" s="182">
        <f t="shared" ca="1" si="5"/>
        <v>-1.0117811242829173E-2</v>
      </c>
    </row>
    <row r="183" spans="1:17" x14ac:dyDescent="0.25">
      <c r="A183" s="178">
        <f t="shared" si="6"/>
        <v>179</v>
      </c>
      <c r="B183" s="178" vm="1757">
        <f ca="1"/>
        <v>42475</v>
      </c>
      <c r="C183" s="178" vm="1369">
        <f ca="1"/>
        <v>9.66</v>
      </c>
      <c r="D183" s="178" vm="759">
        <f ca="1"/>
        <v>9.74</v>
      </c>
      <c r="E183" s="178" vm="1758">
        <f ca="1"/>
        <v>9.7600999999999996</v>
      </c>
      <c r="F183" s="178" vm="1141">
        <f ca="1"/>
        <v>9.56</v>
      </c>
      <c r="G183" s="178" vm="1759">
        <f ca="1"/>
        <v>749678</v>
      </c>
      <c r="I183" s="178">
        <f ca="1"/>
        <v>2331</v>
      </c>
      <c r="J183" s="180" vm="1760">
        <f ca="1"/>
        <v>45600</v>
      </c>
      <c r="K183" s="180" vm="1761">
        <f ca="1"/>
        <v>106.29</v>
      </c>
      <c r="L183" s="180" vm="1762">
        <f ca="1"/>
        <v>105.29</v>
      </c>
      <c r="M183" s="180" vm="1763">
        <f ca="1"/>
        <v>108.25</v>
      </c>
      <c r="N183" s="180" vm="1764">
        <f ca="1"/>
        <v>105.13</v>
      </c>
      <c r="O183" s="180" vm="1765">
        <f ca="1"/>
        <v>1253504</v>
      </c>
      <c r="Q183" s="182">
        <f t="shared" ca="1" si="5"/>
        <v>7.5294121204222506E-4</v>
      </c>
    </row>
    <row r="184" spans="1:17" x14ac:dyDescent="0.25">
      <c r="A184" s="178">
        <f t="shared" si="6"/>
        <v>180</v>
      </c>
      <c r="B184" s="178" vm="1766">
        <f ca="1"/>
        <v>42478</v>
      </c>
      <c r="C184" s="178" vm="1622">
        <f ca="1"/>
        <v>9.83</v>
      </c>
      <c r="D184" s="178" vm="803">
        <f ca="1"/>
        <v>9.68</v>
      </c>
      <c r="E184" s="178" vm="659">
        <f ca="1"/>
        <v>9.89</v>
      </c>
      <c r="F184" s="178" vm="1369">
        <f ca="1"/>
        <v>9.66</v>
      </c>
      <c r="G184" s="178" vm="1767">
        <f ca="1"/>
        <v>409369</v>
      </c>
      <c r="I184" s="178">
        <f ca="1"/>
        <v>2330</v>
      </c>
      <c r="J184" s="180" vm="1768">
        <f ca="1"/>
        <v>45597</v>
      </c>
      <c r="K184" s="180" vm="1769">
        <f ca="1"/>
        <v>106.21</v>
      </c>
      <c r="L184" s="180" vm="1770">
        <f ca="1"/>
        <v>108</v>
      </c>
      <c r="M184" s="180" vm="1439">
        <f ca="1"/>
        <v>108.71</v>
      </c>
      <c r="N184" s="180" vm="1771">
        <f ca="1"/>
        <v>105.7</v>
      </c>
      <c r="O184" s="180" vm="1772">
        <f ca="1"/>
        <v>1880424</v>
      </c>
      <c r="Q184" s="182">
        <f t="shared" ca="1" si="5"/>
        <v>-1.5044903690074423E-2</v>
      </c>
    </row>
    <row r="185" spans="1:17" x14ac:dyDescent="0.25">
      <c r="A185" s="178">
        <f t="shared" si="6"/>
        <v>181</v>
      </c>
      <c r="B185" s="178" vm="1773">
        <f ca="1"/>
        <v>42479</v>
      </c>
      <c r="C185" s="178" vm="659">
        <f ca="1"/>
        <v>9.89</v>
      </c>
      <c r="D185" s="178" vm="1123">
        <f ca="1"/>
        <v>9.81</v>
      </c>
      <c r="E185" s="178" vm="757">
        <f ca="1"/>
        <v>10</v>
      </c>
      <c r="F185" s="178" vm="1123">
        <f ca="1"/>
        <v>9.81</v>
      </c>
      <c r="G185" s="178" vm="1774">
        <f ca="1"/>
        <v>435307</v>
      </c>
      <c r="I185" s="178">
        <f ca="1"/>
        <v>2329</v>
      </c>
      <c r="J185" s="180" vm="1775">
        <f ca="1"/>
        <v>45596</v>
      </c>
      <c r="K185" s="180" vm="1096">
        <f ca="1"/>
        <v>107.82</v>
      </c>
      <c r="L185" s="180" vm="24">
        <f ca="1"/>
        <v>109.56</v>
      </c>
      <c r="M185" s="180" vm="1776">
        <f ca="1"/>
        <v>110.89</v>
      </c>
      <c r="N185" s="180" vm="1777">
        <f ca="1"/>
        <v>106.48</v>
      </c>
      <c r="O185" s="180" vm="1778">
        <f ca="1"/>
        <v>2365861</v>
      </c>
      <c r="Q185" s="182">
        <f t="shared" ca="1" si="5"/>
        <v>-1.0884712205621101E-2</v>
      </c>
    </row>
    <row r="186" spans="1:17" x14ac:dyDescent="0.25">
      <c r="A186" s="178">
        <f t="shared" si="6"/>
        <v>182</v>
      </c>
      <c r="B186" s="178" vm="1779">
        <f ca="1"/>
        <v>42480</v>
      </c>
      <c r="C186" s="178" vm="1597">
        <f ca="1"/>
        <v>9.82</v>
      </c>
      <c r="D186" s="178" vm="1124">
        <f ca="1"/>
        <v>9.94</v>
      </c>
      <c r="E186" s="178" vm="1780">
        <f ca="1"/>
        <v>10.050000000000001</v>
      </c>
      <c r="F186" s="178" vm="1123">
        <f ca="1"/>
        <v>9.81</v>
      </c>
      <c r="G186" s="178" vm="1781">
        <f ca="1"/>
        <v>500416</v>
      </c>
      <c r="I186" s="178">
        <f ca="1"/>
        <v>2328</v>
      </c>
      <c r="J186" s="180" vm="1782">
        <f ca="1"/>
        <v>45595</v>
      </c>
      <c r="K186" s="180" vm="1513">
        <f ca="1"/>
        <v>109</v>
      </c>
      <c r="L186" s="180" vm="1783">
        <f ca="1"/>
        <v>110.15</v>
      </c>
      <c r="M186" s="180" vm="1784">
        <f ca="1"/>
        <v>113.2</v>
      </c>
      <c r="N186" s="180" vm="413">
        <f ca="1"/>
        <v>108.72</v>
      </c>
      <c r="O186" s="180" vm="1785">
        <f ca="1"/>
        <v>3539982</v>
      </c>
      <c r="Q186" s="182">
        <f t="shared" ca="1" si="5"/>
        <v>-2.3393940188238524E-2</v>
      </c>
    </row>
    <row r="187" spans="1:17" x14ac:dyDescent="0.25">
      <c r="A187" s="178">
        <f t="shared" si="6"/>
        <v>183</v>
      </c>
      <c r="B187" s="178" vm="1786">
        <f ca="1"/>
        <v>42481</v>
      </c>
      <c r="C187" s="178" vm="779">
        <f ca="1"/>
        <v>9.67</v>
      </c>
      <c r="D187" s="178" vm="758">
        <f ca="1"/>
        <v>9.9</v>
      </c>
      <c r="E187" s="178" vm="1470">
        <f ca="1"/>
        <v>9.91</v>
      </c>
      <c r="F187" s="178" vm="1369">
        <f ca="1"/>
        <v>9.66</v>
      </c>
      <c r="G187" s="178" vm="1787">
        <f ca="1"/>
        <v>438161</v>
      </c>
      <c r="I187" s="178">
        <f ca="1"/>
        <v>2327</v>
      </c>
      <c r="J187" s="180" vm="1788">
        <f ca="1"/>
        <v>45594</v>
      </c>
      <c r="K187" s="180" vm="1789">
        <f ca="1"/>
        <v>111.58</v>
      </c>
      <c r="L187" s="180" vm="1790">
        <f ca="1"/>
        <v>113.75</v>
      </c>
      <c r="M187" s="180" vm="1791">
        <f ca="1"/>
        <v>117.76</v>
      </c>
      <c r="N187" s="180" vm="1792">
        <f ca="1"/>
        <v>111.16</v>
      </c>
      <c r="O187" s="180" vm="1793">
        <f ca="1"/>
        <v>9251427</v>
      </c>
      <c r="Q187" s="182">
        <f t="shared" ca="1" si="5"/>
        <v>-0.21287411595878128</v>
      </c>
    </row>
    <row r="188" spans="1:17" x14ac:dyDescent="0.25">
      <c r="A188" s="178">
        <f t="shared" si="6"/>
        <v>184</v>
      </c>
      <c r="B188" s="178" vm="1794">
        <f ca="1"/>
        <v>42482</v>
      </c>
      <c r="C188" s="178" vm="1622">
        <f ca="1"/>
        <v>9.83</v>
      </c>
      <c r="D188" s="178" vm="1795">
        <f ca="1"/>
        <v>9.7200000000000006</v>
      </c>
      <c r="E188" s="178" vm="1622">
        <f ca="1"/>
        <v>9.83</v>
      </c>
      <c r="F188" s="178" vm="824">
        <f ca="1"/>
        <v>9.61</v>
      </c>
      <c r="G188" s="178" vm="1796">
        <f ca="1"/>
        <v>659963</v>
      </c>
      <c r="I188" s="178">
        <f ca="1"/>
        <v>2326</v>
      </c>
      <c r="J188" s="180" vm="1797">
        <f ca="1"/>
        <v>45593</v>
      </c>
      <c r="K188" s="180" vm="1798">
        <f ca="1"/>
        <v>138.05000000000001</v>
      </c>
      <c r="L188" s="180" vm="1799">
        <f ca="1"/>
        <v>135.44</v>
      </c>
      <c r="M188" s="180" vm="1800">
        <f ca="1"/>
        <v>139.96</v>
      </c>
      <c r="N188" s="180" vm="1801">
        <f ca="1"/>
        <v>135.35</v>
      </c>
      <c r="O188" s="180" vm="1802">
        <f ca="1"/>
        <v>2281658</v>
      </c>
      <c r="Q188" s="182">
        <f t="shared" ca="1" si="5"/>
        <v>3.1643552600047663E-2</v>
      </c>
    </row>
    <row r="189" spans="1:17" x14ac:dyDescent="0.25">
      <c r="A189" s="178">
        <f t="shared" si="6"/>
        <v>185</v>
      </c>
      <c r="B189" s="178" vm="1803">
        <f ca="1"/>
        <v>42485</v>
      </c>
      <c r="C189" s="178" vm="759">
        <f ca="1"/>
        <v>9.74</v>
      </c>
      <c r="D189" s="178" vm="1469">
        <f ca="1"/>
        <v>9.77</v>
      </c>
      <c r="E189" s="178" vm="769">
        <f ca="1"/>
        <v>9.93</v>
      </c>
      <c r="F189" s="178" vm="1804">
        <f ca="1"/>
        <v>9.6300000000000008</v>
      </c>
      <c r="G189" s="178" vm="1805">
        <f ca="1"/>
        <v>344203</v>
      </c>
      <c r="I189" s="178">
        <f ca="1"/>
        <v>2325</v>
      </c>
      <c r="J189" s="180" vm="1806">
        <f ca="1"/>
        <v>45590</v>
      </c>
      <c r="K189" s="180" vm="1807">
        <f ca="1"/>
        <v>133.75</v>
      </c>
      <c r="L189" s="180" vm="1808">
        <f ca="1"/>
        <v>134</v>
      </c>
      <c r="M189" s="180" vm="1809">
        <f ca="1"/>
        <v>137</v>
      </c>
      <c r="N189" s="180" vm="1810">
        <f ca="1"/>
        <v>132.78</v>
      </c>
      <c r="O189" s="180" vm="1811">
        <f ca="1"/>
        <v>1491174</v>
      </c>
      <c r="Q189" s="182">
        <f t="shared" ca="1" si="5"/>
        <v>2.8514861356188026E-2</v>
      </c>
    </row>
    <row r="190" spans="1:17" x14ac:dyDescent="0.25">
      <c r="A190" s="178">
        <f t="shared" si="6"/>
        <v>186</v>
      </c>
      <c r="B190" s="178" vm="1812">
        <f ca="1"/>
        <v>42486</v>
      </c>
      <c r="C190" s="178" vm="1813">
        <f ca="1"/>
        <v>9.84</v>
      </c>
      <c r="D190" s="178" vm="1481">
        <f ca="1"/>
        <v>9.73</v>
      </c>
      <c r="E190" s="178" vm="659">
        <f ca="1"/>
        <v>9.89</v>
      </c>
      <c r="F190" s="178" vm="1407">
        <f ca="1"/>
        <v>9.6199999999999992</v>
      </c>
      <c r="G190" s="178" vm="1814">
        <f ca="1"/>
        <v>324553</v>
      </c>
      <c r="I190" s="178">
        <f ca="1"/>
        <v>2324</v>
      </c>
      <c r="J190" s="180" vm="1815">
        <f ca="1"/>
        <v>45589</v>
      </c>
      <c r="K190" s="180" vm="1816">
        <f ca="1"/>
        <v>129.99</v>
      </c>
      <c r="L190" s="180" vm="1817">
        <f ca="1"/>
        <v>132.94999999999999</v>
      </c>
      <c r="M190" s="180" vm="1817">
        <f ca="1"/>
        <v>132.94999999999999</v>
      </c>
      <c r="N190" s="180" vm="1818">
        <f ca="1"/>
        <v>129.69</v>
      </c>
      <c r="O190" s="180" vm="1819">
        <f ca="1"/>
        <v>819995</v>
      </c>
      <c r="Q190" s="182">
        <f t="shared" ca="1" si="5"/>
        <v>-9.9510925260910855E-3</v>
      </c>
    </row>
    <row r="191" spans="1:17" x14ac:dyDescent="0.25">
      <c r="A191" s="178">
        <f t="shared" si="6"/>
        <v>187</v>
      </c>
      <c r="B191" s="178" vm="1820">
        <f ca="1"/>
        <v>42487</v>
      </c>
      <c r="C191" s="178" vm="1733">
        <f ca="1"/>
        <v>8.7799999999999994</v>
      </c>
      <c r="D191" s="178" vm="1436">
        <f ca="1"/>
        <v>9.58</v>
      </c>
      <c r="E191" s="178" vm="1436">
        <f ca="1"/>
        <v>9.58</v>
      </c>
      <c r="F191" s="178" vm="1821">
        <f ca="1"/>
        <v>8.5299999999999994</v>
      </c>
      <c r="G191" s="178" vm="1822">
        <f ca="1"/>
        <v>2449096</v>
      </c>
      <c r="I191" s="178">
        <f ca="1"/>
        <v>2323</v>
      </c>
      <c r="J191" s="180" vm="1823">
        <f ca="1"/>
        <v>45588</v>
      </c>
      <c r="K191" s="180" vm="1824">
        <f ca="1"/>
        <v>131.29</v>
      </c>
      <c r="L191" s="180" vm="1825">
        <f ca="1"/>
        <v>132.57</v>
      </c>
      <c r="M191" s="180" vm="1826">
        <f ca="1"/>
        <v>134.845</v>
      </c>
      <c r="N191" s="180" vm="1827">
        <f ca="1"/>
        <v>130.35</v>
      </c>
      <c r="O191" s="180" vm="1828">
        <f ca="1"/>
        <v>769991</v>
      </c>
      <c r="Q191" s="182">
        <f t="shared" ca="1" si="5"/>
        <v>-8.041311727091275E-3</v>
      </c>
    </row>
    <row r="192" spans="1:17" x14ac:dyDescent="0.25">
      <c r="A192" s="178">
        <f t="shared" si="6"/>
        <v>188</v>
      </c>
      <c r="B192" s="178" vm="1829">
        <f ca="1"/>
        <v>42488</v>
      </c>
      <c r="C192" s="178" vm="1183">
        <f ca="1"/>
        <v>8.65</v>
      </c>
      <c r="D192" s="178" vm="1256">
        <f ca="1"/>
        <v>8.76</v>
      </c>
      <c r="E192" s="178" vm="1234">
        <f ca="1"/>
        <v>8.9600000000000009</v>
      </c>
      <c r="F192" s="178" vm="1830">
        <f ca="1"/>
        <v>8.6300000000000008</v>
      </c>
      <c r="G192" s="178" vm="1831">
        <f ca="1"/>
        <v>890588</v>
      </c>
      <c r="I192" s="178">
        <f ca="1"/>
        <v>2322</v>
      </c>
      <c r="J192" s="180" vm="1832">
        <f ca="1"/>
        <v>45587</v>
      </c>
      <c r="K192" s="180" vm="1833">
        <f ca="1"/>
        <v>132.35</v>
      </c>
      <c r="L192" s="180" vm="1834">
        <f ca="1"/>
        <v>137.03</v>
      </c>
      <c r="M192" s="180" vm="1835">
        <f ca="1"/>
        <v>137.1</v>
      </c>
      <c r="N192" s="180" vm="1836">
        <f ca="1"/>
        <v>132.29</v>
      </c>
      <c r="O192" s="180" vm="1837">
        <f ca="1"/>
        <v>1217217</v>
      </c>
      <c r="Q192" s="182">
        <f t="shared" ca="1" si="5"/>
        <v>-4.3469035803155594E-2</v>
      </c>
    </row>
    <row r="193" spans="1:17" x14ac:dyDescent="0.25">
      <c r="A193" s="178">
        <f t="shared" si="6"/>
        <v>189</v>
      </c>
      <c r="B193" s="178" vm="1838">
        <f ca="1"/>
        <v>42489</v>
      </c>
      <c r="C193" s="178" vm="1839">
        <f ca="1"/>
        <v>8.35</v>
      </c>
      <c r="D193" s="178" vm="1389">
        <f ca="1"/>
        <v>8.61</v>
      </c>
      <c r="E193" s="178" vm="1256">
        <f ca="1"/>
        <v>8.76</v>
      </c>
      <c r="F193" s="178" vm="1840">
        <f ca="1"/>
        <v>8.2100000000000009</v>
      </c>
      <c r="G193" s="178" vm="1841">
        <f ca="1"/>
        <v>755400</v>
      </c>
      <c r="I193" s="178">
        <f ca="1"/>
        <v>2321</v>
      </c>
      <c r="J193" s="180" vm="1842">
        <f ca="1"/>
        <v>45586</v>
      </c>
      <c r="K193" s="180" vm="1843">
        <f ca="1"/>
        <v>138.22999999999999</v>
      </c>
      <c r="L193" s="180" vm="1844">
        <f ca="1"/>
        <v>138.66</v>
      </c>
      <c r="M193" s="180" vm="1845">
        <f ca="1"/>
        <v>139.04</v>
      </c>
      <c r="N193" s="180" vm="1846">
        <f ca="1"/>
        <v>136.44499999999999</v>
      </c>
      <c r="O193" s="180" vm="1847">
        <f ca="1"/>
        <v>868305</v>
      </c>
      <c r="Q193" s="182">
        <f t="shared" ca="1" si="5"/>
        <v>-8.4285338501577465E-3</v>
      </c>
    </row>
    <row r="194" spans="1:17" x14ac:dyDescent="0.25">
      <c r="A194" s="178">
        <f t="shared" si="6"/>
        <v>190</v>
      </c>
      <c r="B194" s="178" vm="1848">
        <f ca="1"/>
        <v>42492</v>
      </c>
      <c r="C194" s="178" vm="1192">
        <f ca="1"/>
        <v>8.42</v>
      </c>
      <c r="D194" s="178" vm="1849">
        <f ca="1"/>
        <v>8.41</v>
      </c>
      <c r="E194" s="178" vm="1850">
        <f ca="1"/>
        <v>8.51</v>
      </c>
      <c r="F194" s="178" vm="1851">
        <f ca="1"/>
        <v>8.2873999999999999</v>
      </c>
      <c r="G194" s="178" vm="1852">
        <f ca="1"/>
        <v>725611</v>
      </c>
      <c r="I194" s="178">
        <f ca="1"/>
        <v>2320</v>
      </c>
      <c r="J194" s="180" vm="1853">
        <f ca="1"/>
        <v>45583</v>
      </c>
      <c r="K194" s="180" vm="1854">
        <f ca="1"/>
        <v>139.4</v>
      </c>
      <c r="L194" s="180" vm="1855">
        <f ca="1"/>
        <v>137.91999999999999</v>
      </c>
      <c r="M194" s="180" vm="1856">
        <f ca="1"/>
        <v>139.47</v>
      </c>
      <c r="N194" s="180" vm="1857">
        <f ca="1"/>
        <v>137.04</v>
      </c>
      <c r="O194" s="180" vm="1858">
        <f ca="1"/>
        <v>895188</v>
      </c>
      <c r="Q194" s="182">
        <f t="shared" ca="1" si="5"/>
        <v>2.4031066754197358E-2</v>
      </c>
    </row>
    <row r="195" spans="1:17" x14ac:dyDescent="0.25">
      <c r="A195" s="178">
        <f t="shared" si="6"/>
        <v>191</v>
      </c>
      <c r="B195" s="178" vm="1859">
        <f ca="1"/>
        <v>42493</v>
      </c>
      <c r="C195" s="178" vm="1860">
        <f ca="1"/>
        <v>8.36</v>
      </c>
      <c r="D195" s="178" vm="1352">
        <f ca="1"/>
        <v>8.4</v>
      </c>
      <c r="E195" s="178" vm="1861">
        <f ca="1"/>
        <v>8.4450000000000003</v>
      </c>
      <c r="F195" s="178" vm="1862">
        <f ca="1"/>
        <v>8.25</v>
      </c>
      <c r="G195" s="178" vm="1863">
        <f ca="1"/>
        <v>703145</v>
      </c>
      <c r="I195" s="178">
        <f ca="1"/>
        <v>2319</v>
      </c>
      <c r="J195" s="180" vm="1864">
        <f ca="1"/>
        <v>45582</v>
      </c>
      <c r="K195" s="180" vm="1865">
        <f ca="1"/>
        <v>136.09</v>
      </c>
      <c r="L195" s="180" vm="1866">
        <f ca="1"/>
        <v>139.29</v>
      </c>
      <c r="M195" s="180" vm="1866">
        <f ca="1"/>
        <v>139.29</v>
      </c>
      <c r="N195" s="180" vm="1867">
        <f ca="1"/>
        <v>135.27000000000001</v>
      </c>
      <c r="O195" s="180" vm="1868">
        <f ca="1"/>
        <v>900069</v>
      </c>
      <c r="Q195" s="182">
        <f t="shared" ca="1" si="5"/>
        <v>-1.0598352319463794E-2</v>
      </c>
    </row>
    <row r="196" spans="1:17" x14ac:dyDescent="0.25">
      <c r="A196" s="178">
        <f t="shared" si="6"/>
        <v>192</v>
      </c>
      <c r="B196" s="178" vm="1869">
        <f ca="1"/>
        <v>42494</v>
      </c>
      <c r="C196" s="178" vm="1870">
        <f ca="1"/>
        <v>8.14</v>
      </c>
      <c r="D196" s="178" vm="1871">
        <f ca="1"/>
        <v>8.33</v>
      </c>
      <c r="E196" s="178" vm="1195">
        <f ca="1"/>
        <v>8.3800000000000008</v>
      </c>
      <c r="F196" s="178" vm="1872">
        <f ca="1"/>
        <v>8.08</v>
      </c>
      <c r="G196" s="178" vm="1873">
        <f ca="1"/>
        <v>692385</v>
      </c>
      <c r="I196" s="178">
        <f ca="1"/>
        <v>2318</v>
      </c>
      <c r="J196" s="180" vm="1874">
        <f ca="1"/>
        <v>45581</v>
      </c>
      <c r="K196" s="180" vm="1875">
        <f ca="1"/>
        <v>137.54</v>
      </c>
      <c r="L196" s="180" vm="1876">
        <f ca="1"/>
        <v>141.07</v>
      </c>
      <c r="M196" s="180" vm="1877">
        <f ca="1"/>
        <v>141.5</v>
      </c>
      <c r="N196" s="180" vm="1878">
        <f ca="1"/>
        <v>135.77160000000001</v>
      </c>
      <c r="O196" s="180" vm="1879">
        <f ca="1"/>
        <v>1164403</v>
      </c>
      <c r="Q196" s="182">
        <f t="shared" ca="1" si="5"/>
        <v>-2.093676965856258E-2</v>
      </c>
    </row>
    <row r="197" spans="1:17" x14ac:dyDescent="0.25">
      <c r="A197" s="178">
        <f t="shared" si="6"/>
        <v>193</v>
      </c>
      <c r="B197" s="178" vm="1880">
        <f ca="1"/>
        <v>42495</v>
      </c>
      <c r="C197" s="178" vm="1881">
        <f ca="1"/>
        <v>8.0399999999999991</v>
      </c>
      <c r="D197" s="178" vm="1870">
        <f ca="1"/>
        <v>8.14</v>
      </c>
      <c r="E197" s="178" vm="1882">
        <f ca="1"/>
        <v>8.16</v>
      </c>
      <c r="F197" s="178" vm="1883">
        <f ca="1"/>
        <v>8.0050000000000008</v>
      </c>
      <c r="G197" s="178" vm="1884">
        <f ca="1"/>
        <v>478837</v>
      </c>
      <c r="I197" s="178">
        <f ca="1"/>
        <v>2317</v>
      </c>
      <c r="J197" s="180" vm="1885">
        <f ca="1"/>
        <v>45580</v>
      </c>
      <c r="K197" s="180" vm="1886">
        <f ca="1"/>
        <v>140.44999999999999</v>
      </c>
      <c r="L197" s="180" vm="1887">
        <f ca="1"/>
        <v>139.30000000000001</v>
      </c>
      <c r="M197" s="180" vm="1888">
        <f ca="1"/>
        <v>144.22499999999999</v>
      </c>
      <c r="N197" s="180" vm="1889">
        <f ca="1"/>
        <v>138.72</v>
      </c>
      <c r="O197" s="180" vm="1890">
        <f ca="1"/>
        <v>910075</v>
      </c>
      <c r="Q197" s="182">
        <f t="shared" ca="1" si="5"/>
        <v>7.2888703433229779E-3</v>
      </c>
    </row>
    <row r="198" spans="1:17" x14ac:dyDescent="0.25">
      <c r="A198" s="178">
        <f t="shared" si="6"/>
        <v>194</v>
      </c>
      <c r="B198" s="178" vm="1891">
        <f ca="1"/>
        <v>42496</v>
      </c>
      <c r="C198" s="178" vm="1892">
        <f ca="1"/>
        <v>8.06</v>
      </c>
      <c r="D198" s="178" vm="1893">
        <f ca="1"/>
        <v>7.98</v>
      </c>
      <c r="E198" s="178" vm="1894">
        <f ca="1"/>
        <v>8.11</v>
      </c>
      <c r="F198" s="178" vm="1895">
        <f ca="1"/>
        <v>7.82</v>
      </c>
      <c r="G198" s="178" vm="1896">
        <f ca="1"/>
        <v>1005077</v>
      </c>
      <c r="I198" s="178">
        <f ca="1"/>
        <v>2316</v>
      </c>
      <c r="J198" s="180" vm="1897">
        <f ca="1"/>
        <v>45579</v>
      </c>
      <c r="K198" s="180" vm="1898">
        <f ca="1"/>
        <v>139.43</v>
      </c>
      <c r="L198" s="180" vm="1899">
        <f ca="1"/>
        <v>139.65</v>
      </c>
      <c r="M198" s="180" vm="1900">
        <f ca="1"/>
        <v>141.29</v>
      </c>
      <c r="N198" s="180" vm="1901">
        <f ca="1"/>
        <v>137.05000000000001</v>
      </c>
      <c r="O198" s="180" vm="1902">
        <f ca="1"/>
        <v>1132545</v>
      </c>
      <c r="Q198" s="182">
        <f t="shared" ref="Q198:Q261" ca="1" si="7">LN(K198/K199)</f>
        <v>-8.6027677540154266E-4</v>
      </c>
    </row>
    <row r="199" spans="1:17" x14ac:dyDescent="0.25">
      <c r="A199" s="178">
        <f t="shared" ref="A199:A262" si="8">A198+1</f>
        <v>195</v>
      </c>
      <c r="B199" s="178" vm="1903">
        <f ca="1"/>
        <v>42499</v>
      </c>
      <c r="C199" s="178" vm="1904">
        <f ca="1"/>
        <v>7.73</v>
      </c>
      <c r="D199" s="178" vm="1892">
        <f ca="1"/>
        <v>8.06</v>
      </c>
      <c r="E199" s="178" vm="1905">
        <f ca="1"/>
        <v>8.1199999999999992</v>
      </c>
      <c r="F199" s="178" vm="1906">
        <f ca="1"/>
        <v>7.63</v>
      </c>
      <c r="G199" s="178" vm="1907">
        <f ca="1"/>
        <v>2015143</v>
      </c>
      <c r="I199" s="178">
        <f ca="1"/>
        <v>2315</v>
      </c>
      <c r="J199" s="180" vm="1908">
        <f ca="1"/>
        <v>45576</v>
      </c>
      <c r="K199" s="180" vm="1909">
        <f ca="1"/>
        <v>139.55000000000001</v>
      </c>
      <c r="L199" s="180" vm="1910">
        <f ca="1"/>
        <v>136.72999999999999</v>
      </c>
      <c r="M199" s="180" vm="1911">
        <f ca="1"/>
        <v>139.75</v>
      </c>
      <c r="N199" s="180" vm="1912">
        <f ca="1"/>
        <v>136.22999999999999</v>
      </c>
      <c r="O199" s="180" vm="1913">
        <f ca="1"/>
        <v>624270</v>
      </c>
      <c r="Q199" s="182">
        <f t="shared" ca="1" si="7"/>
        <v>2.0341647496683376E-2</v>
      </c>
    </row>
    <row r="200" spans="1:17" x14ac:dyDescent="0.25">
      <c r="A200" s="178">
        <f t="shared" si="8"/>
        <v>196</v>
      </c>
      <c r="B200" s="178" vm="1914">
        <f ca="1"/>
        <v>42500</v>
      </c>
      <c r="C200" s="178" vm="1915">
        <f ca="1"/>
        <v>10.26</v>
      </c>
      <c r="D200" s="178" vm="1916">
        <f ca="1"/>
        <v>8.48</v>
      </c>
      <c r="E200" s="178" vm="636">
        <f ca="1"/>
        <v>10.68</v>
      </c>
      <c r="F200" s="178" vm="1917">
        <f ca="1"/>
        <v>8.4300999999999995</v>
      </c>
      <c r="G200" s="178" vm="1918">
        <f ca="1"/>
        <v>10064477</v>
      </c>
      <c r="I200" s="178">
        <f ca="1"/>
        <v>2314</v>
      </c>
      <c r="J200" s="180" vm="1919">
        <f ca="1"/>
        <v>45575</v>
      </c>
      <c r="K200" s="180" vm="1920">
        <f ca="1"/>
        <v>136.74</v>
      </c>
      <c r="L200" s="180" vm="1921">
        <f ca="1"/>
        <v>134.78</v>
      </c>
      <c r="M200" s="180" vm="1922">
        <f ca="1"/>
        <v>136.96</v>
      </c>
      <c r="N200" s="180" vm="1923">
        <f ca="1"/>
        <v>133.84</v>
      </c>
      <c r="O200" s="180" vm="1924">
        <f ca="1"/>
        <v>830792</v>
      </c>
      <c r="Q200" s="182">
        <f t="shared" ca="1" si="7"/>
        <v>1.199205101378013E-2</v>
      </c>
    </row>
    <row r="201" spans="1:17" x14ac:dyDescent="0.25">
      <c r="A201" s="178">
        <f t="shared" si="8"/>
        <v>197</v>
      </c>
      <c r="B201" s="178" vm="1925">
        <f ca="1"/>
        <v>42501</v>
      </c>
      <c r="C201" s="178" vm="836">
        <f ca="1"/>
        <v>9.5500000000000007</v>
      </c>
      <c r="D201" s="178" vm="1109">
        <f ca="1"/>
        <v>10.24</v>
      </c>
      <c r="E201" s="178" vm="1926">
        <f ca="1"/>
        <v>10.25</v>
      </c>
      <c r="F201" s="178" vm="1444">
        <f ca="1"/>
        <v>9.5299999999999994</v>
      </c>
      <c r="G201" s="178" vm="1927">
        <f ca="1"/>
        <v>3014584</v>
      </c>
      <c r="I201" s="178">
        <f ca="1"/>
        <v>2313</v>
      </c>
      <c r="J201" s="180" vm="1928">
        <f ca="1"/>
        <v>45574</v>
      </c>
      <c r="K201" s="180" vm="1929">
        <f ca="1"/>
        <v>135.11000000000001</v>
      </c>
      <c r="L201" s="180" vm="1930">
        <f ca="1"/>
        <v>137.24</v>
      </c>
      <c r="M201" s="180" vm="1931">
        <f ca="1"/>
        <v>138.34</v>
      </c>
      <c r="N201" s="180" vm="1932">
        <f ca="1"/>
        <v>134.9</v>
      </c>
      <c r="O201" s="180" vm="1933">
        <f ca="1"/>
        <v>684477</v>
      </c>
      <c r="Q201" s="182">
        <f t="shared" ca="1" si="7"/>
        <v>-3.6938576279861896E-3</v>
      </c>
    </row>
    <row r="202" spans="1:17" x14ac:dyDescent="0.25">
      <c r="A202" s="178">
        <f t="shared" si="8"/>
        <v>198</v>
      </c>
      <c r="B202" s="178" vm="1934">
        <f ca="1"/>
        <v>42502</v>
      </c>
      <c r="C202" s="178" vm="1435">
        <f ca="1"/>
        <v>9.36</v>
      </c>
      <c r="D202" s="178" vm="1546">
        <f ca="1"/>
        <v>9.51</v>
      </c>
      <c r="E202" s="178" vm="836">
        <f ca="1"/>
        <v>9.5500000000000007</v>
      </c>
      <c r="F202" s="178" vm="1387">
        <f ca="1"/>
        <v>9.14</v>
      </c>
      <c r="G202" s="178" vm="1935">
        <f ca="1"/>
        <v>1346592</v>
      </c>
      <c r="I202" s="178">
        <f ca="1"/>
        <v>2312</v>
      </c>
      <c r="J202" s="180" vm="1936">
        <f ca="1"/>
        <v>45573</v>
      </c>
      <c r="K202" s="180" vm="1937">
        <f ca="1"/>
        <v>135.61000000000001</v>
      </c>
      <c r="L202" s="180" vm="1938">
        <f ca="1"/>
        <v>135.74</v>
      </c>
      <c r="M202" s="180" vm="1939">
        <f ca="1"/>
        <v>137.25</v>
      </c>
      <c r="N202" s="180" vm="1940">
        <f ca="1"/>
        <v>134.63</v>
      </c>
      <c r="O202" s="180" vm="1941">
        <f ca="1"/>
        <v>755744</v>
      </c>
      <c r="Q202" s="182">
        <f t="shared" ca="1" si="7"/>
        <v>-6.8344928902802022E-3</v>
      </c>
    </row>
    <row r="203" spans="1:17" x14ac:dyDescent="0.25">
      <c r="A203" s="178">
        <f t="shared" si="8"/>
        <v>199</v>
      </c>
      <c r="B203" s="178" vm="1942">
        <f ca="1"/>
        <v>42503</v>
      </c>
      <c r="C203" s="178" vm="1295">
        <f ca="1"/>
        <v>9.2100000000000009</v>
      </c>
      <c r="D203" s="178" vm="1435">
        <f ca="1"/>
        <v>9.36</v>
      </c>
      <c r="E203" s="178" vm="759">
        <f ca="1"/>
        <v>9.74</v>
      </c>
      <c r="F203" s="178" vm="1182">
        <f ca="1"/>
        <v>9.17</v>
      </c>
      <c r="G203" s="178" vm="1943">
        <f ca="1"/>
        <v>1040683</v>
      </c>
      <c r="I203" s="178">
        <f ca="1"/>
        <v>2311</v>
      </c>
      <c r="J203" s="180" vm="1944">
        <f ca="1"/>
        <v>45572</v>
      </c>
      <c r="K203" s="180" vm="1945">
        <f ca="1"/>
        <v>136.54</v>
      </c>
      <c r="L203" s="180" vm="1946">
        <f ca="1"/>
        <v>141.51</v>
      </c>
      <c r="M203" s="180" vm="1946">
        <f ca="1"/>
        <v>141.51</v>
      </c>
      <c r="N203" s="180" vm="1947">
        <f ca="1"/>
        <v>134.51009999999999</v>
      </c>
      <c r="O203" s="180" vm="1948">
        <f ca="1"/>
        <v>931822</v>
      </c>
      <c r="Q203" s="182">
        <f t="shared" ca="1" si="7"/>
        <v>-3.8716366321032279E-2</v>
      </c>
    </row>
    <row r="204" spans="1:17" x14ac:dyDescent="0.25">
      <c r="A204" s="178">
        <f t="shared" si="8"/>
        <v>200</v>
      </c>
      <c r="B204" s="178" vm="1949">
        <f ca="1"/>
        <v>42506</v>
      </c>
      <c r="C204" s="178" vm="1639">
        <f ca="1"/>
        <v>9.31</v>
      </c>
      <c r="D204" s="178" vm="1368">
        <f ca="1"/>
        <v>9.15</v>
      </c>
      <c r="E204" s="178" vm="789">
        <f ca="1"/>
        <v>9.33</v>
      </c>
      <c r="F204" s="178" vm="1950">
        <f ca="1"/>
        <v>9.07</v>
      </c>
      <c r="G204" s="178" vm="1951">
        <f ca="1"/>
        <v>639746</v>
      </c>
      <c r="I204" s="178">
        <f ca="1"/>
        <v>2310</v>
      </c>
      <c r="J204" s="180" vm="1952">
        <f ca="1"/>
        <v>45569</v>
      </c>
      <c r="K204" s="180" vm="1953">
        <f ca="1"/>
        <v>141.93</v>
      </c>
      <c r="L204" s="180" vm="1954">
        <f ca="1"/>
        <v>140.86000000000001</v>
      </c>
      <c r="M204" s="180" vm="1955">
        <f ca="1"/>
        <v>142.74</v>
      </c>
      <c r="N204" s="180" vm="1956">
        <f ca="1"/>
        <v>140.28</v>
      </c>
      <c r="O204" s="180" vm="1957">
        <f ca="1"/>
        <v>813650</v>
      </c>
      <c r="Q204" s="182">
        <f t="shared" ca="1" si="7"/>
        <v>2.8152759547703351E-2</v>
      </c>
    </row>
    <row r="205" spans="1:17" x14ac:dyDescent="0.25">
      <c r="A205" s="178">
        <f t="shared" si="8"/>
        <v>201</v>
      </c>
      <c r="B205" s="178" vm="1958">
        <f ca="1"/>
        <v>42507</v>
      </c>
      <c r="C205" s="178" vm="1743">
        <f ca="1"/>
        <v>9.11</v>
      </c>
      <c r="D205" s="178" vm="1398">
        <f ca="1"/>
        <v>9.24</v>
      </c>
      <c r="E205" s="178" vm="1587">
        <f ca="1"/>
        <v>9.64</v>
      </c>
      <c r="F205" s="178" vm="1181">
        <f ca="1"/>
        <v>9.0500000000000007</v>
      </c>
      <c r="G205" s="178" vm="1959">
        <f ca="1"/>
        <v>1247763</v>
      </c>
      <c r="I205" s="178">
        <f ca="1"/>
        <v>2309</v>
      </c>
      <c r="J205" s="180" vm="1960">
        <f ca="1"/>
        <v>45568</v>
      </c>
      <c r="K205" s="180" vm="1961">
        <f ca="1"/>
        <v>137.99</v>
      </c>
      <c r="L205" s="180" vm="1962">
        <f ca="1"/>
        <v>138.91999999999999</v>
      </c>
      <c r="M205" s="180" vm="1963">
        <f ca="1"/>
        <v>140.97</v>
      </c>
      <c r="N205" s="180" vm="1964">
        <f ca="1"/>
        <v>136.19</v>
      </c>
      <c r="O205" s="180" vm="1965">
        <f ca="1"/>
        <v>830119</v>
      </c>
      <c r="Q205" s="182">
        <f t="shared" ca="1" si="7"/>
        <v>-2.0159224960479023E-2</v>
      </c>
    </row>
    <row r="206" spans="1:17" x14ac:dyDescent="0.25">
      <c r="A206" s="178">
        <f t="shared" si="8"/>
        <v>202</v>
      </c>
      <c r="B206" s="178" vm="1966">
        <f ca="1"/>
        <v>42508</v>
      </c>
      <c r="C206" s="178" vm="1170">
        <f ca="1"/>
        <v>8.99</v>
      </c>
      <c r="D206" s="178" vm="1453">
        <f ca="1"/>
        <v>9.09</v>
      </c>
      <c r="E206" s="178" vm="804">
        <f ca="1"/>
        <v>9.26</v>
      </c>
      <c r="F206" s="178" vm="1213">
        <f ca="1"/>
        <v>8.85</v>
      </c>
      <c r="G206" s="178" vm="1967">
        <f ca="1"/>
        <v>813603</v>
      </c>
      <c r="I206" s="178">
        <f ca="1"/>
        <v>2308</v>
      </c>
      <c r="J206" s="180" vm="1968">
        <f ca="1"/>
        <v>45567</v>
      </c>
      <c r="K206" s="180" vm="1969">
        <f ca="1"/>
        <v>140.80000000000001</v>
      </c>
      <c r="L206" s="180" vm="1970">
        <f ca="1"/>
        <v>139.27000000000001</v>
      </c>
      <c r="M206" s="180" vm="1971">
        <f ca="1"/>
        <v>142.46</v>
      </c>
      <c r="N206" s="180" vm="1972">
        <f ca="1"/>
        <v>138.51</v>
      </c>
      <c r="O206" s="180" vm="1973">
        <f ca="1"/>
        <v>933954</v>
      </c>
      <c r="Q206" s="182">
        <f t="shared" ca="1" si="7"/>
        <v>-5.8775795023629012E-3</v>
      </c>
    </row>
    <row r="207" spans="1:17" x14ac:dyDescent="0.25">
      <c r="A207" s="178">
        <f t="shared" si="8"/>
        <v>203</v>
      </c>
      <c r="B207" s="178" vm="1974">
        <f ca="1"/>
        <v>42509</v>
      </c>
      <c r="C207" s="178" vm="1499">
        <f ca="1"/>
        <v>9.0399999999999991</v>
      </c>
      <c r="D207" s="178" vm="1341">
        <f ca="1"/>
        <v>8.8699999999999992</v>
      </c>
      <c r="E207" s="178" vm="1303">
        <f ca="1"/>
        <v>9.16</v>
      </c>
      <c r="F207" s="178" vm="1975">
        <f ca="1"/>
        <v>8.8574999999999999</v>
      </c>
      <c r="G207" s="178" vm="1976">
        <f ca="1"/>
        <v>567292</v>
      </c>
      <c r="I207" s="178">
        <f ca="1"/>
        <v>2307</v>
      </c>
      <c r="J207" s="180" vm="1977">
        <f ca="1"/>
        <v>45566</v>
      </c>
      <c r="K207" s="180" vm="1978">
        <f ca="1"/>
        <v>141.63</v>
      </c>
      <c r="L207" s="180" vm="1979">
        <f ca="1"/>
        <v>144.1</v>
      </c>
      <c r="M207" s="180" vm="1980">
        <f ca="1"/>
        <v>144.44</v>
      </c>
      <c r="N207" s="180" vm="1981">
        <f ca="1"/>
        <v>139.41999999999999</v>
      </c>
      <c r="O207" s="180" vm="1982">
        <f ca="1"/>
        <v>877037</v>
      </c>
      <c r="Q207" s="182">
        <f t="shared" ca="1" si="7"/>
        <v>-2.2204515114206212E-2</v>
      </c>
    </row>
    <row r="208" spans="1:17" x14ac:dyDescent="0.25">
      <c r="A208" s="178">
        <f t="shared" si="8"/>
        <v>204</v>
      </c>
      <c r="B208" s="178" vm="1983">
        <f ca="1"/>
        <v>42510</v>
      </c>
      <c r="C208" s="178" vm="1398">
        <f ca="1"/>
        <v>9.24</v>
      </c>
      <c r="D208" s="178" vm="1743">
        <f ca="1"/>
        <v>9.11</v>
      </c>
      <c r="E208" s="178" vm="792">
        <f ca="1"/>
        <v>9.2899999999999991</v>
      </c>
      <c r="F208" s="178" vm="1743">
        <f ca="1"/>
        <v>9.11</v>
      </c>
      <c r="G208" s="178" vm="1984">
        <f ca="1"/>
        <v>657356</v>
      </c>
      <c r="I208" s="178">
        <f ca="1"/>
        <v>2306</v>
      </c>
      <c r="J208" s="180" vm="1985">
        <f ca="1"/>
        <v>45565</v>
      </c>
      <c r="K208" s="180" vm="1986">
        <f ca="1"/>
        <v>144.81</v>
      </c>
      <c r="L208" s="180" vm="1987">
        <f ca="1"/>
        <v>144.09</v>
      </c>
      <c r="M208" s="180" vm="1988">
        <f ca="1"/>
        <v>145.26400000000001</v>
      </c>
      <c r="N208" s="180" vm="1989">
        <f ca="1"/>
        <v>141.84</v>
      </c>
      <c r="O208" s="180" vm="1990">
        <f ca="1"/>
        <v>835746</v>
      </c>
      <c r="Q208" s="182">
        <f t="shared" ca="1" si="7"/>
        <v>3.4587748925247789E-3</v>
      </c>
    </row>
    <row r="209" spans="1:17" x14ac:dyDescent="0.25">
      <c r="A209" s="178">
        <f t="shared" si="8"/>
        <v>205</v>
      </c>
      <c r="B209" s="178" vm="1991">
        <f ca="1"/>
        <v>42513</v>
      </c>
      <c r="C209" s="178" vm="804">
        <f ca="1"/>
        <v>9.26</v>
      </c>
      <c r="D209" s="178" vm="1630">
        <f ca="1"/>
        <v>9.2799999999999994</v>
      </c>
      <c r="E209" s="178" vm="1992">
        <f ca="1"/>
        <v>9.42</v>
      </c>
      <c r="F209" s="178" vm="1993">
        <f ca="1"/>
        <v>9.0850000000000009</v>
      </c>
      <c r="G209" s="178" vm="1994">
        <f ca="1"/>
        <v>1088260</v>
      </c>
      <c r="I209" s="178">
        <f ca="1"/>
        <v>2305</v>
      </c>
      <c r="J209" s="180" vm="1995">
        <f ca="1"/>
        <v>45562</v>
      </c>
      <c r="K209" s="180" vm="1996">
        <f ca="1"/>
        <v>144.31</v>
      </c>
      <c r="L209" s="180" vm="1997">
        <f ca="1"/>
        <v>148.01</v>
      </c>
      <c r="M209" s="180" vm="1998">
        <f ca="1"/>
        <v>148.25</v>
      </c>
      <c r="N209" s="180" vm="1999">
        <f ca="1"/>
        <v>143.9</v>
      </c>
      <c r="O209" s="180" vm="2000">
        <f ca="1"/>
        <v>975883</v>
      </c>
      <c r="Q209" s="182">
        <f t="shared" ca="1" si="7"/>
        <v>-2.118621630724982E-2</v>
      </c>
    </row>
    <row r="210" spans="1:17" x14ac:dyDescent="0.25">
      <c r="A210" s="178">
        <f t="shared" si="8"/>
        <v>206</v>
      </c>
      <c r="B210" s="178" vm="2001">
        <f ca="1"/>
        <v>42514</v>
      </c>
      <c r="C210" s="178" vm="2002">
        <f ca="1"/>
        <v>9.41</v>
      </c>
      <c r="D210" s="178" vm="1159">
        <f ca="1"/>
        <v>9.23</v>
      </c>
      <c r="E210" s="178" vm="2003">
        <f ca="1"/>
        <v>9.4700000000000006</v>
      </c>
      <c r="F210" s="178" vm="1387">
        <f ca="1"/>
        <v>9.14</v>
      </c>
      <c r="G210" s="178" vm="2004">
        <f ca="1"/>
        <v>1094196</v>
      </c>
      <c r="I210" s="178">
        <f ca="1"/>
        <v>2304</v>
      </c>
      <c r="J210" s="180" vm="2005">
        <f ca="1"/>
        <v>45561</v>
      </c>
      <c r="K210" s="180" vm="2006">
        <f ca="1"/>
        <v>147.4</v>
      </c>
      <c r="L210" s="180" vm="2007">
        <f ca="1"/>
        <v>147.5</v>
      </c>
      <c r="M210" s="180" vm="2008">
        <f ca="1"/>
        <v>151.13</v>
      </c>
      <c r="N210" s="180" vm="2009">
        <f ca="1"/>
        <v>145.41499999999999</v>
      </c>
      <c r="O210" s="180" vm="2010">
        <f ca="1"/>
        <v>1159716</v>
      </c>
      <c r="Q210" s="182">
        <f t="shared" ca="1" si="7"/>
        <v>3.002566833003234E-2</v>
      </c>
    </row>
    <row r="211" spans="1:17" x14ac:dyDescent="0.25">
      <c r="A211" s="178">
        <f t="shared" si="8"/>
        <v>207</v>
      </c>
      <c r="B211" s="178" vm="2011">
        <f ca="1"/>
        <v>42515</v>
      </c>
      <c r="C211" s="178" vm="1407">
        <f ca="1"/>
        <v>9.6199999999999992</v>
      </c>
      <c r="D211" s="178" vm="802">
        <f ca="1"/>
        <v>9.4</v>
      </c>
      <c r="E211" s="178" vm="1133">
        <f ca="1"/>
        <v>9.65</v>
      </c>
      <c r="F211" s="178" vm="2012">
        <f ca="1"/>
        <v>9.234</v>
      </c>
      <c r="G211" s="178" vm="2013">
        <f ca="1"/>
        <v>802382</v>
      </c>
      <c r="I211" s="178">
        <f ca="1"/>
        <v>2303</v>
      </c>
      <c r="J211" s="180" vm="2014">
        <f ca="1"/>
        <v>45560</v>
      </c>
      <c r="K211" s="180" vm="2015">
        <f ca="1"/>
        <v>143.04</v>
      </c>
      <c r="L211" s="180" vm="2016">
        <f ca="1"/>
        <v>145.36000000000001</v>
      </c>
      <c r="M211" s="180" vm="2017">
        <f ca="1"/>
        <v>146.44999999999999</v>
      </c>
      <c r="N211" s="180" vm="2018">
        <f ca="1"/>
        <v>141.81</v>
      </c>
      <c r="O211" s="180" vm="2019">
        <f ca="1"/>
        <v>891668</v>
      </c>
      <c r="Q211" s="182">
        <f t="shared" ca="1" si="7"/>
        <v>-1.2436329387561109E-2</v>
      </c>
    </row>
    <row r="212" spans="1:17" x14ac:dyDescent="0.25">
      <c r="A212" s="178">
        <f t="shared" si="8"/>
        <v>208</v>
      </c>
      <c r="B212" s="178" vm="2020">
        <f ca="1"/>
        <v>42516</v>
      </c>
      <c r="C212" s="178" vm="1436">
        <f ca="1"/>
        <v>9.58</v>
      </c>
      <c r="D212" s="178" vm="780">
        <f ca="1"/>
        <v>9.5399999999999991</v>
      </c>
      <c r="E212" s="178" vm="2021">
        <f ca="1"/>
        <v>9.8598999999999997</v>
      </c>
      <c r="F212" s="178" vm="1546">
        <f ca="1"/>
        <v>9.51</v>
      </c>
      <c r="G212" s="178" vm="2022">
        <f ca="1"/>
        <v>646470</v>
      </c>
      <c r="I212" s="178">
        <f ca="1"/>
        <v>2302</v>
      </c>
      <c r="J212" s="180" vm="2023">
        <f ca="1"/>
        <v>45559</v>
      </c>
      <c r="K212" s="180" vm="2024">
        <f ca="1"/>
        <v>144.83000000000001</v>
      </c>
      <c r="L212" s="180" vm="2025">
        <f ca="1"/>
        <v>145</v>
      </c>
      <c r="M212" s="180" vm="2026">
        <f ca="1"/>
        <v>147.10900000000001</v>
      </c>
      <c r="N212" s="180" vm="2027">
        <f ca="1"/>
        <v>143.93</v>
      </c>
      <c r="O212" s="180" vm="2028">
        <f ca="1"/>
        <v>1105341</v>
      </c>
      <c r="Q212" s="182">
        <f t="shared" ca="1" si="7"/>
        <v>7.4849611353051491E-3</v>
      </c>
    </row>
    <row r="213" spans="1:17" x14ac:dyDescent="0.25">
      <c r="A213" s="178">
        <f t="shared" si="8"/>
        <v>209</v>
      </c>
      <c r="B213" s="178" vm="2029">
        <f ca="1"/>
        <v>42517</v>
      </c>
      <c r="C213" s="178" vm="1813">
        <f ca="1"/>
        <v>9.84</v>
      </c>
      <c r="D213" s="178" vm="1141">
        <f ca="1"/>
        <v>9.56</v>
      </c>
      <c r="E213" s="178" vm="2030">
        <f ca="1"/>
        <v>9.8949999999999996</v>
      </c>
      <c r="F213" s="178" vm="836">
        <f ca="1"/>
        <v>9.5500000000000007</v>
      </c>
      <c r="G213" s="178" vm="2031">
        <f ca="1"/>
        <v>564127</v>
      </c>
      <c r="I213" s="178">
        <f ca="1"/>
        <v>2301</v>
      </c>
      <c r="J213" s="180" vm="2032">
        <f ca="1"/>
        <v>45558</v>
      </c>
      <c r="K213" s="180" vm="2033">
        <f ca="1"/>
        <v>143.75</v>
      </c>
      <c r="L213" s="180" vm="2034">
        <f ca="1"/>
        <v>140.5</v>
      </c>
      <c r="M213" s="180" vm="2035">
        <f ca="1"/>
        <v>144.08500000000001</v>
      </c>
      <c r="N213" s="180" vm="2036">
        <f ca="1"/>
        <v>137.94</v>
      </c>
      <c r="O213" s="180" vm="2037">
        <f ca="1"/>
        <v>1084806</v>
      </c>
      <c r="Q213" s="182">
        <f t="shared" ca="1" si="7"/>
        <v>3.3242098997485842E-2</v>
      </c>
    </row>
    <row r="214" spans="1:17" x14ac:dyDescent="0.25">
      <c r="A214" s="178">
        <f t="shared" si="8"/>
        <v>210</v>
      </c>
      <c r="B214" s="178" vm="2038">
        <f ca="1"/>
        <v>42521</v>
      </c>
      <c r="C214" s="178" vm="1813">
        <f ca="1"/>
        <v>9.84</v>
      </c>
      <c r="D214" s="178" vm="1813">
        <f ca="1"/>
        <v>9.84</v>
      </c>
      <c r="E214" s="178" vm="2039">
        <f ca="1"/>
        <v>9.98</v>
      </c>
      <c r="F214" s="178" vm="2040">
        <f ca="1"/>
        <v>9.76</v>
      </c>
      <c r="G214" s="178" vm="2041">
        <f ca="1"/>
        <v>611010</v>
      </c>
      <c r="I214" s="178">
        <f ca="1"/>
        <v>2300</v>
      </c>
      <c r="J214" s="180" vm="2042">
        <f ca="1"/>
        <v>45555</v>
      </c>
      <c r="K214" s="180" vm="2043">
        <f ca="1"/>
        <v>139.05000000000001</v>
      </c>
      <c r="L214" s="180" vm="2044">
        <f ca="1"/>
        <v>138.16</v>
      </c>
      <c r="M214" s="180" vm="2045">
        <f ca="1"/>
        <v>140.34</v>
      </c>
      <c r="N214" s="180" vm="2046">
        <f ca="1"/>
        <v>137.63499999999999</v>
      </c>
      <c r="O214" s="180" vm="2047">
        <f ca="1"/>
        <v>1491867</v>
      </c>
      <c r="Q214" s="182">
        <f t="shared" ca="1" si="7"/>
        <v>8.1597737645910627E-3</v>
      </c>
    </row>
    <row r="215" spans="1:17" x14ac:dyDescent="0.25">
      <c r="A215" s="178">
        <f t="shared" si="8"/>
        <v>211</v>
      </c>
      <c r="B215" s="178" vm="2048">
        <f ca="1"/>
        <v>42522</v>
      </c>
      <c r="C215" s="178" vm="2049">
        <f ca="1"/>
        <v>10.35</v>
      </c>
      <c r="D215" s="178" vm="825">
        <f ca="1"/>
        <v>9.85</v>
      </c>
      <c r="E215" s="178" vm="734">
        <f ca="1"/>
        <v>10.37</v>
      </c>
      <c r="F215" s="178" vm="1123">
        <f ca="1"/>
        <v>9.81</v>
      </c>
      <c r="G215" s="178" vm="2050">
        <f ca="1"/>
        <v>1030066</v>
      </c>
      <c r="I215" s="178">
        <f ca="1"/>
        <v>2299</v>
      </c>
      <c r="J215" s="180" vm="2051">
        <f ca="1"/>
        <v>45554</v>
      </c>
      <c r="K215" s="180" vm="1855">
        <f ca="1"/>
        <v>137.91999999999999</v>
      </c>
      <c r="L215" s="180" vm="2052">
        <f ca="1"/>
        <v>142.94999999999999</v>
      </c>
      <c r="M215" s="180" vm="2053">
        <f ca="1"/>
        <v>144.32</v>
      </c>
      <c r="N215" s="180" vm="2054">
        <f ca="1"/>
        <v>134.44499999999999</v>
      </c>
      <c r="O215" s="180" vm="2055">
        <f ca="1"/>
        <v>1257257</v>
      </c>
      <c r="Q215" s="182">
        <f t="shared" ca="1" si="7"/>
        <v>-1.36105510843504E-2</v>
      </c>
    </row>
    <row r="216" spans="1:17" x14ac:dyDescent="0.25">
      <c r="A216" s="178">
        <f t="shared" si="8"/>
        <v>212</v>
      </c>
      <c r="B216" s="178" vm="2056">
        <f ca="1"/>
        <v>42523</v>
      </c>
      <c r="C216" s="178" vm="668">
        <f ca="1"/>
        <v>10.38</v>
      </c>
      <c r="D216" s="178" vm="2049">
        <f ca="1"/>
        <v>10.35</v>
      </c>
      <c r="E216" s="178" vm="668">
        <f ca="1"/>
        <v>10.38</v>
      </c>
      <c r="F216" s="178" vm="2057">
        <f ca="1"/>
        <v>10.11</v>
      </c>
      <c r="G216" s="178" vm="2058">
        <f ca="1"/>
        <v>1020741</v>
      </c>
      <c r="I216" s="178">
        <f ca="1"/>
        <v>2298</v>
      </c>
      <c r="J216" s="180" vm="2059">
        <f ca="1"/>
        <v>45553</v>
      </c>
      <c r="K216" s="180" vm="2060">
        <f ca="1"/>
        <v>139.81</v>
      </c>
      <c r="L216" s="180" vm="2061">
        <f ca="1"/>
        <v>138.53</v>
      </c>
      <c r="M216" s="180" vm="2062">
        <f ca="1"/>
        <v>143</v>
      </c>
      <c r="N216" s="180" vm="2063">
        <f ca="1"/>
        <v>138.2998</v>
      </c>
      <c r="O216" s="180" vm="2064">
        <f ca="1"/>
        <v>854314</v>
      </c>
      <c r="Q216" s="182">
        <f t="shared" ca="1" si="7"/>
        <v>9.9195753000896753E-3</v>
      </c>
    </row>
    <row r="217" spans="1:17" x14ac:dyDescent="0.25">
      <c r="A217" s="178">
        <f t="shared" si="8"/>
        <v>213</v>
      </c>
      <c r="B217" s="178" vm="2065">
        <f ca="1"/>
        <v>42524</v>
      </c>
      <c r="C217" s="178" vm="1915">
        <f ca="1"/>
        <v>10.26</v>
      </c>
      <c r="D217" s="178" vm="1045">
        <f ca="1"/>
        <v>10.34</v>
      </c>
      <c r="E217" s="178" vm="1091">
        <f ca="1"/>
        <v>10.39</v>
      </c>
      <c r="F217" s="178" vm="2066">
        <f ca="1"/>
        <v>10.199999999999999</v>
      </c>
      <c r="G217" s="178" vm="2067">
        <f ca="1"/>
        <v>794488</v>
      </c>
      <c r="I217" s="178">
        <f ca="1"/>
        <v>2297</v>
      </c>
      <c r="J217" s="180" vm="2068">
        <f ca="1"/>
        <v>45552</v>
      </c>
      <c r="K217" s="180" vm="2069">
        <f ca="1"/>
        <v>138.43</v>
      </c>
      <c r="L217" s="180" vm="2070">
        <f ca="1"/>
        <v>135.80000000000001</v>
      </c>
      <c r="M217" s="180" vm="2071">
        <f ca="1"/>
        <v>139.79</v>
      </c>
      <c r="N217" s="180" vm="2070">
        <f ca="1"/>
        <v>135.80000000000001</v>
      </c>
      <c r="O217" s="180" vm="2072">
        <f ca="1"/>
        <v>1118910</v>
      </c>
      <c r="Q217" s="182">
        <f t="shared" ca="1" si="7"/>
        <v>2.1614569106998598E-2</v>
      </c>
    </row>
    <row r="218" spans="1:17" x14ac:dyDescent="0.25">
      <c r="A218" s="178">
        <f t="shared" si="8"/>
        <v>214</v>
      </c>
      <c r="B218" s="178" vm="2073">
        <f ca="1"/>
        <v>42527</v>
      </c>
      <c r="C218" s="178" vm="856">
        <f ca="1"/>
        <v>10.28</v>
      </c>
      <c r="D218" s="178" vm="1109">
        <f ca="1"/>
        <v>10.24</v>
      </c>
      <c r="E218" s="178" vm="1044">
        <f ca="1"/>
        <v>10.36</v>
      </c>
      <c r="F218" s="178" vm="2074">
        <f ca="1"/>
        <v>10.19</v>
      </c>
      <c r="G218" s="178" vm="2075">
        <f ca="1"/>
        <v>518088</v>
      </c>
      <c r="I218" s="178">
        <f ca="1"/>
        <v>2296</v>
      </c>
      <c r="J218" s="180" vm="2076">
        <f ca="1"/>
        <v>45551</v>
      </c>
      <c r="K218" s="180" vm="2077">
        <f ca="1"/>
        <v>135.47</v>
      </c>
      <c r="L218" s="180" vm="2078">
        <f ca="1"/>
        <v>129.08000000000001</v>
      </c>
      <c r="M218" s="180" vm="2079">
        <f ca="1"/>
        <v>136.8699</v>
      </c>
      <c r="N218" s="180" vm="2078">
        <f ca="1"/>
        <v>129.08000000000001</v>
      </c>
      <c r="O218" s="180" vm="2080">
        <f ca="1"/>
        <v>1462828</v>
      </c>
      <c r="Q218" s="182">
        <f t="shared" ca="1" si="7"/>
        <v>5.0722346306952451E-2</v>
      </c>
    </row>
    <row r="219" spans="1:17" x14ac:dyDescent="0.25">
      <c r="A219" s="178">
        <f t="shared" si="8"/>
        <v>215</v>
      </c>
      <c r="B219" s="178" vm="2081">
        <f ca="1"/>
        <v>42528</v>
      </c>
      <c r="C219" s="178" vm="1045">
        <f ca="1"/>
        <v>10.34</v>
      </c>
      <c r="D219" s="178" vm="1926">
        <f ca="1"/>
        <v>10.25</v>
      </c>
      <c r="E219" s="178" vm="2082">
        <f ca="1"/>
        <v>10.44</v>
      </c>
      <c r="F219" s="178" vm="1109">
        <f ca="1"/>
        <v>10.24</v>
      </c>
      <c r="G219" s="178" vm="2083">
        <f ca="1"/>
        <v>485861</v>
      </c>
      <c r="I219" s="178">
        <f ca="1"/>
        <v>2295</v>
      </c>
      <c r="J219" s="180" vm="2084">
        <f ca="1"/>
        <v>45548</v>
      </c>
      <c r="K219" s="180" vm="2085">
        <f ca="1"/>
        <v>128.77000000000001</v>
      </c>
      <c r="L219" s="180" vm="2086">
        <f ca="1"/>
        <v>128.6</v>
      </c>
      <c r="M219" s="180" vm="2087">
        <f ca="1"/>
        <v>131.08000000000001</v>
      </c>
      <c r="N219" s="180" vm="2088">
        <f ca="1"/>
        <v>128.56479999999999</v>
      </c>
      <c r="O219" s="180" vm="2089">
        <f ca="1"/>
        <v>825808</v>
      </c>
      <c r="Q219" s="182">
        <f t="shared" ca="1" si="7"/>
        <v>8.1092062310071395E-3</v>
      </c>
    </row>
    <row r="220" spans="1:17" x14ac:dyDescent="0.25">
      <c r="A220" s="178">
        <f t="shared" si="8"/>
        <v>216</v>
      </c>
      <c r="B220" s="178" vm="2090">
        <f ca="1"/>
        <v>42529</v>
      </c>
      <c r="C220" s="178" vm="704">
        <f ca="1"/>
        <v>10.51</v>
      </c>
      <c r="D220" s="178" vm="1101">
        <f ca="1"/>
        <v>10.29</v>
      </c>
      <c r="E220" s="178" vm="1100">
        <f ca="1"/>
        <v>10.56</v>
      </c>
      <c r="F220" s="178" vm="1926">
        <f ca="1"/>
        <v>10.25</v>
      </c>
      <c r="G220" s="178" vm="2091">
        <f ca="1"/>
        <v>723617</v>
      </c>
      <c r="I220" s="178">
        <f ca="1"/>
        <v>2294</v>
      </c>
      <c r="J220" s="180" vm="2092">
        <f ca="1"/>
        <v>45547</v>
      </c>
      <c r="K220" s="180" vm="2093">
        <f ca="1"/>
        <v>127.73</v>
      </c>
      <c r="L220" s="180" vm="2094">
        <f ca="1"/>
        <v>128.13999999999999</v>
      </c>
      <c r="M220" s="180" vm="2095">
        <f ca="1"/>
        <v>128.87</v>
      </c>
      <c r="N220" s="180" vm="2096">
        <f ca="1"/>
        <v>126.54</v>
      </c>
      <c r="O220" s="180" vm="2097">
        <f ca="1"/>
        <v>736269</v>
      </c>
      <c r="Q220" s="182">
        <f t="shared" ca="1" si="7"/>
        <v>-3.2047551561898853E-3</v>
      </c>
    </row>
    <row r="221" spans="1:17" x14ac:dyDescent="0.25">
      <c r="A221" s="178">
        <f t="shared" si="8"/>
        <v>217</v>
      </c>
      <c r="B221" s="178" vm="2098">
        <f ca="1"/>
        <v>42530</v>
      </c>
      <c r="C221" s="178" vm="2099">
        <f ca="1"/>
        <v>10.77</v>
      </c>
      <c r="D221" s="178" vm="1034">
        <f ca="1"/>
        <v>10.4</v>
      </c>
      <c r="E221" s="178" vm="2100">
        <f ca="1"/>
        <v>10.81</v>
      </c>
      <c r="F221" s="178" vm="681">
        <f ca="1"/>
        <v>10.31</v>
      </c>
      <c r="G221" s="178" vm="2101">
        <f ca="1"/>
        <v>1171934</v>
      </c>
      <c r="I221" s="178">
        <f ca="1"/>
        <v>2293</v>
      </c>
      <c r="J221" s="180" vm="2102">
        <f ca="1"/>
        <v>45546</v>
      </c>
      <c r="K221" s="180" vm="2094">
        <f ca="1"/>
        <v>128.13999999999999</v>
      </c>
      <c r="L221" s="180" vm="2103">
        <f ca="1"/>
        <v>125.37</v>
      </c>
      <c r="M221" s="180" vm="2104">
        <f ca="1"/>
        <v>128.83000000000001</v>
      </c>
      <c r="N221" s="180" vm="2105">
        <f ca="1"/>
        <v>123.2</v>
      </c>
      <c r="O221" s="180" vm="2106">
        <f ca="1"/>
        <v>911429</v>
      </c>
      <c r="Q221" s="182">
        <f t="shared" ca="1" si="7"/>
        <v>2.1375582174291943E-2</v>
      </c>
    </row>
    <row r="222" spans="1:17" x14ac:dyDescent="0.25">
      <c r="A222" s="178">
        <f t="shared" si="8"/>
        <v>218</v>
      </c>
      <c r="B222" s="178" vm="2107">
        <f ca="1"/>
        <v>42531</v>
      </c>
      <c r="C222" s="178" vm="2108">
        <f ca="1"/>
        <v>10.72</v>
      </c>
      <c r="D222" s="178" vm="940">
        <f ca="1"/>
        <v>10.62</v>
      </c>
      <c r="E222" s="178" vm="915">
        <f ca="1"/>
        <v>10.75</v>
      </c>
      <c r="F222" s="178" vm="1046">
        <f ca="1"/>
        <v>10.48</v>
      </c>
      <c r="G222" s="178" vm="2109">
        <f ca="1"/>
        <v>899469</v>
      </c>
      <c r="I222" s="178">
        <f ca="1"/>
        <v>2292</v>
      </c>
      <c r="J222" s="180" vm="2110">
        <f ca="1"/>
        <v>45545</v>
      </c>
      <c r="K222" s="180" vm="2111">
        <f ca="1"/>
        <v>125.43</v>
      </c>
      <c r="L222" s="180" vm="2112">
        <f ca="1"/>
        <v>126.7</v>
      </c>
      <c r="M222" s="180" vm="2113">
        <f ca="1"/>
        <v>129.18</v>
      </c>
      <c r="N222" s="180" vm="2114">
        <f ca="1"/>
        <v>124.85</v>
      </c>
      <c r="O222" s="180" vm="2115">
        <f ca="1"/>
        <v>1091299</v>
      </c>
      <c r="Q222" s="182">
        <f t="shared" ca="1" si="7"/>
        <v>-2.3889165685064373E-3</v>
      </c>
    </row>
    <row r="223" spans="1:17" x14ac:dyDescent="0.25">
      <c r="A223" s="178">
        <f t="shared" si="8"/>
        <v>219</v>
      </c>
      <c r="B223" s="178" vm="2116">
        <f ca="1"/>
        <v>42534</v>
      </c>
      <c r="C223" s="178" vm="704">
        <f ca="1"/>
        <v>10.51</v>
      </c>
      <c r="D223" s="178" vm="960">
        <f ca="1"/>
        <v>10.7</v>
      </c>
      <c r="E223" s="178" vm="2099">
        <f ca="1"/>
        <v>10.77</v>
      </c>
      <c r="F223" s="178" vm="2117">
        <f ca="1"/>
        <v>10.49</v>
      </c>
      <c r="G223" s="178" vm="2118">
        <f ca="1"/>
        <v>688102</v>
      </c>
      <c r="I223" s="178">
        <f ca="1"/>
        <v>2291</v>
      </c>
      <c r="J223" s="180" vm="2119">
        <f ca="1"/>
        <v>45544</v>
      </c>
      <c r="K223" s="180" vm="2120">
        <f ca="1"/>
        <v>125.73</v>
      </c>
      <c r="L223" s="180" vm="2121">
        <f ca="1"/>
        <v>131.01</v>
      </c>
      <c r="M223" s="180" vm="2122">
        <f ca="1"/>
        <v>131.97</v>
      </c>
      <c r="N223" s="180" vm="2123">
        <f ca="1"/>
        <v>125.52</v>
      </c>
      <c r="O223" s="180" vm="2124">
        <f ca="1"/>
        <v>1180487</v>
      </c>
      <c r="Q223" s="182">
        <f t="shared" ca="1" si="7"/>
        <v>-3.2012125000232559E-2</v>
      </c>
    </row>
    <row r="224" spans="1:17" x14ac:dyDescent="0.25">
      <c r="A224" s="178">
        <f t="shared" si="8"/>
        <v>220</v>
      </c>
      <c r="B224" s="178" vm="2125">
        <f ca="1"/>
        <v>42535</v>
      </c>
      <c r="C224" s="178" vm="734">
        <f ca="1"/>
        <v>10.37</v>
      </c>
      <c r="D224" s="178" vm="878">
        <f ca="1"/>
        <v>10.52</v>
      </c>
      <c r="E224" s="178" vm="736">
        <f ca="1"/>
        <v>10.64</v>
      </c>
      <c r="F224" s="178" vm="1500">
        <f ca="1"/>
        <v>10.16</v>
      </c>
      <c r="G224" s="178" vm="2126">
        <f ca="1"/>
        <v>499674</v>
      </c>
      <c r="I224" s="178">
        <f ca="1"/>
        <v>2290</v>
      </c>
      <c r="J224" s="180" vm="2127">
        <f ca="1"/>
        <v>45541</v>
      </c>
      <c r="K224" s="180" vm="2128">
        <f ca="1"/>
        <v>129.82</v>
      </c>
      <c r="L224" s="180" vm="2129">
        <f ca="1"/>
        <v>135.41999999999999</v>
      </c>
      <c r="M224" s="180" vm="2130">
        <f ca="1"/>
        <v>136.37</v>
      </c>
      <c r="N224" s="180" vm="2131">
        <f ca="1"/>
        <v>129.69999999999999</v>
      </c>
      <c r="O224" s="180" vm="2132">
        <f ca="1"/>
        <v>999988</v>
      </c>
      <c r="Q224" s="182">
        <f t="shared" ca="1" si="7"/>
        <v>-4.3707981650373616E-2</v>
      </c>
    </row>
    <row r="225" spans="1:17" x14ac:dyDescent="0.25">
      <c r="A225" s="178">
        <f t="shared" si="8"/>
        <v>221</v>
      </c>
      <c r="B225" s="178" vm="2133">
        <f ca="1"/>
        <v>42536</v>
      </c>
      <c r="C225" s="178" vm="868">
        <f ca="1"/>
        <v>10.61</v>
      </c>
      <c r="D225" s="178" vm="668">
        <f ca="1"/>
        <v>10.38</v>
      </c>
      <c r="E225" s="178" vm="1074">
        <f ca="1"/>
        <v>10.73</v>
      </c>
      <c r="F225" s="178" vm="668">
        <f ca="1"/>
        <v>10.38</v>
      </c>
      <c r="G225" s="178" vm="2134">
        <f ca="1"/>
        <v>500208</v>
      </c>
      <c r="I225" s="178">
        <f ca="1"/>
        <v>2289</v>
      </c>
      <c r="J225" s="180" vm="2135">
        <f ca="1"/>
        <v>45540</v>
      </c>
      <c r="K225" s="180" vm="2136">
        <f ca="1"/>
        <v>135.62</v>
      </c>
      <c r="L225" s="180" vm="2137">
        <f ca="1"/>
        <v>138.72999999999999</v>
      </c>
      <c r="M225" s="180" vm="2137">
        <f ca="1"/>
        <v>138.72999999999999</v>
      </c>
      <c r="N225" s="180" vm="2138">
        <f ca="1"/>
        <v>135.16999999999999</v>
      </c>
      <c r="O225" s="180" vm="2139">
        <f ca="1"/>
        <v>666821</v>
      </c>
      <c r="Q225" s="182">
        <f t="shared" ca="1" si="7"/>
        <v>-2.4041370620177065E-2</v>
      </c>
    </row>
    <row r="226" spans="1:17" x14ac:dyDescent="0.25">
      <c r="A226" s="178">
        <f t="shared" si="8"/>
        <v>222</v>
      </c>
      <c r="B226" s="178" vm="2140">
        <f ca="1"/>
        <v>42537</v>
      </c>
      <c r="C226" s="178" vm="736">
        <f ca="1"/>
        <v>10.64</v>
      </c>
      <c r="D226" s="178" vm="1073">
        <f ca="1"/>
        <v>10.57</v>
      </c>
      <c r="E226" s="178" vm="645">
        <f ca="1"/>
        <v>10.66</v>
      </c>
      <c r="F226" s="178" vm="856">
        <f ca="1"/>
        <v>10.28</v>
      </c>
      <c r="G226" s="178" vm="2141">
        <f ca="1"/>
        <v>496224</v>
      </c>
      <c r="I226" s="178">
        <f ca="1"/>
        <v>2288</v>
      </c>
      <c r="J226" s="180" vm="2142">
        <f ca="1"/>
        <v>45539</v>
      </c>
      <c r="K226" s="180" vm="1962">
        <f ca="1"/>
        <v>138.91999999999999</v>
      </c>
      <c r="L226" s="180" vm="2143">
        <f ca="1"/>
        <v>138.38999999999999</v>
      </c>
      <c r="M226" s="180" vm="2144">
        <f ca="1"/>
        <v>140.71</v>
      </c>
      <c r="N226" s="180" vm="2145">
        <f ca="1"/>
        <v>138.11000000000001</v>
      </c>
      <c r="O226" s="180" vm="2146">
        <f ca="1"/>
        <v>743261</v>
      </c>
      <c r="Q226" s="182">
        <f t="shared" ca="1" si="7"/>
        <v>-7.172602834473317E-3</v>
      </c>
    </row>
    <row r="227" spans="1:17" x14ac:dyDescent="0.25">
      <c r="A227" s="178">
        <f t="shared" si="8"/>
        <v>223</v>
      </c>
      <c r="B227" s="178" vm="2147">
        <f ca="1"/>
        <v>42538</v>
      </c>
      <c r="C227" s="178" vm="692">
        <f ca="1"/>
        <v>10.85</v>
      </c>
      <c r="D227" s="178" vm="736">
        <f ca="1"/>
        <v>10.64</v>
      </c>
      <c r="E227" s="178" vm="2148">
        <f ca="1"/>
        <v>10.96</v>
      </c>
      <c r="F227" s="178" vm="940">
        <f ca="1"/>
        <v>10.62</v>
      </c>
      <c r="G227" s="178" vm="2149">
        <f ca="1"/>
        <v>1054374</v>
      </c>
      <c r="I227" s="178">
        <f ca="1"/>
        <v>2287</v>
      </c>
      <c r="J227" s="180" vm="2150">
        <f ca="1"/>
        <v>45538</v>
      </c>
      <c r="K227" s="180" vm="2151">
        <f ca="1"/>
        <v>139.91999999999999</v>
      </c>
      <c r="L227" s="180" vm="2152">
        <f ca="1"/>
        <v>145.28</v>
      </c>
      <c r="M227" s="180" vm="2153">
        <f ca="1"/>
        <v>145.69999999999999</v>
      </c>
      <c r="N227" s="180" vm="2154">
        <f ca="1"/>
        <v>139.13</v>
      </c>
      <c r="O227" s="180" vm="2155">
        <f ca="1"/>
        <v>912492</v>
      </c>
      <c r="Q227" s="182">
        <f t="shared" ca="1" si="7"/>
        <v>-4.3699497190854725E-2</v>
      </c>
    </row>
    <row r="228" spans="1:17" x14ac:dyDescent="0.25">
      <c r="A228" s="178">
        <f t="shared" si="8"/>
        <v>224</v>
      </c>
      <c r="B228" s="178" vm="2156">
        <f ca="1"/>
        <v>42541</v>
      </c>
      <c r="C228" s="178" vm="611">
        <f ca="1"/>
        <v>11.19</v>
      </c>
      <c r="D228" s="178" vm="2148">
        <f ca="1"/>
        <v>10.96</v>
      </c>
      <c r="E228" s="178" vm="2157">
        <f ca="1"/>
        <v>11.4</v>
      </c>
      <c r="F228" s="178" vm="877">
        <f ca="1"/>
        <v>10.95</v>
      </c>
      <c r="G228" s="178" vm="2158">
        <f ca="1"/>
        <v>698246</v>
      </c>
      <c r="I228" s="178">
        <f ca="1"/>
        <v>2286</v>
      </c>
      <c r="J228" s="180" vm="2159">
        <f ca="1"/>
        <v>45534</v>
      </c>
      <c r="K228" s="180" vm="2160">
        <f ca="1"/>
        <v>146.16999999999999</v>
      </c>
      <c r="L228" s="180" vm="2161">
        <f ca="1"/>
        <v>146.97999999999999</v>
      </c>
      <c r="M228" s="180" vm="2161">
        <f ca="1"/>
        <v>146.97999999999999</v>
      </c>
      <c r="N228" s="180" vm="2162">
        <f ca="1"/>
        <v>143.05000000000001</v>
      </c>
      <c r="O228" s="180" vm="2163">
        <f ca="1"/>
        <v>601931</v>
      </c>
      <c r="Q228" s="182">
        <f t="shared" ca="1" si="7"/>
        <v>6.1074130482181507E-3</v>
      </c>
    </row>
    <row r="229" spans="1:17" x14ac:dyDescent="0.25">
      <c r="A229" s="178">
        <f t="shared" si="8"/>
        <v>225</v>
      </c>
      <c r="B229" s="178" vm="2164">
        <f ca="1"/>
        <v>42542</v>
      </c>
      <c r="C229" s="178" vm="635">
        <f ca="1"/>
        <v>11.29</v>
      </c>
      <c r="D229" s="178" vm="600">
        <f ca="1"/>
        <v>11.16</v>
      </c>
      <c r="E229" s="178" vm="571">
        <f ca="1"/>
        <v>11.36</v>
      </c>
      <c r="F229" s="178" vm="2165">
        <f ca="1"/>
        <v>11.07</v>
      </c>
      <c r="G229" s="178" vm="2166">
        <f ca="1"/>
        <v>752856</v>
      </c>
      <c r="I229" s="178">
        <f ca="1"/>
        <v>2285</v>
      </c>
      <c r="J229" s="180" vm="2167">
        <f ca="1"/>
        <v>45533</v>
      </c>
      <c r="K229" s="180" vm="2152">
        <f ca="1"/>
        <v>145.28</v>
      </c>
      <c r="L229" s="180" vm="2168">
        <f ca="1"/>
        <v>143.43</v>
      </c>
      <c r="M229" s="180" vm="2169">
        <f ca="1"/>
        <v>147.32</v>
      </c>
      <c r="N229" s="180" vm="2170">
        <f ca="1"/>
        <v>142.22040000000001</v>
      </c>
      <c r="O229" s="180" vm="2171">
        <f ca="1"/>
        <v>774015</v>
      </c>
      <c r="Q229" s="182">
        <f t="shared" ca="1" si="7"/>
        <v>1.5049349530198628E-2</v>
      </c>
    </row>
    <row r="230" spans="1:17" x14ac:dyDescent="0.25">
      <c r="A230" s="178">
        <f t="shared" si="8"/>
        <v>226</v>
      </c>
      <c r="B230" s="178" vm="2172">
        <f ca="1"/>
        <v>42543</v>
      </c>
      <c r="C230" s="178" vm="571">
        <f ca="1"/>
        <v>11.36</v>
      </c>
      <c r="D230" s="178" vm="635">
        <f ca="1"/>
        <v>11.29</v>
      </c>
      <c r="E230" s="178" vm="602">
        <f ca="1"/>
        <v>11.5</v>
      </c>
      <c r="F230" s="178" vm="913">
        <f ca="1"/>
        <v>11.21</v>
      </c>
      <c r="G230" s="178" vm="2173">
        <f ca="1"/>
        <v>1306331</v>
      </c>
      <c r="I230" s="178">
        <f ca="1"/>
        <v>2284</v>
      </c>
      <c r="J230" s="180" vm="2174">
        <f ca="1"/>
        <v>45532</v>
      </c>
      <c r="K230" s="180" vm="2175">
        <f ca="1"/>
        <v>143.11000000000001</v>
      </c>
      <c r="L230" s="180" vm="2176">
        <f ca="1"/>
        <v>142.94</v>
      </c>
      <c r="M230" s="180" vm="2177">
        <f ca="1"/>
        <v>143.85</v>
      </c>
      <c r="N230" s="180" vm="2178">
        <f ca="1"/>
        <v>139.85</v>
      </c>
      <c r="O230" s="180" vm="2179">
        <f ca="1"/>
        <v>785790</v>
      </c>
      <c r="Q230" s="182">
        <f t="shared" ca="1" si="7"/>
        <v>-4.8901464525440608E-4</v>
      </c>
    </row>
    <row r="231" spans="1:17" x14ac:dyDescent="0.25">
      <c r="A231" s="178">
        <f t="shared" si="8"/>
        <v>227</v>
      </c>
      <c r="B231" s="178" vm="2180">
        <f ca="1"/>
        <v>42544</v>
      </c>
      <c r="C231" s="178" vm="985">
        <f ca="1"/>
        <v>11.26</v>
      </c>
      <c r="D231" s="178" vm="570">
        <f ca="1"/>
        <v>11.43</v>
      </c>
      <c r="E231" s="178" vm="2181">
        <f ca="1"/>
        <v>11.465</v>
      </c>
      <c r="F231" s="178" vm="592">
        <f ca="1"/>
        <v>11.2</v>
      </c>
      <c r="G231" s="178" vm="2182">
        <f ca="1"/>
        <v>613129</v>
      </c>
      <c r="I231" s="178">
        <f ca="1"/>
        <v>2283</v>
      </c>
      <c r="J231" s="180" vm="2183">
        <f ca="1"/>
        <v>45531</v>
      </c>
      <c r="K231" s="180" vm="2184">
        <f ca="1"/>
        <v>143.18</v>
      </c>
      <c r="L231" s="180" vm="2185">
        <f ca="1"/>
        <v>139.36000000000001</v>
      </c>
      <c r="M231" s="180" vm="2186">
        <f ca="1"/>
        <v>143.59</v>
      </c>
      <c r="N231" s="180" vm="2187">
        <f ca="1"/>
        <v>137.83500000000001</v>
      </c>
      <c r="O231" s="180" vm="2188">
        <f ca="1"/>
        <v>737685</v>
      </c>
      <c r="Q231" s="182">
        <f t="shared" ca="1" si="7"/>
        <v>2.192458651669078E-2</v>
      </c>
    </row>
    <row r="232" spans="1:17" x14ac:dyDescent="0.25">
      <c r="A232" s="178">
        <f t="shared" si="8"/>
        <v>228</v>
      </c>
      <c r="B232" s="178" vm="2189">
        <f ca="1"/>
        <v>42545</v>
      </c>
      <c r="C232" s="178" vm="724">
        <f ca="1"/>
        <v>10.84</v>
      </c>
      <c r="D232" s="178" vm="691">
        <f ca="1"/>
        <v>10.8</v>
      </c>
      <c r="E232" s="178" vm="970">
        <f ca="1"/>
        <v>10.99</v>
      </c>
      <c r="F232" s="178" vm="878">
        <f ca="1"/>
        <v>10.52</v>
      </c>
      <c r="G232" s="178" vm="2190">
        <f ca="1"/>
        <v>1246382</v>
      </c>
      <c r="I232" s="178">
        <f ca="1"/>
        <v>2282</v>
      </c>
      <c r="J232" s="180" vm="2191">
        <f ca="1"/>
        <v>45530</v>
      </c>
      <c r="K232" s="180" vm="2192">
        <f ca="1"/>
        <v>140.07499999999999</v>
      </c>
      <c r="L232" s="180" vm="2193">
        <f ca="1"/>
        <v>144.51</v>
      </c>
      <c r="M232" s="180" vm="2193">
        <f ca="1"/>
        <v>144.51</v>
      </c>
      <c r="N232" s="180" vm="1962">
        <f ca="1"/>
        <v>138.91999999999999</v>
      </c>
      <c r="O232" s="180" vm="2194">
        <f ca="1"/>
        <v>978434</v>
      </c>
      <c r="Q232" s="182">
        <f t="shared" ca="1" si="7"/>
        <v>-3.2415529297642035E-2</v>
      </c>
    </row>
    <row r="233" spans="1:17" x14ac:dyDescent="0.25">
      <c r="A233" s="178">
        <f t="shared" si="8"/>
        <v>229</v>
      </c>
      <c r="B233" s="178" vm="2195">
        <f ca="1"/>
        <v>42548</v>
      </c>
      <c r="C233" s="178" vm="2196">
        <f ca="1"/>
        <v>10.17</v>
      </c>
      <c r="D233" s="178" vm="915">
        <f ca="1"/>
        <v>10.75</v>
      </c>
      <c r="E233" s="178" vm="2197">
        <f ca="1"/>
        <v>11.03</v>
      </c>
      <c r="F233" s="178" vm="746">
        <f ca="1"/>
        <v>9.9700000000000006</v>
      </c>
      <c r="G233" s="178" vm="2198">
        <f ca="1"/>
        <v>1166705</v>
      </c>
      <c r="I233" s="178">
        <f ca="1"/>
        <v>2281</v>
      </c>
      <c r="J233" s="180" vm="2199">
        <f ca="1"/>
        <v>45527</v>
      </c>
      <c r="K233" s="180" vm="2200">
        <f ca="1"/>
        <v>144.69</v>
      </c>
      <c r="L233" s="180" vm="2201">
        <f ca="1"/>
        <v>144.47999999999999</v>
      </c>
      <c r="M233" s="180" vm="2202">
        <f ca="1"/>
        <v>146.86000000000001</v>
      </c>
      <c r="N233" s="180" vm="2203">
        <f ca="1"/>
        <v>143.16</v>
      </c>
      <c r="O233" s="180" vm="2204">
        <f ca="1"/>
        <v>1059418</v>
      </c>
      <c r="Q233" s="182">
        <f t="shared" ca="1" si="7"/>
        <v>1.8344019179326196E-2</v>
      </c>
    </row>
    <row r="234" spans="1:17" x14ac:dyDescent="0.25">
      <c r="A234" s="178">
        <f t="shared" si="8"/>
        <v>230</v>
      </c>
      <c r="B234" s="178" vm="2205">
        <f ca="1"/>
        <v>42549</v>
      </c>
      <c r="C234" s="178" vm="2206">
        <f ca="1"/>
        <v>10.41</v>
      </c>
      <c r="D234" s="178" vm="845">
        <f ca="1"/>
        <v>10.210000000000001</v>
      </c>
      <c r="E234" s="178" vm="693">
        <f ca="1"/>
        <v>10.53</v>
      </c>
      <c r="F234" s="178" vm="2066">
        <f ca="1"/>
        <v>10.199999999999999</v>
      </c>
      <c r="G234" s="178" vm="2207">
        <f ca="1"/>
        <v>511947</v>
      </c>
      <c r="I234" s="178">
        <f ca="1"/>
        <v>2280</v>
      </c>
      <c r="J234" s="180" vm="2208">
        <f ca="1"/>
        <v>45526</v>
      </c>
      <c r="K234" s="180" vm="2209">
        <f ca="1"/>
        <v>142.06</v>
      </c>
      <c r="L234" s="180" vm="2210">
        <f ca="1"/>
        <v>144.41</v>
      </c>
      <c r="M234" s="180" vm="2211">
        <f ca="1"/>
        <v>145.49</v>
      </c>
      <c r="N234" s="180" vm="2212">
        <f ca="1"/>
        <v>141.32</v>
      </c>
      <c r="O234" s="180" vm="2213">
        <f ca="1"/>
        <v>1031908</v>
      </c>
      <c r="Q234" s="182">
        <f t="shared" ca="1" si="7"/>
        <v>1.033052419309948E-2</v>
      </c>
    </row>
    <row r="235" spans="1:17" x14ac:dyDescent="0.25">
      <c r="A235" s="178">
        <f t="shared" si="8"/>
        <v>231</v>
      </c>
      <c r="B235" s="178" vm="2214">
        <f ca="1"/>
        <v>42550</v>
      </c>
      <c r="C235" s="178" vm="2148">
        <f ca="1"/>
        <v>10.96</v>
      </c>
      <c r="D235" s="178" vm="1016">
        <f ca="1"/>
        <v>10.58</v>
      </c>
      <c r="E235" s="178" vm="2215">
        <f ca="1"/>
        <v>10.975</v>
      </c>
      <c r="F235" s="178" vm="2117">
        <f ca="1"/>
        <v>10.49</v>
      </c>
      <c r="G235" s="178" vm="2216">
        <f ca="1"/>
        <v>544520</v>
      </c>
      <c r="I235" s="178">
        <f ca="1"/>
        <v>2279</v>
      </c>
      <c r="J235" s="180" vm="2217">
        <f ca="1"/>
        <v>45525</v>
      </c>
      <c r="K235" s="180" vm="2218">
        <f ca="1"/>
        <v>140.6</v>
      </c>
      <c r="L235" s="180" vm="2219">
        <f ca="1"/>
        <v>137.12</v>
      </c>
      <c r="M235" s="180" vm="2220">
        <f ca="1"/>
        <v>145.37</v>
      </c>
      <c r="N235" s="180" vm="2221">
        <f ca="1"/>
        <v>136.62</v>
      </c>
      <c r="O235" s="180" vm="2222">
        <f ca="1"/>
        <v>1529568</v>
      </c>
      <c r="Q235" s="182">
        <f t="shared" ca="1" si="7"/>
        <v>4.0570129607409695E-2</v>
      </c>
    </row>
    <row r="236" spans="1:17" x14ac:dyDescent="0.25">
      <c r="A236" s="178">
        <f t="shared" si="8"/>
        <v>232</v>
      </c>
      <c r="B236" s="178" vm="2223">
        <f ca="1"/>
        <v>42551</v>
      </c>
      <c r="C236" s="178" vm="896">
        <f ca="1"/>
        <v>11.28</v>
      </c>
      <c r="D236" s="178" vm="646">
        <f ca="1"/>
        <v>10.82</v>
      </c>
      <c r="E236" s="178" vm="2224">
        <f ca="1"/>
        <v>11.31</v>
      </c>
      <c r="F236" s="178" vm="2225">
        <f ca="1"/>
        <v>10.766</v>
      </c>
      <c r="G236" s="178" vm="2226">
        <f ca="1"/>
        <v>852853</v>
      </c>
      <c r="I236" s="178">
        <f ca="1"/>
        <v>2278</v>
      </c>
      <c r="J236" s="180" vm="2227">
        <f ca="1"/>
        <v>45524</v>
      </c>
      <c r="K236" s="180" vm="2228">
        <f ca="1"/>
        <v>135.01</v>
      </c>
      <c r="L236" s="180" vm="1854">
        <f ca="1"/>
        <v>139.4</v>
      </c>
      <c r="M236" s="180" vm="2229">
        <f ca="1"/>
        <v>139.45500000000001</v>
      </c>
      <c r="N236" s="180" vm="2230">
        <f ca="1"/>
        <v>134.5</v>
      </c>
      <c r="O236" s="180" vm="2231">
        <f ca="1"/>
        <v>796561</v>
      </c>
      <c r="Q236" s="182">
        <f t="shared" ca="1" si="7"/>
        <v>-3.1352815948978888E-2</v>
      </c>
    </row>
    <row r="237" spans="1:17" x14ac:dyDescent="0.25">
      <c r="A237" s="178">
        <f t="shared" si="8"/>
        <v>233</v>
      </c>
      <c r="B237" s="178" vm="2232">
        <f ca="1"/>
        <v>42552</v>
      </c>
      <c r="C237" s="178" vm="914">
        <f ca="1"/>
        <v>11.37</v>
      </c>
      <c r="D237" s="178" vm="483">
        <f ca="1"/>
        <v>11.3</v>
      </c>
      <c r="E237" s="178" vm="580">
        <f ca="1"/>
        <v>11.46</v>
      </c>
      <c r="F237" s="178" vm="2233">
        <f ca="1"/>
        <v>11.23</v>
      </c>
      <c r="G237" s="178" vm="2234">
        <f ca="1"/>
        <v>379464</v>
      </c>
      <c r="I237" s="178">
        <f ca="1"/>
        <v>2277</v>
      </c>
      <c r="J237" s="180" vm="2235">
        <f ca="1"/>
        <v>45523</v>
      </c>
      <c r="K237" s="180" vm="2236">
        <f ca="1"/>
        <v>139.31</v>
      </c>
      <c r="L237" s="180" vm="2237">
        <f ca="1"/>
        <v>136.03</v>
      </c>
      <c r="M237" s="180" vm="2238">
        <f ca="1"/>
        <v>140.11000000000001</v>
      </c>
      <c r="N237" s="180" vm="2237">
        <f ca="1"/>
        <v>136.03</v>
      </c>
      <c r="O237" s="180" vm="2239">
        <f ca="1"/>
        <v>968631</v>
      </c>
      <c r="Q237" s="182">
        <f t="shared" ca="1" si="7"/>
        <v>2.3679200488878088E-2</v>
      </c>
    </row>
    <row r="238" spans="1:17" x14ac:dyDescent="0.25">
      <c r="A238" s="178">
        <f t="shared" si="8"/>
        <v>234</v>
      </c>
      <c r="B238" s="178" vm="2240">
        <f ca="1"/>
        <v>42556</v>
      </c>
      <c r="C238" s="178" vm="691">
        <f ca="1"/>
        <v>10.8</v>
      </c>
      <c r="D238" s="178" vm="2224">
        <f ca="1"/>
        <v>11.31</v>
      </c>
      <c r="E238" s="178" vm="2241">
        <f ca="1"/>
        <v>11.33</v>
      </c>
      <c r="F238" s="178" vm="702">
        <f ca="1"/>
        <v>10.79</v>
      </c>
      <c r="G238" s="178" vm="2242">
        <f ca="1"/>
        <v>660259</v>
      </c>
      <c r="I238" s="178">
        <f ca="1"/>
        <v>2276</v>
      </c>
      <c r="J238" s="180" vm="2243">
        <f ca="1"/>
        <v>45520</v>
      </c>
      <c r="K238" s="180" vm="2244">
        <f ca="1"/>
        <v>136.05000000000001</v>
      </c>
      <c r="L238" s="180" vm="2245">
        <f ca="1"/>
        <v>136.69</v>
      </c>
      <c r="M238" s="180" vm="2246">
        <f ca="1"/>
        <v>137.26</v>
      </c>
      <c r="N238" s="180" vm="2247">
        <f ca="1"/>
        <v>134.75</v>
      </c>
      <c r="O238" s="180" vm="2248">
        <f ca="1"/>
        <v>717625</v>
      </c>
      <c r="Q238" s="182">
        <f t="shared" ca="1" si="7"/>
        <v>-8.2714668419199711E-3</v>
      </c>
    </row>
    <row r="239" spans="1:17" x14ac:dyDescent="0.25">
      <c r="A239" s="178">
        <f t="shared" si="8"/>
        <v>235</v>
      </c>
      <c r="B239" s="178" vm="2249">
        <f ca="1"/>
        <v>42557</v>
      </c>
      <c r="C239" s="178" vm="715">
        <f ca="1"/>
        <v>10.87</v>
      </c>
      <c r="D239" s="178" vm="960">
        <f ca="1"/>
        <v>10.7</v>
      </c>
      <c r="E239" s="178" vm="2148">
        <f ca="1"/>
        <v>10.96</v>
      </c>
      <c r="F239" s="178" vm="648">
        <f ca="1"/>
        <v>10.65</v>
      </c>
      <c r="G239" s="178" vm="2250">
        <f ca="1"/>
        <v>728376</v>
      </c>
      <c r="I239" s="178">
        <f ca="1"/>
        <v>2275</v>
      </c>
      <c r="J239" s="180" vm="2251">
        <f ca="1"/>
        <v>45519</v>
      </c>
      <c r="K239" s="180" vm="2252">
        <f ca="1"/>
        <v>137.18</v>
      </c>
      <c r="L239" s="180" vm="2253">
        <f ca="1"/>
        <v>136.66</v>
      </c>
      <c r="M239" s="180" vm="1844">
        <f ca="1"/>
        <v>138.66</v>
      </c>
      <c r="N239" s="180" vm="2254">
        <f ca="1"/>
        <v>134.44</v>
      </c>
      <c r="O239" s="180" vm="2255">
        <f ca="1"/>
        <v>926025</v>
      </c>
      <c r="Q239" s="182">
        <f t="shared" ca="1" si="7"/>
        <v>4.3123932417444812E-2</v>
      </c>
    </row>
    <row r="240" spans="1:17" x14ac:dyDescent="0.25">
      <c r="A240" s="178">
        <f t="shared" si="8"/>
        <v>236</v>
      </c>
      <c r="B240" s="178" vm="2256">
        <f ca="1"/>
        <v>42558</v>
      </c>
      <c r="C240" s="178" vm="571">
        <f ca="1"/>
        <v>11.36</v>
      </c>
      <c r="D240" s="178" vm="715">
        <f ca="1"/>
        <v>10.87</v>
      </c>
      <c r="E240" s="178" vm="560">
        <f ca="1"/>
        <v>11.38</v>
      </c>
      <c r="F240" s="178" vm="646">
        <f ca="1"/>
        <v>10.82</v>
      </c>
      <c r="G240" s="178" vm="2257">
        <f ca="1"/>
        <v>749805</v>
      </c>
      <c r="I240" s="178">
        <f ca="1"/>
        <v>2274</v>
      </c>
      <c r="J240" s="180" vm="2258">
        <f ca="1"/>
        <v>45518</v>
      </c>
      <c r="K240" s="180" vm="2259">
        <f ca="1"/>
        <v>131.38999999999999</v>
      </c>
      <c r="L240" s="180" vm="2260">
        <f ca="1"/>
        <v>135.33000000000001</v>
      </c>
      <c r="M240" s="180" vm="2261">
        <f ca="1"/>
        <v>136.55000000000001</v>
      </c>
      <c r="N240" s="180" vm="2262">
        <f ca="1"/>
        <v>131.09</v>
      </c>
      <c r="O240" s="180" vm="2263">
        <f ca="1"/>
        <v>1025678</v>
      </c>
      <c r="Q240" s="182">
        <f t="shared" ca="1" si="7"/>
        <v>-2.4211709002271164E-2</v>
      </c>
    </row>
    <row r="241" spans="1:17" x14ac:dyDescent="0.25">
      <c r="A241" s="178">
        <f t="shared" si="8"/>
        <v>237</v>
      </c>
      <c r="B241" s="178" vm="2264">
        <f ca="1"/>
        <v>42559</v>
      </c>
      <c r="C241" s="178" vm="2265">
        <f ca="1"/>
        <v>11.73</v>
      </c>
      <c r="D241" s="178" vm="986">
        <f ca="1"/>
        <v>11.49</v>
      </c>
      <c r="E241" s="178" vm="517">
        <f ca="1"/>
        <v>11.95</v>
      </c>
      <c r="F241" s="178" vm="986">
        <f ca="1"/>
        <v>11.49</v>
      </c>
      <c r="G241" s="178" vm="2266">
        <f ca="1"/>
        <v>611191</v>
      </c>
      <c r="I241" s="178">
        <f ca="1"/>
        <v>2273</v>
      </c>
      <c r="J241" s="180" vm="2267">
        <f ca="1"/>
        <v>45517</v>
      </c>
      <c r="K241" s="180" vm="2268">
        <f ca="1"/>
        <v>134.61000000000001</v>
      </c>
      <c r="L241" s="180" vm="2269">
        <f ca="1"/>
        <v>132.06</v>
      </c>
      <c r="M241" s="180" vm="2270">
        <f ca="1"/>
        <v>135.85</v>
      </c>
      <c r="N241" s="180" vm="2271">
        <f ca="1"/>
        <v>131.83000000000001</v>
      </c>
      <c r="O241" s="180" vm="2272">
        <f ca="1"/>
        <v>1451399</v>
      </c>
      <c r="Q241" s="182">
        <f t="shared" ca="1" si="7"/>
        <v>3.3002806401771528E-2</v>
      </c>
    </row>
    <row r="242" spans="1:17" x14ac:dyDescent="0.25">
      <c r="A242" s="178">
        <f t="shared" si="8"/>
        <v>238</v>
      </c>
      <c r="B242" s="178" vm="2273">
        <f ca="1"/>
        <v>42562</v>
      </c>
      <c r="C242" s="178" vm="2274">
        <f ca="1"/>
        <v>12.02</v>
      </c>
      <c r="D242" s="178" vm="529">
        <f ca="1"/>
        <v>11.75</v>
      </c>
      <c r="E242" s="178" vm="2275">
        <f ca="1"/>
        <v>12.15</v>
      </c>
      <c r="F242" s="178" vm="529">
        <f ca="1"/>
        <v>11.75</v>
      </c>
      <c r="G242" s="178" vm="2276">
        <f ca="1"/>
        <v>628849</v>
      </c>
      <c r="I242" s="178">
        <f ca="1"/>
        <v>2272</v>
      </c>
      <c r="J242" s="180" vm="2277">
        <f ca="1"/>
        <v>45516</v>
      </c>
      <c r="K242" s="180" vm="2278">
        <f ca="1"/>
        <v>130.24</v>
      </c>
      <c r="L242" s="180" vm="2279">
        <f ca="1"/>
        <v>132.27000000000001</v>
      </c>
      <c r="M242" s="180" vm="2280">
        <f ca="1"/>
        <v>132.435</v>
      </c>
      <c r="N242" s="180" vm="2281">
        <f ca="1"/>
        <v>129.21</v>
      </c>
      <c r="O242" s="180" vm="2282">
        <f ca="1"/>
        <v>1048641</v>
      </c>
      <c r="Q242" s="182">
        <f t="shared" ca="1" si="7"/>
        <v>-1.5466385783725793E-2</v>
      </c>
    </row>
    <row r="243" spans="1:17" x14ac:dyDescent="0.25">
      <c r="A243" s="178">
        <f t="shared" si="8"/>
        <v>239</v>
      </c>
      <c r="B243" s="178" vm="2283">
        <f ca="1"/>
        <v>42563</v>
      </c>
      <c r="C243" s="178" vm="2284">
        <f ca="1"/>
        <v>12.29</v>
      </c>
      <c r="D243" s="178" vm="2275">
        <f ca="1"/>
        <v>12.15</v>
      </c>
      <c r="E243" s="178" vm="2285">
        <f ca="1"/>
        <v>12.43</v>
      </c>
      <c r="F243" s="178" vm="2286">
        <f ca="1"/>
        <v>12.013</v>
      </c>
      <c r="G243" s="178" vm="2287">
        <f ca="1"/>
        <v>732094</v>
      </c>
      <c r="I243" s="178">
        <f ca="1"/>
        <v>2271</v>
      </c>
      <c r="J243" s="180" vm="2288">
        <f ca="1"/>
        <v>45513</v>
      </c>
      <c r="K243" s="180" vm="2279">
        <f ca="1"/>
        <v>132.27000000000001</v>
      </c>
      <c r="L243" s="180" vm="2289">
        <f ca="1"/>
        <v>131.72999999999999</v>
      </c>
      <c r="M243" s="180" vm="2290">
        <f ca="1"/>
        <v>132.74</v>
      </c>
      <c r="N243" s="180" vm="2291">
        <f ca="1"/>
        <v>129.48349999999999</v>
      </c>
      <c r="O243" s="180" vm="2292">
        <f ca="1"/>
        <v>899760</v>
      </c>
      <c r="Q243" s="182">
        <f t="shared" ca="1" si="7"/>
        <v>3.9391006164844278E-3</v>
      </c>
    </row>
    <row r="244" spans="1:17" x14ac:dyDescent="0.25">
      <c r="A244" s="178">
        <f t="shared" si="8"/>
        <v>240</v>
      </c>
      <c r="B244" s="178" vm="2293">
        <f ca="1"/>
        <v>42564</v>
      </c>
      <c r="C244" s="178" vm="2294">
        <f ca="1"/>
        <v>12.31</v>
      </c>
      <c r="D244" s="178" vm="2295">
        <f ca="1"/>
        <v>12.3</v>
      </c>
      <c r="E244" s="178" vm="2296">
        <f ca="1"/>
        <v>12.48</v>
      </c>
      <c r="F244" s="178" vm="2297">
        <f ca="1"/>
        <v>12.28</v>
      </c>
      <c r="G244" s="178" vm="2298">
        <f ca="1"/>
        <v>788282</v>
      </c>
      <c r="I244" s="178">
        <f ca="1"/>
        <v>2270</v>
      </c>
      <c r="J244" s="180" vm="2299">
        <f ca="1"/>
        <v>45512</v>
      </c>
      <c r="K244" s="180" vm="2300">
        <f ca="1"/>
        <v>131.75</v>
      </c>
      <c r="L244" s="180" vm="2301">
        <f ca="1"/>
        <v>127.64</v>
      </c>
      <c r="M244" s="180" vm="2302">
        <f ca="1"/>
        <v>132.47999999999999</v>
      </c>
      <c r="N244" s="180" vm="2303">
        <f ca="1"/>
        <v>126.6</v>
      </c>
      <c r="O244" s="180" vm="2304">
        <f ca="1"/>
        <v>914649</v>
      </c>
      <c r="Q244" s="182">
        <f t="shared" ca="1" si="7"/>
        <v>4.3196728478808309E-2</v>
      </c>
    </row>
    <row r="245" spans="1:17" x14ac:dyDescent="0.25">
      <c r="A245" s="178">
        <f t="shared" si="8"/>
        <v>241</v>
      </c>
      <c r="B245" s="178" vm="2305">
        <f ca="1"/>
        <v>42565</v>
      </c>
      <c r="C245" s="178" vm="2306">
        <f ca="1"/>
        <v>12.21</v>
      </c>
      <c r="D245" s="178" vm="2285">
        <f ca="1"/>
        <v>12.43</v>
      </c>
      <c r="E245" s="178" vm="2307">
        <f ca="1"/>
        <v>12.535</v>
      </c>
      <c r="F245" s="178" vm="2308">
        <f ca="1"/>
        <v>12.18</v>
      </c>
      <c r="G245" s="178" vm="2309">
        <f ca="1"/>
        <v>655514</v>
      </c>
      <c r="I245" s="178">
        <f ca="1"/>
        <v>2269</v>
      </c>
      <c r="J245" s="180" vm="2310">
        <f ca="1"/>
        <v>45511</v>
      </c>
      <c r="K245" s="180" vm="2311">
        <f ca="1"/>
        <v>126.18</v>
      </c>
      <c r="L245" s="180" vm="2312">
        <f ca="1"/>
        <v>128.49</v>
      </c>
      <c r="M245" s="180" vm="2313">
        <f ca="1"/>
        <v>131.72</v>
      </c>
      <c r="N245" s="180" vm="2314">
        <f ca="1"/>
        <v>125.89</v>
      </c>
      <c r="O245" s="180" vm="2315">
        <f ca="1"/>
        <v>1355175</v>
      </c>
      <c r="Q245" s="182">
        <f t="shared" ca="1" si="7"/>
        <v>-4.0336986712983646E-3</v>
      </c>
    </row>
    <row r="246" spans="1:17" x14ac:dyDescent="0.25">
      <c r="A246" s="178">
        <f t="shared" si="8"/>
        <v>242</v>
      </c>
      <c r="B246" s="178" vm="2316">
        <f ca="1"/>
        <v>42566</v>
      </c>
      <c r="C246" s="178" vm="2317">
        <f ca="1"/>
        <v>12.17</v>
      </c>
      <c r="D246" s="178" vm="2294">
        <f ca="1"/>
        <v>12.31</v>
      </c>
      <c r="E246" s="178" vm="2294">
        <f ca="1"/>
        <v>12.31</v>
      </c>
      <c r="F246" s="178" vm="2318">
        <f ca="1"/>
        <v>12.041</v>
      </c>
      <c r="G246" s="178" vm="2319">
        <f ca="1"/>
        <v>387974</v>
      </c>
      <c r="I246" s="178">
        <f ca="1"/>
        <v>2268</v>
      </c>
      <c r="J246" s="180" vm="2320">
        <f ca="1"/>
        <v>45510</v>
      </c>
      <c r="K246" s="180" vm="2321">
        <f ca="1"/>
        <v>126.69</v>
      </c>
      <c r="L246" s="180" vm="2322">
        <f ca="1"/>
        <v>123.15</v>
      </c>
      <c r="M246" s="180" vm="2323">
        <f ca="1"/>
        <v>127.45</v>
      </c>
      <c r="N246" s="180" vm="2324">
        <f ca="1"/>
        <v>122.77</v>
      </c>
      <c r="O246" s="180" vm="2325">
        <f ca="1"/>
        <v>1221338</v>
      </c>
      <c r="Q246" s="182">
        <f t="shared" ca="1" si="7"/>
        <v>4.5539474229894392E-2</v>
      </c>
    </row>
    <row r="247" spans="1:17" x14ac:dyDescent="0.25">
      <c r="A247" s="178">
        <f t="shared" si="8"/>
        <v>243</v>
      </c>
      <c r="B247" s="178" vm="2326">
        <f ca="1"/>
        <v>42569</v>
      </c>
      <c r="C247" s="178" vm="2275">
        <f ca="1"/>
        <v>12.15</v>
      </c>
      <c r="D247" s="178" vm="2327">
        <f ca="1"/>
        <v>12.13</v>
      </c>
      <c r="E247" s="178" vm="2306">
        <f ca="1"/>
        <v>12.21</v>
      </c>
      <c r="F247" s="178" vm="2328">
        <f ca="1"/>
        <v>12.03</v>
      </c>
      <c r="G247" s="178" vm="2329">
        <f ca="1"/>
        <v>366800</v>
      </c>
      <c r="I247" s="178">
        <f ca="1"/>
        <v>2267</v>
      </c>
      <c r="J247" s="180" vm="2330">
        <f ca="1"/>
        <v>45509</v>
      </c>
      <c r="K247" s="180" vm="2331">
        <f ca="1"/>
        <v>121.05</v>
      </c>
      <c r="L247" s="180" vm="2332">
        <f ca="1"/>
        <v>114.55</v>
      </c>
      <c r="M247" s="180" vm="2333">
        <f ca="1"/>
        <v>122.38</v>
      </c>
      <c r="N247" s="180" vm="2334">
        <f ca="1"/>
        <v>112.5</v>
      </c>
      <c r="O247" s="180" vm="2335">
        <f ca="1"/>
        <v>1821697</v>
      </c>
      <c r="Q247" s="182">
        <f t="shared" ca="1" si="7"/>
        <v>-1.8497826498371669E-2</v>
      </c>
    </row>
    <row r="248" spans="1:17" x14ac:dyDescent="0.25">
      <c r="A248" s="178">
        <f t="shared" si="8"/>
        <v>244</v>
      </c>
      <c r="B248" s="178" vm="2336">
        <f ca="1"/>
        <v>42570</v>
      </c>
      <c r="C248" s="178" vm="540">
        <f ca="1"/>
        <v>11.71</v>
      </c>
      <c r="D248" s="178" vm="2337">
        <f ca="1"/>
        <v>12.06</v>
      </c>
      <c r="E248" s="178" vm="2338">
        <f ca="1"/>
        <v>12.154999999999999</v>
      </c>
      <c r="F248" s="178" vm="516">
        <f ca="1"/>
        <v>11.66</v>
      </c>
      <c r="G248" s="178" vm="2339">
        <f ca="1"/>
        <v>589559</v>
      </c>
      <c r="I248" s="178">
        <f ca="1"/>
        <v>2266</v>
      </c>
      <c r="J248" s="180" vm="2340">
        <f ca="1"/>
        <v>45506</v>
      </c>
      <c r="K248" s="180" vm="2341">
        <f ca="1"/>
        <v>123.31</v>
      </c>
      <c r="L248" s="180" vm="2342">
        <f ca="1"/>
        <v>123.86</v>
      </c>
      <c r="M248" s="180" vm="2103">
        <f ca="1"/>
        <v>125.37</v>
      </c>
      <c r="N248" s="180" vm="2343">
        <f ca="1"/>
        <v>121.55</v>
      </c>
      <c r="O248" s="180" vm="2344">
        <f ca="1"/>
        <v>2195533</v>
      </c>
      <c r="Q248" s="182">
        <f t="shared" ca="1" si="7"/>
        <v>-5.9044378817696558E-2</v>
      </c>
    </row>
    <row r="249" spans="1:17" x14ac:dyDescent="0.25">
      <c r="A249" s="178">
        <f t="shared" si="8"/>
        <v>245</v>
      </c>
      <c r="B249" s="178" vm="2345">
        <f ca="1"/>
        <v>42571</v>
      </c>
      <c r="C249" s="178" vm="2346">
        <f ca="1"/>
        <v>11.9</v>
      </c>
      <c r="D249" s="178" vm="2347">
        <f ca="1"/>
        <v>11.82</v>
      </c>
      <c r="E249" s="178" vm="2337">
        <f ca="1"/>
        <v>12.06</v>
      </c>
      <c r="F249" s="178" vm="484">
        <f ca="1"/>
        <v>11.65</v>
      </c>
      <c r="G249" s="178" vm="2348">
        <f ca="1"/>
        <v>717641</v>
      </c>
      <c r="I249" s="178">
        <f ca="1"/>
        <v>2265</v>
      </c>
      <c r="J249" s="180" vm="2349">
        <f ca="1"/>
        <v>45505</v>
      </c>
      <c r="K249" s="180" vm="2350">
        <f ca="1"/>
        <v>130.81</v>
      </c>
      <c r="L249" s="180" vm="2351">
        <f ca="1"/>
        <v>126.59</v>
      </c>
      <c r="M249" s="180" vm="2352">
        <f ca="1"/>
        <v>133.04</v>
      </c>
      <c r="N249" s="180" vm="2353">
        <f ca="1"/>
        <v>120.8</v>
      </c>
      <c r="O249" s="180" vm="2354">
        <f ca="1"/>
        <v>4896071</v>
      </c>
      <c r="Q249" s="182">
        <f t="shared" ca="1" si="7"/>
        <v>-2.6851300187182695E-2</v>
      </c>
    </row>
    <row r="250" spans="1:17" x14ac:dyDescent="0.25">
      <c r="A250" s="178">
        <f t="shared" si="8"/>
        <v>246</v>
      </c>
      <c r="B250" s="178" vm="2355">
        <f ca="1"/>
        <v>42572</v>
      </c>
      <c r="C250" s="178" vm="2356">
        <f ca="1"/>
        <v>11.74</v>
      </c>
      <c r="D250" s="178" vm="2357">
        <f ca="1"/>
        <v>11.91</v>
      </c>
      <c r="E250" s="178" vm="2358">
        <f ca="1"/>
        <v>12.04</v>
      </c>
      <c r="F250" s="178" vm="2359">
        <f ca="1"/>
        <v>11.7</v>
      </c>
      <c r="G250" s="178" vm="2360">
        <f ca="1"/>
        <v>745990</v>
      </c>
      <c r="I250" s="178">
        <f ca="1"/>
        <v>2264</v>
      </c>
      <c r="J250" s="180" vm="2361">
        <f ca="1"/>
        <v>45504</v>
      </c>
      <c r="K250" s="180" vm="2362">
        <f ca="1"/>
        <v>134.37</v>
      </c>
      <c r="L250" s="180" vm="2363">
        <f ca="1"/>
        <v>134.69</v>
      </c>
      <c r="M250" s="180" vm="2364">
        <f ca="1"/>
        <v>137.69999999999999</v>
      </c>
      <c r="N250" s="180" vm="2365">
        <f ca="1"/>
        <v>132.61000000000001</v>
      </c>
      <c r="O250" s="180" vm="2366">
        <f ca="1"/>
        <v>2432800</v>
      </c>
      <c r="Q250" s="182">
        <f t="shared" ca="1" si="7"/>
        <v>1.318469919781075E-2</v>
      </c>
    </row>
    <row r="251" spans="1:17" x14ac:dyDescent="0.25">
      <c r="A251" s="178">
        <f t="shared" si="8"/>
        <v>247</v>
      </c>
      <c r="B251" s="178" vm="2367">
        <f ca="1"/>
        <v>42573</v>
      </c>
      <c r="C251" s="178" vm="518">
        <f ca="1"/>
        <v>11.53</v>
      </c>
      <c r="D251" s="178" vm="2368">
        <f ca="1"/>
        <v>11.62</v>
      </c>
      <c r="E251" s="178" vm="2369">
        <f ca="1"/>
        <v>11.64</v>
      </c>
      <c r="F251" s="178" vm="996">
        <f ca="1"/>
        <v>11.12</v>
      </c>
      <c r="G251" s="178" vm="2370">
        <f ca="1"/>
        <v>1536360</v>
      </c>
      <c r="I251" s="178">
        <f ca="1"/>
        <v>2263</v>
      </c>
      <c r="J251" s="180" vm="2371">
        <f ca="1"/>
        <v>45503</v>
      </c>
      <c r="K251" s="180" vm="2365">
        <f ca="1"/>
        <v>132.61000000000001</v>
      </c>
      <c r="L251" s="180" vm="2372">
        <f ca="1"/>
        <v>132.69</v>
      </c>
      <c r="M251" s="180" vm="2373">
        <f ca="1"/>
        <v>136.02500000000001</v>
      </c>
      <c r="N251" s="180" vm="2374">
        <f ca="1"/>
        <v>130.91</v>
      </c>
      <c r="O251" s="180" vm="2375">
        <f ca="1"/>
        <v>1694545</v>
      </c>
      <c r="Q251" s="182">
        <f t="shared" ca="1" si="7"/>
        <v>7.5437541296309997E-4</v>
      </c>
    </row>
    <row r="252" spans="1:17" x14ac:dyDescent="0.25">
      <c r="A252" s="178">
        <f t="shared" si="8"/>
        <v>248</v>
      </c>
      <c r="B252" s="178" vm="2376">
        <f ca="1"/>
        <v>42576</v>
      </c>
      <c r="C252" s="178" vm="483">
        <f ca="1"/>
        <v>11.3</v>
      </c>
      <c r="D252" s="178" vm="518">
        <f ca="1"/>
        <v>11.53</v>
      </c>
      <c r="E252" s="178" vm="482">
        <f ca="1"/>
        <v>11.57</v>
      </c>
      <c r="F252" s="178" vm="2377">
        <f ca="1"/>
        <v>11.285</v>
      </c>
      <c r="G252" s="178" vm="2378">
        <f ca="1"/>
        <v>708039</v>
      </c>
      <c r="I252" s="178">
        <f ca="1"/>
        <v>2262</v>
      </c>
      <c r="J252" s="180" vm="2379">
        <f ca="1"/>
        <v>45502</v>
      </c>
      <c r="K252" s="180" vm="2380">
        <f ca="1"/>
        <v>132.51</v>
      </c>
      <c r="L252" s="180" vm="2374">
        <f ca="1"/>
        <v>130.91</v>
      </c>
      <c r="M252" s="180" vm="2381">
        <f ca="1"/>
        <v>134.04</v>
      </c>
      <c r="N252" s="180" vm="2382">
        <f ca="1"/>
        <v>130.77010000000001</v>
      </c>
      <c r="O252" s="180" vm="2383">
        <f ca="1"/>
        <v>1337392</v>
      </c>
      <c r="Q252" s="182">
        <f t="shared" ca="1" si="7"/>
        <v>1.528488751379662E-2</v>
      </c>
    </row>
    <row r="253" spans="1:17" x14ac:dyDescent="0.25">
      <c r="A253" s="178">
        <f t="shared" si="8"/>
        <v>249</v>
      </c>
      <c r="B253" s="178" vm="2384">
        <f ca="1"/>
        <v>42577</v>
      </c>
      <c r="C253" s="178" vm="2385">
        <f ca="1"/>
        <v>11.59</v>
      </c>
      <c r="D253" s="178" vm="2386">
        <f ca="1"/>
        <v>11.25</v>
      </c>
      <c r="E253" s="178" vm="2265">
        <f ca="1"/>
        <v>11.73</v>
      </c>
      <c r="F253" s="178" vm="2386">
        <f ca="1"/>
        <v>11.25</v>
      </c>
      <c r="G253" s="178" vm="2387">
        <f ca="1"/>
        <v>831370</v>
      </c>
      <c r="I253" s="178">
        <f ca="1"/>
        <v>2261</v>
      </c>
      <c r="J253" s="180" vm="2388">
        <f ca="1"/>
        <v>45499</v>
      </c>
      <c r="K253" s="180" vm="2389">
        <f ca="1"/>
        <v>130.5</v>
      </c>
      <c r="L253" s="180" vm="2390">
        <f ca="1"/>
        <v>129.5</v>
      </c>
      <c r="M253" s="180" vm="2391">
        <f ca="1"/>
        <v>133.63999999999999</v>
      </c>
      <c r="N253" s="180" vm="2281">
        <f ca="1"/>
        <v>129.21</v>
      </c>
      <c r="O253" s="180" vm="2392">
        <f ca="1"/>
        <v>1876052</v>
      </c>
      <c r="Q253" s="182">
        <f t="shared" ca="1" si="7"/>
        <v>4.1940116192530762E-2</v>
      </c>
    </row>
    <row r="254" spans="1:17" x14ac:dyDescent="0.25">
      <c r="A254" s="178">
        <f t="shared" si="8"/>
        <v>250</v>
      </c>
      <c r="B254" s="178" vm="2393">
        <f ca="1"/>
        <v>42578</v>
      </c>
      <c r="C254" s="178" vm="2394">
        <f ca="1"/>
        <v>11.52</v>
      </c>
      <c r="D254" s="178" vm="2395">
        <f ca="1"/>
        <v>11.56</v>
      </c>
      <c r="E254" s="178" vm="2356">
        <f ca="1"/>
        <v>11.74</v>
      </c>
      <c r="F254" s="178" vm="896">
        <f ca="1"/>
        <v>11.28</v>
      </c>
      <c r="G254" s="178" vm="2396">
        <f ca="1"/>
        <v>935096</v>
      </c>
      <c r="I254" s="178">
        <f ca="1"/>
        <v>2260</v>
      </c>
      <c r="J254" s="180" vm="2397">
        <f ca="1"/>
        <v>45498</v>
      </c>
      <c r="K254" s="180" vm="2398">
        <f ca="1"/>
        <v>125.14</v>
      </c>
      <c r="L254" s="180" vm="2399">
        <f ca="1"/>
        <v>130</v>
      </c>
      <c r="M254" s="180" vm="2399">
        <f ca="1"/>
        <v>130</v>
      </c>
      <c r="N254" s="180" vm="2400">
        <f ca="1"/>
        <v>123.36</v>
      </c>
      <c r="O254" s="180" vm="2401">
        <f ca="1"/>
        <v>2123711</v>
      </c>
      <c r="Q254" s="182">
        <f t="shared" ca="1" si="7"/>
        <v>-3.3320700045621911E-2</v>
      </c>
    </row>
    <row r="255" spans="1:17" x14ac:dyDescent="0.25">
      <c r="A255" s="178">
        <f t="shared" si="8"/>
        <v>251</v>
      </c>
      <c r="B255" s="178" vm="2402">
        <f ca="1"/>
        <v>42579</v>
      </c>
      <c r="C255" s="178" vm="550">
        <f ca="1"/>
        <v>11.41</v>
      </c>
      <c r="D255" s="178" vm="580">
        <f ca="1"/>
        <v>11.46</v>
      </c>
      <c r="E255" s="178" vm="2403">
        <f ca="1"/>
        <v>11.6</v>
      </c>
      <c r="F255" s="178" vm="571">
        <f ca="1"/>
        <v>11.36</v>
      </c>
      <c r="G255" s="178" vm="2404">
        <f ca="1"/>
        <v>349746</v>
      </c>
      <c r="I255" s="178">
        <f ca="1"/>
        <v>2259</v>
      </c>
      <c r="J255" s="180" vm="2405">
        <f ca="1"/>
        <v>45497</v>
      </c>
      <c r="K255" s="180" vm="2406">
        <f ca="1"/>
        <v>129.38</v>
      </c>
      <c r="L255" s="180" vm="2407">
        <f ca="1"/>
        <v>130.66999999999999</v>
      </c>
      <c r="M255" s="180" vm="2408">
        <f ca="1"/>
        <v>131.26</v>
      </c>
      <c r="N255" s="180" vm="2409">
        <f ca="1"/>
        <v>128.16</v>
      </c>
      <c r="O255" s="180" vm="2410">
        <f ca="1"/>
        <v>999666</v>
      </c>
      <c r="Q255" s="182">
        <f t="shared" ca="1" si="7"/>
        <v>-1.4730970692911224E-2</v>
      </c>
    </row>
    <row r="256" spans="1:17" x14ac:dyDescent="0.25">
      <c r="A256" s="178">
        <f t="shared" si="8"/>
        <v>252</v>
      </c>
      <c r="B256" s="178" vm="2411">
        <f ca="1"/>
        <v>42580</v>
      </c>
      <c r="C256" s="178" vm="2241">
        <f ca="1"/>
        <v>11.33</v>
      </c>
      <c r="D256" s="178" vm="2412">
        <f ca="1"/>
        <v>11.39</v>
      </c>
      <c r="E256" s="178" vm="518">
        <f ca="1"/>
        <v>11.53</v>
      </c>
      <c r="F256" s="178" vm="559">
        <f ca="1"/>
        <v>11.27</v>
      </c>
      <c r="G256" s="178" vm="2413">
        <f ca="1"/>
        <v>732870</v>
      </c>
      <c r="I256" s="178">
        <f ca="1"/>
        <v>2258</v>
      </c>
      <c r="J256" s="180" vm="2414">
        <f ca="1"/>
        <v>45496</v>
      </c>
      <c r="K256" s="180" vm="2415">
        <f ca="1"/>
        <v>131.30000000000001</v>
      </c>
      <c r="L256" s="180" vm="2416">
        <f ca="1"/>
        <v>133.72999999999999</v>
      </c>
      <c r="M256" s="180" vm="2417">
        <f ca="1"/>
        <v>136.09989999999999</v>
      </c>
      <c r="N256" s="180" vm="2418">
        <f ca="1"/>
        <v>131.125</v>
      </c>
      <c r="O256" s="180" vm="2419">
        <f ca="1"/>
        <v>1520009</v>
      </c>
      <c r="Q256" s="182">
        <f t="shared" ca="1" si="7"/>
        <v>-1.4967397109781923E-2</v>
      </c>
    </row>
    <row r="257" spans="1:17" x14ac:dyDescent="0.25">
      <c r="A257" s="178">
        <f t="shared" si="8"/>
        <v>253</v>
      </c>
      <c r="B257" s="178" vm="2420">
        <f ca="1"/>
        <v>42583</v>
      </c>
      <c r="C257" s="178" vm="590">
        <f ca="1"/>
        <v>11.44</v>
      </c>
      <c r="D257" s="178" vm="571">
        <f ca="1"/>
        <v>11.36</v>
      </c>
      <c r="E257" s="178" vm="495">
        <f ca="1"/>
        <v>11.54</v>
      </c>
      <c r="F257" s="178" vm="2421">
        <f ca="1"/>
        <v>11.135999999999999</v>
      </c>
      <c r="G257" s="178" vm="2422">
        <f ca="1"/>
        <v>517611</v>
      </c>
      <c r="I257" s="178">
        <f ca="1"/>
        <v>2257</v>
      </c>
      <c r="J257" s="180" vm="2423">
        <f ca="1"/>
        <v>45495</v>
      </c>
      <c r="K257" s="180" vm="2424">
        <f ca="1"/>
        <v>133.28</v>
      </c>
      <c r="L257" s="180" vm="2425">
        <f ca="1"/>
        <v>134.30000000000001</v>
      </c>
      <c r="M257" s="180" vm="2426">
        <f ca="1"/>
        <v>134.43</v>
      </c>
      <c r="N257" s="180" vm="2427">
        <f ca="1"/>
        <v>130.88499999999999</v>
      </c>
      <c r="O257" s="180" vm="2428">
        <f ca="1"/>
        <v>1257742</v>
      </c>
      <c r="Q257" s="182">
        <f t="shared" ca="1" si="7"/>
        <v>-1.6492994217716108E-3</v>
      </c>
    </row>
    <row r="258" spans="1:17" x14ac:dyDescent="0.25">
      <c r="A258" s="178">
        <f t="shared" si="8"/>
        <v>254</v>
      </c>
      <c r="B258" s="178" vm="2429">
        <f ca="1"/>
        <v>42584</v>
      </c>
      <c r="C258" s="178" vm="471">
        <f ca="1"/>
        <v>11</v>
      </c>
      <c r="D258" s="178" vm="931">
        <f ca="1"/>
        <v>11.32</v>
      </c>
      <c r="E258" s="178" vm="570">
        <f ca="1"/>
        <v>11.43</v>
      </c>
      <c r="F258" s="178" vm="471">
        <f ca="1"/>
        <v>11</v>
      </c>
      <c r="G258" s="178" vm="2430">
        <f ca="1"/>
        <v>981731</v>
      </c>
      <c r="I258" s="178">
        <f ca="1"/>
        <v>2256</v>
      </c>
      <c r="J258" s="180" vm="2431">
        <f ca="1"/>
        <v>45492</v>
      </c>
      <c r="K258" s="180" vm="2432">
        <f ca="1"/>
        <v>133.5</v>
      </c>
      <c r="L258" s="180" vm="2433">
        <f ca="1"/>
        <v>131.47999999999999</v>
      </c>
      <c r="M258" s="180" vm="2230">
        <f ca="1"/>
        <v>134.5</v>
      </c>
      <c r="N258" s="180" vm="2434">
        <f ca="1"/>
        <v>130.22</v>
      </c>
      <c r="O258" s="180" vm="2435">
        <f ca="1"/>
        <v>1729428</v>
      </c>
      <c r="Q258" s="182">
        <f t="shared" ca="1" si="7"/>
        <v>1.4714470354002342E-2</v>
      </c>
    </row>
    <row r="259" spans="1:17" x14ac:dyDescent="0.25">
      <c r="A259" s="178">
        <f t="shared" si="8"/>
        <v>255</v>
      </c>
      <c r="B259" s="178" vm="2436">
        <f ca="1"/>
        <v>42585</v>
      </c>
      <c r="C259" s="178" vm="1734">
        <f ca="1"/>
        <v>8.44</v>
      </c>
      <c r="D259" s="178" vm="1193">
        <f ca="1"/>
        <v>8.74</v>
      </c>
      <c r="E259" s="178" vm="1142">
        <f ca="1"/>
        <v>9.5</v>
      </c>
      <c r="F259" s="178" vm="2437">
        <f ca="1"/>
        <v>8.1</v>
      </c>
      <c r="G259" s="178" vm="2438">
        <f ca="1"/>
        <v>8086331</v>
      </c>
      <c r="I259" s="178">
        <f ca="1"/>
        <v>2255</v>
      </c>
      <c r="J259" s="180" vm="2439">
        <f ca="1"/>
        <v>45491</v>
      </c>
      <c r="K259" s="180" vm="2440">
        <f ca="1"/>
        <v>131.55000000000001</v>
      </c>
      <c r="L259" s="180" vm="2441">
        <f ca="1"/>
        <v>133.72</v>
      </c>
      <c r="M259" s="180" vm="2442">
        <f ca="1"/>
        <v>135.52000000000001</v>
      </c>
      <c r="N259" s="180" vm="2443">
        <f ca="1"/>
        <v>130.08000000000001</v>
      </c>
      <c r="O259" s="180" vm="2444">
        <f ca="1"/>
        <v>1188075</v>
      </c>
      <c r="Q259" s="182">
        <f t="shared" ca="1" si="7"/>
        <v>-1.0886929938770041E-2</v>
      </c>
    </row>
    <row r="260" spans="1:17" x14ac:dyDescent="0.25">
      <c r="A260" s="178">
        <f t="shared" si="8"/>
        <v>256</v>
      </c>
      <c r="B260" s="178" vm="2445">
        <f ca="1"/>
        <v>42586</v>
      </c>
      <c r="C260" s="178" vm="1734">
        <f ca="1"/>
        <v>8.44</v>
      </c>
      <c r="D260" s="178" vm="2446">
        <f ca="1"/>
        <v>8.4499999999999993</v>
      </c>
      <c r="E260" s="178" vm="1716">
        <f ca="1"/>
        <v>8.66</v>
      </c>
      <c r="F260" s="178" vm="2447">
        <f ca="1"/>
        <v>8.2799999999999994</v>
      </c>
      <c r="G260" s="178" vm="2448">
        <f ca="1"/>
        <v>2786493</v>
      </c>
      <c r="I260" s="178">
        <f ca="1"/>
        <v>2254</v>
      </c>
      <c r="J260" s="180" vm="2449">
        <f ca="1"/>
        <v>45490</v>
      </c>
      <c r="K260" s="180" vm="2450">
        <f ca="1"/>
        <v>132.99</v>
      </c>
      <c r="L260" s="180" vm="2451">
        <f ca="1"/>
        <v>133.49</v>
      </c>
      <c r="M260" s="180" vm="2452">
        <f ca="1"/>
        <v>137.16</v>
      </c>
      <c r="N260" s="180" vm="2279">
        <f ca="1"/>
        <v>132.27000000000001</v>
      </c>
      <c r="O260" s="180" vm="2453">
        <f ca="1"/>
        <v>1088135</v>
      </c>
      <c r="Q260" s="182">
        <f t="shared" ca="1" si="7"/>
        <v>-2.3115972232348472E-2</v>
      </c>
    </row>
    <row r="261" spans="1:17" x14ac:dyDescent="0.25">
      <c r="A261" s="178">
        <f t="shared" si="8"/>
        <v>257</v>
      </c>
      <c r="B261" s="178" vm="2454">
        <f ca="1"/>
        <v>42587</v>
      </c>
      <c r="C261" s="178" vm="2455">
        <f ca="1"/>
        <v>8.34</v>
      </c>
      <c r="D261" s="178" vm="2456">
        <f ca="1"/>
        <v>8.3000000000000007</v>
      </c>
      <c r="E261" s="178" vm="1160">
        <f ca="1"/>
        <v>8.73</v>
      </c>
      <c r="F261" s="178" vm="2447">
        <f ca="1"/>
        <v>8.2799999999999994</v>
      </c>
      <c r="G261" s="178" vm="2457">
        <f ca="1"/>
        <v>1861146</v>
      </c>
      <c r="I261" s="178">
        <f ca="1"/>
        <v>2253</v>
      </c>
      <c r="J261" s="180" vm="2458">
        <f ca="1"/>
        <v>45489</v>
      </c>
      <c r="K261" s="180" vm="2459">
        <f ca="1"/>
        <v>136.1</v>
      </c>
      <c r="L261" s="180" vm="2460">
        <f ca="1"/>
        <v>136.12</v>
      </c>
      <c r="M261" s="180" vm="2461">
        <f ca="1"/>
        <v>137.19999999999999</v>
      </c>
      <c r="N261" s="180" vm="2462">
        <f ca="1"/>
        <v>133.59</v>
      </c>
      <c r="O261" s="180" vm="2463">
        <f ca="1"/>
        <v>1272823</v>
      </c>
      <c r="Q261" s="182">
        <f t="shared" ca="1" si="7"/>
        <v>1.8385737850636081E-3</v>
      </c>
    </row>
    <row r="262" spans="1:17" x14ac:dyDescent="0.25">
      <c r="A262" s="178">
        <f t="shared" si="8"/>
        <v>258</v>
      </c>
      <c r="B262" s="178" vm="2464">
        <f ca="1"/>
        <v>42590</v>
      </c>
      <c r="C262" s="178" vm="2465">
        <f ca="1"/>
        <v>8.3699999999999992</v>
      </c>
      <c r="D262" s="178" vm="2466">
        <f ca="1"/>
        <v>8.39</v>
      </c>
      <c r="E262" s="178" vm="1180">
        <f ca="1"/>
        <v>8.6999999999999993</v>
      </c>
      <c r="F262" s="178" vm="2456">
        <f ca="1"/>
        <v>8.3000000000000007</v>
      </c>
      <c r="G262" s="178" vm="2467">
        <f ca="1"/>
        <v>1547119</v>
      </c>
      <c r="I262" s="178">
        <f ca="1"/>
        <v>2252</v>
      </c>
      <c r="J262" s="180" vm="2468">
        <f ca="1"/>
        <v>45488</v>
      </c>
      <c r="K262" s="180" vm="2270">
        <f ca="1"/>
        <v>135.85</v>
      </c>
      <c r="L262" s="180" vm="2469">
        <f ca="1"/>
        <v>139.22</v>
      </c>
      <c r="M262" s="180" vm="2469">
        <f ca="1"/>
        <v>139.22</v>
      </c>
      <c r="N262" s="180" vm="2470">
        <f ca="1"/>
        <v>135.66</v>
      </c>
      <c r="O262" s="180" vm="2471">
        <f ca="1"/>
        <v>1235716</v>
      </c>
      <c r="Q262" s="182">
        <f t="shared" ref="Q262:Q325" ca="1" si="9">LN(K262/K263)</f>
        <v>-2.4647727070881496E-2</v>
      </c>
    </row>
    <row r="263" spans="1:17" x14ac:dyDescent="0.25">
      <c r="A263" s="178">
        <f t="shared" ref="A263:A326" si="10">A262+1</f>
        <v>259</v>
      </c>
      <c r="B263" s="178" vm="2472">
        <f ca="1"/>
        <v>42591</v>
      </c>
      <c r="C263" s="178" vm="2465">
        <f ca="1"/>
        <v>8.3699999999999992</v>
      </c>
      <c r="D263" s="178" vm="1849">
        <f ca="1"/>
        <v>8.41</v>
      </c>
      <c r="E263" s="178" vm="2473">
        <f ca="1"/>
        <v>8.4700000000000006</v>
      </c>
      <c r="F263" s="178" vm="2474">
        <f ca="1"/>
        <v>8.23</v>
      </c>
      <c r="G263" s="178" vm="2475">
        <f ca="1"/>
        <v>1659788</v>
      </c>
      <c r="I263" s="178">
        <f ca="1"/>
        <v>2251</v>
      </c>
      <c r="J263" s="180" vm="2476">
        <f ca="1"/>
        <v>45485</v>
      </c>
      <c r="K263" s="180" vm="2477">
        <f ca="1"/>
        <v>139.24</v>
      </c>
      <c r="L263" s="180" vm="2478">
        <f ca="1"/>
        <v>141.55000000000001</v>
      </c>
      <c r="M263" s="180" vm="2479">
        <f ca="1"/>
        <v>141.97999999999999</v>
      </c>
      <c r="N263" s="180" vm="2480">
        <f ca="1"/>
        <v>138.85</v>
      </c>
      <c r="O263" s="180" vm="2481">
        <f ca="1"/>
        <v>1528246</v>
      </c>
      <c r="Q263" s="182">
        <f t="shared" ca="1" si="9"/>
        <v>-2.5876040537640456E-2</v>
      </c>
    </row>
    <row r="264" spans="1:17" x14ac:dyDescent="0.25">
      <c r="A264" s="178">
        <f t="shared" si="10"/>
        <v>260</v>
      </c>
      <c r="B264" s="178" vm="2482">
        <f ca="1"/>
        <v>42592</v>
      </c>
      <c r="C264" s="178" vm="2466">
        <f ca="1"/>
        <v>8.39</v>
      </c>
      <c r="D264" s="178" vm="1849">
        <f ca="1"/>
        <v>8.41</v>
      </c>
      <c r="E264" s="178" vm="2483">
        <f ca="1"/>
        <v>8.4822000000000006</v>
      </c>
      <c r="F264" s="178" vm="2456">
        <f ca="1"/>
        <v>8.3000000000000007</v>
      </c>
      <c r="G264" s="178" vm="2484">
        <f ca="1"/>
        <v>1099914</v>
      </c>
      <c r="I264" s="178">
        <f ca="1"/>
        <v>2250</v>
      </c>
      <c r="J264" s="180" vm="2485">
        <f ca="1"/>
        <v>45484</v>
      </c>
      <c r="K264" s="180" vm="2486">
        <f ca="1"/>
        <v>142.88999999999999</v>
      </c>
      <c r="L264" s="180" vm="2487">
        <f ca="1"/>
        <v>142.16</v>
      </c>
      <c r="M264" s="180" vm="2488">
        <f ca="1"/>
        <v>143.77000000000001</v>
      </c>
      <c r="N264" s="180" vm="2489">
        <f ca="1"/>
        <v>141.00899999999999</v>
      </c>
      <c r="O264" s="180" vm="2490">
        <f ca="1"/>
        <v>1120007</v>
      </c>
      <c r="Q264" s="182">
        <f t="shared" ca="1" si="9"/>
        <v>1.9433180538490843E-2</v>
      </c>
    </row>
    <row r="265" spans="1:17" x14ac:dyDescent="0.25">
      <c r="A265" s="178">
        <f t="shared" si="10"/>
        <v>261</v>
      </c>
      <c r="B265" s="178" vm="2491">
        <f ca="1"/>
        <v>42593</v>
      </c>
      <c r="C265" s="178" vm="2492">
        <f ca="1"/>
        <v>8.4600000000000009</v>
      </c>
      <c r="D265" s="178" vm="2473">
        <f ca="1"/>
        <v>8.4700000000000006</v>
      </c>
      <c r="E265" s="178" vm="1360">
        <f ca="1"/>
        <v>8.57</v>
      </c>
      <c r="F265" s="178" vm="1195">
        <f ca="1"/>
        <v>8.3800000000000008</v>
      </c>
      <c r="G265" s="178" vm="2493">
        <f ca="1"/>
        <v>1617481</v>
      </c>
      <c r="I265" s="178">
        <f ca="1"/>
        <v>2249</v>
      </c>
      <c r="J265" s="180" vm="2494">
        <f ca="1"/>
        <v>45483</v>
      </c>
      <c r="K265" s="180" vm="2495">
        <f ca="1"/>
        <v>140.13999999999999</v>
      </c>
      <c r="L265" s="180" vm="2496">
        <f ca="1"/>
        <v>144.44999999999999</v>
      </c>
      <c r="M265" s="180" vm="2496">
        <f ca="1"/>
        <v>144.44999999999999</v>
      </c>
      <c r="N265" s="180" vm="2497">
        <f ca="1"/>
        <v>137.565</v>
      </c>
      <c r="O265" s="180" vm="2498">
        <f ca="1"/>
        <v>1473682</v>
      </c>
      <c r="Q265" s="182">
        <f t="shared" ca="1" si="9"/>
        <v>-2.1949432652461166E-2</v>
      </c>
    </row>
    <row r="266" spans="1:17" x14ac:dyDescent="0.25">
      <c r="A266" s="178">
        <f t="shared" si="10"/>
        <v>262</v>
      </c>
      <c r="B266" s="178" vm="2499">
        <f ca="1"/>
        <v>42594</v>
      </c>
      <c r="C266" s="178" vm="2500">
        <f ca="1"/>
        <v>8.6199999999999992</v>
      </c>
      <c r="D266" s="178" vm="1839">
        <f ca="1"/>
        <v>8.35</v>
      </c>
      <c r="E266" s="178" vm="2501">
        <f ca="1"/>
        <v>8.8149999999999995</v>
      </c>
      <c r="F266" s="178" vm="1839">
        <f ca="1"/>
        <v>8.35</v>
      </c>
      <c r="G266" s="178" vm="2502">
        <f ca="1"/>
        <v>1205478</v>
      </c>
      <c r="I266" s="178">
        <f ca="1"/>
        <v>2248</v>
      </c>
      <c r="J266" s="180" vm="2503">
        <f ca="1"/>
        <v>45482</v>
      </c>
      <c r="K266" s="180" vm="2504">
        <f ca="1"/>
        <v>143.25</v>
      </c>
      <c r="L266" s="180" vm="2505">
        <f ca="1"/>
        <v>144.5</v>
      </c>
      <c r="M266" s="180" vm="2506">
        <f ca="1"/>
        <v>145.33500000000001</v>
      </c>
      <c r="N266" s="180" vm="2507">
        <f ca="1"/>
        <v>142.66</v>
      </c>
      <c r="O266" s="180" vm="2508">
        <f ca="1"/>
        <v>836005</v>
      </c>
      <c r="Q266" s="182">
        <f t="shared" ca="1" si="9"/>
        <v>-8.8265506845905534E-3</v>
      </c>
    </row>
    <row r="267" spans="1:17" x14ac:dyDescent="0.25">
      <c r="A267" s="178">
        <f t="shared" si="10"/>
        <v>263</v>
      </c>
      <c r="B267" s="178" vm="2509">
        <f ca="1"/>
        <v>42597</v>
      </c>
      <c r="C267" s="178" vm="1180">
        <f ca="1"/>
        <v>8.6999999999999993</v>
      </c>
      <c r="D267" s="178" vm="2500">
        <f ca="1"/>
        <v>8.6199999999999992</v>
      </c>
      <c r="E267" s="178" vm="1285">
        <f ca="1"/>
        <v>8.91</v>
      </c>
      <c r="F267" s="178" vm="2500">
        <f ca="1"/>
        <v>8.6199999999999992</v>
      </c>
      <c r="G267" s="178" vm="2510">
        <f ca="1"/>
        <v>643573</v>
      </c>
      <c r="I267" s="178">
        <f ca="1"/>
        <v>2247</v>
      </c>
      <c r="J267" s="180" vm="2511">
        <f ca="1"/>
        <v>45481</v>
      </c>
      <c r="K267" s="180" vm="2512">
        <f ca="1"/>
        <v>144.52000000000001</v>
      </c>
      <c r="L267" s="180" vm="2025">
        <f ca="1"/>
        <v>145</v>
      </c>
      <c r="M267" s="180" vm="2513">
        <f ca="1"/>
        <v>145.57380000000001</v>
      </c>
      <c r="N267" s="180" vm="2514">
        <f ca="1"/>
        <v>143.03</v>
      </c>
      <c r="O267" s="180" vm="2515">
        <f ca="1"/>
        <v>1206912</v>
      </c>
      <c r="Q267" s="182">
        <f t="shared" ca="1" si="9"/>
        <v>6.8041642775138371E-3</v>
      </c>
    </row>
    <row r="268" spans="1:17" x14ac:dyDescent="0.25">
      <c r="A268" s="178">
        <f t="shared" si="10"/>
        <v>264</v>
      </c>
      <c r="B268" s="178" vm="2516">
        <f ca="1"/>
        <v>42598</v>
      </c>
      <c r="C268" s="178" vm="1340">
        <f ca="1"/>
        <v>8.6</v>
      </c>
      <c r="D268" s="178" vm="1180">
        <f ca="1"/>
        <v>8.6999999999999993</v>
      </c>
      <c r="E268" s="178" vm="1377">
        <f ca="1"/>
        <v>8.77</v>
      </c>
      <c r="F268" s="178" vm="2517">
        <f ca="1"/>
        <v>8.5500000000000007</v>
      </c>
      <c r="G268" s="178" vm="2518">
        <f ca="1"/>
        <v>596686</v>
      </c>
      <c r="I268" s="178">
        <f ca="1"/>
        <v>2246</v>
      </c>
      <c r="J268" s="180" vm="2519">
        <f ca="1"/>
        <v>45478</v>
      </c>
      <c r="K268" s="180" vm="2520">
        <f ca="1"/>
        <v>143.54</v>
      </c>
      <c r="L268" s="180" vm="2521">
        <f ca="1"/>
        <v>147.81</v>
      </c>
      <c r="M268" s="180" vm="2522">
        <f ca="1"/>
        <v>148.88999999999999</v>
      </c>
      <c r="N268" s="180" vm="2523">
        <f ca="1"/>
        <v>142.86000000000001</v>
      </c>
      <c r="O268" s="180" vm="2524">
        <f ca="1"/>
        <v>1106986</v>
      </c>
      <c r="Q268" s="182">
        <f t="shared" ca="1" si="9"/>
        <v>-2.9922627714828367E-2</v>
      </c>
    </row>
    <row r="269" spans="1:17" x14ac:dyDescent="0.25">
      <c r="A269" s="178">
        <f t="shared" si="10"/>
        <v>265</v>
      </c>
      <c r="B269" s="178" vm="2525">
        <f ca="1"/>
        <v>42599</v>
      </c>
      <c r="C269" s="178" vm="2526">
        <f ca="1"/>
        <v>8.59</v>
      </c>
      <c r="D269" s="178" vm="1389">
        <f ca="1"/>
        <v>8.61</v>
      </c>
      <c r="E269" s="178" vm="2527">
        <f ca="1"/>
        <v>8.7200000000000006</v>
      </c>
      <c r="F269" s="178" vm="1287">
        <f ca="1"/>
        <v>8.58</v>
      </c>
      <c r="G269" s="178" vm="2528">
        <f ca="1"/>
        <v>488318</v>
      </c>
      <c r="I269" s="178">
        <f ca="1"/>
        <v>2245</v>
      </c>
      <c r="J269" s="180" vm="2529">
        <f ca="1"/>
        <v>45476</v>
      </c>
      <c r="K269" s="180" vm="2530">
        <f ca="1"/>
        <v>147.9</v>
      </c>
      <c r="L269" s="180" vm="2531">
        <f ca="1"/>
        <v>146.18</v>
      </c>
      <c r="M269" s="180" vm="2532">
        <f ca="1"/>
        <v>150.13990000000001</v>
      </c>
      <c r="N269" s="180" vm="2533">
        <f ca="1"/>
        <v>146</v>
      </c>
      <c r="O269" s="180" vm="2534">
        <f ca="1"/>
        <v>512615</v>
      </c>
      <c r="Q269" s="182">
        <f t="shared" ca="1" si="9"/>
        <v>1.64290139894568E-2</v>
      </c>
    </row>
    <row r="270" spans="1:17" x14ac:dyDescent="0.25">
      <c r="A270" s="178">
        <f t="shared" si="10"/>
        <v>266</v>
      </c>
      <c r="B270" s="178" vm="2535">
        <f ca="1"/>
        <v>42600</v>
      </c>
      <c r="C270" s="178" vm="1278">
        <f ca="1"/>
        <v>8.64</v>
      </c>
      <c r="D270" s="178" vm="2517">
        <f ca="1"/>
        <v>8.5500000000000007</v>
      </c>
      <c r="E270" s="178" vm="2536">
        <f ca="1"/>
        <v>8.7249999999999996</v>
      </c>
      <c r="F270" s="178" vm="2517">
        <f ca="1"/>
        <v>8.5500000000000007</v>
      </c>
      <c r="G270" s="178" vm="2537">
        <f ca="1"/>
        <v>577607</v>
      </c>
      <c r="I270" s="178">
        <f ca="1"/>
        <v>2244</v>
      </c>
      <c r="J270" s="180" vm="2538">
        <f ca="1"/>
        <v>45475</v>
      </c>
      <c r="K270" s="180" vm="2211">
        <f ca="1"/>
        <v>145.49</v>
      </c>
      <c r="L270" s="180" vm="2539">
        <f ca="1"/>
        <v>146.62</v>
      </c>
      <c r="M270" s="180" vm="2540">
        <f ca="1"/>
        <v>147.02000000000001</v>
      </c>
      <c r="N270" s="180" vm="2203">
        <f ca="1"/>
        <v>143.16</v>
      </c>
      <c r="O270" s="180" vm="2541">
        <f ca="1"/>
        <v>1276258</v>
      </c>
      <c r="Q270" s="182">
        <f t="shared" ca="1" si="9"/>
        <v>-1.5414300558910226E-2</v>
      </c>
    </row>
    <row r="271" spans="1:17" x14ac:dyDescent="0.25">
      <c r="A271" s="178">
        <f t="shared" si="10"/>
        <v>267</v>
      </c>
      <c r="B271" s="178" vm="2542">
        <f ca="1"/>
        <v>42601</v>
      </c>
      <c r="C271" s="178" vm="1180">
        <f ca="1"/>
        <v>8.6999999999999993</v>
      </c>
      <c r="D271" s="178" vm="1716">
        <f ca="1"/>
        <v>8.66</v>
      </c>
      <c r="E271" s="178" vm="1244">
        <f ca="1"/>
        <v>8.81</v>
      </c>
      <c r="F271" s="178" vm="1716">
        <f ca="1"/>
        <v>8.66</v>
      </c>
      <c r="G271" s="178" vm="2543">
        <f ca="1"/>
        <v>675852</v>
      </c>
      <c r="I271" s="178">
        <f ca="1"/>
        <v>2243</v>
      </c>
      <c r="J271" s="180" vm="2544">
        <f ca="1"/>
        <v>45474</v>
      </c>
      <c r="K271" s="180" vm="2545">
        <f ca="1"/>
        <v>147.75</v>
      </c>
      <c r="L271" s="180" vm="2546">
        <f ca="1"/>
        <v>147.57</v>
      </c>
      <c r="M271" s="180" vm="2547">
        <f ca="1"/>
        <v>150.03</v>
      </c>
      <c r="N271" s="180" vm="2548">
        <f ca="1"/>
        <v>146.84</v>
      </c>
      <c r="O271" s="180" vm="2549">
        <f ca="1"/>
        <v>1239830</v>
      </c>
      <c r="Q271" s="182">
        <f t="shared" ca="1" si="9"/>
        <v>1.2326077948733622E-2</v>
      </c>
    </row>
    <row r="272" spans="1:17" x14ac:dyDescent="0.25">
      <c r="A272" s="178">
        <f t="shared" si="10"/>
        <v>268</v>
      </c>
      <c r="B272" s="178" vm="2550">
        <f ca="1"/>
        <v>42604</v>
      </c>
      <c r="C272" s="178" vm="1160">
        <f ca="1"/>
        <v>8.73</v>
      </c>
      <c r="D272" s="178" vm="2551">
        <f ca="1"/>
        <v>8.7100000000000009</v>
      </c>
      <c r="E272" s="178" vm="2552">
        <f ca="1"/>
        <v>8.8800000000000008</v>
      </c>
      <c r="F272" s="178" vm="1183">
        <f ca="1"/>
        <v>8.65</v>
      </c>
      <c r="G272" s="178" vm="2553">
        <f ca="1"/>
        <v>886744</v>
      </c>
      <c r="I272" s="178">
        <f ca="1"/>
        <v>2242</v>
      </c>
      <c r="J272" s="180" vm="2554">
        <f ca="1"/>
        <v>45471</v>
      </c>
      <c r="K272" s="180" vm="2555">
        <f ca="1"/>
        <v>145.94</v>
      </c>
      <c r="L272" s="180" vm="2556">
        <f ca="1"/>
        <v>144.88999999999999</v>
      </c>
      <c r="M272" s="180" vm="2557">
        <f ca="1"/>
        <v>148.65</v>
      </c>
      <c r="N272" s="180" vm="2558">
        <f ca="1"/>
        <v>142.80000000000001</v>
      </c>
      <c r="O272" s="180" vm="2559">
        <f ca="1"/>
        <v>2387296</v>
      </c>
      <c r="Q272" s="182">
        <f t="shared" ca="1" si="9"/>
        <v>-1.5704459540360833E-2</v>
      </c>
    </row>
    <row r="273" spans="1:17" x14ac:dyDescent="0.25">
      <c r="A273" s="178">
        <f t="shared" si="10"/>
        <v>269</v>
      </c>
      <c r="B273" s="178" vm="2560">
        <f ca="1"/>
        <v>42605</v>
      </c>
      <c r="C273" s="178" vm="1555">
        <f ca="1"/>
        <v>8.9</v>
      </c>
      <c r="D273" s="178" vm="1244">
        <f ca="1"/>
        <v>8.81</v>
      </c>
      <c r="E273" s="178" vm="1170">
        <f ca="1"/>
        <v>8.99</v>
      </c>
      <c r="F273" s="178" vm="1733">
        <f ca="1"/>
        <v>8.7799999999999994</v>
      </c>
      <c r="G273" s="178" vm="2561">
        <f ca="1"/>
        <v>479657</v>
      </c>
      <c r="I273" s="178">
        <f ca="1"/>
        <v>2241</v>
      </c>
      <c r="J273" s="180" vm="2562">
        <f ca="1"/>
        <v>45470</v>
      </c>
      <c r="K273" s="180" vm="1998">
        <f ca="1"/>
        <v>148.25</v>
      </c>
      <c r="L273" s="180" vm="2530">
        <f ca="1"/>
        <v>147.9</v>
      </c>
      <c r="M273" s="180" vm="2563">
        <f ca="1"/>
        <v>148.73500000000001</v>
      </c>
      <c r="N273" s="180" vm="2564">
        <f ca="1"/>
        <v>146.22999999999999</v>
      </c>
      <c r="O273" s="180" vm="2565">
        <f ca="1"/>
        <v>1014166</v>
      </c>
      <c r="Q273" s="182">
        <f t="shared" ca="1" si="9"/>
        <v>-2.6272371876934703E-3</v>
      </c>
    </row>
    <row r="274" spans="1:17" x14ac:dyDescent="0.25">
      <c r="A274" s="178">
        <f t="shared" si="10"/>
        <v>270</v>
      </c>
      <c r="B274" s="178" vm="2566">
        <f ca="1"/>
        <v>42606</v>
      </c>
      <c r="C274" s="178" vm="2567">
        <f ca="1"/>
        <v>8.75</v>
      </c>
      <c r="D274" s="178" vm="1277">
        <f ca="1"/>
        <v>8.92</v>
      </c>
      <c r="E274" s="178" vm="1170">
        <f ca="1"/>
        <v>8.99</v>
      </c>
      <c r="F274" s="178" vm="2527">
        <f ca="1"/>
        <v>8.7200000000000006</v>
      </c>
      <c r="G274" s="178" vm="2568">
        <f ca="1"/>
        <v>501413</v>
      </c>
      <c r="I274" s="178">
        <f ca="1"/>
        <v>2240</v>
      </c>
      <c r="J274" s="180" vm="2569">
        <f ca="1"/>
        <v>45469</v>
      </c>
      <c r="K274" s="180" vm="2570">
        <f ca="1"/>
        <v>148.63999999999999</v>
      </c>
      <c r="L274" s="180" vm="2571">
        <f ca="1"/>
        <v>151.94</v>
      </c>
      <c r="M274" s="180" vm="2572">
        <f ca="1"/>
        <v>154.80000000000001</v>
      </c>
      <c r="N274" s="180" vm="2573">
        <f ca="1"/>
        <v>148.18</v>
      </c>
      <c r="O274" s="180" vm="2574">
        <f ca="1"/>
        <v>1109336</v>
      </c>
      <c r="Q274" s="182">
        <f t="shared" ca="1" si="9"/>
        <v>-1.6679284527045413E-2</v>
      </c>
    </row>
    <row r="275" spans="1:17" x14ac:dyDescent="0.25">
      <c r="A275" s="178">
        <f t="shared" si="10"/>
        <v>271</v>
      </c>
      <c r="B275" s="178" vm="2575">
        <f ca="1"/>
        <v>42607</v>
      </c>
      <c r="C275" s="178" vm="1180">
        <f ca="1"/>
        <v>8.6999999999999993</v>
      </c>
      <c r="D275" s="178" vm="1160">
        <f ca="1"/>
        <v>8.73</v>
      </c>
      <c r="E275" s="178" vm="1714">
        <f ca="1"/>
        <v>8.93</v>
      </c>
      <c r="F275" s="178" vm="2500">
        <f ca="1"/>
        <v>8.6199999999999992</v>
      </c>
      <c r="G275" s="178" vm="2576">
        <f ca="1"/>
        <v>663633</v>
      </c>
      <c r="I275" s="178">
        <f ca="1"/>
        <v>2239</v>
      </c>
      <c r="J275" s="180" vm="2577">
        <f ca="1"/>
        <v>45468</v>
      </c>
      <c r="K275" s="180" vm="2578">
        <f ca="1"/>
        <v>151.13999999999999</v>
      </c>
      <c r="L275" s="180" vm="2579">
        <f ca="1"/>
        <v>153.41</v>
      </c>
      <c r="M275" s="180" vm="2580">
        <f ca="1"/>
        <v>153.80000000000001</v>
      </c>
      <c r="N275" s="180" vm="2581">
        <f ca="1"/>
        <v>150.66499999999999</v>
      </c>
      <c r="O275" s="180" vm="2582">
        <f ca="1"/>
        <v>938568</v>
      </c>
      <c r="Q275" s="182">
        <f t="shared" ca="1" si="9"/>
        <v>-9.5480263110704934E-3</v>
      </c>
    </row>
    <row r="276" spans="1:17" x14ac:dyDescent="0.25">
      <c r="A276" s="178">
        <f t="shared" si="10"/>
        <v>272</v>
      </c>
      <c r="B276" s="178" vm="2583">
        <f ca="1"/>
        <v>42608</v>
      </c>
      <c r="C276" s="178" vm="1340">
        <f ca="1"/>
        <v>8.6</v>
      </c>
      <c r="D276" s="178" vm="1725">
        <f ca="1"/>
        <v>8.68</v>
      </c>
      <c r="E276" s="178" vm="2584">
        <f ca="1"/>
        <v>8.8230000000000004</v>
      </c>
      <c r="F276" s="178" vm="2585">
        <f ca="1"/>
        <v>8.52</v>
      </c>
      <c r="G276" s="178" vm="2586">
        <f ca="1"/>
        <v>427997</v>
      </c>
      <c r="I276" s="178">
        <f ca="1"/>
        <v>2238</v>
      </c>
      <c r="J276" s="180" vm="2587">
        <f ca="1"/>
        <v>45467</v>
      </c>
      <c r="K276" s="180" vm="2588">
        <f ca="1"/>
        <v>152.59</v>
      </c>
      <c r="L276" s="180" vm="2589">
        <f ca="1"/>
        <v>153.32</v>
      </c>
      <c r="M276" s="180" vm="2590">
        <f ca="1"/>
        <v>154.83000000000001</v>
      </c>
      <c r="N276" s="180" vm="2591">
        <f ca="1"/>
        <v>151.46</v>
      </c>
      <c r="O276" s="180" vm="2592">
        <f ca="1"/>
        <v>1418317</v>
      </c>
      <c r="Q276" s="182">
        <f t="shared" ca="1" si="9"/>
        <v>-1.3991703217664188E-2</v>
      </c>
    </row>
    <row r="277" spans="1:17" x14ac:dyDescent="0.25">
      <c r="A277" s="178">
        <f t="shared" si="10"/>
        <v>273</v>
      </c>
      <c r="B277" s="178" vm="2593">
        <f ca="1"/>
        <v>42611</v>
      </c>
      <c r="C277" s="178" vm="1181">
        <f ca="1"/>
        <v>9.0500000000000007</v>
      </c>
      <c r="D277" s="178" vm="1555">
        <f ca="1"/>
        <v>8.9</v>
      </c>
      <c r="E277" s="178" vm="1303">
        <f ca="1"/>
        <v>9.16</v>
      </c>
      <c r="F277" s="178" vm="1158">
        <f ca="1"/>
        <v>8.84</v>
      </c>
      <c r="G277" s="178" vm="2594">
        <f ca="1"/>
        <v>894396</v>
      </c>
      <c r="I277" s="178">
        <f ca="1"/>
        <v>2237</v>
      </c>
      <c r="J277" s="180" vm="2595">
        <f ca="1"/>
        <v>45464</v>
      </c>
      <c r="K277" s="180" vm="2596">
        <f ca="1"/>
        <v>154.74</v>
      </c>
      <c r="L277" s="180" vm="2597">
        <f ca="1"/>
        <v>156.5</v>
      </c>
      <c r="M277" s="180" vm="2597">
        <f ca="1"/>
        <v>156.5</v>
      </c>
      <c r="N277" s="180" vm="2598">
        <f ca="1"/>
        <v>153.11000000000001</v>
      </c>
      <c r="O277" s="180" vm="2599">
        <f ca="1"/>
        <v>1765382</v>
      </c>
      <c r="Q277" s="182">
        <f t="shared" ca="1" si="9"/>
        <v>-1.9898925882692108E-2</v>
      </c>
    </row>
    <row r="278" spans="1:17" x14ac:dyDescent="0.25">
      <c r="A278" s="178">
        <f t="shared" si="10"/>
        <v>274</v>
      </c>
      <c r="B278" s="178" vm="2600">
        <f ca="1"/>
        <v>42612</v>
      </c>
      <c r="C278" s="178" vm="1244">
        <f ca="1"/>
        <v>8.81</v>
      </c>
      <c r="D278" s="178" vm="1305">
        <f ca="1"/>
        <v>9.02</v>
      </c>
      <c r="E278" s="178" vm="1181">
        <f ca="1"/>
        <v>9.0500000000000007</v>
      </c>
      <c r="F278" s="178" vm="1556">
        <f ca="1"/>
        <v>8.7449999999999992</v>
      </c>
      <c r="G278" s="178" vm="2601">
        <f ca="1"/>
        <v>582655</v>
      </c>
      <c r="I278" s="178">
        <f ca="1"/>
        <v>2236</v>
      </c>
      <c r="J278" s="180" vm="2602">
        <f ca="1"/>
        <v>45463</v>
      </c>
      <c r="K278" s="180" vm="2603">
        <f ca="1"/>
        <v>157.85</v>
      </c>
      <c r="L278" s="180" vm="2604">
        <f ca="1"/>
        <v>160</v>
      </c>
      <c r="M278" s="180" vm="2605">
        <f ca="1"/>
        <v>165.32</v>
      </c>
      <c r="N278" s="180" vm="2606">
        <f ca="1"/>
        <v>156.7901</v>
      </c>
      <c r="O278" s="180" vm="2607">
        <f ca="1"/>
        <v>1541840</v>
      </c>
      <c r="Q278" s="182">
        <f t="shared" ca="1" si="9"/>
        <v>-9.8970139957763967E-3</v>
      </c>
    </row>
    <row r="279" spans="1:17" x14ac:dyDescent="0.25">
      <c r="A279" s="178">
        <f t="shared" si="10"/>
        <v>275</v>
      </c>
      <c r="B279" s="178" vm="2608">
        <f ca="1"/>
        <v>42613</v>
      </c>
      <c r="C279" s="178" vm="1278">
        <f ca="1"/>
        <v>8.64</v>
      </c>
      <c r="D279" s="178" vm="2609">
        <f ca="1"/>
        <v>8.82</v>
      </c>
      <c r="E279" s="178" vm="2552">
        <f ca="1"/>
        <v>8.8800000000000008</v>
      </c>
      <c r="F279" s="178" vm="2610">
        <f ca="1"/>
        <v>8.5850000000000009</v>
      </c>
      <c r="G279" s="178" vm="2611">
        <f ca="1"/>
        <v>768586</v>
      </c>
      <c r="I279" s="178">
        <f ca="1"/>
        <v>2235</v>
      </c>
      <c r="J279" s="180" vm="2612">
        <f ca="1"/>
        <v>45461</v>
      </c>
      <c r="K279" s="180" vm="2613">
        <f ca="1"/>
        <v>159.41999999999999</v>
      </c>
      <c r="L279" s="180" vm="2614">
        <f ca="1"/>
        <v>159.49</v>
      </c>
      <c r="M279" s="180" vm="2615">
        <f ca="1"/>
        <v>160.02500000000001</v>
      </c>
      <c r="N279" s="180" vm="2616">
        <f ca="1"/>
        <v>156.34</v>
      </c>
      <c r="O279" s="180" vm="2617">
        <f ca="1"/>
        <v>1177560</v>
      </c>
      <c r="Q279" s="182">
        <f t="shared" ca="1" si="9"/>
        <v>-1.6295835633768822E-3</v>
      </c>
    </row>
    <row r="280" spans="1:17" x14ac:dyDescent="0.25">
      <c r="A280" s="178">
        <f t="shared" si="10"/>
        <v>276</v>
      </c>
      <c r="B280" s="178" vm="2618">
        <f ca="1"/>
        <v>42614</v>
      </c>
      <c r="C280" s="178" vm="2619">
        <f ca="1"/>
        <v>8.49</v>
      </c>
      <c r="D280" s="178" vm="1830">
        <f ca="1"/>
        <v>8.6300000000000008</v>
      </c>
      <c r="E280" s="178" vm="1830">
        <f ca="1"/>
        <v>8.6300000000000008</v>
      </c>
      <c r="F280" s="178" vm="1195">
        <f ca="1"/>
        <v>8.3800000000000008</v>
      </c>
      <c r="G280" s="178" vm="2620">
        <f ca="1"/>
        <v>520350</v>
      </c>
      <c r="I280" s="178">
        <f ca="1"/>
        <v>2234</v>
      </c>
      <c r="J280" s="180" vm="2621">
        <f ca="1"/>
        <v>45460</v>
      </c>
      <c r="K280" s="180" vm="2622">
        <f ca="1"/>
        <v>159.68</v>
      </c>
      <c r="L280" s="180" vm="2623">
        <f ca="1"/>
        <v>156.63999999999999</v>
      </c>
      <c r="M280" s="180" vm="2624">
        <f ca="1"/>
        <v>161.04499999999999</v>
      </c>
      <c r="N280" s="180" vm="2625">
        <f ca="1"/>
        <v>155.46</v>
      </c>
      <c r="O280" s="180" vm="2626">
        <f ca="1"/>
        <v>858634</v>
      </c>
      <c r="Q280" s="182">
        <f t="shared" ca="1" si="9"/>
        <v>1.705340386448638E-2</v>
      </c>
    </row>
    <row r="281" spans="1:17" x14ac:dyDescent="0.25">
      <c r="A281" s="178">
        <f t="shared" si="10"/>
        <v>277</v>
      </c>
      <c r="B281" s="178" vm="2627">
        <f ca="1"/>
        <v>42615</v>
      </c>
      <c r="C281" s="178" vm="2585">
        <f ca="1"/>
        <v>8.52</v>
      </c>
      <c r="D281" s="178" vm="1351">
        <f ca="1"/>
        <v>8.5</v>
      </c>
      <c r="E281" s="178" vm="2628">
        <f ca="1"/>
        <v>8.6349999999999998</v>
      </c>
      <c r="F281" s="178" vm="2465">
        <f ca="1"/>
        <v>8.3699999999999992</v>
      </c>
      <c r="G281" s="178" vm="2629">
        <f ca="1"/>
        <v>375656</v>
      </c>
      <c r="I281" s="178">
        <f ca="1"/>
        <v>2233</v>
      </c>
      <c r="J281" s="180" vm="2630">
        <f ca="1"/>
        <v>45457</v>
      </c>
      <c r="K281" s="180" vm="2631">
        <f ca="1"/>
        <v>156.97999999999999</v>
      </c>
      <c r="L281" s="180" vm="2632">
        <f ca="1"/>
        <v>156.31</v>
      </c>
      <c r="M281" s="180" vm="2633">
        <f ca="1"/>
        <v>159.16079999999999</v>
      </c>
      <c r="N281" s="180" vm="2634">
        <f ca="1"/>
        <v>154.78</v>
      </c>
      <c r="O281" s="180" vm="2635">
        <f ca="1"/>
        <v>1074275</v>
      </c>
      <c r="Q281" s="182">
        <f t="shared" ca="1" si="9"/>
        <v>-1.0582109330537083E-2</v>
      </c>
    </row>
    <row r="282" spans="1:17" x14ac:dyDescent="0.25">
      <c r="A282" s="178">
        <f t="shared" si="10"/>
        <v>278</v>
      </c>
      <c r="B282" s="178" vm="2636">
        <f ca="1"/>
        <v>42619</v>
      </c>
      <c r="C282" s="178" vm="1849">
        <f ca="1"/>
        <v>8.41</v>
      </c>
      <c r="D282" s="178" vm="2517">
        <f ca="1"/>
        <v>8.5500000000000007</v>
      </c>
      <c r="E282" s="178" vm="2500">
        <f ca="1"/>
        <v>8.6199999999999992</v>
      </c>
      <c r="F282" s="178" vm="2456">
        <f ca="1"/>
        <v>8.3000000000000007</v>
      </c>
      <c r="G282" s="178" vm="2637">
        <f ca="1"/>
        <v>570543</v>
      </c>
      <c r="I282" s="178">
        <f ca="1"/>
        <v>2232</v>
      </c>
      <c r="J282" s="180" vm="2638">
        <f ca="1"/>
        <v>45456</v>
      </c>
      <c r="K282" s="180" vm="2639">
        <f ca="1"/>
        <v>158.65</v>
      </c>
      <c r="L282" s="180" vm="2640">
        <f ca="1"/>
        <v>156.96</v>
      </c>
      <c r="M282" s="180" vm="2641">
        <f ca="1"/>
        <v>159.75</v>
      </c>
      <c r="N282" s="180" vm="2642">
        <f ca="1"/>
        <v>155.52850000000001</v>
      </c>
      <c r="O282" s="180" vm="2643">
        <f ca="1"/>
        <v>1345116</v>
      </c>
      <c r="Q282" s="182">
        <f t="shared" ca="1" si="9"/>
        <v>7.592570482170994E-3</v>
      </c>
    </row>
    <row r="283" spans="1:17" x14ac:dyDescent="0.25">
      <c r="A283" s="178">
        <f t="shared" si="10"/>
        <v>279</v>
      </c>
      <c r="B283" s="178" vm="2644">
        <f ca="1"/>
        <v>42620</v>
      </c>
      <c r="C283" s="178" vm="1716">
        <f ca="1"/>
        <v>8.66</v>
      </c>
      <c r="D283" s="178" vm="1839">
        <f ca="1"/>
        <v>8.35</v>
      </c>
      <c r="E283" s="178" vm="1235">
        <f ca="1"/>
        <v>8.69</v>
      </c>
      <c r="F283" s="178" vm="1839">
        <f ca="1"/>
        <v>8.35</v>
      </c>
      <c r="G283" s="178" vm="2645">
        <f ca="1"/>
        <v>449628</v>
      </c>
      <c r="I283" s="178">
        <f ca="1"/>
        <v>2231</v>
      </c>
      <c r="J283" s="180" vm="2646">
        <f ca="1"/>
        <v>45455</v>
      </c>
      <c r="K283" s="180" vm="2647">
        <f ca="1"/>
        <v>157.44999999999999</v>
      </c>
      <c r="L283" s="180" vm="2648">
        <f ca="1"/>
        <v>158</v>
      </c>
      <c r="M283" s="180" vm="2649">
        <f ca="1"/>
        <v>158.80000000000001</v>
      </c>
      <c r="N283" s="180" vm="2650">
        <f ca="1"/>
        <v>155.54</v>
      </c>
      <c r="O283" s="180" vm="2651">
        <f ca="1"/>
        <v>1111527</v>
      </c>
      <c r="Q283" s="182">
        <f t="shared" ca="1" si="9"/>
        <v>1.8719695301430014E-2</v>
      </c>
    </row>
    <row r="284" spans="1:17" x14ac:dyDescent="0.25">
      <c r="A284" s="178">
        <f t="shared" si="10"/>
        <v>280</v>
      </c>
      <c r="B284" s="178" vm="2652">
        <f ca="1"/>
        <v>42621</v>
      </c>
      <c r="C284" s="178" vm="1389">
        <f ca="1"/>
        <v>8.61</v>
      </c>
      <c r="D284" s="178" vm="2500">
        <f ca="1"/>
        <v>8.6199999999999992</v>
      </c>
      <c r="E284" s="178" vm="1160">
        <f ca="1"/>
        <v>8.73</v>
      </c>
      <c r="F284" s="178" vm="1340">
        <f ca="1"/>
        <v>8.6</v>
      </c>
      <c r="G284" s="178" vm="2653">
        <f ca="1"/>
        <v>455975</v>
      </c>
      <c r="I284" s="178">
        <f ca="1"/>
        <v>2230</v>
      </c>
      <c r="J284" s="180" vm="2654">
        <f ca="1"/>
        <v>45454</v>
      </c>
      <c r="K284" s="180" vm="2655">
        <f ca="1"/>
        <v>154.53</v>
      </c>
      <c r="L284" s="180" vm="2656">
        <f ca="1"/>
        <v>153.01</v>
      </c>
      <c r="M284" s="180" vm="2657">
        <f ca="1"/>
        <v>154.66</v>
      </c>
      <c r="N284" s="180" vm="2658">
        <f ca="1"/>
        <v>150.09</v>
      </c>
      <c r="O284" s="180" vm="2659">
        <f ca="1"/>
        <v>1014531</v>
      </c>
      <c r="Q284" s="182">
        <f t="shared" ca="1" si="9"/>
        <v>2.9163041957880166E-3</v>
      </c>
    </row>
    <row r="285" spans="1:17" x14ac:dyDescent="0.25">
      <c r="A285" s="178">
        <f t="shared" si="10"/>
        <v>281</v>
      </c>
      <c r="B285" s="178" vm="2660">
        <f ca="1"/>
        <v>42622</v>
      </c>
      <c r="C285" s="178" vm="1342">
        <f ca="1"/>
        <v>8.5399999999999991</v>
      </c>
      <c r="D285" s="178" vm="2585">
        <f ca="1"/>
        <v>8.52</v>
      </c>
      <c r="E285" s="178" vm="1183">
        <f ca="1"/>
        <v>8.65</v>
      </c>
      <c r="F285" s="178" vm="2585">
        <f ca="1"/>
        <v>8.52</v>
      </c>
      <c r="G285" s="178" vm="2661">
        <f ca="1"/>
        <v>882864</v>
      </c>
      <c r="I285" s="178">
        <f ca="1"/>
        <v>2229</v>
      </c>
      <c r="J285" s="180" vm="2662">
        <f ca="1"/>
        <v>45453</v>
      </c>
      <c r="K285" s="180" vm="2663">
        <f ca="1"/>
        <v>154.08000000000001</v>
      </c>
      <c r="L285" s="180" vm="2664">
        <f ca="1"/>
        <v>145.4</v>
      </c>
      <c r="M285" s="180" vm="2665">
        <f ca="1"/>
        <v>155.04</v>
      </c>
      <c r="N285" s="180" vm="2666">
        <f ca="1"/>
        <v>143.28</v>
      </c>
      <c r="O285" s="180" vm="2667">
        <f ca="1"/>
        <v>1361922</v>
      </c>
      <c r="Q285" s="182">
        <f t="shared" ca="1" si="9"/>
        <v>4.7039361271079251E-2</v>
      </c>
    </row>
    <row r="286" spans="1:17" x14ac:dyDescent="0.25">
      <c r="A286" s="178">
        <f t="shared" si="10"/>
        <v>282</v>
      </c>
      <c r="B286" s="178" vm="2668">
        <f ca="1"/>
        <v>42625</v>
      </c>
      <c r="C286" s="178" vm="2527">
        <f ca="1"/>
        <v>8.7200000000000006</v>
      </c>
      <c r="D286" s="178" vm="1351">
        <f ca="1"/>
        <v>8.5</v>
      </c>
      <c r="E286" s="178" vm="2669">
        <f ca="1"/>
        <v>8.7349999999999994</v>
      </c>
      <c r="F286" s="178" vm="1351">
        <f ca="1"/>
        <v>8.5</v>
      </c>
      <c r="G286" s="178" vm="2670">
        <f ca="1"/>
        <v>855132</v>
      </c>
      <c r="I286" s="178">
        <f ca="1"/>
        <v>2228</v>
      </c>
      <c r="J286" s="180" vm="2671">
        <f ca="1"/>
        <v>45450</v>
      </c>
      <c r="K286" s="180" vm="2672">
        <f ca="1"/>
        <v>147</v>
      </c>
      <c r="L286" s="180" vm="2673">
        <f ca="1"/>
        <v>147.94</v>
      </c>
      <c r="M286" s="180" vm="2674">
        <f ca="1"/>
        <v>150.87</v>
      </c>
      <c r="N286" s="180" vm="2675">
        <f ca="1"/>
        <v>146.66</v>
      </c>
      <c r="O286" s="180" vm="2676">
        <f ca="1"/>
        <v>923163</v>
      </c>
      <c r="Q286" s="182">
        <f t="shared" ca="1" si="9"/>
        <v>-9.5461271289905818E-3</v>
      </c>
    </row>
    <row r="287" spans="1:17" x14ac:dyDescent="0.25">
      <c r="A287" s="178">
        <f t="shared" si="10"/>
        <v>283</v>
      </c>
      <c r="B287" s="178" vm="2677">
        <f ca="1"/>
        <v>42626</v>
      </c>
      <c r="C287" s="178" vm="2492">
        <f ca="1"/>
        <v>8.4600000000000009</v>
      </c>
      <c r="D287" s="178" vm="1716">
        <f ca="1"/>
        <v>8.66</v>
      </c>
      <c r="E287" s="178" vm="1180">
        <f ca="1"/>
        <v>8.6999999999999993</v>
      </c>
      <c r="F287" s="178" vm="1871">
        <f ca="1"/>
        <v>8.33</v>
      </c>
      <c r="G287" s="178" vm="2678">
        <f ca="1"/>
        <v>972426</v>
      </c>
      <c r="I287" s="178">
        <f ca="1"/>
        <v>2227</v>
      </c>
      <c r="J287" s="180" vm="2679">
        <f ca="1"/>
        <v>45449</v>
      </c>
      <c r="K287" s="180" vm="2680">
        <f ca="1"/>
        <v>148.41</v>
      </c>
      <c r="L287" s="180" vm="2681">
        <f ca="1"/>
        <v>148.5</v>
      </c>
      <c r="M287" s="180" vm="2682">
        <f ca="1"/>
        <v>149.41999999999999</v>
      </c>
      <c r="N287" s="180" vm="2675">
        <f ca="1"/>
        <v>146.66</v>
      </c>
      <c r="O287" s="180" vm="2683">
        <f ca="1"/>
        <v>1379440</v>
      </c>
      <c r="Q287" s="182">
        <f t="shared" ca="1" si="9"/>
        <v>2.6988748586295949E-3</v>
      </c>
    </row>
    <row r="288" spans="1:17" x14ac:dyDescent="0.25">
      <c r="A288" s="178">
        <f t="shared" si="10"/>
        <v>284</v>
      </c>
      <c r="B288" s="178" vm="2684">
        <f ca="1"/>
        <v>42627</v>
      </c>
      <c r="C288" s="178" vm="1894">
        <f ca="1"/>
        <v>8.11</v>
      </c>
      <c r="D288" s="178" vm="1352">
        <f ca="1"/>
        <v>8.4</v>
      </c>
      <c r="E288" s="178" vm="2446">
        <f ca="1"/>
        <v>8.4499999999999993</v>
      </c>
      <c r="F288" s="178" vm="2685">
        <f ca="1"/>
        <v>8.07</v>
      </c>
      <c r="G288" s="178" vm="2686">
        <f ca="1"/>
        <v>606554</v>
      </c>
      <c r="I288" s="178">
        <f ca="1"/>
        <v>2226</v>
      </c>
      <c r="J288" s="180" vm="2687">
        <f ca="1"/>
        <v>45448</v>
      </c>
      <c r="K288" s="180" vm="1997">
        <f ca="1"/>
        <v>148.01</v>
      </c>
      <c r="L288" s="180" vm="2688">
        <f ca="1"/>
        <v>148.96</v>
      </c>
      <c r="M288" s="180" vm="2689">
        <f ca="1"/>
        <v>149.69999999999999</v>
      </c>
      <c r="N288" s="180" vm="2690">
        <f ca="1"/>
        <v>147.6</v>
      </c>
      <c r="O288" s="180" vm="2691">
        <f ca="1"/>
        <v>773591</v>
      </c>
      <c r="Q288" s="182">
        <f t="shared" ca="1" si="9"/>
        <v>-4.7855043640912219E-3</v>
      </c>
    </row>
    <row r="289" spans="1:17" x14ac:dyDescent="0.25">
      <c r="A289" s="178">
        <f t="shared" si="10"/>
        <v>285</v>
      </c>
      <c r="B289" s="178" vm="2692">
        <f ca="1"/>
        <v>42628</v>
      </c>
      <c r="C289" s="178" vm="1225">
        <f ca="1"/>
        <v>8.2899999999999991</v>
      </c>
      <c r="D289" s="178" vm="1872">
        <f ca="1"/>
        <v>8.08</v>
      </c>
      <c r="E289" s="178" vm="2456">
        <f ca="1"/>
        <v>8.3000000000000007</v>
      </c>
      <c r="F289" s="178" vm="2693">
        <f ca="1"/>
        <v>8.02</v>
      </c>
      <c r="G289" s="178" vm="2694">
        <f ca="1"/>
        <v>780377</v>
      </c>
      <c r="I289" s="178">
        <f ca="1"/>
        <v>2225</v>
      </c>
      <c r="J289" s="180" vm="2695">
        <f ca="1"/>
        <v>45447</v>
      </c>
      <c r="K289" s="180" vm="2696">
        <f ca="1"/>
        <v>148.72</v>
      </c>
      <c r="L289" s="180" vm="2697">
        <f ca="1"/>
        <v>152.47999999999999</v>
      </c>
      <c r="M289" s="180" vm="2698">
        <f ca="1"/>
        <v>154.7353</v>
      </c>
      <c r="N289" s="180" vm="2699">
        <f ca="1"/>
        <v>148.58000000000001</v>
      </c>
      <c r="O289" s="180" vm="2700">
        <f ca="1"/>
        <v>1029842</v>
      </c>
      <c r="Q289" s="182">
        <f t="shared" ca="1" si="9"/>
        <v>-3.4432610208794553E-2</v>
      </c>
    </row>
    <row r="290" spans="1:17" x14ac:dyDescent="0.25">
      <c r="A290" s="178">
        <f t="shared" si="10"/>
        <v>286</v>
      </c>
      <c r="B290" s="178" vm="2701">
        <f ca="1"/>
        <v>42629</v>
      </c>
      <c r="C290" s="178" vm="2474">
        <f ca="1"/>
        <v>8.23</v>
      </c>
      <c r="D290" s="178" vm="2702">
        <f ca="1"/>
        <v>8.31</v>
      </c>
      <c r="E290" s="178" vm="2702">
        <f ca="1"/>
        <v>8.31</v>
      </c>
      <c r="F290" s="178" vm="2703">
        <f ca="1"/>
        <v>8.1475000000000009</v>
      </c>
      <c r="G290" s="178" vm="2704">
        <f ca="1"/>
        <v>990699</v>
      </c>
      <c r="I290" s="178">
        <f ca="1"/>
        <v>2224</v>
      </c>
      <c r="J290" s="180" vm="2705">
        <f ca="1"/>
        <v>45446</v>
      </c>
      <c r="K290" s="180" vm="2706">
        <f ca="1"/>
        <v>153.93</v>
      </c>
      <c r="L290" s="180" vm="2707">
        <f ca="1"/>
        <v>157</v>
      </c>
      <c r="M290" s="180" vm="2708">
        <f ca="1"/>
        <v>158.11000000000001</v>
      </c>
      <c r="N290" s="180" vm="2709">
        <f ca="1"/>
        <v>153.07499999999999</v>
      </c>
      <c r="O290" s="180" vm="2710">
        <f ca="1"/>
        <v>900876</v>
      </c>
      <c r="Q290" s="182">
        <f t="shared" ca="1" si="9"/>
        <v>-1.1047694494369549E-2</v>
      </c>
    </row>
    <row r="291" spans="1:17" x14ac:dyDescent="0.25">
      <c r="A291" s="178">
        <f t="shared" si="10"/>
        <v>287</v>
      </c>
      <c r="B291" s="178" vm="2711">
        <f ca="1"/>
        <v>42632</v>
      </c>
      <c r="C291" s="178" vm="1862">
        <f ca="1"/>
        <v>8.25</v>
      </c>
      <c r="D291" s="178" vm="2474">
        <f ca="1"/>
        <v>8.23</v>
      </c>
      <c r="E291" s="178" vm="1839">
        <f ca="1"/>
        <v>8.35</v>
      </c>
      <c r="F291" s="178" vm="2712">
        <f ca="1"/>
        <v>8.1600999999999999</v>
      </c>
      <c r="G291" s="178" vm="2713">
        <f ca="1"/>
        <v>629564</v>
      </c>
      <c r="I291" s="178">
        <f ca="1"/>
        <v>2223</v>
      </c>
      <c r="J291" s="180" vm="2714">
        <f ca="1"/>
        <v>45443</v>
      </c>
      <c r="K291" s="180" vm="2715">
        <f ca="1"/>
        <v>155.63999999999999</v>
      </c>
      <c r="L291" s="180" vm="2616">
        <f ca="1"/>
        <v>156.34</v>
      </c>
      <c r="M291" s="180" vm="2648">
        <f ca="1"/>
        <v>158</v>
      </c>
      <c r="N291" s="180" vm="2716">
        <f ca="1"/>
        <v>152.18</v>
      </c>
      <c r="O291" s="180" vm="2717">
        <f ca="1"/>
        <v>1050466</v>
      </c>
      <c r="Q291" s="182">
        <f t="shared" ca="1" si="9"/>
        <v>-2.118032947381361E-3</v>
      </c>
    </row>
    <row r="292" spans="1:17" x14ac:dyDescent="0.25">
      <c r="A292" s="178">
        <f t="shared" si="10"/>
        <v>288</v>
      </c>
      <c r="B292" s="178" vm="2718">
        <f ca="1"/>
        <v>42633</v>
      </c>
      <c r="C292" s="178" vm="1840">
        <f ca="1"/>
        <v>8.2100000000000009</v>
      </c>
      <c r="D292" s="178" vm="2447">
        <f ca="1"/>
        <v>8.2799999999999994</v>
      </c>
      <c r="E292" s="178" vm="1225">
        <f ca="1"/>
        <v>8.2899999999999991</v>
      </c>
      <c r="F292" s="178" vm="2719">
        <f ca="1"/>
        <v>8.18</v>
      </c>
      <c r="G292" s="178" vm="2720">
        <f ca="1"/>
        <v>480753</v>
      </c>
      <c r="I292" s="178">
        <f ca="1"/>
        <v>2222</v>
      </c>
      <c r="J292" s="180" vm="2721">
        <f ca="1"/>
        <v>45442</v>
      </c>
      <c r="K292" s="180" vm="2722">
        <f ca="1"/>
        <v>155.97</v>
      </c>
      <c r="L292" s="180" vm="2723">
        <f ca="1"/>
        <v>154.05000000000001</v>
      </c>
      <c r="M292" s="180" vm="2724">
        <f ca="1"/>
        <v>157.56</v>
      </c>
      <c r="N292" s="180" vm="2725">
        <f ca="1"/>
        <v>153.62</v>
      </c>
      <c r="O292" s="180" vm="2726">
        <f ca="1"/>
        <v>896304</v>
      </c>
      <c r="Q292" s="182">
        <f t="shared" ca="1" si="9"/>
        <v>1.5246758302679804E-2</v>
      </c>
    </row>
    <row r="293" spans="1:17" x14ac:dyDescent="0.25">
      <c r="A293" s="178">
        <f t="shared" si="10"/>
        <v>289</v>
      </c>
      <c r="B293" s="178" vm="2727">
        <f ca="1"/>
        <v>42634</v>
      </c>
      <c r="C293" s="178" vm="1734">
        <f ca="1"/>
        <v>8.44</v>
      </c>
      <c r="D293" s="178" vm="2728">
        <f ca="1"/>
        <v>8.1999999999999993</v>
      </c>
      <c r="E293" s="178" vm="2446">
        <f ca="1"/>
        <v>8.4499999999999993</v>
      </c>
      <c r="F293" s="178" vm="1882">
        <f ca="1"/>
        <v>8.16</v>
      </c>
      <c r="G293" s="178" vm="2729">
        <f ca="1"/>
        <v>699919</v>
      </c>
      <c r="I293" s="178">
        <f ca="1"/>
        <v>2221</v>
      </c>
      <c r="J293" s="180" vm="2730">
        <f ca="1"/>
        <v>45441</v>
      </c>
      <c r="K293" s="180" vm="2731">
        <f ca="1"/>
        <v>153.61000000000001</v>
      </c>
      <c r="L293" s="180" vm="2732">
        <f ca="1"/>
        <v>152.9</v>
      </c>
      <c r="M293" s="180" vm="2733">
        <f ca="1"/>
        <v>154.9</v>
      </c>
      <c r="N293" s="180" vm="2734">
        <f ca="1"/>
        <v>151.57</v>
      </c>
      <c r="O293" s="180" vm="2735">
        <f ca="1"/>
        <v>1036687</v>
      </c>
      <c r="Q293" s="182">
        <f t="shared" ca="1" si="9"/>
        <v>-8.4273803572172713E-3</v>
      </c>
    </row>
    <row r="294" spans="1:17" x14ac:dyDescent="0.25">
      <c r="A294" s="178">
        <f t="shared" si="10"/>
        <v>290</v>
      </c>
      <c r="B294" s="178" vm="2736">
        <f ca="1"/>
        <v>42635</v>
      </c>
      <c r="C294" s="178" vm="1278">
        <f ca="1"/>
        <v>8.64</v>
      </c>
      <c r="D294" s="178" vm="1734">
        <f ca="1"/>
        <v>8.44</v>
      </c>
      <c r="E294" s="178" vm="1183">
        <f ca="1"/>
        <v>8.65</v>
      </c>
      <c r="F294" s="178" vm="1734">
        <f ca="1"/>
        <v>8.44</v>
      </c>
      <c r="G294" s="178" vm="2737">
        <f ca="1"/>
        <v>560406</v>
      </c>
      <c r="I294" s="178">
        <f ca="1"/>
        <v>2220</v>
      </c>
      <c r="J294" s="180" vm="2738">
        <f ca="1"/>
        <v>45440</v>
      </c>
      <c r="K294" s="180" vm="2739">
        <f ca="1"/>
        <v>154.91</v>
      </c>
      <c r="L294" s="180" vm="2740">
        <f ca="1"/>
        <v>150.77000000000001</v>
      </c>
      <c r="M294" s="180" vm="2625">
        <f ca="1"/>
        <v>155.46</v>
      </c>
      <c r="N294" s="180" vm="2741">
        <f ca="1"/>
        <v>150.7621</v>
      </c>
      <c r="O294" s="180" vm="2742">
        <f ca="1"/>
        <v>1447229</v>
      </c>
      <c r="Q294" s="182">
        <f t="shared" ca="1" si="9"/>
        <v>3.9435054113755419E-2</v>
      </c>
    </row>
    <row r="295" spans="1:17" x14ac:dyDescent="0.25">
      <c r="A295" s="178">
        <f t="shared" si="10"/>
        <v>291</v>
      </c>
      <c r="B295" s="178" vm="2743">
        <f ca="1"/>
        <v>42636</v>
      </c>
      <c r="C295" s="178" vm="2619">
        <f ca="1"/>
        <v>8.49</v>
      </c>
      <c r="D295" s="178" vm="1389">
        <f ca="1"/>
        <v>8.61</v>
      </c>
      <c r="E295" s="178" vm="1256">
        <f ca="1"/>
        <v>8.76</v>
      </c>
      <c r="F295" s="178" vm="2473">
        <f ca="1"/>
        <v>8.4700000000000006</v>
      </c>
      <c r="G295" s="178" vm="2744">
        <f ca="1"/>
        <v>926971</v>
      </c>
      <c r="I295" s="178">
        <f ca="1"/>
        <v>2219</v>
      </c>
      <c r="J295" s="180" vm="2745">
        <f ca="1"/>
        <v>45436</v>
      </c>
      <c r="K295" s="180" vm="2746">
        <f ca="1"/>
        <v>148.91999999999999</v>
      </c>
      <c r="L295" s="180" vm="2747">
        <f ca="1"/>
        <v>144.72999999999999</v>
      </c>
      <c r="M295" s="180" vm="2748">
        <f ca="1"/>
        <v>150.715</v>
      </c>
      <c r="N295" s="180" vm="2747">
        <f ca="1"/>
        <v>144.72999999999999</v>
      </c>
      <c r="O295" s="180" vm="2749">
        <f ca="1"/>
        <v>1641822</v>
      </c>
      <c r="Q295" s="182">
        <f t="shared" ca="1" si="9"/>
        <v>4.3225498404358444E-2</v>
      </c>
    </row>
    <row r="296" spans="1:17" x14ac:dyDescent="0.25">
      <c r="A296" s="178">
        <f t="shared" si="10"/>
        <v>292</v>
      </c>
      <c r="B296" s="178" vm="2750">
        <f ca="1"/>
        <v>42639</v>
      </c>
      <c r="C296" s="178" vm="1862">
        <f ca="1"/>
        <v>8.25</v>
      </c>
      <c r="D296" s="178" vm="2619">
        <f ca="1"/>
        <v>8.49</v>
      </c>
      <c r="E296" s="178" vm="2751">
        <f ca="1"/>
        <v>8.56</v>
      </c>
      <c r="F296" s="178" vm="2474">
        <f ca="1"/>
        <v>8.23</v>
      </c>
      <c r="G296" s="178" vm="2752">
        <f ca="1"/>
        <v>946208</v>
      </c>
      <c r="I296" s="178">
        <f ca="1"/>
        <v>2218</v>
      </c>
      <c r="J296" s="180" vm="2753">
        <f ca="1"/>
        <v>45435</v>
      </c>
      <c r="K296" s="180" vm="2754">
        <f ca="1"/>
        <v>142.62</v>
      </c>
      <c r="L296" s="180" vm="2755">
        <f ca="1"/>
        <v>141.86000000000001</v>
      </c>
      <c r="M296" s="180" vm="2756">
        <f ca="1"/>
        <v>144.6</v>
      </c>
      <c r="N296" s="180" vm="2757">
        <f ca="1"/>
        <v>139.5001</v>
      </c>
      <c r="O296" s="180" vm="2758">
        <f ca="1"/>
        <v>1106040</v>
      </c>
      <c r="Q296" s="182">
        <f t="shared" ca="1" si="9"/>
        <v>7.6013879525189346E-3</v>
      </c>
    </row>
    <row r="297" spans="1:17" x14ac:dyDescent="0.25">
      <c r="A297" s="178">
        <f t="shared" si="10"/>
        <v>293</v>
      </c>
      <c r="B297" s="178" vm="2759">
        <f ca="1"/>
        <v>42640</v>
      </c>
      <c r="C297" s="178" vm="2702">
        <f ca="1"/>
        <v>8.31</v>
      </c>
      <c r="D297" s="178" vm="2455">
        <f ca="1"/>
        <v>8.34</v>
      </c>
      <c r="E297" s="178" vm="1860">
        <f ca="1"/>
        <v>8.36</v>
      </c>
      <c r="F297" s="178" vm="2728">
        <f ca="1"/>
        <v>8.1999999999999993</v>
      </c>
      <c r="G297" s="178" vm="2760">
        <f ca="1"/>
        <v>563137</v>
      </c>
      <c r="I297" s="178">
        <f ca="1"/>
        <v>2217</v>
      </c>
      <c r="J297" s="180" vm="2761">
        <f ca="1"/>
        <v>45434</v>
      </c>
      <c r="K297" s="180" vm="2762">
        <f ca="1"/>
        <v>141.54</v>
      </c>
      <c r="L297" s="180" vm="2763">
        <f ca="1"/>
        <v>142.97</v>
      </c>
      <c r="M297" s="180" vm="2764">
        <f ca="1"/>
        <v>144.24</v>
      </c>
      <c r="N297" s="180" vm="2765">
        <f ca="1"/>
        <v>141.08000000000001</v>
      </c>
      <c r="O297" s="180" vm="2766">
        <f ca="1"/>
        <v>805052</v>
      </c>
      <c r="Q297" s="182">
        <f t="shared" ca="1" si="9"/>
        <v>-2.0143358375396936E-2</v>
      </c>
    </row>
    <row r="298" spans="1:17" x14ac:dyDescent="0.25">
      <c r="A298" s="178">
        <f t="shared" si="10"/>
        <v>294</v>
      </c>
      <c r="B298" s="178" vm="2767">
        <f ca="1"/>
        <v>42641</v>
      </c>
      <c r="C298" s="178" vm="2455">
        <f ca="1"/>
        <v>8.34</v>
      </c>
      <c r="D298" s="178" vm="2702">
        <f ca="1"/>
        <v>8.31</v>
      </c>
      <c r="E298" s="178" vm="1212">
        <f ca="1"/>
        <v>8.43</v>
      </c>
      <c r="F298" s="178" vm="2768">
        <f ca="1"/>
        <v>8.24</v>
      </c>
      <c r="G298" s="178" vm="2769">
        <f ca="1"/>
        <v>1268735</v>
      </c>
      <c r="I298" s="178">
        <f ca="1"/>
        <v>2216</v>
      </c>
      <c r="J298" s="180" vm="2770">
        <f ca="1"/>
        <v>45433</v>
      </c>
      <c r="K298" s="180" vm="2771">
        <f ca="1"/>
        <v>144.41999999999999</v>
      </c>
      <c r="L298" s="180" vm="2772">
        <f ca="1"/>
        <v>139.54</v>
      </c>
      <c r="M298" s="180" vm="2556">
        <f ca="1"/>
        <v>144.88999999999999</v>
      </c>
      <c r="N298" s="180" vm="2773">
        <f ca="1"/>
        <v>139.5</v>
      </c>
      <c r="O298" s="180" vm="2774">
        <f ca="1"/>
        <v>1086582</v>
      </c>
      <c r="Q298" s="182">
        <f t="shared" ca="1" si="9"/>
        <v>3.5952275525235111E-2</v>
      </c>
    </row>
    <row r="299" spans="1:17" x14ac:dyDescent="0.25">
      <c r="A299" s="178">
        <f t="shared" si="10"/>
        <v>295</v>
      </c>
      <c r="B299" s="178" vm="2775">
        <f ca="1"/>
        <v>42642</v>
      </c>
      <c r="C299" s="178" vm="2447">
        <f ca="1"/>
        <v>8.2799999999999994</v>
      </c>
      <c r="D299" s="178" vm="2465">
        <f ca="1"/>
        <v>8.3699999999999992</v>
      </c>
      <c r="E299" s="178" vm="1916">
        <f ca="1"/>
        <v>8.48</v>
      </c>
      <c r="F299" s="178" vm="2776">
        <f ca="1"/>
        <v>8.27</v>
      </c>
      <c r="G299" s="178" vm="2777">
        <f ca="1"/>
        <v>745879</v>
      </c>
      <c r="I299" s="178">
        <f ca="1"/>
        <v>2215</v>
      </c>
      <c r="J299" s="180" vm="2778">
        <f ca="1"/>
        <v>45432</v>
      </c>
      <c r="K299" s="180" vm="2779">
        <f ca="1"/>
        <v>139.32</v>
      </c>
      <c r="L299" s="180" vm="2780">
        <f ca="1"/>
        <v>141.09</v>
      </c>
      <c r="M299" s="180" vm="2781">
        <f ca="1"/>
        <v>141.8699</v>
      </c>
      <c r="N299" s="180" vm="2782">
        <f ca="1"/>
        <v>139.01</v>
      </c>
      <c r="O299" s="180" vm="2783">
        <f ca="1"/>
        <v>609122</v>
      </c>
      <c r="Q299" s="182">
        <f t="shared" ca="1" si="9"/>
        <v>-1.1631772062321077E-2</v>
      </c>
    </row>
    <row r="300" spans="1:17" x14ac:dyDescent="0.25">
      <c r="A300" s="178">
        <f t="shared" si="10"/>
        <v>296</v>
      </c>
      <c r="B300" s="178" vm="2784">
        <f ca="1"/>
        <v>42643</v>
      </c>
      <c r="C300" s="178" vm="2456">
        <f ca="1"/>
        <v>8.3000000000000007</v>
      </c>
      <c r="D300" s="178" vm="2702">
        <f ca="1"/>
        <v>8.31</v>
      </c>
      <c r="E300" s="178" vm="1734">
        <f ca="1"/>
        <v>8.44</v>
      </c>
      <c r="F300" s="178" vm="2447">
        <f ca="1"/>
        <v>8.2799999999999994</v>
      </c>
      <c r="G300" s="178" vm="2785">
        <f ca="1"/>
        <v>908530</v>
      </c>
      <c r="I300" s="178">
        <f ca="1"/>
        <v>2214</v>
      </c>
      <c r="J300" s="180" vm="2786">
        <f ca="1"/>
        <v>45429</v>
      </c>
      <c r="K300" s="180" vm="2787">
        <f ca="1"/>
        <v>140.94999999999999</v>
      </c>
      <c r="L300" s="180" vm="2487">
        <f ca="1"/>
        <v>142.16</v>
      </c>
      <c r="M300" s="180" vm="2788">
        <f ca="1"/>
        <v>142.78</v>
      </c>
      <c r="N300" s="180" vm="2789">
        <f ca="1"/>
        <v>140.19999999999999</v>
      </c>
      <c r="O300" s="180" vm="2790">
        <f ca="1"/>
        <v>878090</v>
      </c>
      <c r="Q300" s="182">
        <f t="shared" ca="1" si="9"/>
        <v>-7.4922600968000946E-3</v>
      </c>
    </row>
    <row r="301" spans="1:17" x14ac:dyDescent="0.25">
      <c r="A301" s="178">
        <f t="shared" si="10"/>
        <v>297</v>
      </c>
      <c r="B301" s="178" vm="2791">
        <f ca="1"/>
        <v>42646</v>
      </c>
      <c r="C301" s="178" vm="1862">
        <f ca="1"/>
        <v>8.25</v>
      </c>
      <c r="D301" s="178" vm="2456">
        <f ca="1"/>
        <v>8.3000000000000007</v>
      </c>
      <c r="E301" s="178" vm="2466">
        <f ca="1"/>
        <v>8.39</v>
      </c>
      <c r="F301" s="178" vm="1870">
        <f ca="1"/>
        <v>8.14</v>
      </c>
      <c r="G301" s="178" vm="2792">
        <f ca="1"/>
        <v>922217</v>
      </c>
      <c r="I301" s="178">
        <f ca="1"/>
        <v>2213</v>
      </c>
      <c r="J301" s="180" vm="2793">
        <f ca="1"/>
        <v>45428</v>
      </c>
      <c r="K301" s="180" vm="2794">
        <f ca="1"/>
        <v>142.01</v>
      </c>
      <c r="L301" s="180" vm="2795">
        <f ca="1"/>
        <v>144.80000000000001</v>
      </c>
      <c r="M301" s="180" vm="2796">
        <f ca="1"/>
        <v>145.38</v>
      </c>
      <c r="N301" s="180" vm="2797">
        <f ca="1"/>
        <v>140.72999999999999</v>
      </c>
      <c r="O301" s="180" vm="2798">
        <f ca="1"/>
        <v>1102201</v>
      </c>
      <c r="Q301" s="182">
        <f t="shared" ca="1" si="9"/>
        <v>-1.8972459992591482E-2</v>
      </c>
    </row>
    <row r="302" spans="1:17" x14ac:dyDescent="0.25">
      <c r="A302" s="178">
        <f t="shared" si="10"/>
        <v>298</v>
      </c>
      <c r="B302" s="178" vm="2799">
        <f ca="1"/>
        <v>42647</v>
      </c>
      <c r="C302" s="178" vm="1389">
        <f ca="1"/>
        <v>8.61</v>
      </c>
      <c r="D302" s="178" vm="2768">
        <f ca="1"/>
        <v>8.24</v>
      </c>
      <c r="E302" s="178" vm="1183">
        <f ca="1"/>
        <v>8.65</v>
      </c>
      <c r="F302" s="178" vm="2768">
        <f ca="1"/>
        <v>8.24</v>
      </c>
      <c r="G302" s="178" vm="2800">
        <f ca="1"/>
        <v>641716</v>
      </c>
      <c r="I302" s="178">
        <f ca="1"/>
        <v>2212</v>
      </c>
      <c r="J302" s="180" vm="2801">
        <f ca="1"/>
        <v>45427</v>
      </c>
      <c r="K302" s="180" vm="2747">
        <f ca="1"/>
        <v>144.72999999999999</v>
      </c>
      <c r="L302" s="180" vm="2802">
        <f ca="1"/>
        <v>146.83000000000001</v>
      </c>
      <c r="M302" s="180" vm="2803">
        <f ca="1"/>
        <v>148.16</v>
      </c>
      <c r="N302" s="180" vm="2804">
        <f ca="1"/>
        <v>144.06</v>
      </c>
      <c r="O302" s="180" vm="2805">
        <f ca="1"/>
        <v>1054215</v>
      </c>
      <c r="Q302" s="182">
        <f t="shared" ca="1" si="9"/>
        <v>-3.9994536830913457E-3</v>
      </c>
    </row>
    <row r="303" spans="1:17" x14ac:dyDescent="0.25">
      <c r="A303" s="178">
        <f t="shared" si="10"/>
        <v>299</v>
      </c>
      <c r="B303" s="178" vm="2806">
        <f ca="1"/>
        <v>42648</v>
      </c>
      <c r="C303" s="178" vm="1193">
        <f ca="1"/>
        <v>8.74</v>
      </c>
      <c r="D303" s="178" vm="1180">
        <f ca="1"/>
        <v>8.6999999999999993</v>
      </c>
      <c r="E303" s="178" vm="1213">
        <f ca="1"/>
        <v>8.85</v>
      </c>
      <c r="F303" s="178" vm="1716">
        <f ca="1"/>
        <v>8.66</v>
      </c>
      <c r="G303" s="178" vm="2807">
        <f ca="1"/>
        <v>470357</v>
      </c>
      <c r="I303" s="178">
        <f ca="1"/>
        <v>2211</v>
      </c>
      <c r="J303" s="180" vm="2808">
        <f ca="1"/>
        <v>45426</v>
      </c>
      <c r="K303" s="180" vm="2809">
        <f ca="1"/>
        <v>145.31</v>
      </c>
      <c r="L303" s="180" vm="2810">
        <f ca="1"/>
        <v>144.77000000000001</v>
      </c>
      <c r="M303" s="180" vm="2811">
        <f ca="1"/>
        <v>147.36000000000001</v>
      </c>
      <c r="N303" s="180" vm="2812">
        <f ca="1"/>
        <v>144.57</v>
      </c>
      <c r="O303" s="180" vm="2813">
        <f ca="1"/>
        <v>1371245</v>
      </c>
      <c r="Q303" s="182">
        <f t="shared" ca="1" si="9"/>
        <v>1.6444429540771729E-2</v>
      </c>
    </row>
    <row r="304" spans="1:17" x14ac:dyDescent="0.25">
      <c r="A304" s="178">
        <f t="shared" si="10"/>
        <v>300</v>
      </c>
      <c r="B304" s="178" vm="2814">
        <f ca="1"/>
        <v>42649</v>
      </c>
      <c r="C304" s="178" vm="1360">
        <f ca="1"/>
        <v>8.57</v>
      </c>
      <c r="D304" s="178" vm="1725">
        <f ca="1"/>
        <v>8.68</v>
      </c>
      <c r="E304" s="178" vm="2551">
        <f ca="1"/>
        <v>8.7100000000000009</v>
      </c>
      <c r="F304" s="178" vm="1916">
        <f ca="1"/>
        <v>8.48</v>
      </c>
      <c r="G304" s="178" vm="2815">
        <f ca="1"/>
        <v>625803</v>
      </c>
      <c r="I304" s="178">
        <f ca="1"/>
        <v>2210</v>
      </c>
      <c r="J304" s="180" vm="2816">
        <f ca="1"/>
        <v>45425</v>
      </c>
      <c r="K304" s="180" vm="2176">
        <f ca="1"/>
        <v>142.94</v>
      </c>
      <c r="L304" s="180" vm="2817">
        <f ca="1"/>
        <v>144.59</v>
      </c>
      <c r="M304" s="180" vm="2818">
        <f ca="1"/>
        <v>144.7799</v>
      </c>
      <c r="N304" s="180" vm="2819">
        <f ca="1"/>
        <v>141.02000000000001</v>
      </c>
      <c r="O304" s="180" vm="2820">
        <f ca="1"/>
        <v>903974</v>
      </c>
      <c r="Q304" s="182">
        <f t="shared" ca="1" si="9"/>
        <v>-2.3060001134481657E-3</v>
      </c>
    </row>
    <row r="305" spans="1:17" x14ac:dyDescent="0.25">
      <c r="A305" s="178">
        <f t="shared" si="10"/>
        <v>301</v>
      </c>
      <c r="B305" s="178" vm="2821">
        <f ca="1"/>
        <v>42650</v>
      </c>
      <c r="C305" s="178" vm="1351">
        <f ca="1"/>
        <v>8.5</v>
      </c>
      <c r="D305" s="178" vm="1830">
        <f ca="1"/>
        <v>8.6300000000000008</v>
      </c>
      <c r="E305" s="178" vm="2551">
        <f ca="1"/>
        <v>8.7100000000000009</v>
      </c>
      <c r="F305" s="178" vm="1212">
        <f ca="1"/>
        <v>8.43</v>
      </c>
      <c r="G305" s="178" vm="2822">
        <f ca="1"/>
        <v>325455</v>
      </c>
      <c r="I305" s="178">
        <f ca="1"/>
        <v>2209</v>
      </c>
      <c r="J305" s="180" vm="2823">
        <f ca="1"/>
        <v>45422</v>
      </c>
      <c r="K305" s="180" vm="2824">
        <f ca="1"/>
        <v>143.27000000000001</v>
      </c>
      <c r="L305" s="180" vm="2825">
        <f ca="1"/>
        <v>140.72</v>
      </c>
      <c r="M305" s="180" vm="2826">
        <f ca="1"/>
        <v>143.36000000000001</v>
      </c>
      <c r="N305" s="180" vm="2827">
        <f ca="1"/>
        <v>139.18010000000001</v>
      </c>
      <c r="O305" s="180" vm="2828">
        <f ca="1"/>
        <v>1711934</v>
      </c>
      <c r="Q305" s="182">
        <f t="shared" ca="1" si="9"/>
        <v>2.5233695642364853E-2</v>
      </c>
    </row>
    <row r="306" spans="1:17" x14ac:dyDescent="0.25">
      <c r="A306" s="178">
        <f t="shared" si="10"/>
        <v>302</v>
      </c>
      <c r="B306" s="178" vm="2829">
        <f ca="1"/>
        <v>42653</v>
      </c>
      <c r="C306" s="178" vm="1247">
        <f ca="1"/>
        <v>8.67</v>
      </c>
      <c r="D306" s="178" vm="1821">
        <f ca="1"/>
        <v>8.5299999999999994</v>
      </c>
      <c r="E306" s="178" vm="1377">
        <f ca="1"/>
        <v>8.77</v>
      </c>
      <c r="F306" s="178" vm="1212">
        <f ca="1"/>
        <v>8.43</v>
      </c>
      <c r="G306" s="178" vm="2830">
        <f ca="1"/>
        <v>235341</v>
      </c>
      <c r="I306" s="178">
        <f ca="1"/>
        <v>2208</v>
      </c>
      <c r="J306" s="180" vm="2831">
        <f ca="1"/>
        <v>45421</v>
      </c>
      <c r="K306" s="180" vm="2832">
        <f ca="1"/>
        <v>139.69999999999999</v>
      </c>
      <c r="L306" s="180" vm="2833">
        <f ca="1"/>
        <v>135.86000000000001</v>
      </c>
      <c r="M306" s="180" vm="2834">
        <f ca="1"/>
        <v>139.86000000000001</v>
      </c>
      <c r="N306" s="180" vm="2835">
        <f ca="1"/>
        <v>134.77000000000001</v>
      </c>
      <c r="O306" s="180" vm="2836">
        <f ca="1"/>
        <v>1419359</v>
      </c>
      <c r="Q306" s="182">
        <f t="shared" ca="1" si="9"/>
        <v>3.1116206205416729E-2</v>
      </c>
    </row>
    <row r="307" spans="1:17" x14ac:dyDescent="0.25">
      <c r="A307" s="178">
        <f t="shared" si="10"/>
        <v>303</v>
      </c>
      <c r="B307" s="178" vm="2837">
        <f ca="1"/>
        <v>42654</v>
      </c>
      <c r="C307" s="178" vm="2455">
        <f ca="1"/>
        <v>8.34</v>
      </c>
      <c r="D307" s="178" vm="1716">
        <f ca="1"/>
        <v>8.66</v>
      </c>
      <c r="E307" s="178" vm="1716">
        <f ca="1"/>
        <v>8.66</v>
      </c>
      <c r="F307" s="178" vm="2456">
        <f ca="1"/>
        <v>8.3000000000000007</v>
      </c>
      <c r="G307" s="178" vm="2838">
        <f ca="1"/>
        <v>504120</v>
      </c>
      <c r="I307" s="178">
        <f ca="1"/>
        <v>2207</v>
      </c>
      <c r="J307" s="180" vm="2839">
        <f ca="1"/>
        <v>45420</v>
      </c>
      <c r="K307" s="180" vm="2129">
        <f ca="1"/>
        <v>135.41999999999999</v>
      </c>
      <c r="L307" s="180" vm="1867">
        <f ca="1"/>
        <v>135.27000000000001</v>
      </c>
      <c r="M307" s="180" vm="2840">
        <f ca="1"/>
        <v>137.27000000000001</v>
      </c>
      <c r="N307" s="180" vm="2841">
        <f ca="1"/>
        <v>133.15</v>
      </c>
      <c r="O307" s="180" vm="2842">
        <f ca="1"/>
        <v>1204886</v>
      </c>
      <c r="Q307" s="182">
        <f t="shared" ca="1" si="9"/>
        <v>-7.87029181060497E-3</v>
      </c>
    </row>
    <row r="308" spans="1:17" x14ac:dyDescent="0.25">
      <c r="A308" s="178">
        <f t="shared" si="10"/>
        <v>304</v>
      </c>
      <c r="B308" s="178" vm="2843">
        <f ca="1"/>
        <v>42655</v>
      </c>
      <c r="C308" s="178" vm="1916">
        <f ca="1"/>
        <v>8.48</v>
      </c>
      <c r="D308" s="178" vm="1871">
        <f ca="1"/>
        <v>8.33</v>
      </c>
      <c r="E308" s="178" vm="1360">
        <f ca="1"/>
        <v>8.57</v>
      </c>
      <c r="F308" s="178" vm="1871">
        <f ca="1"/>
        <v>8.33</v>
      </c>
      <c r="G308" s="178" vm="2844">
        <f ca="1"/>
        <v>311725</v>
      </c>
      <c r="I308" s="178">
        <f ca="1"/>
        <v>2206</v>
      </c>
      <c r="J308" s="180" vm="2845">
        <f ca="1"/>
        <v>45419</v>
      </c>
      <c r="K308" s="180" vm="2846">
        <f ca="1"/>
        <v>136.49</v>
      </c>
      <c r="L308" s="180" vm="2847">
        <f ca="1"/>
        <v>133.12</v>
      </c>
      <c r="M308" s="180" vm="2848">
        <f ca="1"/>
        <v>142.71</v>
      </c>
      <c r="N308" s="180" vm="2849">
        <f ca="1"/>
        <v>132.1</v>
      </c>
      <c r="O308" s="180" vm="2850">
        <f ca="1"/>
        <v>5366566</v>
      </c>
      <c r="Q308" s="182">
        <f t="shared" ca="1" si="9"/>
        <v>7.4981903405587177E-2</v>
      </c>
    </row>
    <row r="309" spans="1:17" x14ac:dyDescent="0.25">
      <c r="A309" s="178">
        <f t="shared" si="10"/>
        <v>305</v>
      </c>
      <c r="B309" s="178" vm="2851">
        <f ca="1"/>
        <v>42656</v>
      </c>
      <c r="C309" s="178" vm="2702">
        <f ca="1"/>
        <v>8.31</v>
      </c>
      <c r="D309" s="178" vm="1195">
        <f ca="1"/>
        <v>8.3800000000000008</v>
      </c>
      <c r="E309" s="178" vm="1192">
        <f ca="1"/>
        <v>8.42</v>
      </c>
      <c r="F309" s="178" vm="2852">
        <f ca="1"/>
        <v>8.2850000000000001</v>
      </c>
      <c r="G309" s="178" vm="2853">
        <f ca="1"/>
        <v>418284</v>
      </c>
      <c r="I309" s="178">
        <f ca="1"/>
        <v>2205</v>
      </c>
      <c r="J309" s="180" vm="2854">
        <f ca="1"/>
        <v>45418</v>
      </c>
      <c r="K309" s="180" vm="2855">
        <f ca="1"/>
        <v>126.63</v>
      </c>
      <c r="L309" s="180" vm="2856">
        <f ca="1"/>
        <v>125.9</v>
      </c>
      <c r="M309" s="180" vm="2857">
        <f ca="1"/>
        <v>128.24</v>
      </c>
      <c r="N309" s="180" vm="2858">
        <f ca="1"/>
        <v>125.5301</v>
      </c>
      <c r="O309" s="180" vm="2859">
        <f ca="1"/>
        <v>1799445</v>
      </c>
      <c r="Q309" s="182">
        <f t="shared" ca="1" si="9"/>
        <v>1.8732363937670419E-2</v>
      </c>
    </row>
    <row r="310" spans="1:17" x14ac:dyDescent="0.25">
      <c r="A310" s="178">
        <f t="shared" si="10"/>
        <v>306</v>
      </c>
      <c r="B310" s="178" vm="2860">
        <f ca="1"/>
        <v>42657</v>
      </c>
      <c r="C310" s="178" vm="2447">
        <f ca="1"/>
        <v>8.2799999999999994</v>
      </c>
      <c r="D310" s="178" vm="1195">
        <f ca="1"/>
        <v>8.3800000000000008</v>
      </c>
      <c r="E310" s="178" vm="1849">
        <f ca="1"/>
        <v>8.41</v>
      </c>
      <c r="F310" s="178" vm="2474">
        <f ca="1"/>
        <v>8.23</v>
      </c>
      <c r="G310" s="178" vm="2861">
        <f ca="1"/>
        <v>307353</v>
      </c>
      <c r="I310" s="178">
        <f ca="1"/>
        <v>2204</v>
      </c>
      <c r="J310" s="180" vm="2862">
        <f ca="1"/>
        <v>45415</v>
      </c>
      <c r="K310" s="180" vm="2863">
        <f ca="1"/>
        <v>124.28</v>
      </c>
      <c r="L310" s="180" vm="2864">
        <f ca="1"/>
        <v>129.59</v>
      </c>
      <c r="M310" s="180" vm="2864">
        <f ca="1"/>
        <v>129.59</v>
      </c>
      <c r="N310" s="180" vm="2865">
        <f ca="1"/>
        <v>123.08</v>
      </c>
      <c r="O310" s="180" vm="2866">
        <f ca="1"/>
        <v>1423386</v>
      </c>
      <c r="Q310" s="182">
        <f t="shared" ca="1" si="9"/>
        <v>-1.9285002802246699E-2</v>
      </c>
    </row>
    <row r="311" spans="1:17" x14ac:dyDescent="0.25">
      <c r="A311" s="178">
        <f t="shared" si="10"/>
        <v>307</v>
      </c>
      <c r="B311" s="178" vm="2867">
        <f ca="1"/>
        <v>42660</v>
      </c>
      <c r="C311" s="178" vm="1872">
        <f ca="1"/>
        <v>8.08</v>
      </c>
      <c r="D311" s="178" vm="1862">
        <f ca="1"/>
        <v>8.25</v>
      </c>
      <c r="E311" s="178" vm="1214">
        <f ca="1"/>
        <v>8.3049999999999997</v>
      </c>
      <c r="F311" s="178" vm="1872">
        <f ca="1"/>
        <v>8.08</v>
      </c>
      <c r="G311" s="178" vm="2868">
        <f ca="1"/>
        <v>302752</v>
      </c>
      <c r="I311" s="178">
        <f ca="1"/>
        <v>2203</v>
      </c>
      <c r="J311" s="180" vm="2869">
        <f ca="1"/>
        <v>45414</v>
      </c>
      <c r="K311" s="180" vm="2112">
        <f ca="1"/>
        <v>126.7</v>
      </c>
      <c r="L311" s="180" vm="2870">
        <f ca="1"/>
        <v>126.34</v>
      </c>
      <c r="M311" s="180" vm="2871">
        <f ca="1"/>
        <v>126.73</v>
      </c>
      <c r="N311" s="180" vm="2872">
        <f ca="1"/>
        <v>123.62</v>
      </c>
      <c r="O311" s="180" vm="2873">
        <f ca="1"/>
        <v>801394</v>
      </c>
      <c r="Q311" s="182">
        <f t="shared" ca="1" si="9"/>
        <v>2.5176154892474403E-2</v>
      </c>
    </row>
    <row r="312" spans="1:17" x14ac:dyDescent="0.25">
      <c r="A312" s="178">
        <f t="shared" si="10"/>
        <v>308</v>
      </c>
      <c r="B312" s="178" vm="2874">
        <f ca="1"/>
        <v>42661</v>
      </c>
      <c r="C312" s="178" vm="1872">
        <f ca="1"/>
        <v>8.08</v>
      </c>
      <c r="D312" s="178" vm="1905">
        <f ca="1"/>
        <v>8.1199999999999992</v>
      </c>
      <c r="E312" s="178" vm="2474">
        <f ca="1"/>
        <v>8.23</v>
      </c>
      <c r="F312" s="178" vm="2875">
        <f ca="1"/>
        <v>8.0289000000000001</v>
      </c>
      <c r="G312" s="178" vm="2876">
        <f ca="1"/>
        <v>476199</v>
      </c>
      <c r="I312" s="178">
        <f ca="1"/>
        <v>2202</v>
      </c>
      <c r="J312" s="180" vm="2877">
        <f ca="1"/>
        <v>45413</v>
      </c>
      <c r="K312" s="180" vm="2878">
        <f ca="1"/>
        <v>123.55</v>
      </c>
      <c r="L312" s="180" vm="2879">
        <f ca="1"/>
        <v>124.25</v>
      </c>
      <c r="M312" s="180" vm="2880">
        <f ca="1"/>
        <v>126.66500000000001</v>
      </c>
      <c r="N312" s="180" vm="2881">
        <f ca="1"/>
        <v>121.5</v>
      </c>
      <c r="O312" s="180" vm="2882">
        <f ca="1"/>
        <v>1010101</v>
      </c>
      <c r="Q312" s="182">
        <f t="shared" ca="1" si="9"/>
        <v>-6.6150612310306185E-3</v>
      </c>
    </row>
    <row r="313" spans="1:17" x14ac:dyDescent="0.25">
      <c r="A313" s="178">
        <f t="shared" si="10"/>
        <v>309</v>
      </c>
      <c r="B313" s="178" vm="2883">
        <f ca="1"/>
        <v>42662</v>
      </c>
      <c r="C313" s="178" vm="1203">
        <f ca="1"/>
        <v>8.15</v>
      </c>
      <c r="D313" s="178" vm="1872">
        <f ca="1"/>
        <v>8.08</v>
      </c>
      <c r="E313" s="178" vm="2884">
        <f ca="1"/>
        <v>8.26</v>
      </c>
      <c r="F313" s="178" vm="2885">
        <f ca="1"/>
        <v>8.0729000000000006</v>
      </c>
      <c r="G313" s="178" vm="2886">
        <f ca="1"/>
        <v>346946</v>
      </c>
      <c r="I313" s="178">
        <f ca="1"/>
        <v>2201</v>
      </c>
      <c r="J313" s="180" vm="2887">
        <f ca="1"/>
        <v>45412</v>
      </c>
      <c r="K313" s="180" vm="2888">
        <f ca="1"/>
        <v>124.37</v>
      </c>
      <c r="L313" s="180" vm="2871">
        <f ca="1"/>
        <v>126.73</v>
      </c>
      <c r="M313" s="180" vm="2889">
        <f ca="1"/>
        <v>127.56</v>
      </c>
      <c r="N313" s="180" vm="2890">
        <f ca="1"/>
        <v>124.31</v>
      </c>
      <c r="O313" s="180" vm="2891">
        <f ca="1"/>
        <v>756279</v>
      </c>
      <c r="Q313" s="182">
        <f t="shared" ca="1" si="9"/>
        <v>-2.6344457770940057E-2</v>
      </c>
    </row>
    <row r="314" spans="1:17" x14ac:dyDescent="0.25">
      <c r="A314" s="178">
        <f t="shared" si="10"/>
        <v>310</v>
      </c>
      <c r="B314" s="178" vm="2892">
        <f ca="1"/>
        <v>42663</v>
      </c>
      <c r="C314" s="178" vm="1892">
        <f ca="1"/>
        <v>8.06</v>
      </c>
      <c r="D314" s="178" vm="2893">
        <f ca="1"/>
        <v>8.1300000000000008</v>
      </c>
      <c r="E314" s="178" vm="1840">
        <f ca="1"/>
        <v>8.2100000000000009</v>
      </c>
      <c r="F314" s="178" vm="2894">
        <f ca="1"/>
        <v>8.01</v>
      </c>
      <c r="G314" s="178" vm="2895">
        <f ca="1"/>
        <v>514631</v>
      </c>
      <c r="I314" s="178">
        <f ca="1"/>
        <v>2200</v>
      </c>
      <c r="J314" s="180" vm="2896">
        <f ca="1"/>
        <v>45411</v>
      </c>
      <c r="K314" s="180" vm="2897">
        <f ca="1"/>
        <v>127.69</v>
      </c>
      <c r="L314" s="180" vm="2898">
        <f ca="1"/>
        <v>126.02</v>
      </c>
      <c r="M314" s="180" vm="2095">
        <f ca="1"/>
        <v>128.87</v>
      </c>
      <c r="N314" s="180" vm="2898">
        <f ca="1"/>
        <v>126.02</v>
      </c>
      <c r="O314" s="180" vm="2899">
        <f ca="1"/>
        <v>825275</v>
      </c>
      <c r="Q314" s="182">
        <f t="shared" ca="1" si="9"/>
        <v>1.8096823237769434E-2</v>
      </c>
    </row>
    <row r="315" spans="1:17" x14ac:dyDescent="0.25">
      <c r="A315" s="178">
        <f t="shared" si="10"/>
        <v>311</v>
      </c>
      <c r="B315" s="178" vm="2900">
        <f ca="1"/>
        <v>42664</v>
      </c>
      <c r="C315" s="178" vm="2901">
        <f ca="1"/>
        <v>7.86</v>
      </c>
      <c r="D315" s="178" vm="2902">
        <f ca="1"/>
        <v>8</v>
      </c>
      <c r="E315" s="178" vm="2903">
        <f ca="1"/>
        <v>8.1150000000000002</v>
      </c>
      <c r="F315" s="178" vm="2904">
        <f ca="1"/>
        <v>7.76</v>
      </c>
      <c r="G315" s="178" vm="2905">
        <f ca="1"/>
        <v>1470666</v>
      </c>
      <c r="I315" s="178">
        <f ca="1"/>
        <v>2199</v>
      </c>
      <c r="J315" s="180" vm="2906">
        <f ca="1"/>
        <v>45408</v>
      </c>
      <c r="K315" s="180" vm="2907">
        <f ca="1"/>
        <v>125.4</v>
      </c>
      <c r="L315" s="180" vm="2908">
        <f ca="1"/>
        <v>125.31</v>
      </c>
      <c r="M315" s="180" vm="2093">
        <f ca="1"/>
        <v>127.73</v>
      </c>
      <c r="N315" s="180" vm="2909">
        <f ca="1"/>
        <v>124.42</v>
      </c>
      <c r="O315" s="180" vm="2910">
        <f ca="1"/>
        <v>847006</v>
      </c>
      <c r="Q315" s="182">
        <f t="shared" ca="1" si="9"/>
        <v>1.5186503748897216E-2</v>
      </c>
    </row>
    <row r="316" spans="1:17" x14ac:dyDescent="0.25">
      <c r="A316" s="178">
        <f t="shared" si="10"/>
        <v>312</v>
      </c>
      <c r="B316" s="178" vm="2911">
        <f ca="1"/>
        <v>42667</v>
      </c>
      <c r="C316" s="178" vm="2912">
        <f ca="1"/>
        <v>7.88</v>
      </c>
      <c r="D316" s="178" vm="2913">
        <f ca="1"/>
        <v>7.89</v>
      </c>
      <c r="E316" s="178" vm="1872">
        <f ca="1"/>
        <v>8.08</v>
      </c>
      <c r="F316" s="178" vm="2914">
        <f ca="1"/>
        <v>7.8550000000000004</v>
      </c>
      <c r="G316" s="178" vm="2915">
        <f ca="1"/>
        <v>832161</v>
      </c>
      <c r="I316" s="178">
        <f ca="1"/>
        <v>2198</v>
      </c>
      <c r="J316" s="180" vm="2916">
        <f ca="1"/>
        <v>45407</v>
      </c>
      <c r="K316" s="180" vm="2917">
        <f ca="1"/>
        <v>123.51</v>
      </c>
      <c r="L316" s="180" vm="2918">
        <f ca="1"/>
        <v>123.44</v>
      </c>
      <c r="M316" s="180" vm="2919">
        <f ca="1"/>
        <v>124.07</v>
      </c>
      <c r="N316" s="180" vm="2920">
        <f ca="1"/>
        <v>120.33</v>
      </c>
      <c r="O316" s="180" vm="2921">
        <f ca="1"/>
        <v>794241</v>
      </c>
      <c r="Q316" s="182">
        <f t="shared" ca="1" si="9"/>
        <v>-1.8132717609141074E-2</v>
      </c>
    </row>
    <row r="317" spans="1:17" x14ac:dyDescent="0.25">
      <c r="A317" s="178">
        <f t="shared" si="10"/>
        <v>313</v>
      </c>
      <c r="B317" s="178" vm="2922">
        <f ca="1"/>
        <v>42668</v>
      </c>
      <c r="C317" s="178" vm="2904">
        <f ca="1"/>
        <v>7.76</v>
      </c>
      <c r="D317" s="178" vm="2923">
        <f ca="1"/>
        <v>7.79</v>
      </c>
      <c r="E317" s="178" vm="2924">
        <f ca="1"/>
        <v>7.84</v>
      </c>
      <c r="F317" s="178" vm="2925">
        <f ca="1"/>
        <v>7.62</v>
      </c>
      <c r="G317" s="178" vm="2926">
        <f ca="1"/>
        <v>660816</v>
      </c>
      <c r="I317" s="178">
        <f ca="1"/>
        <v>2197</v>
      </c>
      <c r="J317" s="180" vm="2927">
        <f ca="1"/>
        <v>45406</v>
      </c>
      <c r="K317" s="180" vm="2928">
        <f ca="1"/>
        <v>125.77</v>
      </c>
      <c r="L317" s="180" vm="2929">
        <f ca="1"/>
        <v>126.68</v>
      </c>
      <c r="M317" s="180" vm="2930">
        <f ca="1"/>
        <v>127.3724</v>
      </c>
      <c r="N317" s="180" vm="2931">
        <f ca="1"/>
        <v>124.2501</v>
      </c>
      <c r="O317" s="180" vm="2932">
        <f ca="1"/>
        <v>665004</v>
      </c>
      <c r="Q317" s="182">
        <f t="shared" ca="1" si="9"/>
        <v>-5.2339532647422285E-3</v>
      </c>
    </row>
    <row r="318" spans="1:17" x14ac:dyDescent="0.25">
      <c r="A318" s="178">
        <f t="shared" si="10"/>
        <v>314</v>
      </c>
      <c r="B318" s="178" vm="2933">
        <f ca="1"/>
        <v>42669</v>
      </c>
      <c r="C318" s="178" vm="2934">
        <f ca="1"/>
        <v>7.67</v>
      </c>
      <c r="D318" s="178" vm="2934">
        <f ca="1"/>
        <v>7.67</v>
      </c>
      <c r="E318" s="178" vm="1895">
        <f ca="1"/>
        <v>7.82</v>
      </c>
      <c r="F318" s="178" vm="2935">
        <f ca="1"/>
        <v>7.6482000000000001</v>
      </c>
      <c r="G318" s="178" vm="2936">
        <f ca="1"/>
        <v>492113</v>
      </c>
      <c r="I318" s="178">
        <f ca="1"/>
        <v>2196</v>
      </c>
      <c r="J318" s="180" vm="2937">
        <f ca="1"/>
        <v>45405</v>
      </c>
      <c r="K318" s="180" vm="2938">
        <f ca="1"/>
        <v>126.43</v>
      </c>
      <c r="L318" s="180" vm="2939">
        <f ca="1"/>
        <v>125.65</v>
      </c>
      <c r="M318" s="180" vm="2940">
        <f ca="1"/>
        <v>128.44999999999999</v>
      </c>
      <c r="N318" s="180" vm="2941">
        <f ca="1"/>
        <v>125.19</v>
      </c>
      <c r="O318" s="180" vm="2942">
        <f ca="1"/>
        <v>1172269</v>
      </c>
      <c r="Q318" s="182">
        <f t="shared" ca="1" si="9"/>
        <v>8.3396694779839433E-3</v>
      </c>
    </row>
    <row r="319" spans="1:17" x14ac:dyDescent="0.25">
      <c r="A319" s="178">
        <f t="shared" si="10"/>
        <v>315</v>
      </c>
      <c r="B319" s="178" vm="2943">
        <f ca="1"/>
        <v>42670</v>
      </c>
      <c r="C319" s="178" vm="2944">
        <f ca="1"/>
        <v>7.68</v>
      </c>
      <c r="D319" s="178" vm="2944">
        <f ca="1"/>
        <v>7.68</v>
      </c>
      <c r="E319" s="178" vm="2945">
        <f ca="1"/>
        <v>7.78</v>
      </c>
      <c r="F319" s="178" vm="1906">
        <f ca="1"/>
        <v>7.63</v>
      </c>
      <c r="G319" s="178" vm="2946">
        <f ca="1"/>
        <v>673593</v>
      </c>
      <c r="I319" s="178">
        <f ca="1"/>
        <v>2195</v>
      </c>
      <c r="J319" s="180" vm="2947">
        <f ca="1"/>
        <v>45404</v>
      </c>
      <c r="K319" s="180" vm="2948">
        <f ca="1"/>
        <v>125.38</v>
      </c>
      <c r="L319" s="180" vm="2949">
        <f ca="1"/>
        <v>121.82</v>
      </c>
      <c r="M319" s="180" vm="2950">
        <f ca="1"/>
        <v>127.47</v>
      </c>
      <c r="N319" s="180" vm="2951">
        <f ca="1"/>
        <v>121.32</v>
      </c>
      <c r="O319" s="180" vm="2952">
        <f ca="1"/>
        <v>1285351</v>
      </c>
      <c r="Q319" s="182">
        <f t="shared" ca="1" si="9"/>
        <v>3.9367477790924282E-2</v>
      </c>
    </row>
    <row r="320" spans="1:17" x14ac:dyDescent="0.25">
      <c r="A320" s="178">
        <f t="shared" si="10"/>
        <v>316</v>
      </c>
      <c r="B320" s="178" vm="2953">
        <f ca="1"/>
        <v>42671</v>
      </c>
      <c r="C320" s="178" vm="1895">
        <f ca="1"/>
        <v>7.82</v>
      </c>
      <c r="D320" s="178" vm="2954">
        <f ca="1"/>
        <v>7.7</v>
      </c>
      <c r="E320" s="178" vm="2955">
        <f ca="1"/>
        <v>7.96</v>
      </c>
      <c r="F320" s="178" vm="2944">
        <f ca="1"/>
        <v>7.68</v>
      </c>
      <c r="G320" s="178" vm="2956">
        <f ca="1"/>
        <v>877270</v>
      </c>
      <c r="I320" s="178">
        <f ca="1"/>
        <v>2194</v>
      </c>
      <c r="J320" s="180" vm="2957">
        <f ca="1"/>
        <v>45401</v>
      </c>
      <c r="K320" s="180" vm="2958">
        <f ca="1"/>
        <v>120.54</v>
      </c>
      <c r="L320" s="180" vm="2959">
        <f ca="1"/>
        <v>120.23</v>
      </c>
      <c r="M320" s="180" vm="2960">
        <f ca="1"/>
        <v>122.63</v>
      </c>
      <c r="N320" s="180" vm="2961">
        <f ca="1"/>
        <v>119.83</v>
      </c>
      <c r="O320" s="180" vm="2962">
        <f ca="1"/>
        <v>809878</v>
      </c>
      <c r="Q320" s="182">
        <f t="shared" ca="1" si="9"/>
        <v>-4.4698360986197786E-3</v>
      </c>
    </row>
    <row r="321" spans="1:17" x14ac:dyDescent="0.25">
      <c r="A321" s="178">
        <f t="shared" si="10"/>
        <v>317</v>
      </c>
      <c r="B321" s="178" vm="2963">
        <f ca="1"/>
        <v>42674</v>
      </c>
      <c r="C321" s="178" vm="2964">
        <f ca="1"/>
        <v>7.69</v>
      </c>
      <c r="D321" s="178" vm="2965">
        <f ca="1"/>
        <v>7.8</v>
      </c>
      <c r="E321" s="178" vm="2966">
        <f ca="1"/>
        <v>7.875</v>
      </c>
      <c r="F321" s="178" vm="2967">
        <f ca="1"/>
        <v>7.56</v>
      </c>
      <c r="G321" s="178" vm="2968">
        <f ca="1"/>
        <v>814105</v>
      </c>
      <c r="I321" s="178">
        <f ca="1"/>
        <v>2193</v>
      </c>
      <c r="J321" s="180" vm="2969">
        <f ca="1"/>
        <v>45400</v>
      </c>
      <c r="K321" s="180" vm="2970">
        <f ca="1"/>
        <v>121.08</v>
      </c>
      <c r="L321" s="180" vm="2971">
        <f ca="1"/>
        <v>120.76</v>
      </c>
      <c r="M321" s="180" vm="2972">
        <f ca="1"/>
        <v>124.095</v>
      </c>
      <c r="N321" s="180" vm="2973">
        <f ca="1"/>
        <v>119.72</v>
      </c>
      <c r="O321" s="180" vm="2974">
        <f ca="1"/>
        <v>715476</v>
      </c>
      <c r="Q321" s="182">
        <f t="shared" ca="1" si="9"/>
        <v>1.4558719771953478E-2</v>
      </c>
    </row>
    <row r="322" spans="1:17" x14ac:dyDescent="0.25">
      <c r="A322" s="178">
        <f t="shared" si="10"/>
        <v>318</v>
      </c>
      <c r="B322" s="178" vm="2975">
        <f ca="1"/>
        <v>42675</v>
      </c>
      <c r="C322" s="178" vm="2976">
        <f ca="1"/>
        <v>7.65</v>
      </c>
      <c r="D322" s="178" vm="2977">
        <f ca="1"/>
        <v>7.72</v>
      </c>
      <c r="E322" s="178" vm="2978">
        <f ca="1"/>
        <v>7.92</v>
      </c>
      <c r="F322" s="178" vm="2979">
        <f ca="1"/>
        <v>7.61</v>
      </c>
      <c r="G322" s="178" vm="2980">
        <f ca="1"/>
        <v>473652</v>
      </c>
      <c r="I322" s="178">
        <f ca="1"/>
        <v>2192</v>
      </c>
      <c r="J322" s="180" vm="2981">
        <f ca="1"/>
        <v>45399</v>
      </c>
      <c r="K322" s="180" vm="2982">
        <f ca="1"/>
        <v>119.33</v>
      </c>
      <c r="L322" s="180" vm="2983">
        <f ca="1"/>
        <v>122.89</v>
      </c>
      <c r="M322" s="180" vm="2984">
        <f ca="1"/>
        <v>122.905</v>
      </c>
      <c r="N322" s="180" vm="2985">
        <f ca="1"/>
        <v>118.6</v>
      </c>
      <c r="O322" s="180" vm="2986">
        <f ca="1"/>
        <v>987792</v>
      </c>
      <c r="Q322" s="182">
        <f t="shared" ca="1" si="9"/>
        <v>-1.1249649909296031E-2</v>
      </c>
    </row>
    <row r="323" spans="1:17" x14ac:dyDescent="0.25">
      <c r="A323" s="178">
        <f t="shared" si="10"/>
        <v>319</v>
      </c>
      <c r="B323" s="178" vm="2987">
        <f ca="1"/>
        <v>42676</v>
      </c>
      <c r="C323" s="178" vm="2988">
        <f ca="1"/>
        <v>7.41</v>
      </c>
      <c r="D323" s="178" vm="2989">
        <f ca="1"/>
        <v>7.6</v>
      </c>
      <c r="E323" s="178" vm="2990">
        <f ca="1"/>
        <v>7.81</v>
      </c>
      <c r="F323" s="178" vm="2991">
        <f ca="1"/>
        <v>7.4</v>
      </c>
      <c r="G323" s="178" vm="2992">
        <f ca="1"/>
        <v>810987</v>
      </c>
      <c r="I323" s="178">
        <f ca="1"/>
        <v>2191</v>
      </c>
      <c r="J323" s="180" vm="2993">
        <f ca="1"/>
        <v>45398</v>
      </c>
      <c r="K323" s="180" vm="2994">
        <f ca="1"/>
        <v>120.68</v>
      </c>
      <c r="L323" s="180" vm="2995">
        <f ca="1"/>
        <v>121.99</v>
      </c>
      <c r="M323" s="180" vm="2996">
        <f ca="1"/>
        <v>124.67</v>
      </c>
      <c r="N323" s="180" vm="2997">
        <f ca="1"/>
        <v>119.9</v>
      </c>
      <c r="O323" s="180" vm="2998">
        <f ca="1"/>
        <v>1626338</v>
      </c>
      <c r="Q323" s="182">
        <f t="shared" ca="1" si="9"/>
        <v>-2.1964495524158936E-2</v>
      </c>
    </row>
    <row r="324" spans="1:17" x14ac:dyDescent="0.25">
      <c r="A324" s="178">
        <f t="shared" si="10"/>
        <v>320</v>
      </c>
      <c r="B324" s="178" vm="2999">
        <f ca="1"/>
        <v>42677</v>
      </c>
      <c r="C324" s="178" vm="3000">
        <f ca="1"/>
        <v>7.47</v>
      </c>
      <c r="D324" s="178" vm="3000">
        <f ca="1"/>
        <v>7.47</v>
      </c>
      <c r="E324" s="178" vm="3001">
        <f ca="1"/>
        <v>7.5</v>
      </c>
      <c r="F324" s="178" vm="3002">
        <f ca="1"/>
        <v>7.35</v>
      </c>
      <c r="G324" s="178" vm="3003">
        <f ca="1"/>
        <v>716114</v>
      </c>
      <c r="I324" s="178">
        <f ca="1"/>
        <v>2190</v>
      </c>
      <c r="J324" s="180" vm="3004">
        <f ca="1"/>
        <v>45397</v>
      </c>
      <c r="K324" s="180" vm="2400">
        <f ca="1"/>
        <v>123.36</v>
      </c>
      <c r="L324" s="180" vm="3005">
        <f ca="1"/>
        <v>126.96</v>
      </c>
      <c r="M324" s="180" vm="3006">
        <f ca="1"/>
        <v>128.34</v>
      </c>
      <c r="N324" s="180" vm="3007">
        <f ca="1"/>
        <v>123.02</v>
      </c>
      <c r="O324" s="180" vm="3008">
        <f ca="1"/>
        <v>1090261</v>
      </c>
      <c r="Q324" s="182">
        <f t="shared" ca="1" si="9"/>
        <v>-1.7517523074366371E-2</v>
      </c>
    </row>
    <row r="325" spans="1:17" x14ac:dyDescent="0.25">
      <c r="A325" s="178">
        <f t="shared" si="10"/>
        <v>321</v>
      </c>
      <c r="B325" s="178" vm="3009">
        <f ca="1"/>
        <v>42678</v>
      </c>
      <c r="C325" s="178" vm="3010">
        <f ca="1"/>
        <v>7.54</v>
      </c>
      <c r="D325" s="178" vm="3011">
        <f ca="1"/>
        <v>7.55</v>
      </c>
      <c r="E325" s="178" vm="3012">
        <f ca="1"/>
        <v>7.665</v>
      </c>
      <c r="F325" s="178" vm="3013">
        <f ca="1"/>
        <v>7.46</v>
      </c>
      <c r="G325" s="178" vm="3014">
        <f ca="1"/>
        <v>919974</v>
      </c>
      <c r="I325" s="178">
        <f ca="1"/>
        <v>2189</v>
      </c>
      <c r="J325" s="180" vm="3015">
        <f ca="1"/>
        <v>45394</v>
      </c>
      <c r="K325" s="180" vm="3016">
        <f ca="1"/>
        <v>125.54</v>
      </c>
      <c r="L325" s="180" vm="3017">
        <f ca="1"/>
        <v>128.28</v>
      </c>
      <c r="M325" s="180" vm="3018">
        <f ca="1"/>
        <v>128.935</v>
      </c>
      <c r="N325" s="180" vm="3019">
        <f ca="1"/>
        <v>124.85899999999999</v>
      </c>
      <c r="O325" s="180" vm="3020">
        <f ca="1"/>
        <v>882976</v>
      </c>
      <c r="Q325" s="182">
        <f t="shared" ca="1" si="9"/>
        <v>-3.0361225944192938E-2</v>
      </c>
    </row>
    <row r="326" spans="1:17" x14ac:dyDescent="0.25">
      <c r="A326" s="178">
        <f t="shared" si="10"/>
        <v>322</v>
      </c>
      <c r="B326" s="178" vm="3021">
        <f ca="1"/>
        <v>42681</v>
      </c>
      <c r="C326" s="178" vm="3022">
        <f ca="1"/>
        <v>7.64</v>
      </c>
      <c r="D326" s="178" vm="3023">
        <f ca="1"/>
        <v>7.74</v>
      </c>
      <c r="E326" s="178" vm="3024">
        <f ca="1"/>
        <v>7.83</v>
      </c>
      <c r="F326" s="178" vm="2967">
        <f ca="1"/>
        <v>7.56</v>
      </c>
      <c r="G326" s="178" vm="3025">
        <f ca="1"/>
        <v>780864</v>
      </c>
      <c r="I326" s="178">
        <f ca="1"/>
        <v>2188</v>
      </c>
      <c r="J326" s="180" vm="3026">
        <f ca="1"/>
        <v>45393</v>
      </c>
      <c r="K326" s="180" vm="3027">
        <f ca="1"/>
        <v>129.41</v>
      </c>
      <c r="L326" s="180" vm="3028">
        <f ca="1"/>
        <v>129.76</v>
      </c>
      <c r="M326" s="180" vm="3029">
        <f ca="1"/>
        <v>130.43</v>
      </c>
      <c r="N326" s="180" vm="3030">
        <f ca="1"/>
        <v>128.15</v>
      </c>
      <c r="O326" s="180" vm="3031">
        <f ca="1"/>
        <v>743955</v>
      </c>
      <c r="Q326" s="182">
        <f t="shared" ref="Q326:Q389" ca="1" si="11">LN(K326/K327)</f>
        <v>8.6923325723298542E-3</v>
      </c>
    </row>
    <row r="327" spans="1:17" x14ac:dyDescent="0.25">
      <c r="A327" s="178">
        <f t="shared" ref="A327:A390" si="12">A326+1</f>
        <v>323</v>
      </c>
      <c r="B327" s="178" vm="3032">
        <f ca="1"/>
        <v>42682</v>
      </c>
      <c r="C327" s="178" vm="2990">
        <f ca="1"/>
        <v>7.81</v>
      </c>
      <c r="D327" s="178" vm="3033">
        <f ca="1"/>
        <v>7.66</v>
      </c>
      <c r="E327" s="178" vm="3034">
        <f ca="1"/>
        <v>7.9</v>
      </c>
      <c r="F327" s="178" vm="3035">
        <f ca="1"/>
        <v>7.58</v>
      </c>
      <c r="G327" s="178" vm="3036">
        <f ca="1"/>
        <v>1117414</v>
      </c>
      <c r="I327" s="178">
        <f ca="1"/>
        <v>2187</v>
      </c>
      <c r="J327" s="180" vm="3037">
        <f ca="1"/>
        <v>45392</v>
      </c>
      <c r="K327" s="180" vm="3038">
        <f ca="1"/>
        <v>128.29</v>
      </c>
      <c r="L327" s="180" vm="3039">
        <f ca="1"/>
        <v>125.22</v>
      </c>
      <c r="M327" s="180" vm="3040">
        <f ca="1"/>
        <v>129.56989999999999</v>
      </c>
      <c r="N327" s="180" vm="3041">
        <f ca="1"/>
        <v>124.1</v>
      </c>
      <c r="O327" s="180" vm="3042">
        <f ca="1"/>
        <v>910247</v>
      </c>
      <c r="Q327" s="182">
        <f t="shared" ca="1" si="11"/>
        <v>5.4578770213753534E-4</v>
      </c>
    </row>
    <row r="328" spans="1:17" x14ac:dyDescent="0.25">
      <c r="A328" s="178">
        <f t="shared" si="12"/>
        <v>324</v>
      </c>
      <c r="B328" s="178" vm="3043">
        <f ca="1"/>
        <v>42683</v>
      </c>
      <c r="C328" s="178" vm="2925">
        <f ca="1"/>
        <v>7.62</v>
      </c>
      <c r="D328" s="178" vm="3000">
        <f ca="1"/>
        <v>7.47</v>
      </c>
      <c r="E328" s="178" vm="3044">
        <f ca="1"/>
        <v>7.91</v>
      </c>
      <c r="F328" s="178" vm="3045">
        <f ca="1"/>
        <v>6.79</v>
      </c>
      <c r="G328" s="178" vm="3046">
        <f ca="1"/>
        <v>1527581</v>
      </c>
      <c r="I328" s="178">
        <f ca="1"/>
        <v>2186</v>
      </c>
      <c r="J328" s="180" vm="3047">
        <f ca="1"/>
        <v>45391</v>
      </c>
      <c r="K328" s="180" vm="3048">
        <f ca="1"/>
        <v>128.22</v>
      </c>
      <c r="L328" s="180" vm="3049">
        <f ca="1"/>
        <v>131.79</v>
      </c>
      <c r="M328" s="180" vm="3050">
        <f ca="1"/>
        <v>131.89500000000001</v>
      </c>
      <c r="N328" s="180" vm="3051">
        <f ca="1"/>
        <v>125.59</v>
      </c>
      <c r="O328" s="180" vm="3052">
        <f ca="1"/>
        <v>1877691</v>
      </c>
      <c r="Q328" s="182">
        <f t="shared" ca="1" si="11"/>
        <v>-3.4569451078999593E-2</v>
      </c>
    </row>
    <row r="329" spans="1:17" x14ac:dyDescent="0.25">
      <c r="A329" s="178">
        <f t="shared" si="12"/>
        <v>325</v>
      </c>
      <c r="B329" s="178" vm="3053">
        <f ca="1"/>
        <v>42684</v>
      </c>
      <c r="C329" s="178" vm="3054">
        <f ca="1"/>
        <v>7.5949999999999998</v>
      </c>
      <c r="D329" s="178" vm="3001">
        <f ca="1"/>
        <v>7.5</v>
      </c>
      <c r="E329" s="178" vm="2965">
        <f ca="1"/>
        <v>7.8</v>
      </c>
      <c r="F329" s="178" vm="3055">
        <f ca="1"/>
        <v>7.0640000000000001</v>
      </c>
      <c r="G329" s="178" vm="3056">
        <f ca="1"/>
        <v>1539886</v>
      </c>
      <c r="I329" s="178">
        <f ca="1"/>
        <v>2185</v>
      </c>
      <c r="J329" s="180" vm="3057">
        <f ca="1"/>
        <v>45390</v>
      </c>
      <c r="K329" s="180" vm="3058">
        <f ca="1"/>
        <v>132.72999999999999</v>
      </c>
      <c r="L329" s="180" vm="3059">
        <f ca="1"/>
        <v>134.51</v>
      </c>
      <c r="M329" s="180" vm="3060">
        <f ca="1"/>
        <v>135.5</v>
      </c>
      <c r="N329" s="180" vm="3061">
        <f ca="1"/>
        <v>132.44</v>
      </c>
      <c r="O329" s="180" vm="3062">
        <f ca="1"/>
        <v>866417</v>
      </c>
      <c r="Q329" s="182">
        <f t="shared" ca="1" si="11"/>
        <v>-1.0194226653439902E-2</v>
      </c>
    </row>
    <row r="330" spans="1:17" x14ac:dyDescent="0.25">
      <c r="A330" s="178">
        <f t="shared" si="12"/>
        <v>326</v>
      </c>
      <c r="B330" s="178" vm="3063">
        <f ca="1"/>
        <v>42685</v>
      </c>
      <c r="C330" s="178" vm="2517">
        <f ca="1"/>
        <v>8.5500000000000007</v>
      </c>
      <c r="D330" s="178" vm="2934">
        <f ca="1"/>
        <v>7.67</v>
      </c>
      <c r="E330" s="178" vm="2567">
        <f ca="1"/>
        <v>8.75</v>
      </c>
      <c r="F330" s="178" vm="1906">
        <f ca="1"/>
        <v>7.63</v>
      </c>
      <c r="G330" s="178" vm="3064">
        <f ca="1"/>
        <v>3229279</v>
      </c>
      <c r="I330" s="178">
        <f ca="1"/>
        <v>2184</v>
      </c>
      <c r="J330" s="180" vm="3065">
        <f ca="1"/>
        <v>45387</v>
      </c>
      <c r="K330" s="180" vm="3066">
        <f ca="1"/>
        <v>134.09</v>
      </c>
      <c r="L330" s="180" vm="3067">
        <f ca="1"/>
        <v>134.52000000000001</v>
      </c>
      <c r="M330" s="180" vm="3068">
        <f ca="1"/>
        <v>135.75</v>
      </c>
      <c r="N330" s="180" vm="3069">
        <f ca="1"/>
        <v>133.625</v>
      </c>
      <c r="O330" s="180" vm="3070">
        <f ca="1"/>
        <v>743789</v>
      </c>
      <c r="Q330" s="182">
        <f t="shared" ca="1" si="11"/>
        <v>-2.1603912004531144E-3</v>
      </c>
    </row>
    <row r="331" spans="1:17" x14ac:dyDescent="0.25">
      <c r="A331" s="178">
        <f t="shared" si="12"/>
        <v>327</v>
      </c>
      <c r="B331" s="178" vm="3071">
        <f ca="1"/>
        <v>42688</v>
      </c>
      <c r="C331" s="178" vm="2492">
        <f ca="1"/>
        <v>8.4600000000000009</v>
      </c>
      <c r="D331" s="178" vm="1830">
        <f ca="1"/>
        <v>8.6300000000000008</v>
      </c>
      <c r="E331" s="178" vm="1170">
        <f ca="1"/>
        <v>8.99</v>
      </c>
      <c r="F331" s="178" vm="3072">
        <f ca="1"/>
        <v>8.4149999999999991</v>
      </c>
      <c r="G331" s="178" vm="3073">
        <f ca="1"/>
        <v>1378750</v>
      </c>
      <c r="I331" s="178">
        <f ca="1"/>
        <v>2183</v>
      </c>
      <c r="J331" s="180" vm="3074">
        <f ca="1"/>
        <v>45386</v>
      </c>
      <c r="K331" s="180" vm="3075">
        <f ca="1"/>
        <v>134.38</v>
      </c>
      <c r="L331" s="180" vm="1963">
        <f ca="1"/>
        <v>140.97</v>
      </c>
      <c r="M331" s="180" vm="2819">
        <f ca="1"/>
        <v>141.02000000000001</v>
      </c>
      <c r="N331" s="180" vm="3076">
        <f ca="1"/>
        <v>133.22499999999999</v>
      </c>
      <c r="O331" s="180" vm="3077">
        <f ca="1"/>
        <v>1241970</v>
      </c>
      <c r="Q331" s="182">
        <f t="shared" ca="1" si="11"/>
        <v>-3.2074214609544967E-2</v>
      </c>
    </row>
    <row r="332" spans="1:17" x14ac:dyDescent="0.25">
      <c r="A332" s="178">
        <f t="shared" si="12"/>
        <v>328</v>
      </c>
      <c r="B332" s="178" vm="3078">
        <f ca="1"/>
        <v>42689</v>
      </c>
      <c r="C332" s="178" vm="1195">
        <f ca="1"/>
        <v>8.3800000000000008</v>
      </c>
      <c r="D332" s="178" vm="1212">
        <f ca="1"/>
        <v>8.43</v>
      </c>
      <c r="E332" s="178" vm="1351">
        <f ca="1"/>
        <v>8.5</v>
      </c>
      <c r="F332" s="178" vm="3079">
        <f ca="1"/>
        <v>8.141</v>
      </c>
      <c r="G332" s="178" vm="3080">
        <f ca="1"/>
        <v>723030</v>
      </c>
      <c r="I332" s="178">
        <f ca="1"/>
        <v>2182</v>
      </c>
      <c r="J332" s="180" vm="3081">
        <f ca="1"/>
        <v>45385</v>
      </c>
      <c r="K332" s="180" vm="3082">
        <f ca="1"/>
        <v>138.76</v>
      </c>
      <c r="L332" s="180" vm="3083">
        <f ca="1"/>
        <v>141.69</v>
      </c>
      <c r="M332" s="180" vm="3084">
        <f ca="1"/>
        <v>142.22</v>
      </c>
      <c r="N332" s="180" vm="3085">
        <f ca="1"/>
        <v>138.06</v>
      </c>
      <c r="O332" s="180" vm="3086">
        <f ca="1"/>
        <v>1153092</v>
      </c>
      <c r="Q332" s="182">
        <f t="shared" ca="1" si="11"/>
        <v>-2.068399822392766E-2</v>
      </c>
    </row>
    <row r="333" spans="1:17" x14ac:dyDescent="0.25">
      <c r="A333" s="178">
        <f t="shared" si="12"/>
        <v>329</v>
      </c>
      <c r="B333" s="178" vm="3087">
        <f ca="1"/>
        <v>42690</v>
      </c>
      <c r="C333" s="178" vm="1870">
        <f ca="1"/>
        <v>8.14</v>
      </c>
      <c r="D333" s="178" vm="1195">
        <f ca="1"/>
        <v>8.3800000000000008</v>
      </c>
      <c r="E333" s="178" vm="1212">
        <f ca="1"/>
        <v>8.43</v>
      </c>
      <c r="F333" s="178" vm="3088">
        <f ca="1"/>
        <v>8.09</v>
      </c>
      <c r="G333" s="178" vm="3089">
        <f ca="1"/>
        <v>898989</v>
      </c>
      <c r="I333" s="178">
        <f ca="1"/>
        <v>2181</v>
      </c>
      <c r="J333" s="180" vm="3090">
        <f ca="1"/>
        <v>45384</v>
      </c>
      <c r="K333" s="180" vm="3091">
        <f ca="1"/>
        <v>141.66</v>
      </c>
      <c r="L333" s="180" vm="3092">
        <f ca="1"/>
        <v>141.75</v>
      </c>
      <c r="M333" s="180" vm="3093">
        <f ca="1"/>
        <v>142.69</v>
      </c>
      <c r="N333" s="180" vm="2137">
        <f ca="1"/>
        <v>138.72999999999999</v>
      </c>
      <c r="O333" s="180" vm="3094">
        <f ca="1"/>
        <v>1081481</v>
      </c>
      <c r="Q333" s="182">
        <f t="shared" ca="1" si="11"/>
        <v>-2.8463004905125246E-2</v>
      </c>
    </row>
    <row r="334" spans="1:17" x14ac:dyDescent="0.25">
      <c r="A334" s="178">
        <f t="shared" si="12"/>
        <v>330</v>
      </c>
      <c r="B334" s="178" vm="3095">
        <f ca="1"/>
        <v>42691</v>
      </c>
      <c r="C334" s="178" vm="1882">
        <f ca="1"/>
        <v>8.16</v>
      </c>
      <c r="D334" s="178" vm="2728">
        <f ca="1"/>
        <v>8.1999999999999993</v>
      </c>
      <c r="E334" s="178" vm="1214">
        <f ca="1"/>
        <v>8.3049999999999997</v>
      </c>
      <c r="F334" s="178" vm="2893">
        <f ca="1"/>
        <v>8.1300000000000008</v>
      </c>
      <c r="G334" s="178" vm="3096">
        <f ca="1"/>
        <v>1032518</v>
      </c>
      <c r="I334" s="178">
        <f ca="1"/>
        <v>2180</v>
      </c>
      <c r="J334" s="180" vm="3097">
        <f ca="1"/>
        <v>45383</v>
      </c>
      <c r="K334" s="180" vm="3098">
        <f ca="1"/>
        <v>145.75</v>
      </c>
      <c r="L334" s="180" vm="3099">
        <f ca="1"/>
        <v>145.81</v>
      </c>
      <c r="M334" s="180" vm="3100">
        <f ca="1"/>
        <v>146.79</v>
      </c>
      <c r="N334" s="180" vm="3101">
        <f ca="1"/>
        <v>143.88499999999999</v>
      </c>
      <c r="O334" s="180" vm="3102">
        <f ca="1"/>
        <v>1144909</v>
      </c>
      <c r="Q334" s="182">
        <f t="shared" ca="1" si="11"/>
        <v>1.3469379943655414E-2</v>
      </c>
    </row>
    <row r="335" spans="1:17" x14ac:dyDescent="0.25">
      <c r="A335" s="178">
        <f t="shared" si="12"/>
        <v>331</v>
      </c>
      <c r="B335" s="178" vm="3103">
        <f ca="1"/>
        <v>42692</v>
      </c>
      <c r="C335" s="178" vm="1225">
        <f ca="1"/>
        <v>8.2899999999999991</v>
      </c>
      <c r="D335" s="178" vm="1894">
        <f ca="1"/>
        <v>8.11</v>
      </c>
      <c r="E335" s="178" vm="2702">
        <f ca="1"/>
        <v>8.31</v>
      </c>
      <c r="F335" s="178" vm="2685">
        <f ca="1"/>
        <v>8.07</v>
      </c>
      <c r="G335" s="178" vm="3104">
        <f ca="1"/>
        <v>680763</v>
      </c>
      <c r="I335" s="178">
        <f ca="1"/>
        <v>2179</v>
      </c>
      <c r="J335" s="180" vm="3105">
        <f ca="1"/>
        <v>45379</v>
      </c>
      <c r="K335" s="180" vm="3106">
        <f ca="1"/>
        <v>143.80000000000001</v>
      </c>
      <c r="L335" s="180" vm="3107">
        <f ca="1"/>
        <v>142.9</v>
      </c>
      <c r="M335" s="180" vm="2556">
        <f ca="1"/>
        <v>144.88999999999999</v>
      </c>
      <c r="N335" s="180" vm="3108">
        <f ca="1"/>
        <v>142.15</v>
      </c>
      <c r="O335" s="180" vm="3109">
        <f ca="1"/>
        <v>800035</v>
      </c>
      <c r="Q335" s="182">
        <f t="shared" ca="1" si="11"/>
        <v>5.4389646666963285E-3</v>
      </c>
    </row>
    <row r="336" spans="1:17" x14ac:dyDescent="0.25">
      <c r="A336" s="178">
        <f t="shared" si="12"/>
        <v>332</v>
      </c>
      <c r="B336" s="178" vm="3110">
        <f ca="1"/>
        <v>42695</v>
      </c>
      <c r="C336" s="178" vm="2728">
        <f ca="1"/>
        <v>8.1999999999999993</v>
      </c>
      <c r="D336" s="178" vm="2447">
        <f ca="1"/>
        <v>8.2799999999999994</v>
      </c>
      <c r="E336" s="178" vm="3111">
        <f ca="1"/>
        <v>8.4192999999999998</v>
      </c>
      <c r="F336" s="178" vm="1894">
        <f ca="1"/>
        <v>8.11</v>
      </c>
      <c r="G336" s="178" vm="3112">
        <f ca="1"/>
        <v>699267</v>
      </c>
      <c r="I336" s="178">
        <f ca="1"/>
        <v>2178</v>
      </c>
      <c r="J336" s="180" vm="3113">
        <f ca="1"/>
        <v>45378</v>
      </c>
      <c r="K336" s="180" vm="3114">
        <f ca="1"/>
        <v>143.02000000000001</v>
      </c>
      <c r="L336" s="180" vm="3115">
        <f ca="1"/>
        <v>140.84</v>
      </c>
      <c r="M336" s="180" vm="3116">
        <f ca="1"/>
        <v>143.27500000000001</v>
      </c>
      <c r="N336" s="180" vm="3117">
        <f ca="1"/>
        <v>139.67500000000001</v>
      </c>
      <c r="O336" s="180" vm="3118">
        <f ca="1"/>
        <v>1015594</v>
      </c>
      <c r="Q336" s="182">
        <f t="shared" ca="1" si="11"/>
        <v>2.0984978914132379E-2</v>
      </c>
    </row>
    <row r="337" spans="1:17" x14ac:dyDescent="0.25">
      <c r="A337" s="178">
        <f t="shared" si="12"/>
        <v>333</v>
      </c>
      <c r="B337" s="178" vm="3119">
        <f ca="1"/>
        <v>42696</v>
      </c>
      <c r="C337" s="178" vm="1195">
        <f ca="1"/>
        <v>8.3800000000000008</v>
      </c>
      <c r="D337" s="178" vm="3120">
        <f ca="1"/>
        <v>8.2200000000000006</v>
      </c>
      <c r="E337" s="178" vm="1821">
        <f ca="1"/>
        <v>8.5299999999999994</v>
      </c>
      <c r="F337" s="178" vm="3120">
        <f ca="1"/>
        <v>8.2200000000000006</v>
      </c>
      <c r="G337" s="178" vm="3121">
        <f ca="1"/>
        <v>786293</v>
      </c>
      <c r="I337" s="178">
        <f ca="1"/>
        <v>2177</v>
      </c>
      <c r="J337" s="180" vm="3122">
        <f ca="1"/>
        <v>45377</v>
      </c>
      <c r="K337" s="180" vm="3123">
        <f ca="1"/>
        <v>140.05000000000001</v>
      </c>
      <c r="L337" s="180" vm="3124">
        <f ca="1"/>
        <v>142.13999999999999</v>
      </c>
      <c r="M337" s="180" vm="3124">
        <f ca="1"/>
        <v>142.13999999999999</v>
      </c>
      <c r="N337" s="180" vm="3125">
        <f ca="1"/>
        <v>139.91</v>
      </c>
      <c r="O337" s="180" vm="3126">
        <f ca="1"/>
        <v>1023328</v>
      </c>
      <c r="Q337" s="182">
        <f t="shared" ca="1" si="11"/>
        <v>-8.5318683204327495E-3</v>
      </c>
    </row>
    <row r="338" spans="1:17" x14ac:dyDescent="0.25">
      <c r="A338" s="178">
        <f t="shared" si="12"/>
        <v>334</v>
      </c>
      <c r="B338" s="178" vm="3127">
        <f ca="1"/>
        <v>42697</v>
      </c>
      <c r="C338" s="178" vm="1849">
        <f ca="1"/>
        <v>8.41</v>
      </c>
      <c r="D338" s="178" vm="1839">
        <f ca="1"/>
        <v>8.35</v>
      </c>
      <c r="E338" s="178" vm="3128">
        <f ca="1"/>
        <v>8.4999000000000002</v>
      </c>
      <c r="F338" s="178" vm="2456">
        <f ca="1"/>
        <v>8.3000000000000007</v>
      </c>
      <c r="G338" s="178" vm="3129">
        <f ca="1"/>
        <v>456768</v>
      </c>
      <c r="I338" s="178">
        <f ca="1"/>
        <v>2176</v>
      </c>
      <c r="J338" s="180" vm="3130">
        <f ca="1"/>
        <v>45376</v>
      </c>
      <c r="K338" s="180" vm="3131">
        <f ca="1"/>
        <v>141.25</v>
      </c>
      <c r="L338" s="180" vm="3132">
        <f ca="1"/>
        <v>141.72999999999999</v>
      </c>
      <c r="M338" s="180" vm="3133">
        <f ca="1"/>
        <v>143.91999999999999</v>
      </c>
      <c r="N338" s="180" vm="3134">
        <f ca="1"/>
        <v>140.88999999999999</v>
      </c>
      <c r="O338" s="180" vm="3135">
        <f ca="1"/>
        <v>1071042</v>
      </c>
      <c r="Q338" s="182">
        <f t="shared" ca="1" si="11"/>
        <v>-2.6160441970775926E-3</v>
      </c>
    </row>
    <row r="339" spans="1:17" x14ac:dyDescent="0.25">
      <c r="A339" s="178">
        <f t="shared" si="12"/>
        <v>335</v>
      </c>
      <c r="B339" s="178" vm="3136">
        <f ca="1"/>
        <v>42699</v>
      </c>
      <c r="C339" s="178" vm="1352">
        <f ca="1"/>
        <v>8.4</v>
      </c>
      <c r="D339" s="178" vm="2465">
        <f ca="1"/>
        <v>8.3699999999999992</v>
      </c>
      <c r="E339" s="178" vm="2619">
        <f ca="1"/>
        <v>8.49</v>
      </c>
      <c r="F339" s="178" vm="1839">
        <f ca="1"/>
        <v>8.35</v>
      </c>
      <c r="G339" s="178" vm="3137">
        <f ca="1"/>
        <v>203947</v>
      </c>
      <c r="I339" s="178">
        <f ca="1"/>
        <v>2175</v>
      </c>
      <c r="J339" s="180" vm="3138">
        <f ca="1"/>
        <v>45373</v>
      </c>
      <c r="K339" s="180" vm="3139">
        <f ca="1"/>
        <v>141.62</v>
      </c>
      <c r="L339" s="180" vm="2772">
        <f ca="1"/>
        <v>139.54</v>
      </c>
      <c r="M339" s="180" vm="3140">
        <f ca="1"/>
        <v>141.91</v>
      </c>
      <c r="N339" s="180" vm="3141">
        <f ca="1"/>
        <v>138.62</v>
      </c>
      <c r="O339" s="180" vm="3142">
        <f ca="1"/>
        <v>1111254</v>
      </c>
      <c r="Q339" s="182">
        <f t="shared" ca="1" si="11"/>
        <v>4.3875238454597204E-3</v>
      </c>
    </row>
    <row r="340" spans="1:17" x14ac:dyDescent="0.25">
      <c r="A340" s="178">
        <f t="shared" si="12"/>
        <v>336</v>
      </c>
      <c r="B340" s="178" vm="3143">
        <f ca="1"/>
        <v>42702</v>
      </c>
      <c r="C340" s="178" vm="2955">
        <f ca="1"/>
        <v>7.96</v>
      </c>
      <c r="D340" s="178" vm="2455">
        <f ca="1"/>
        <v>8.34</v>
      </c>
      <c r="E340" s="178" vm="1849">
        <f ca="1"/>
        <v>8.41</v>
      </c>
      <c r="F340" s="178" vm="2955">
        <f ca="1"/>
        <v>7.96</v>
      </c>
      <c r="G340" s="178" vm="3144">
        <f ca="1"/>
        <v>961166</v>
      </c>
      <c r="I340" s="178">
        <f ca="1"/>
        <v>2174</v>
      </c>
      <c r="J340" s="180" vm="3145">
        <f ca="1"/>
        <v>45372</v>
      </c>
      <c r="K340" s="180" vm="3146">
        <f ca="1"/>
        <v>141</v>
      </c>
      <c r="L340" s="180" vm="3147">
        <f ca="1"/>
        <v>140</v>
      </c>
      <c r="M340" s="180" vm="3148">
        <f ca="1"/>
        <v>141.27000000000001</v>
      </c>
      <c r="N340" s="180" vm="3149">
        <f ca="1"/>
        <v>138.38</v>
      </c>
      <c r="O340" s="180" vm="3150">
        <f ca="1"/>
        <v>1304420</v>
      </c>
      <c r="Q340" s="182">
        <f t="shared" ca="1" si="11"/>
        <v>7.1888988914344601E-3</v>
      </c>
    </row>
    <row r="341" spans="1:17" x14ac:dyDescent="0.25">
      <c r="A341" s="178">
        <f t="shared" si="12"/>
        <v>337</v>
      </c>
      <c r="B341" s="178" vm="3151">
        <f ca="1"/>
        <v>42703</v>
      </c>
      <c r="C341" s="178" vm="3152">
        <f ca="1"/>
        <v>7.43</v>
      </c>
      <c r="D341" s="178" vm="3153">
        <f ca="1"/>
        <v>8.0299999999999994</v>
      </c>
      <c r="E341" s="178" vm="3154">
        <f ca="1"/>
        <v>8.0500000000000007</v>
      </c>
      <c r="F341" s="178" vm="3152">
        <f ca="1"/>
        <v>7.43</v>
      </c>
      <c r="G341" s="178" vm="3155">
        <f ca="1"/>
        <v>1642117</v>
      </c>
      <c r="I341" s="178">
        <f ca="1"/>
        <v>2173</v>
      </c>
      <c r="J341" s="180" vm="3156">
        <f ca="1"/>
        <v>45371</v>
      </c>
      <c r="K341" s="180" vm="3157">
        <f ca="1"/>
        <v>139.99</v>
      </c>
      <c r="L341" s="180" vm="2352">
        <f ca="1"/>
        <v>133.04</v>
      </c>
      <c r="M341" s="180" vm="3158">
        <f ca="1"/>
        <v>140.1</v>
      </c>
      <c r="N341" s="180" vm="3159">
        <f ca="1"/>
        <v>132.76</v>
      </c>
      <c r="O341" s="180" vm="3160">
        <f ca="1"/>
        <v>2432394</v>
      </c>
      <c r="Q341" s="182">
        <f t="shared" ca="1" si="11"/>
        <v>6.0968455475778734E-2</v>
      </c>
    </row>
    <row r="342" spans="1:17" x14ac:dyDescent="0.25">
      <c r="A342" s="178">
        <f t="shared" si="12"/>
        <v>338</v>
      </c>
      <c r="B342" s="178" vm="3161">
        <f ca="1"/>
        <v>42704</v>
      </c>
      <c r="C342" s="178" vm="3162">
        <f ca="1"/>
        <v>7</v>
      </c>
      <c r="D342" s="178" vm="3163">
        <f ca="1"/>
        <v>7.51</v>
      </c>
      <c r="E342" s="178" vm="3164">
        <f ca="1"/>
        <v>7.57</v>
      </c>
      <c r="F342" s="178" vm="3165">
        <f ca="1"/>
        <v>6.98</v>
      </c>
      <c r="G342" s="178" vm="3166">
        <f ca="1"/>
        <v>1953584</v>
      </c>
      <c r="I342" s="178">
        <f ca="1"/>
        <v>2172</v>
      </c>
      <c r="J342" s="180" vm="3167">
        <f ca="1"/>
        <v>45370</v>
      </c>
      <c r="K342" s="180" vm="3168">
        <f ca="1"/>
        <v>131.71</v>
      </c>
      <c r="L342" s="180" vm="3169">
        <f ca="1"/>
        <v>128.59</v>
      </c>
      <c r="M342" s="180" vm="3170">
        <f ca="1"/>
        <v>132.185</v>
      </c>
      <c r="N342" s="180" vm="3171">
        <f ca="1"/>
        <v>128.08000000000001</v>
      </c>
      <c r="O342" s="180" vm="3172">
        <f ca="1"/>
        <v>964462</v>
      </c>
      <c r="Q342" s="182">
        <f t="shared" ca="1" si="11"/>
        <v>1.3375825210055516E-2</v>
      </c>
    </row>
    <row r="343" spans="1:17" x14ac:dyDescent="0.25">
      <c r="A343" s="178">
        <f t="shared" si="12"/>
        <v>339</v>
      </c>
      <c r="B343" s="178" vm="3173">
        <f ca="1"/>
        <v>42705</v>
      </c>
      <c r="C343" s="178" vm="3174">
        <f ca="1"/>
        <v>7.19</v>
      </c>
      <c r="D343" s="178" vm="3175">
        <f ca="1"/>
        <v>7.07</v>
      </c>
      <c r="E343" s="178" vm="3176">
        <f ca="1"/>
        <v>7.3</v>
      </c>
      <c r="F343" s="178" vm="3162">
        <f ca="1"/>
        <v>7</v>
      </c>
      <c r="G343" s="178" vm="3177">
        <f ca="1"/>
        <v>1148375</v>
      </c>
      <c r="I343" s="178">
        <f ca="1"/>
        <v>2171</v>
      </c>
      <c r="J343" s="180" vm="3178">
        <f ca="1"/>
        <v>45369</v>
      </c>
      <c r="K343" s="180" vm="3179">
        <f ca="1"/>
        <v>129.96</v>
      </c>
      <c r="L343" s="180" vm="3180">
        <f ca="1"/>
        <v>128.01</v>
      </c>
      <c r="M343" s="180" vm="3181">
        <f ca="1"/>
        <v>131.24</v>
      </c>
      <c r="N343" s="180" vm="3182">
        <f ca="1"/>
        <v>126.28</v>
      </c>
      <c r="O343" s="180" vm="3183">
        <f ca="1"/>
        <v>1175266</v>
      </c>
      <c r="Q343" s="182">
        <f t="shared" ca="1" si="11"/>
        <v>1.3869203059167093E-2</v>
      </c>
    </row>
    <row r="344" spans="1:17" x14ac:dyDescent="0.25">
      <c r="A344" s="178">
        <f t="shared" si="12"/>
        <v>340</v>
      </c>
      <c r="B344" s="178" vm="3184">
        <f ca="1"/>
        <v>42706</v>
      </c>
      <c r="C344" s="178" vm="3185">
        <f ca="1"/>
        <v>7.37</v>
      </c>
      <c r="D344" s="178" vm="3186">
        <f ca="1"/>
        <v>7.14</v>
      </c>
      <c r="E344" s="178" vm="3187">
        <f ca="1"/>
        <v>7.45</v>
      </c>
      <c r="F344" s="178" vm="3188">
        <f ca="1"/>
        <v>7.08</v>
      </c>
      <c r="G344" s="178" vm="3189">
        <f ca="1"/>
        <v>1036290</v>
      </c>
      <c r="I344" s="178">
        <f ca="1"/>
        <v>2170</v>
      </c>
      <c r="J344" s="180" vm="3190">
        <f ca="1"/>
        <v>45366</v>
      </c>
      <c r="K344" s="180" vm="3191">
        <f ca="1"/>
        <v>128.16999999999999</v>
      </c>
      <c r="L344" s="180" vm="2311">
        <f ca="1"/>
        <v>126.18</v>
      </c>
      <c r="M344" s="180" vm="3192">
        <f ca="1"/>
        <v>129.05000000000001</v>
      </c>
      <c r="N344" s="180" vm="3193">
        <f ca="1"/>
        <v>126.09</v>
      </c>
      <c r="O344" s="180" vm="3194">
        <f ca="1"/>
        <v>1466398</v>
      </c>
      <c r="Q344" s="182">
        <f t="shared" ca="1" si="11"/>
        <v>1.7154969019194135E-2</v>
      </c>
    </row>
    <row r="345" spans="1:17" x14ac:dyDescent="0.25">
      <c r="A345" s="178">
        <f t="shared" si="12"/>
        <v>341</v>
      </c>
      <c r="B345" s="178" vm="3195">
        <f ca="1"/>
        <v>42709</v>
      </c>
      <c r="C345" s="178" vm="3152">
        <f ca="1"/>
        <v>7.43</v>
      </c>
      <c r="D345" s="178" vm="3196">
        <f ca="1"/>
        <v>7.39</v>
      </c>
      <c r="E345" s="178" vm="3197">
        <f ca="1"/>
        <v>7.59</v>
      </c>
      <c r="F345" s="178" vm="3198">
        <f ca="1"/>
        <v>7.26</v>
      </c>
      <c r="G345" s="178" vm="3199">
        <f ca="1"/>
        <v>751319</v>
      </c>
      <c r="I345" s="178">
        <f ca="1"/>
        <v>2169</v>
      </c>
      <c r="J345" s="180" vm="3200">
        <f ca="1"/>
        <v>45365</v>
      </c>
      <c r="K345" s="180" vm="3201">
        <f ca="1"/>
        <v>125.99</v>
      </c>
      <c r="L345" s="180" vm="3202">
        <f ca="1"/>
        <v>129.72</v>
      </c>
      <c r="M345" s="180" vm="3203">
        <f ca="1"/>
        <v>130.04</v>
      </c>
      <c r="N345" s="180" vm="3204">
        <f ca="1"/>
        <v>125.08</v>
      </c>
      <c r="O345" s="180" vm="3205">
        <f ca="1"/>
        <v>879043</v>
      </c>
      <c r="Q345" s="182">
        <f t="shared" ca="1" si="11"/>
        <v>-2.6087414134693947E-2</v>
      </c>
    </row>
    <row r="346" spans="1:17" x14ac:dyDescent="0.25">
      <c r="A346" s="178">
        <f t="shared" si="12"/>
        <v>342</v>
      </c>
      <c r="B346" s="178" vm="3206">
        <f ca="1"/>
        <v>42710</v>
      </c>
      <c r="C346" s="178" vm="2988">
        <f ca="1"/>
        <v>7.41</v>
      </c>
      <c r="D346" s="178" vm="3207">
        <f ca="1"/>
        <v>7.33</v>
      </c>
      <c r="E346" s="178" vm="3208">
        <f ca="1"/>
        <v>7.5049999999999999</v>
      </c>
      <c r="F346" s="178" vm="3209">
        <f ca="1"/>
        <v>7.2350000000000003</v>
      </c>
      <c r="G346" s="178" vm="3210">
        <f ca="1"/>
        <v>934050</v>
      </c>
      <c r="I346" s="178">
        <f ca="1"/>
        <v>2168</v>
      </c>
      <c r="J346" s="180" vm="3211">
        <f ca="1"/>
        <v>45364</v>
      </c>
      <c r="K346" s="180" vm="3212">
        <f ca="1"/>
        <v>129.32</v>
      </c>
      <c r="L346" s="180" vm="3213">
        <f ca="1"/>
        <v>125.53</v>
      </c>
      <c r="M346" s="180" vm="3214">
        <f ca="1"/>
        <v>129.4999</v>
      </c>
      <c r="N346" s="180" vm="3213">
        <f ca="1"/>
        <v>125.53</v>
      </c>
      <c r="O346" s="180" vm="3215">
        <f ca="1"/>
        <v>1338871</v>
      </c>
      <c r="Q346" s="182">
        <f t="shared" ca="1" si="11"/>
        <v>2.9267319827196964E-2</v>
      </c>
    </row>
    <row r="347" spans="1:17" x14ac:dyDescent="0.25">
      <c r="A347" s="178">
        <f t="shared" si="12"/>
        <v>343</v>
      </c>
      <c r="B347" s="178" vm="3216">
        <f ca="1"/>
        <v>42711</v>
      </c>
      <c r="C347" s="178" vm="2925">
        <f ca="1"/>
        <v>7.62</v>
      </c>
      <c r="D347" s="178" vm="3217">
        <f ca="1"/>
        <v>7.38</v>
      </c>
      <c r="E347" s="178" vm="3033">
        <f ca="1"/>
        <v>7.66</v>
      </c>
      <c r="F347" s="178" vm="3218">
        <f ca="1"/>
        <v>7.3101000000000003</v>
      </c>
      <c r="G347" s="178" vm="3219">
        <f ca="1"/>
        <v>670804</v>
      </c>
      <c r="I347" s="178">
        <f ca="1"/>
        <v>2167</v>
      </c>
      <c r="J347" s="180" vm="3220">
        <f ca="1"/>
        <v>45363</v>
      </c>
      <c r="K347" s="180" vm="3051">
        <f ca="1"/>
        <v>125.59</v>
      </c>
      <c r="L347" s="180" vm="3221">
        <f ca="1"/>
        <v>126.4</v>
      </c>
      <c r="M347" s="180" vm="3222">
        <f ca="1"/>
        <v>128.05000000000001</v>
      </c>
      <c r="N347" s="180" vm="3223">
        <f ca="1"/>
        <v>124.03</v>
      </c>
      <c r="O347" s="180" vm="3224">
        <f ca="1"/>
        <v>1216074</v>
      </c>
      <c r="Q347" s="182">
        <f t="shared" ca="1" si="11"/>
        <v>-8.7994542970579528E-3</v>
      </c>
    </row>
    <row r="348" spans="1:17" x14ac:dyDescent="0.25">
      <c r="A348" s="178">
        <f t="shared" si="12"/>
        <v>344</v>
      </c>
      <c r="B348" s="178" vm="3225">
        <f ca="1"/>
        <v>42712</v>
      </c>
      <c r="C348" s="178" vm="3033">
        <f ca="1"/>
        <v>7.66</v>
      </c>
      <c r="D348" s="178" vm="3033">
        <f ca="1"/>
        <v>7.66</v>
      </c>
      <c r="E348" s="178" vm="2924">
        <f ca="1"/>
        <v>7.84</v>
      </c>
      <c r="F348" s="178" vm="2979">
        <f ca="1"/>
        <v>7.61</v>
      </c>
      <c r="G348" s="178" vm="3226">
        <f ca="1"/>
        <v>1053316</v>
      </c>
      <c r="I348" s="178">
        <f ca="1"/>
        <v>2166</v>
      </c>
      <c r="J348" s="180" vm="3227">
        <f ca="1"/>
        <v>45362</v>
      </c>
      <c r="K348" s="180" vm="2112">
        <f ca="1"/>
        <v>126.7</v>
      </c>
      <c r="L348" s="180" vm="3228">
        <f ca="1"/>
        <v>124.9</v>
      </c>
      <c r="M348" s="180" vm="3229">
        <f ca="1"/>
        <v>127.02</v>
      </c>
      <c r="N348" s="180" vm="3230">
        <f ca="1"/>
        <v>124.74</v>
      </c>
      <c r="O348" s="180" vm="3231">
        <f ca="1"/>
        <v>1219956</v>
      </c>
      <c r="Q348" s="182">
        <f t="shared" ca="1" si="11"/>
        <v>1.3188401213872068E-2</v>
      </c>
    </row>
    <row r="349" spans="1:17" x14ac:dyDescent="0.25">
      <c r="A349" s="178">
        <f t="shared" si="12"/>
        <v>345</v>
      </c>
      <c r="B349" s="178" vm="3232">
        <f ca="1"/>
        <v>42713</v>
      </c>
      <c r="C349" s="178" vm="2979">
        <f ca="1"/>
        <v>7.61</v>
      </c>
      <c r="D349" s="178" vm="2954">
        <f ca="1"/>
        <v>7.7</v>
      </c>
      <c r="E349" s="178" vm="1904">
        <f ca="1"/>
        <v>7.73</v>
      </c>
      <c r="F349" s="178" vm="3011">
        <f ca="1"/>
        <v>7.55</v>
      </c>
      <c r="G349" s="178" vm="3233">
        <f ca="1"/>
        <v>839538</v>
      </c>
      <c r="I349" s="178">
        <f ca="1"/>
        <v>2165</v>
      </c>
      <c r="J349" s="180" vm="3234">
        <f ca="1"/>
        <v>45359</v>
      </c>
      <c r="K349" s="180" vm="3235">
        <f ca="1"/>
        <v>125.04</v>
      </c>
      <c r="L349" s="180" vm="3236">
        <f ca="1"/>
        <v>124.19</v>
      </c>
      <c r="M349" s="180" vm="3237">
        <f ca="1"/>
        <v>126.58</v>
      </c>
      <c r="N349" s="180" vm="2342">
        <f ca="1"/>
        <v>123.86</v>
      </c>
      <c r="O349" s="180" vm="3238">
        <f ca="1"/>
        <v>1112764</v>
      </c>
      <c r="Q349" s="182">
        <f t="shared" ca="1" si="11"/>
        <v>8.352120508184447E-3</v>
      </c>
    </row>
    <row r="350" spans="1:17" x14ac:dyDescent="0.25">
      <c r="A350" s="178">
        <f t="shared" si="12"/>
        <v>346</v>
      </c>
      <c r="B350" s="178" vm="3239">
        <f ca="1"/>
        <v>42716</v>
      </c>
      <c r="C350" s="178" vm="3240">
        <f ca="1"/>
        <v>7.24</v>
      </c>
      <c r="D350" s="178" vm="3241">
        <f ca="1"/>
        <v>7.52</v>
      </c>
      <c r="E350" s="178" vm="2934">
        <f ca="1"/>
        <v>7.67</v>
      </c>
      <c r="F350" s="178" vm="3242">
        <f ca="1"/>
        <v>7.21</v>
      </c>
      <c r="G350" s="178" vm="3243">
        <f ca="1"/>
        <v>848705</v>
      </c>
      <c r="I350" s="178">
        <f ca="1"/>
        <v>2164</v>
      </c>
      <c r="J350" s="180" vm="3244">
        <f ca="1"/>
        <v>45358</v>
      </c>
      <c r="K350" s="180" vm="3245">
        <f ca="1"/>
        <v>124</v>
      </c>
      <c r="L350" s="180" vm="3246">
        <f ca="1"/>
        <v>120.24</v>
      </c>
      <c r="M350" s="180" vm="3247">
        <f ca="1"/>
        <v>124.795</v>
      </c>
      <c r="N350" s="180" vm="3246">
        <f ca="1"/>
        <v>120.24</v>
      </c>
      <c r="O350" s="180" vm="3248">
        <f ca="1"/>
        <v>1152647</v>
      </c>
      <c r="Q350" s="182">
        <f t="shared" ca="1" si="11"/>
        <v>2.9545092658101881E-2</v>
      </c>
    </row>
    <row r="351" spans="1:17" x14ac:dyDescent="0.25">
      <c r="A351" s="178">
        <f t="shared" si="12"/>
        <v>347</v>
      </c>
      <c r="B351" s="178" vm="3249">
        <f ca="1"/>
        <v>42717</v>
      </c>
      <c r="C351" s="178" vm="3002">
        <f ca="1"/>
        <v>7.35</v>
      </c>
      <c r="D351" s="178" vm="3207">
        <f ca="1"/>
        <v>7.33</v>
      </c>
      <c r="E351" s="178" vm="3250">
        <f ca="1"/>
        <v>7.5750000000000002</v>
      </c>
      <c r="F351" s="178" vm="3251">
        <f ca="1"/>
        <v>7.27</v>
      </c>
      <c r="G351" s="178" vm="3252">
        <f ca="1"/>
        <v>1183551</v>
      </c>
      <c r="I351" s="178">
        <f ca="1"/>
        <v>2163</v>
      </c>
      <c r="J351" s="180" vm="3253">
        <f ca="1"/>
        <v>45357</v>
      </c>
      <c r="K351" s="180" vm="3254">
        <f ca="1"/>
        <v>120.39</v>
      </c>
      <c r="L351" s="180" vm="3255">
        <f ca="1"/>
        <v>123.5</v>
      </c>
      <c r="M351" s="180" vm="3256">
        <f ca="1"/>
        <v>123.8018</v>
      </c>
      <c r="N351" s="180" vm="3257">
        <f ca="1"/>
        <v>120.31</v>
      </c>
      <c r="O351" s="180" vm="3258">
        <f ca="1"/>
        <v>689700</v>
      </c>
      <c r="Q351" s="182">
        <f t="shared" ca="1" si="11"/>
        <v>-1.344849277677135E-2</v>
      </c>
    </row>
    <row r="352" spans="1:17" x14ac:dyDescent="0.25">
      <c r="A352" s="178">
        <f t="shared" si="12"/>
        <v>348</v>
      </c>
      <c r="B352" s="178" vm="3259">
        <f ca="1"/>
        <v>42718</v>
      </c>
      <c r="C352" s="178" vm="3260">
        <f ca="1"/>
        <v>7.17</v>
      </c>
      <c r="D352" s="178" vm="3261">
        <f ca="1"/>
        <v>7.32</v>
      </c>
      <c r="E352" s="178" vm="3196">
        <f ca="1"/>
        <v>7.39</v>
      </c>
      <c r="F352" s="178" vm="3262">
        <f ca="1"/>
        <v>7.1245000000000003</v>
      </c>
      <c r="G352" s="178" vm="3263">
        <f ca="1"/>
        <v>1149774</v>
      </c>
      <c r="I352" s="178">
        <f ca="1"/>
        <v>2162</v>
      </c>
      <c r="J352" s="180" vm="3264">
        <f ca="1"/>
        <v>45356</v>
      </c>
      <c r="K352" s="180" vm="3265">
        <f ca="1"/>
        <v>122.02</v>
      </c>
      <c r="L352" s="180" vm="3266">
        <f ca="1"/>
        <v>123.14</v>
      </c>
      <c r="M352" s="180" vm="3267">
        <f ca="1"/>
        <v>124.73</v>
      </c>
      <c r="N352" s="180" vm="3268">
        <f ca="1"/>
        <v>121.36</v>
      </c>
      <c r="O352" s="180" vm="3269">
        <f ca="1"/>
        <v>1171398</v>
      </c>
      <c r="Q352" s="182">
        <f t="shared" ca="1" si="11"/>
        <v>-2.0843380587065578E-2</v>
      </c>
    </row>
    <row r="353" spans="1:17" x14ac:dyDescent="0.25">
      <c r="A353" s="178">
        <f t="shared" si="12"/>
        <v>349</v>
      </c>
      <c r="B353" s="178" vm="3270">
        <f ca="1"/>
        <v>42719</v>
      </c>
      <c r="C353" s="178" vm="3271">
        <f ca="1"/>
        <v>7.18</v>
      </c>
      <c r="D353" s="178" vm="3271">
        <f ca="1"/>
        <v>7.18</v>
      </c>
      <c r="E353" s="178" vm="3272">
        <f ca="1"/>
        <v>7.28</v>
      </c>
      <c r="F353" s="178" vm="3273">
        <f ca="1"/>
        <v>6.9635999999999996</v>
      </c>
      <c r="G353" s="178" vm="3274">
        <f ca="1"/>
        <v>1457437</v>
      </c>
      <c r="I353" s="178">
        <f ca="1"/>
        <v>2161</v>
      </c>
      <c r="J353" s="180" vm="3275">
        <f ca="1"/>
        <v>45355</v>
      </c>
      <c r="K353" s="180" vm="3276">
        <f ca="1"/>
        <v>124.59</v>
      </c>
      <c r="L353" s="180" vm="3201">
        <f ca="1"/>
        <v>125.99</v>
      </c>
      <c r="M353" s="180" vm="3277">
        <f ca="1"/>
        <v>126.04</v>
      </c>
      <c r="N353" s="180" vm="3278">
        <f ca="1"/>
        <v>123.21</v>
      </c>
      <c r="O353" s="180" vm="3279">
        <f ca="1"/>
        <v>1039621</v>
      </c>
      <c r="Q353" s="182">
        <f t="shared" ca="1" si="11"/>
        <v>-1.764234619590475E-3</v>
      </c>
    </row>
    <row r="354" spans="1:17" x14ac:dyDescent="0.25">
      <c r="A354" s="178">
        <f t="shared" si="12"/>
        <v>350</v>
      </c>
      <c r="B354" s="178" vm="3280">
        <f ca="1"/>
        <v>42720</v>
      </c>
      <c r="C354" s="178" vm="3281">
        <f ca="1"/>
        <v>7.09</v>
      </c>
      <c r="D354" s="178" vm="3271">
        <f ca="1"/>
        <v>7.18</v>
      </c>
      <c r="E354" s="178" vm="3282">
        <f ca="1"/>
        <v>7.29</v>
      </c>
      <c r="F354" s="178" vm="3283">
        <f ca="1"/>
        <v>7.03</v>
      </c>
      <c r="G354" s="178" vm="3284">
        <f ca="1"/>
        <v>1759838</v>
      </c>
      <c r="I354" s="178">
        <f ca="1"/>
        <v>2160</v>
      </c>
      <c r="J354" s="180" vm="3285">
        <f ca="1"/>
        <v>45352</v>
      </c>
      <c r="K354" s="180" vm="3286">
        <f ca="1"/>
        <v>124.81</v>
      </c>
      <c r="L354" s="180" vm="3287">
        <f ca="1"/>
        <v>123.57</v>
      </c>
      <c r="M354" s="180" vm="3288">
        <f ca="1"/>
        <v>126.03</v>
      </c>
      <c r="N354" s="180" vm="3289">
        <f ca="1"/>
        <v>122.09</v>
      </c>
      <c r="O354" s="180" vm="3290">
        <f ca="1"/>
        <v>1084491</v>
      </c>
      <c r="Q354" s="182">
        <f t="shared" ca="1" si="11"/>
        <v>2.0724452575380848E-2</v>
      </c>
    </row>
    <row r="355" spans="1:17" x14ac:dyDescent="0.25">
      <c r="A355" s="178">
        <f t="shared" si="12"/>
        <v>351</v>
      </c>
      <c r="B355" s="178" vm="3291">
        <f ca="1"/>
        <v>42723</v>
      </c>
      <c r="C355" s="178" vm="3292">
        <f ca="1"/>
        <v>7.15</v>
      </c>
      <c r="D355" s="178" vm="3293">
        <f ca="1"/>
        <v>7.13</v>
      </c>
      <c r="E355" s="178" vm="3198">
        <f ca="1"/>
        <v>7.26</v>
      </c>
      <c r="F355" s="178" vm="3283">
        <f ca="1"/>
        <v>7.03</v>
      </c>
      <c r="G355" s="178" vm="3294">
        <f ca="1"/>
        <v>743967</v>
      </c>
      <c r="I355" s="178">
        <f ca="1"/>
        <v>2159</v>
      </c>
      <c r="J355" s="180" vm="3295">
        <f ca="1"/>
        <v>45351</v>
      </c>
      <c r="K355" s="180" vm="3296">
        <f ca="1"/>
        <v>122.25</v>
      </c>
      <c r="L355" s="180" vm="3297">
        <f ca="1"/>
        <v>124.7</v>
      </c>
      <c r="M355" s="180" vm="3298">
        <f ca="1"/>
        <v>125.5</v>
      </c>
      <c r="N355" s="180" vm="3299">
        <f ca="1"/>
        <v>121.87</v>
      </c>
      <c r="O355" s="180" vm="2866">
        <f ca="1"/>
        <v>1423386</v>
      </c>
      <c r="Q355" s="182">
        <f t="shared" ca="1" si="11"/>
        <v>-8.2278171791157588E-3</v>
      </c>
    </row>
    <row r="356" spans="1:17" x14ac:dyDescent="0.25">
      <c r="A356" s="178">
        <f t="shared" si="12"/>
        <v>352</v>
      </c>
      <c r="B356" s="178" vm="3300">
        <f ca="1"/>
        <v>42724</v>
      </c>
      <c r="C356" s="178" vm="3186">
        <f ca="1"/>
        <v>7.14</v>
      </c>
      <c r="D356" s="178" vm="3260">
        <f ca="1"/>
        <v>7.17</v>
      </c>
      <c r="E356" s="178" vm="3176">
        <f ca="1"/>
        <v>7.3</v>
      </c>
      <c r="F356" s="178" vm="3301">
        <f ca="1"/>
        <v>7.085</v>
      </c>
      <c r="G356" s="178" vm="3302">
        <f ca="1"/>
        <v>533169</v>
      </c>
      <c r="I356" s="178">
        <f ca="1"/>
        <v>2158</v>
      </c>
      <c r="J356" s="180" vm="3303">
        <f ca="1"/>
        <v>45350</v>
      </c>
      <c r="K356" s="180" vm="3304">
        <f ca="1"/>
        <v>123.26</v>
      </c>
      <c r="L356" s="180" vm="3305">
        <f ca="1"/>
        <v>120.17</v>
      </c>
      <c r="M356" s="180" vm="2909">
        <f ca="1"/>
        <v>124.42</v>
      </c>
      <c r="N356" s="180" vm="3306">
        <f ca="1"/>
        <v>119.86320000000001</v>
      </c>
      <c r="O356" s="180" vm="3307">
        <f ca="1"/>
        <v>1015745</v>
      </c>
      <c r="Q356" s="182">
        <f t="shared" ca="1" si="11"/>
        <v>1.7761874767822115E-2</v>
      </c>
    </row>
    <row r="357" spans="1:17" x14ac:dyDescent="0.25">
      <c r="A357" s="178">
        <f t="shared" si="12"/>
        <v>353</v>
      </c>
      <c r="B357" s="178" vm="3308">
        <f ca="1"/>
        <v>42725</v>
      </c>
      <c r="C357" s="178" vm="3188">
        <f ca="1"/>
        <v>7.08</v>
      </c>
      <c r="D357" s="178" vm="3281">
        <f ca="1"/>
        <v>7.09</v>
      </c>
      <c r="E357" s="178" vm="3271">
        <f ca="1"/>
        <v>7.18</v>
      </c>
      <c r="F357" s="178" vm="3309">
        <f ca="1"/>
        <v>7.01</v>
      </c>
      <c r="G357" s="178" vm="3310">
        <f ca="1"/>
        <v>546266</v>
      </c>
      <c r="I357" s="178">
        <f ca="1"/>
        <v>2157</v>
      </c>
      <c r="J357" s="180" vm="3311">
        <f ca="1"/>
        <v>45349</v>
      </c>
      <c r="K357" s="180" vm="3312">
        <f ca="1"/>
        <v>121.09</v>
      </c>
      <c r="L357" s="180" vm="3313">
        <f ca="1"/>
        <v>118.52</v>
      </c>
      <c r="M357" s="180" vm="3314">
        <f ca="1"/>
        <v>121.64</v>
      </c>
      <c r="N357" s="180" vm="3313">
        <f ca="1"/>
        <v>118.52</v>
      </c>
      <c r="O357" s="180" vm="3315">
        <f ca="1"/>
        <v>1189869</v>
      </c>
      <c r="Q357" s="182">
        <f t="shared" ca="1" si="11"/>
        <v>1.0042828317812426E-2</v>
      </c>
    </row>
    <row r="358" spans="1:17" x14ac:dyDescent="0.25">
      <c r="A358" s="178">
        <f t="shared" si="12"/>
        <v>354</v>
      </c>
      <c r="B358" s="178" vm="3316">
        <f ca="1"/>
        <v>42726</v>
      </c>
      <c r="C358" s="178" vm="3317">
        <f ca="1"/>
        <v>6.76</v>
      </c>
      <c r="D358" s="178" vm="3188">
        <f ca="1"/>
        <v>7.08</v>
      </c>
      <c r="E358" s="178" vm="3188">
        <f ca="1"/>
        <v>7.08</v>
      </c>
      <c r="F358" s="178" vm="3318">
        <f ca="1"/>
        <v>6.73</v>
      </c>
      <c r="G358" s="178" vm="3319">
        <f ca="1"/>
        <v>871677</v>
      </c>
      <c r="I358" s="178">
        <f ca="1"/>
        <v>2156</v>
      </c>
      <c r="J358" s="180" vm="3320">
        <f ca="1"/>
        <v>45348</v>
      </c>
      <c r="K358" s="180" vm="3321">
        <f ca="1"/>
        <v>119.88</v>
      </c>
      <c r="L358" s="180" vm="3322">
        <f ca="1"/>
        <v>118.75</v>
      </c>
      <c r="M358" s="180" vm="3323">
        <f ca="1"/>
        <v>120.43</v>
      </c>
      <c r="N358" s="180" vm="3324">
        <f ca="1"/>
        <v>118.045</v>
      </c>
      <c r="O358" s="180" vm="3325">
        <f ca="1"/>
        <v>1099025</v>
      </c>
      <c r="Q358" s="182">
        <f t="shared" ca="1" si="11"/>
        <v>1.3182944182891048E-2</v>
      </c>
    </row>
    <row r="359" spans="1:17" x14ac:dyDescent="0.25">
      <c r="A359" s="178">
        <f t="shared" si="12"/>
        <v>355</v>
      </c>
      <c r="B359" s="178" vm="3326">
        <f ca="1"/>
        <v>42727</v>
      </c>
      <c r="C359" s="178" vm="3327">
        <f ca="1"/>
        <v>6.8</v>
      </c>
      <c r="D359" s="178" vm="3328">
        <f ca="1"/>
        <v>6.75</v>
      </c>
      <c r="E359" s="178" vm="3329">
        <f ca="1"/>
        <v>6.875</v>
      </c>
      <c r="F359" s="178" vm="3330">
        <f ca="1"/>
        <v>6.7249999999999996</v>
      </c>
      <c r="G359" s="178" vm="3331">
        <f ca="1"/>
        <v>480965</v>
      </c>
      <c r="I359" s="178">
        <f ca="1"/>
        <v>2155</v>
      </c>
      <c r="J359" s="180" vm="3332">
        <f ca="1"/>
        <v>45345</v>
      </c>
      <c r="K359" s="180" vm="3333">
        <f ca="1"/>
        <v>118.31</v>
      </c>
      <c r="L359" s="180" vm="3334">
        <f ca="1"/>
        <v>117.28</v>
      </c>
      <c r="M359" s="180" vm="3335">
        <f ca="1"/>
        <v>119.44</v>
      </c>
      <c r="N359" s="180" vm="3336">
        <f ca="1"/>
        <v>117.18</v>
      </c>
      <c r="O359" s="180" vm="3337">
        <f ca="1"/>
        <v>891902</v>
      </c>
      <c r="Q359" s="182">
        <f t="shared" ca="1" si="11"/>
        <v>8.6587977321577556E-3</v>
      </c>
    </row>
    <row r="360" spans="1:17" x14ac:dyDescent="0.25">
      <c r="A360" s="178">
        <f t="shared" si="12"/>
        <v>356</v>
      </c>
      <c r="B360" s="178" vm="3338">
        <f ca="1"/>
        <v>42731</v>
      </c>
      <c r="C360" s="178" vm="3339">
        <f ca="1"/>
        <v>6.87</v>
      </c>
      <c r="D360" s="178" vm="3340">
        <f ca="1"/>
        <v>6.77</v>
      </c>
      <c r="E360" s="178" vm="3341">
        <f ca="1"/>
        <v>6.92</v>
      </c>
      <c r="F360" s="178" vm="3340">
        <f ca="1"/>
        <v>6.77</v>
      </c>
      <c r="G360" s="178" vm="3342">
        <f ca="1"/>
        <v>428516</v>
      </c>
      <c r="I360" s="178">
        <f ca="1"/>
        <v>2154</v>
      </c>
      <c r="J360" s="180" vm="3343">
        <f ca="1"/>
        <v>45344</v>
      </c>
      <c r="K360" s="180" vm="3344">
        <f ca="1"/>
        <v>117.29</v>
      </c>
      <c r="L360" s="180" vm="3345">
        <f ca="1"/>
        <v>116.65</v>
      </c>
      <c r="M360" s="180" vm="3346">
        <f ca="1"/>
        <v>118.53</v>
      </c>
      <c r="N360" s="180" vm="3347">
        <f ca="1"/>
        <v>116.105</v>
      </c>
      <c r="O360" s="180" vm="3348">
        <f ca="1"/>
        <v>1272503</v>
      </c>
      <c r="Q360" s="182">
        <f t="shared" ca="1" si="11"/>
        <v>1.3476020425479383E-2</v>
      </c>
    </row>
    <row r="361" spans="1:17" x14ac:dyDescent="0.25">
      <c r="A361" s="178">
        <f t="shared" si="12"/>
        <v>357</v>
      </c>
      <c r="B361" s="178" vm="3349">
        <f ca="1"/>
        <v>42732</v>
      </c>
      <c r="C361" s="178" vm="3339">
        <f ca="1"/>
        <v>6.87</v>
      </c>
      <c r="D361" s="178" vm="3350">
        <f ca="1"/>
        <v>6.9</v>
      </c>
      <c r="E361" s="178" vm="3350">
        <f ca="1"/>
        <v>6.9</v>
      </c>
      <c r="F361" s="178" vm="3351">
        <f ca="1"/>
        <v>6.7</v>
      </c>
      <c r="G361" s="178" vm="3352">
        <f ca="1"/>
        <v>564488</v>
      </c>
      <c r="I361" s="178">
        <f ca="1"/>
        <v>2153</v>
      </c>
      <c r="J361" s="180" vm="3353">
        <f ca="1"/>
        <v>45343</v>
      </c>
      <c r="K361" s="180" vm="3354">
        <f ca="1"/>
        <v>115.72</v>
      </c>
      <c r="L361" s="180" vm="3355">
        <f ca="1"/>
        <v>113.89</v>
      </c>
      <c r="M361" s="180" vm="3356">
        <f ca="1"/>
        <v>116.22</v>
      </c>
      <c r="N361" s="180" vm="3357">
        <f ca="1"/>
        <v>113.32</v>
      </c>
      <c r="O361" s="180" vm="3358">
        <f ca="1"/>
        <v>861231</v>
      </c>
      <c r="Q361" s="182">
        <f t="shared" ca="1" si="11"/>
        <v>1.1240328017583943E-3</v>
      </c>
    </row>
    <row r="362" spans="1:17" x14ac:dyDescent="0.25">
      <c r="A362" s="178">
        <f t="shared" si="12"/>
        <v>358</v>
      </c>
      <c r="B362" s="178" vm="3359">
        <f ca="1"/>
        <v>42733</v>
      </c>
      <c r="C362" s="178" vm="3360">
        <f ca="1"/>
        <v>6.85</v>
      </c>
      <c r="D362" s="178" vm="3360">
        <f ca="1"/>
        <v>6.85</v>
      </c>
      <c r="E362" s="178" vm="3361">
        <f ca="1"/>
        <v>6.99</v>
      </c>
      <c r="F362" s="178" vm="3340">
        <f ca="1"/>
        <v>6.77</v>
      </c>
      <c r="G362" s="178" vm="3362">
        <f ca="1"/>
        <v>497511</v>
      </c>
      <c r="I362" s="178">
        <f ca="1"/>
        <v>2152</v>
      </c>
      <c r="J362" s="180" vm="3363">
        <f ca="1"/>
        <v>45342</v>
      </c>
      <c r="K362" s="180" vm="3364">
        <f ca="1"/>
        <v>115.59</v>
      </c>
      <c r="L362" s="180" vm="3365">
        <f ca="1"/>
        <v>117.08</v>
      </c>
      <c r="M362" s="180" vm="3366">
        <f ca="1"/>
        <v>117.83</v>
      </c>
      <c r="N362" s="180" vm="3367">
        <f ca="1"/>
        <v>113.7</v>
      </c>
      <c r="O362" s="180" vm="3368">
        <f ca="1"/>
        <v>1482288</v>
      </c>
      <c r="Q362" s="182">
        <f t="shared" ca="1" si="11"/>
        <v>-2.8905964453583757E-2</v>
      </c>
    </row>
    <row r="363" spans="1:17" x14ac:dyDescent="0.25">
      <c r="A363" s="178">
        <f t="shared" si="12"/>
        <v>359</v>
      </c>
      <c r="B363" s="178" vm="3369">
        <f ca="1"/>
        <v>42734</v>
      </c>
      <c r="C363" s="178" vm="3370">
        <f ca="1"/>
        <v>6.86</v>
      </c>
      <c r="D363" s="178" vm="3360">
        <f ca="1"/>
        <v>6.85</v>
      </c>
      <c r="E363" s="178" vm="3371">
        <f ca="1"/>
        <v>6.89</v>
      </c>
      <c r="F363" s="178" vm="3318">
        <f ca="1"/>
        <v>6.73</v>
      </c>
      <c r="G363" s="178" vm="3372">
        <f ca="1"/>
        <v>825968</v>
      </c>
      <c r="I363" s="178">
        <f ca="1"/>
        <v>2151</v>
      </c>
      <c r="J363" s="180" vm="3373">
        <f ca="1"/>
        <v>45338</v>
      </c>
      <c r="K363" s="180" vm="3374">
        <f ca="1"/>
        <v>118.98</v>
      </c>
      <c r="L363" s="180" vm="3375">
        <f ca="1"/>
        <v>120.58</v>
      </c>
      <c r="M363" s="180" vm="3376">
        <f ca="1"/>
        <v>121.13</v>
      </c>
      <c r="N363" s="180" vm="3377">
        <f ca="1"/>
        <v>117.69</v>
      </c>
      <c r="O363" s="180" vm="3378">
        <f ca="1"/>
        <v>1888107</v>
      </c>
      <c r="Q363" s="182">
        <f t="shared" ca="1" si="11"/>
        <v>-2.2028237870585325E-2</v>
      </c>
    </row>
    <row r="364" spans="1:17" x14ac:dyDescent="0.25">
      <c r="A364" s="178">
        <f t="shared" si="12"/>
        <v>360</v>
      </c>
      <c r="B364" s="178" vm="3379">
        <f ca="1"/>
        <v>42738</v>
      </c>
      <c r="C364" s="178" vm="3380">
        <f ca="1"/>
        <v>6.95</v>
      </c>
      <c r="D364" s="178" vm="3381">
        <f ca="1"/>
        <v>6.96</v>
      </c>
      <c r="E364" s="178" vm="3382">
        <f ca="1"/>
        <v>7.125</v>
      </c>
      <c r="F364" s="178" vm="3327">
        <f ca="1"/>
        <v>6.8</v>
      </c>
      <c r="G364" s="178" vm="3383">
        <f ca="1"/>
        <v>1235099</v>
      </c>
      <c r="I364" s="178">
        <f ca="1"/>
        <v>2150</v>
      </c>
      <c r="J364" s="180" vm="3384">
        <f ca="1"/>
        <v>45337</v>
      </c>
      <c r="K364" s="180" vm="3385">
        <f ca="1"/>
        <v>121.63</v>
      </c>
      <c r="L364" s="180" vm="3386">
        <f ca="1"/>
        <v>116.66</v>
      </c>
      <c r="M364" s="180" vm="3387">
        <f ca="1"/>
        <v>122.69</v>
      </c>
      <c r="N364" s="180" vm="3388">
        <f ca="1"/>
        <v>112.32129999999999</v>
      </c>
      <c r="O364" s="180" vm="3389">
        <f ca="1"/>
        <v>4853610</v>
      </c>
      <c r="Q364" s="182">
        <f t="shared" ca="1" si="11"/>
        <v>0.11543235169544121</v>
      </c>
    </row>
    <row r="365" spans="1:17" x14ac:dyDescent="0.25">
      <c r="A365" s="178">
        <f t="shared" si="12"/>
        <v>361</v>
      </c>
      <c r="B365" s="178" vm="3390">
        <f ca="1"/>
        <v>42739</v>
      </c>
      <c r="C365" s="178" vm="3186">
        <f ca="1"/>
        <v>7.14</v>
      </c>
      <c r="D365" s="178" vm="3162">
        <f ca="1"/>
        <v>7</v>
      </c>
      <c r="E365" s="178" vm="3391">
        <f ca="1"/>
        <v>7.25</v>
      </c>
      <c r="F365" s="178" vm="3162">
        <f ca="1"/>
        <v>7</v>
      </c>
      <c r="G365" s="178" vm="3392">
        <f ca="1"/>
        <v>1034640</v>
      </c>
      <c r="I365" s="178">
        <f ca="1"/>
        <v>2149</v>
      </c>
      <c r="J365" s="180" vm="3393">
        <f ca="1"/>
        <v>45336</v>
      </c>
      <c r="K365" s="180" vm="3394">
        <f ca="1"/>
        <v>108.37</v>
      </c>
      <c r="L365" s="180" vm="3395">
        <f ca="1"/>
        <v>108.99</v>
      </c>
      <c r="M365" s="180" vm="3396">
        <f ca="1"/>
        <v>109.66500000000001</v>
      </c>
      <c r="N365" s="180" vm="3397">
        <f ca="1"/>
        <v>106.02</v>
      </c>
      <c r="O365" s="180" vm="3398">
        <f ca="1"/>
        <v>1944271</v>
      </c>
      <c r="Q365" s="182">
        <f t="shared" ca="1" si="11"/>
        <v>1.3283368414318321E-2</v>
      </c>
    </row>
    <row r="366" spans="1:17" x14ac:dyDescent="0.25">
      <c r="A366" s="178">
        <f t="shared" si="12"/>
        <v>362</v>
      </c>
      <c r="B366" s="178" vm="3399">
        <f ca="1"/>
        <v>42740</v>
      </c>
      <c r="C366" s="178" vm="3188">
        <f ca="1"/>
        <v>7.08</v>
      </c>
      <c r="D366" s="178" vm="3292">
        <f ca="1"/>
        <v>7.15</v>
      </c>
      <c r="E366" s="178" vm="3292">
        <f ca="1"/>
        <v>7.15</v>
      </c>
      <c r="F366" s="178" vm="3400">
        <f ca="1"/>
        <v>6.8849999999999998</v>
      </c>
      <c r="G366" s="178" vm="3401">
        <f ca="1"/>
        <v>1389124</v>
      </c>
      <c r="I366" s="178">
        <f ca="1"/>
        <v>2148</v>
      </c>
      <c r="J366" s="180" vm="3402">
        <f ca="1"/>
        <v>45335</v>
      </c>
      <c r="K366" s="180" vm="3403">
        <f ca="1"/>
        <v>106.94</v>
      </c>
      <c r="L366" s="180" vm="3404">
        <f ca="1"/>
        <v>105.4</v>
      </c>
      <c r="M366" s="180" vm="1568">
        <f ca="1"/>
        <v>108.5</v>
      </c>
      <c r="N366" s="180" vm="3405">
        <f ca="1"/>
        <v>104.6352</v>
      </c>
      <c r="O366" s="180" vm="3406">
        <f ca="1"/>
        <v>1370148</v>
      </c>
      <c r="Q366" s="182">
        <f t="shared" ca="1" si="11"/>
        <v>-2.8939444664447977E-2</v>
      </c>
    </row>
    <row r="367" spans="1:17" x14ac:dyDescent="0.25">
      <c r="A367" s="178">
        <f t="shared" si="12"/>
        <v>363</v>
      </c>
      <c r="B367" s="178" vm="3407">
        <f ca="1"/>
        <v>42741</v>
      </c>
      <c r="C367" s="178" vm="3162">
        <f ca="1"/>
        <v>7</v>
      </c>
      <c r="D367" s="178" vm="3408">
        <f ca="1"/>
        <v>7.12</v>
      </c>
      <c r="E367" s="178" vm="3409">
        <f ca="1"/>
        <v>7.16</v>
      </c>
      <c r="F367" s="178" vm="3380">
        <f ca="1"/>
        <v>6.95</v>
      </c>
      <c r="G367" s="178" vm="3410">
        <f ca="1"/>
        <v>553189</v>
      </c>
      <c r="I367" s="178">
        <f ca="1"/>
        <v>2147</v>
      </c>
      <c r="J367" s="180" vm="3411">
        <f ca="1"/>
        <v>45334</v>
      </c>
      <c r="K367" s="180" vm="3412">
        <f ca="1"/>
        <v>110.08</v>
      </c>
      <c r="L367" s="180" vm="3413">
        <f ca="1"/>
        <v>108.14</v>
      </c>
      <c r="M367" s="180" vm="3414">
        <f ca="1"/>
        <v>112.41</v>
      </c>
      <c r="N367" s="180" vm="1770">
        <f ca="1"/>
        <v>108</v>
      </c>
      <c r="O367" s="180" vm="3415">
        <f ca="1"/>
        <v>1554139</v>
      </c>
      <c r="Q367" s="182">
        <f t="shared" ca="1" si="11"/>
        <v>2.3344502803501487E-2</v>
      </c>
    </row>
    <row r="368" spans="1:17" x14ac:dyDescent="0.25">
      <c r="A368" s="178">
        <f t="shared" si="12"/>
        <v>364</v>
      </c>
      <c r="B368" s="178" vm="3416">
        <f ca="1"/>
        <v>42744</v>
      </c>
      <c r="C368" s="178" vm="3417">
        <f ca="1"/>
        <v>7.06</v>
      </c>
      <c r="D368" s="178" vm="3162">
        <f ca="1"/>
        <v>7</v>
      </c>
      <c r="E368" s="178" vm="3292">
        <f ca="1"/>
        <v>7.15</v>
      </c>
      <c r="F368" s="178" vm="3350">
        <f ca="1"/>
        <v>6.9</v>
      </c>
      <c r="G368" s="178" vm="3418">
        <f ca="1"/>
        <v>693331</v>
      </c>
      <c r="I368" s="178">
        <f ca="1"/>
        <v>2146</v>
      </c>
      <c r="J368" s="180" vm="3419">
        <f ca="1"/>
        <v>45331</v>
      </c>
      <c r="K368" s="180" vm="3420">
        <f ca="1"/>
        <v>107.54</v>
      </c>
      <c r="L368" s="180" vm="3421">
        <f ca="1"/>
        <v>105.1</v>
      </c>
      <c r="M368" s="180" vm="3422">
        <f ca="1"/>
        <v>107.77</v>
      </c>
      <c r="N368" s="180" vm="3423">
        <f ca="1"/>
        <v>104.62</v>
      </c>
      <c r="O368" s="180" vm="3424">
        <f ca="1"/>
        <v>1263917</v>
      </c>
      <c r="Q368" s="182">
        <f t="shared" ca="1" si="11"/>
        <v>3.0495636693652406E-2</v>
      </c>
    </row>
    <row r="369" spans="1:17" x14ac:dyDescent="0.25">
      <c r="A369" s="178">
        <f t="shared" si="12"/>
        <v>365</v>
      </c>
      <c r="B369" s="178" vm="3425">
        <f ca="1"/>
        <v>42745</v>
      </c>
      <c r="C369" s="178" vm="3271">
        <f ca="1"/>
        <v>7.18</v>
      </c>
      <c r="D369" s="178" vm="3426">
        <f ca="1"/>
        <v>7.04</v>
      </c>
      <c r="E369" s="178" vm="3282">
        <f ca="1"/>
        <v>7.29</v>
      </c>
      <c r="F369" s="178" vm="3309">
        <f ca="1"/>
        <v>7.01</v>
      </c>
      <c r="G369" s="178" vm="3427">
        <f ca="1"/>
        <v>581115</v>
      </c>
      <c r="I369" s="178">
        <f ca="1"/>
        <v>2145</v>
      </c>
      <c r="J369" s="180" vm="3428">
        <f ca="1"/>
        <v>45330</v>
      </c>
      <c r="K369" s="180" vm="3429">
        <f ca="1"/>
        <v>104.31</v>
      </c>
      <c r="L369" s="180" vm="3430">
        <f ca="1"/>
        <v>100.97</v>
      </c>
      <c r="M369" s="180" vm="3431">
        <f ca="1"/>
        <v>104.37</v>
      </c>
      <c r="N369" s="180" vm="3432">
        <f ca="1"/>
        <v>99.334299999999999</v>
      </c>
      <c r="O369" s="180" vm="3433">
        <f ca="1"/>
        <v>1135996</v>
      </c>
      <c r="Q369" s="182">
        <f t="shared" ca="1" si="11"/>
        <v>4.2497093708790394E-2</v>
      </c>
    </row>
    <row r="370" spans="1:17" x14ac:dyDescent="0.25">
      <c r="A370" s="178">
        <f t="shared" si="12"/>
        <v>366</v>
      </c>
      <c r="B370" s="178" vm="3434">
        <f ca="1"/>
        <v>42746</v>
      </c>
      <c r="C370" s="178" vm="3292">
        <f ca="1"/>
        <v>7.15</v>
      </c>
      <c r="D370" s="178" vm="3435">
        <f ca="1"/>
        <v>7.22</v>
      </c>
      <c r="E370" s="178" vm="3436">
        <f ca="1"/>
        <v>7.23</v>
      </c>
      <c r="F370" s="178" vm="3437">
        <f ca="1"/>
        <v>7.0400999999999998</v>
      </c>
      <c r="G370" s="178" vm="3438">
        <f ca="1"/>
        <v>652958</v>
      </c>
      <c r="I370" s="178">
        <f ca="1"/>
        <v>2144</v>
      </c>
      <c r="J370" s="180" vm="3439">
        <f ca="1"/>
        <v>45329</v>
      </c>
      <c r="K370" s="180" vm="1324">
        <f ca="1"/>
        <v>99.97</v>
      </c>
      <c r="L370" s="180" vm="3440">
        <f ca="1"/>
        <v>99.82</v>
      </c>
      <c r="M370" s="180" vm="292">
        <f ca="1"/>
        <v>100.51</v>
      </c>
      <c r="N370" s="180" vm="1218">
        <f ca="1"/>
        <v>97.86</v>
      </c>
      <c r="O370" s="180" vm="3441">
        <f ca="1"/>
        <v>1020987</v>
      </c>
      <c r="Q370" s="182">
        <f t="shared" ca="1" si="11"/>
        <v>9.7502908444993125E-3</v>
      </c>
    </row>
    <row r="371" spans="1:17" x14ac:dyDescent="0.25">
      <c r="A371" s="178">
        <f t="shared" si="12"/>
        <v>367</v>
      </c>
      <c r="B371" s="178" vm="3442">
        <f ca="1"/>
        <v>42747</v>
      </c>
      <c r="C371" s="178" vm="3443">
        <f ca="1"/>
        <v>7.05</v>
      </c>
      <c r="D371" s="178" vm="3293">
        <f ca="1"/>
        <v>7.13</v>
      </c>
      <c r="E371" s="178" vm="3293">
        <f ca="1"/>
        <v>7.13</v>
      </c>
      <c r="F371" s="178" vm="3444">
        <f ca="1"/>
        <v>6.9207000000000001</v>
      </c>
      <c r="G371" s="178" vm="3445">
        <f ca="1"/>
        <v>791639</v>
      </c>
      <c r="I371" s="178">
        <f ca="1"/>
        <v>2143</v>
      </c>
      <c r="J371" s="180" vm="3446">
        <f ca="1"/>
        <v>45328</v>
      </c>
      <c r="K371" s="180" vm="3447">
        <f ca="1"/>
        <v>99</v>
      </c>
      <c r="L371" s="180" vm="3448">
        <f ca="1"/>
        <v>96.484999999999999</v>
      </c>
      <c r="M371" s="180" vm="3449">
        <f ca="1"/>
        <v>99.6</v>
      </c>
      <c r="N371" s="180" vm="3450">
        <f ca="1"/>
        <v>94.5</v>
      </c>
      <c r="O371" s="180" vm="3451">
        <f ca="1"/>
        <v>1004305</v>
      </c>
      <c r="Q371" s="182">
        <f t="shared" ca="1" si="11"/>
        <v>2.8586547761416694E-2</v>
      </c>
    </row>
    <row r="372" spans="1:17" x14ac:dyDescent="0.25">
      <c r="A372" s="178">
        <f t="shared" si="12"/>
        <v>368</v>
      </c>
      <c r="B372" s="178" vm="3452">
        <f ca="1"/>
        <v>42748</v>
      </c>
      <c r="C372" s="178" vm="3175">
        <f ca="1"/>
        <v>7.07</v>
      </c>
      <c r="D372" s="178" vm="3417">
        <f ca="1"/>
        <v>7.06</v>
      </c>
      <c r="E372" s="178" vm="3240">
        <f ca="1"/>
        <v>7.24</v>
      </c>
      <c r="F372" s="178" vm="3453">
        <f ca="1"/>
        <v>6.9550000000000001</v>
      </c>
      <c r="G372" s="178" vm="3454">
        <f ca="1"/>
        <v>656937</v>
      </c>
      <c r="I372" s="178">
        <f ca="1"/>
        <v>2142</v>
      </c>
      <c r="J372" s="180" vm="3455">
        <f ca="1"/>
        <v>45327</v>
      </c>
      <c r="K372" s="180" vm="3456">
        <f ca="1"/>
        <v>96.21</v>
      </c>
      <c r="L372" s="180" vm="3457">
        <f ca="1"/>
        <v>97.53</v>
      </c>
      <c r="M372" s="180" vm="3458">
        <f ca="1"/>
        <v>97.71</v>
      </c>
      <c r="N372" s="180" vm="3459">
        <f ca="1"/>
        <v>95.26</v>
      </c>
      <c r="O372" s="180" vm="3460">
        <f ca="1"/>
        <v>922048</v>
      </c>
      <c r="Q372" s="182">
        <f t="shared" ca="1" si="11"/>
        <v>-2.0269226256733382E-2</v>
      </c>
    </row>
    <row r="373" spans="1:17" x14ac:dyDescent="0.25">
      <c r="A373" s="178">
        <f t="shared" si="12"/>
        <v>369</v>
      </c>
      <c r="B373" s="178" vm="3461">
        <f ca="1"/>
        <v>42752</v>
      </c>
      <c r="C373" s="178" vm="3408">
        <f ca="1"/>
        <v>7.12</v>
      </c>
      <c r="D373" s="178" vm="3188">
        <f ca="1"/>
        <v>7.08</v>
      </c>
      <c r="E373" s="178" vm="3242">
        <f ca="1"/>
        <v>7.21</v>
      </c>
      <c r="F373" s="178" vm="3462">
        <f ca="1"/>
        <v>7.0265000000000004</v>
      </c>
      <c r="G373" s="178" vm="3463">
        <f ca="1"/>
        <v>553044</v>
      </c>
      <c r="I373" s="178">
        <f ca="1"/>
        <v>2141</v>
      </c>
      <c r="J373" s="180" vm="3464">
        <f ca="1"/>
        <v>45324</v>
      </c>
      <c r="K373" s="180" vm="3465">
        <f ca="1"/>
        <v>98.18</v>
      </c>
      <c r="L373" s="180" vm="3466">
        <f ca="1"/>
        <v>99.58</v>
      </c>
      <c r="M373" s="180" vm="3467">
        <f ca="1"/>
        <v>99.75</v>
      </c>
      <c r="N373" s="180" vm="675">
        <f ca="1"/>
        <v>96.91</v>
      </c>
      <c r="O373" s="180" vm="3468">
        <f ca="1"/>
        <v>1665911</v>
      </c>
      <c r="Q373" s="182">
        <f t="shared" ca="1" si="11"/>
        <v>-2.6435028435943645E-2</v>
      </c>
    </row>
    <row r="374" spans="1:17" x14ac:dyDescent="0.25">
      <c r="A374" s="178">
        <f t="shared" si="12"/>
        <v>370</v>
      </c>
      <c r="B374" s="178" vm="3469">
        <f ca="1"/>
        <v>42753</v>
      </c>
      <c r="C374" s="178" vm="3271">
        <f ca="1"/>
        <v>7.18</v>
      </c>
      <c r="D374" s="178" vm="3293">
        <f ca="1"/>
        <v>7.13</v>
      </c>
      <c r="E374" s="178" vm="3174">
        <f ca="1"/>
        <v>7.19</v>
      </c>
      <c r="F374" s="178" vm="3371">
        <f ca="1"/>
        <v>6.89</v>
      </c>
      <c r="G374" s="178" vm="3470">
        <f ca="1"/>
        <v>968925</v>
      </c>
      <c r="I374" s="178">
        <f ca="1"/>
        <v>2140</v>
      </c>
      <c r="J374" s="180" vm="3471">
        <f ca="1"/>
        <v>45323</v>
      </c>
      <c r="K374" s="180" vm="1019">
        <f ca="1"/>
        <v>100.81</v>
      </c>
      <c r="L374" s="180" vm="3472">
        <f ca="1"/>
        <v>103.04</v>
      </c>
      <c r="M374" s="180" vm="3473">
        <f ca="1"/>
        <v>103.3199</v>
      </c>
      <c r="N374" s="180" vm="3474">
        <f ca="1"/>
        <v>98.89</v>
      </c>
      <c r="O374" s="180" vm="3475">
        <f ca="1"/>
        <v>1759214</v>
      </c>
      <c r="Q374" s="182">
        <f t="shared" ca="1" si="11"/>
        <v>-6.6241776652309816E-3</v>
      </c>
    </row>
    <row r="375" spans="1:17" x14ac:dyDescent="0.25">
      <c r="A375" s="178">
        <f t="shared" si="12"/>
        <v>371</v>
      </c>
      <c r="B375" s="178" vm="3476">
        <f ca="1"/>
        <v>42754</v>
      </c>
      <c r="C375" s="178" vm="3165">
        <f ca="1"/>
        <v>6.98</v>
      </c>
      <c r="D375" s="178" vm="3271">
        <f ca="1"/>
        <v>7.18</v>
      </c>
      <c r="E375" s="178" vm="3282">
        <f ca="1"/>
        <v>7.29</v>
      </c>
      <c r="F375" s="178" vm="3477">
        <f ca="1"/>
        <v>6.94</v>
      </c>
      <c r="G375" s="178" vm="3478">
        <f ca="1"/>
        <v>864768</v>
      </c>
      <c r="I375" s="178">
        <f ca="1"/>
        <v>2139</v>
      </c>
      <c r="J375" s="180" vm="3479">
        <f ca="1"/>
        <v>45322</v>
      </c>
      <c r="K375" s="180" vm="3480">
        <f ca="1"/>
        <v>101.48</v>
      </c>
      <c r="L375" s="180" vm="3481">
        <f ca="1"/>
        <v>103</v>
      </c>
      <c r="M375" s="180" vm="3482">
        <f ca="1"/>
        <v>104.68</v>
      </c>
      <c r="N375" s="180" vm="3483">
        <f ca="1"/>
        <v>101.41</v>
      </c>
      <c r="O375" s="180" vm="3484">
        <f ca="1"/>
        <v>1278646</v>
      </c>
      <c r="Q375" s="182">
        <f t="shared" ca="1" si="11"/>
        <v>-2.3952074849214626E-2</v>
      </c>
    </row>
    <row r="376" spans="1:17" x14ac:dyDescent="0.25">
      <c r="A376" s="178">
        <f t="shared" si="12"/>
        <v>372</v>
      </c>
      <c r="B376" s="178" vm="3485">
        <f ca="1"/>
        <v>42755</v>
      </c>
      <c r="C376" s="178" vm="3409">
        <f ca="1"/>
        <v>7.16</v>
      </c>
      <c r="D376" s="178" vm="3486">
        <f ca="1"/>
        <v>6.97</v>
      </c>
      <c r="E376" s="178" vm="3271">
        <f ca="1"/>
        <v>7.18</v>
      </c>
      <c r="F376" s="178" vm="3486">
        <f ca="1"/>
        <v>6.97</v>
      </c>
      <c r="G376" s="178" vm="3487">
        <f ca="1"/>
        <v>603525</v>
      </c>
      <c r="I376" s="178">
        <f ca="1"/>
        <v>2138</v>
      </c>
      <c r="J376" s="180" vm="3488">
        <f ca="1"/>
        <v>45321</v>
      </c>
      <c r="K376" s="180" vm="3489">
        <f ca="1"/>
        <v>103.94</v>
      </c>
      <c r="L376" s="180" vm="3490">
        <f ca="1"/>
        <v>104.01</v>
      </c>
      <c r="M376" s="180" vm="3491">
        <f ca="1"/>
        <v>104.43</v>
      </c>
      <c r="N376" s="180" vm="3492">
        <f ca="1"/>
        <v>103.26</v>
      </c>
      <c r="O376" s="180" vm="3493">
        <f ca="1"/>
        <v>1009243</v>
      </c>
      <c r="Q376" s="182">
        <f t="shared" ca="1" si="11"/>
        <v>-4.4158658682426737E-3</v>
      </c>
    </row>
    <row r="377" spans="1:17" x14ac:dyDescent="0.25">
      <c r="A377" s="178">
        <f t="shared" si="12"/>
        <v>373</v>
      </c>
      <c r="B377" s="178" vm="3494">
        <f ca="1"/>
        <v>42758</v>
      </c>
      <c r="C377" s="178" vm="3175">
        <f ca="1"/>
        <v>7.07</v>
      </c>
      <c r="D377" s="178" vm="3174">
        <f ca="1"/>
        <v>7.19</v>
      </c>
      <c r="E377" s="178" vm="3174">
        <f ca="1"/>
        <v>7.19</v>
      </c>
      <c r="F377" s="178" vm="3165">
        <f ca="1"/>
        <v>6.98</v>
      </c>
      <c r="G377" s="178" vm="3495">
        <f ca="1"/>
        <v>756374</v>
      </c>
      <c r="I377" s="178">
        <f ca="1"/>
        <v>2137</v>
      </c>
      <c r="J377" s="180" vm="3496">
        <f ca="1"/>
        <v>45320</v>
      </c>
      <c r="K377" s="180" vm="3497">
        <f ca="1"/>
        <v>104.4</v>
      </c>
      <c r="L377" s="180" vm="1086">
        <f ca="1"/>
        <v>103.15</v>
      </c>
      <c r="M377" s="180" vm="3498">
        <f ca="1"/>
        <v>104.81</v>
      </c>
      <c r="N377" s="180" vm="3499">
        <f ca="1"/>
        <v>103.07</v>
      </c>
      <c r="O377" s="180" vm="3500">
        <f ca="1"/>
        <v>1718693</v>
      </c>
      <c r="Q377" s="182">
        <f t="shared" ca="1" si="11"/>
        <v>1.3889112160667311E-2</v>
      </c>
    </row>
    <row r="378" spans="1:17" x14ac:dyDescent="0.25">
      <c r="A378" s="178">
        <f t="shared" si="12"/>
        <v>374</v>
      </c>
      <c r="B378" s="178" vm="3501">
        <f ca="1"/>
        <v>42759</v>
      </c>
      <c r="C378" s="178" vm="3174">
        <f ca="1"/>
        <v>7.19</v>
      </c>
      <c r="D378" s="178" vm="3175">
        <f ca="1"/>
        <v>7.07</v>
      </c>
      <c r="E378" s="178" vm="3240">
        <f ca="1"/>
        <v>7.24</v>
      </c>
      <c r="F378" s="178" vm="3426">
        <f ca="1"/>
        <v>7.04</v>
      </c>
      <c r="G378" s="178" vm="3502">
        <f ca="1"/>
        <v>1440341</v>
      </c>
      <c r="I378" s="178">
        <f ca="1"/>
        <v>2136</v>
      </c>
      <c r="J378" s="180" vm="3503">
        <f ca="1"/>
        <v>45317</v>
      </c>
      <c r="K378" s="180" vm="1040">
        <f ca="1"/>
        <v>102.96</v>
      </c>
      <c r="L378" s="180" vm="3504">
        <f ca="1"/>
        <v>102.45</v>
      </c>
      <c r="M378" s="180" vm="3505">
        <f ca="1"/>
        <v>103.92</v>
      </c>
      <c r="N378" s="180" vm="3506">
        <f ca="1"/>
        <v>101.74</v>
      </c>
      <c r="O378" s="180" vm="3507">
        <f ca="1"/>
        <v>1639558</v>
      </c>
      <c r="Q378" s="182">
        <f t="shared" ca="1" si="11"/>
        <v>2.25920619396573E-2</v>
      </c>
    </row>
    <row r="379" spans="1:17" x14ac:dyDescent="0.25">
      <c r="A379" s="178">
        <f t="shared" si="12"/>
        <v>375</v>
      </c>
      <c r="B379" s="178" vm="3508">
        <f ca="1"/>
        <v>42760</v>
      </c>
      <c r="C379" s="178" vm="3261">
        <f ca="1"/>
        <v>7.32</v>
      </c>
      <c r="D379" s="178" vm="3509">
        <f ca="1"/>
        <v>7.2</v>
      </c>
      <c r="E379" s="178" vm="3510">
        <f ca="1"/>
        <v>7.3650000000000002</v>
      </c>
      <c r="F379" s="178" vm="3271">
        <f ca="1"/>
        <v>7.18</v>
      </c>
      <c r="G379" s="178" vm="3511">
        <f ca="1"/>
        <v>964975</v>
      </c>
      <c r="I379" s="178">
        <f ca="1"/>
        <v>2135</v>
      </c>
      <c r="J379" s="180" vm="3512">
        <f ca="1"/>
        <v>45316</v>
      </c>
      <c r="K379" s="180" vm="269">
        <f ca="1"/>
        <v>100.66</v>
      </c>
      <c r="L379" s="180" vm="990">
        <f ca="1"/>
        <v>100.92</v>
      </c>
      <c r="M379" s="180" vm="3513">
        <f ca="1"/>
        <v>101.47620000000001</v>
      </c>
      <c r="N379" s="180" vm="3514">
        <f ca="1"/>
        <v>99.25</v>
      </c>
      <c r="O379" s="180" vm="3515">
        <f ca="1"/>
        <v>1311945</v>
      </c>
      <c r="Q379" s="182">
        <f t="shared" ca="1" si="11"/>
        <v>4.5803126974495213E-3</v>
      </c>
    </row>
    <row r="380" spans="1:17" x14ac:dyDescent="0.25">
      <c r="A380" s="178">
        <f t="shared" si="12"/>
        <v>376</v>
      </c>
      <c r="B380" s="178" vm="3516">
        <f ca="1"/>
        <v>42761</v>
      </c>
      <c r="C380" s="178" vm="3242">
        <f ca="1"/>
        <v>7.21</v>
      </c>
      <c r="D380" s="178" vm="3185">
        <f ca="1"/>
        <v>7.37</v>
      </c>
      <c r="E380" s="178" vm="3517">
        <f ca="1"/>
        <v>7.4001000000000001</v>
      </c>
      <c r="F380" s="178" vm="3271">
        <f ca="1"/>
        <v>7.18</v>
      </c>
      <c r="G380" s="178" vm="3518">
        <f ca="1"/>
        <v>503036</v>
      </c>
      <c r="I380" s="178">
        <f ca="1"/>
        <v>2134</v>
      </c>
      <c r="J380" s="180" vm="3519">
        <f ca="1"/>
        <v>45315</v>
      </c>
      <c r="K380" s="180" vm="80">
        <f ca="1"/>
        <v>100.2</v>
      </c>
      <c r="L380" s="180" vm="3520">
        <f ca="1"/>
        <v>102.69</v>
      </c>
      <c r="M380" s="180" vm="3521">
        <f ca="1"/>
        <v>102.7936</v>
      </c>
      <c r="N380" s="180" vm="3449">
        <f ca="1"/>
        <v>99.6</v>
      </c>
      <c r="O380" s="180" vm="3522">
        <f ca="1"/>
        <v>1195695</v>
      </c>
      <c r="Q380" s="182">
        <f t="shared" ca="1" si="11"/>
        <v>-1.7706580611662217E-2</v>
      </c>
    </row>
    <row r="381" spans="1:17" x14ac:dyDescent="0.25">
      <c r="A381" s="178">
        <f t="shared" si="12"/>
        <v>377</v>
      </c>
      <c r="B381" s="178" vm="3523">
        <f ca="1"/>
        <v>42762</v>
      </c>
      <c r="C381" s="178" vm="3435">
        <f ca="1"/>
        <v>7.22</v>
      </c>
      <c r="D381" s="178" vm="3509">
        <f ca="1"/>
        <v>7.2</v>
      </c>
      <c r="E381" s="178" vm="3524">
        <f ca="1"/>
        <v>7.2549999999999999</v>
      </c>
      <c r="F381" s="178" vm="3525">
        <f ca="1"/>
        <v>7.1</v>
      </c>
      <c r="G381" s="178" vm="3526">
        <f ca="1"/>
        <v>565902</v>
      </c>
      <c r="I381" s="178">
        <f ca="1"/>
        <v>2133</v>
      </c>
      <c r="J381" s="180" vm="3527">
        <f ca="1"/>
        <v>45314</v>
      </c>
      <c r="K381" s="180" vm="1729">
        <f ca="1"/>
        <v>101.99</v>
      </c>
      <c r="L381" s="180" vm="3528">
        <f ca="1"/>
        <v>102.71</v>
      </c>
      <c r="M381" s="180" vm="3529">
        <f ca="1"/>
        <v>103.44</v>
      </c>
      <c r="N381" s="180" vm="3530">
        <f ca="1"/>
        <v>100.16</v>
      </c>
      <c r="O381" s="180" vm="3531">
        <f ca="1"/>
        <v>1407970</v>
      </c>
      <c r="Q381" s="182">
        <f t="shared" ca="1" si="11"/>
        <v>-9.8000791849739075E-4</v>
      </c>
    </row>
    <row r="382" spans="1:17" x14ac:dyDescent="0.25">
      <c r="A382" s="178">
        <f t="shared" si="12"/>
        <v>378</v>
      </c>
      <c r="B382" s="178" vm="3532">
        <f ca="1"/>
        <v>42765</v>
      </c>
      <c r="C382" s="178" vm="3436">
        <f ca="1"/>
        <v>7.23</v>
      </c>
      <c r="D382" s="178" vm="3260">
        <f ca="1"/>
        <v>7.17</v>
      </c>
      <c r="E382" s="178" vm="3198">
        <f ca="1"/>
        <v>7.26</v>
      </c>
      <c r="F382" s="178" vm="3533">
        <f ca="1"/>
        <v>7.02</v>
      </c>
      <c r="G382" s="178" vm="3534">
        <f ca="1"/>
        <v>738319</v>
      </c>
      <c r="I382" s="178">
        <f ca="1"/>
        <v>2132</v>
      </c>
      <c r="J382" s="180" vm="3535">
        <f ca="1"/>
        <v>45313</v>
      </c>
      <c r="K382" s="180" vm="3536">
        <f ca="1"/>
        <v>102.09</v>
      </c>
      <c r="L382" s="180" vm="3537">
        <f ca="1"/>
        <v>102.73</v>
      </c>
      <c r="M382" s="180" vm="3538">
        <f ca="1"/>
        <v>102.97</v>
      </c>
      <c r="N382" s="180" vm="3539">
        <f ca="1"/>
        <v>100.9</v>
      </c>
      <c r="O382" s="180" vm="3540">
        <f ca="1"/>
        <v>1234388</v>
      </c>
      <c r="Q382" s="182">
        <f t="shared" ca="1" si="11"/>
        <v>7.2749042829151579E-3</v>
      </c>
    </row>
    <row r="383" spans="1:17" x14ac:dyDescent="0.25">
      <c r="A383" s="178">
        <f t="shared" si="12"/>
        <v>379</v>
      </c>
      <c r="B383" s="178" vm="3541">
        <f ca="1"/>
        <v>42766</v>
      </c>
      <c r="C383" s="178" vm="3176">
        <f ca="1"/>
        <v>7.3</v>
      </c>
      <c r="D383" s="178" vm="3281">
        <f ca="1"/>
        <v>7.09</v>
      </c>
      <c r="E383" s="178" vm="3261">
        <f ca="1"/>
        <v>7.32</v>
      </c>
      <c r="F383" s="178" vm="3533">
        <f ca="1"/>
        <v>7.02</v>
      </c>
      <c r="G383" s="178" vm="3542">
        <f ca="1"/>
        <v>1194251</v>
      </c>
      <c r="I383" s="178">
        <f ca="1"/>
        <v>2131</v>
      </c>
      <c r="J383" s="180" vm="3543">
        <f ca="1"/>
        <v>45310</v>
      </c>
      <c r="K383" s="180" vm="3544">
        <f ca="1"/>
        <v>101.35</v>
      </c>
      <c r="L383" s="180" vm="3545">
        <f ca="1"/>
        <v>100.56</v>
      </c>
      <c r="M383" s="180" vm="3546">
        <f ca="1"/>
        <v>102.04</v>
      </c>
      <c r="N383" s="180" vm="3547">
        <f ca="1"/>
        <v>99.05</v>
      </c>
      <c r="O383" s="180" vm="3548">
        <f ca="1"/>
        <v>813348</v>
      </c>
      <c r="Q383" s="182">
        <f t="shared" ca="1" si="11"/>
        <v>8.4221453988784865E-3</v>
      </c>
    </row>
    <row r="384" spans="1:17" x14ac:dyDescent="0.25">
      <c r="A384" s="178">
        <f t="shared" si="12"/>
        <v>380</v>
      </c>
      <c r="B384" s="178" vm="3549">
        <f ca="1"/>
        <v>42767</v>
      </c>
      <c r="C384" s="178" vm="3282">
        <f ca="1"/>
        <v>7.29</v>
      </c>
      <c r="D384" s="178" vm="3550">
        <f ca="1"/>
        <v>7.34</v>
      </c>
      <c r="E384" s="178" vm="3010">
        <f ca="1"/>
        <v>7.54</v>
      </c>
      <c r="F384" s="178" vm="3174">
        <f ca="1"/>
        <v>7.19</v>
      </c>
      <c r="G384" s="178" vm="3551">
        <f ca="1"/>
        <v>1387596</v>
      </c>
      <c r="I384" s="178">
        <f ca="1"/>
        <v>2130</v>
      </c>
      <c r="J384" s="180" vm="3552">
        <f ca="1"/>
        <v>45309</v>
      </c>
      <c r="K384" s="180" vm="3553">
        <f ca="1"/>
        <v>100.5</v>
      </c>
      <c r="L384" s="180" vm="3554">
        <f ca="1"/>
        <v>100.1</v>
      </c>
      <c r="M384" s="180" vm="3555">
        <f ca="1"/>
        <v>100.9045</v>
      </c>
      <c r="N384" s="180" vm="3556">
        <f ca="1"/>
        <v>98.57</v>
      </c>
      <c r="O384" s="180" vm="3557">
        <f ca="1"/>
        <v>1044596</v>
      </c>
      <c r="Q384" s="182">
        <f t="shared" ca="1" si="11"/>
        <v>1.0301636334807856E-2</v>
      </c>
    </row>
    <row r="385" spans="1:17" x14ac:dyDescent="0.25">
      <c r="A385" s="178">
        <f t="shared" si="12"/>
        <v>381</v>
      </c>
      <c r="B385" s="178" vm="3558">
        <f ca="1"/>
        <v>42768</v>
      </c>
      <c r="C385" s="178" vm="3381">
        <f ca="1"/>
        <v>6.96</v>
      </c>
      <c r="D385" s="178" vm="3176">
        <f ca="1"/>
        <v>7.3</v>
      </c>
      <c r="E385" s="178" vm="3176">
        <f ca="1"/>
        <v>7.3</v>
      </c>
      <c r="F385" s="178" vm="3477">
        <f ca="1"/>
        <v>6.94</v>
      </c>
      <c r="G385" s="178" vm="3559">
        <f ca="1"/>
        <v>1325288</v>
      </c>
      <c r="I385" s="178">
        <f ca="1"/>
        <v>2129</v>
      </c>
      <c r="J385" s="180" vm="3560">
        <f ca="1"/>
        <v>45308</v>
      </c>
      <c r="K385" s="180" vm="3561">
        <f ca="1"/>
        <v>99.47</v>
      </c>
      <c r="L385" s="180" vm="3562">
        <f ca="1"/>
        <v>99.2</v>
      </c>
      <c r="M385" s="180" vm="3563">
        <f ca="1"/>
        <v>99.93</v>
      </c>
      <c r="N385" s="180" vm="3564">
        <f ca="1"/>
        <v>98.013999999999996</v>
      </c>
      <c r="O385" s="180" vm="3565">
        <f ca="1"/>
        <v>1145481</v>
      </c>
      <c r="Q385" s="182">
        <f t="shared" ca="1" si="11"/>
        <v>-1.2587578790267178E-2</v>
      </c>
    </row>
    <row r="386" spans="1:17" x14ac:dyDescent="0.25">
      <c r="A386" s="178">
        <f t="shared" si="12"/>
        <v>382</v>
      </c>
      <c r="B386" s="178" vm="3566">
        <f ca="1"/>
        <v>42769</v>
      </c>
      <c r="C386" s="178" vm="3340">
        <f ca="1"/>
        <v>6.77</v>
      </c>
      <c r="D386" s="178" vm="3371">
        <f ca="1"/>
        <v>6.89</v>
      </c>
      <c r="E386" s="178" vm="3162">
        <f ca="1"/>
        <v>7</v>
      </c>
      <c r="F386" s="178" vm="3567">
        <f ca="1"/>
        <v>6.6749999999999998</v>
      </c>
      <c r="G386" s="178" vm="3568">
        <f ca="1"/>
        <v>1286544</v>
      </c>
      <c r="I386" s="178">
        <f ca="1"/>
        <v>2128</v>
      </c>
      <c r="J386" s="180" vm="3569">
        <f ca="1"/>
        <v>45307</v>
      </c>
      <c r="K386" s="180" vm="3570">
        <f ca="1"/>
        <v>100.73</v>
      </c>
      <c r="L386" s="180" vm="3571">
        <f ca="1"/>
        <v>102.81</v>
      </c>
      <c r="M386" s="180" vm="3571">
        <f ca="1"/>
        <v>102.81</v>
      </c>
      <c r="N386" s="180" vm="3466">
        <f ca="1"/>
        <v>99.58</v>
      </c>
      <c r="O386" s="180" vm="3572">
        <f ca="1"/>
        <v>1758434</v>
      </c>
      <c r="Q386" s="182">
        <f t="shared" ca="1" si="11"/>
        <v>-2.6064575644011965E-2</v>
      </c>
    </row>
    <row r="387" spans="1:17" x14ac:dyDescent="0.25">
      <c r="A387" s="178">
        <f t="shared" si="12"/>
        <v>383</v>
      </c>
      <c r="B387" s="178" vm="3573">
        <f ca="1"/>
        <v>42772</v>
      </c>
      <c r="C387" s="178" vm="3574">
        <f ca="1"/>
        <v>6.81</v>
      </c>
      <c r="D387" s="178" vm="3575">
        <f ca="1"/>
        <v>6.78</v>
      </c>
      <c r="E387" s="178" vm="3574">
        <f ca="1"/>
        <v>6.81</v>
      </c>
      <c r="F387" s="178" vm="3576">
        <f ca="1"/>
        <v>6.625</v>
      </c>
      <c r="G387" s="178" vm="3577">
        <f ca="1"/>
        <v>1159489</v>
      </c>
      <c r="I387" s="178">
        <f ca="1"/>
        <v>2127</v>
      </c>
      <c r="J387" s="180" vm="3578">
        <f ca="1"/>
        <v>45303</v>
      </c>
      <c r="K387" s="180" vm="3579">
        <f ca="1"/>
        <v>103.39</v>
      </c>
      <c r="L387" s="180" vm="3580">
        <f ca="1"/>
        <v>105.16</v>
      </c>
      <c r="M387" s="180" vm="3581">
        <f ca="1"/>
        <v>105.8317</v>
      </c>
      <c r="N387" s="180" vm="3582">
        <f ca="1"/>
        <v>103.09</v>
      </c>
      <c r="O387" s="180" vm="3583">
        <f ca="1"/>
        <v>1432243</v>
      </c>
      <c r="Q387" s="182">
        <f t="shared" ca="1" si="11"/>
        <v>-1.4499269803649769E-2</v>
      </c>
    </row>
    <row r="388" spans="1:17" x14ac:dyDescent="0.25">
      <c r="A388" s="178">
        <f t="shared" si="12"/>
        <v>384</v>
      </c>
      <c r="B388" s="178" vm="3584">
        <f ca="1"/>
        <v>42773</v>
      </c>
      <c r="C388" s="178" vm="3585">
        <f ca="1"/>
        <v>6.66</v>
      </c>
      <c r="D388" s="178" vm="3360">
        <f ca="1"/>
        <v>6.85</v>
      </c>
      <c r="E388" s="178" vm="3586">
        <f ca="1"/>
        <v>6.88</v>
      </c>
      <c r="F388" s="178" vm="3587">
        <f ca="1"/>
        <v>6.62</v>
      </c>
      <c r="G388" s="178" vm="3588">
        <f ca="1"/>
        <v>798032</v>
      </c>
      <c r="I388" s="178">
        <f ca="1"/>
        <v>2126</v>
      </c>
      <c r="J388" s="180" vm="3589">
        <f ca="1"/>
        <v>45302</v>
      </c>
      <c r="K388" s="180" vm="44">
        <f ca="1"/>
        <v>104.9</v>
      </c>
      <c r="L388" s="180" vm="3590">
        <f ca="1"/>
        <v>105.2</v>
      </c>
      <c r="M388" s="180" vm="145">
        <f ca="1"/>
        <v>106.83</v>
      </c>
      <c r="N388" s="180" vm="3591">
        <f ca="1"/>
        <v>103.34010000000001</v>
      </c>
      <c r="O388" s="180" vm="3592">
        <f ca="1"/>
        <v>1637107</v>
      </c>
      <c r="Q388" s="182">
        <f t="shared" ca="1" si="11"/>
        <v>-2.4754844594288331E-3</v>
      </c>
    </row>
    <row r="389" spans="1:17" x14ac:dyDescent="0.25">
      <c r="A389" s="178">
        <f t="shared" si="12"/>
        <v>385</v>
      </c>
      <c r="B389" s="178" vm="3593">
        <f ca="1"/>
        <v>42774</v>
      </c>
      <c r="C389" s="178" vm="3340">
        <f ca="1"/>
        <v>6.77</v>
      </c>
      <c r="D389" s="178" vm="3594">
        <f ca="1"/>
        <v>6.64</v>
      </c>
      <c r="E389" s="178" vm="3574">
        <f ca="1"/>
        <v>6.81</v>
      </c>
      <c r="F389" s="178" vm="3595">
        <f ca="1"/>
        <v>6.45</v>
      </c>
      <c r="G389" s="178" vm="3596">
        <f ca="1"/>
        <v>1286839</v>
      </c>
      <c r="I389" s="178">
        <f ca="1"/>
        <v>2125</v>
      </c>
      <c r="J389" s="180" vm="3597">
        <f ca="1"/>
        <v>45301</v>
      </c>
      <c r="K389" s="180" vm="3580">
        <f ca="1"/>
        <v>105.16</v>
      </c>
      <c r="L389" s="180" vm="3598">
        <f ca="1"/>
        <v>101.19</v>
      </c>
      <c r="M389" s="180" vm="3599">
        <f ca="1"/>
        <v>106</v>
      </c>
      <c r="N389" s="180" vm="3600">
        <f ca="1"/>
        <v>100.604</v>
      </c>
      <c r="O389" s="180" vm="3601">
        <f ca="1"/>
        <v>2245430</v>
      </c>
      <c r="Q389" s="182">
        <f t="shared" ca="1" si="11"/>
        <v>4.9113533298106915E-2</v>
      </c>
    </row>
    <row r="390" spans="1:17" x14ac:dyDescent="0.25">
      <c r="A390" s="178">
        <f t="shared" si="12"/>
        <v>386</v>
      </c>
      <c r="B390" s="178" vm="3602">
        <f ca="1"/>
        <v>42775</v>
      </c>
      <c r="C390" s="178" vm="3162">
        <f ca="1"/>
        <v>7</v>
      </c>
      <c r="D390" s="178" vm="3327">
        <f ca="1"/>
        <v>6.8</v>
      </c>
      <c r="E390" s="178" vm="3603">
        <f ca="1"/>
        <v>7.11</v>
      </c>
      <c r="F390" s="178" vm="3327">
        <f ca="1"/>
        <v>6.8</v>
      </c>
      <c r="G390" s="178" vm="3604">
        <f ca="1"/>
        <v>1133268</v>
      </c>
      <c r="I390" s="178">
        <f ca="1"/>
        <v>2124</v>
      </c>
      <c r="J390" s="180" vm="3605">
        <f ca="1"/>
        <v>45300</v>
      </c>
      <c r="K390" s="180" vm="3606">
        <f ca="1"/>
        <v>100.12</v>
      </c>
      <c r="L390" s="180" vm="3607">
        <f ca="1"/>
        <v>103.35</v>
      </c>
      <c r="M390" s="180" vm="3608">
        <f ca="1"/>
        <v>104.14</v>
      </c>
      <c r="N390" s="180" vm="3609">
        <f ca="1"/>
        <v>100.11</v>
      </c>
      <c r="O390" s="180" vm="3610">
        <f ca="1"/>
        <v>2942465</v>
      </c>
      <c r="Q390" s="182">
        <f t="shared" ref="Q390:Q453" ca="1" si="13">LN(K390/K391)</f>
        <v>-3.83098525192304E-2</v>
      </c>
    </row>
    <row r="391" spans="1:17" x14ac:dyDescent="0.25">
      <c r="A391" s="178">
        <f t="shared" ref="A391:A454" si="14">A390+1</f>
        <v>387</v>
      </c>
      <c r="B391" s="178" vm="3611">
        <f ca="1"/>
        <v>42776</v>
      </c>
      <c r="C391" s="178" vm="3603">
        <f ca="1"/>
        <v>7.11</v>
      </c>
      <c r="D391" s="178" vm="3417">
        <f ca="1"/>
        <v>7.06</v>
      </c>
      <c r="E391" s="178" vm="3207">
        <f ca="1"/>
        <v>7.33</v>
      </c>
      <c r="F391" s="178" vm="3443">
        <f ca="1"/>
        <v>7.05</v>
      </c>
      <c r="G391" s="178" vm="3612">
        <f ca="1"/>
        <v>2279454</v>
      </c>
      <c r="I391" s="178">
        <f ca="1"/>
        <v>2123</v>
      </c>
      <c r="J391" s="180" vm="3613">
        <f ca="1"/>
        <v>45299</v>
      </c>
      <c r="K391" s="180" vm="1636">
        <f ca="1"/>
        <v>104.03</v>
      </c>
      <c r="L391" s="180" vm="3614">
        <f ca="1"/>
        <v>98.5</v>
      </c>
      <c r="M391" s="180" vm="3615">
        <f ca="1"/>
        <v>104.85</v>
      </c>
      <c r="N391" s="180" vm="3616">
        <f ca="1"/>
        <v>96.02</v>
      </c>
      <c r="O391" s="180" vm="3617">
        <f ca="1"/>
        <v>7257957</v>
      </c>
      <c r="Q391" s="182">
        <f t="shared" ca="1" si="13"/>
        <v>0.18505527172605121</v>
      </c>
    </row>
    <row r="392" spans="1:17" x14ac:dyDescent="0.25">
      <c r="A392" s="178">
        <f t="shared" si="14"/>
        <v>388</v>
      </c>
      <c r="B392" s="178" vm="3618">
        <f ca="1"/>
        <v>42779</v>
      </c>
      <c r="C392" s="178" vm="3242">
        <f ca="1"/>
        <v>7.21</v>
      </c>
      <c r="D392" s="178" vm="3186">
        <f ca="1"/>
        <v>7.14</v>
      </c>
      <c r="E392" s="178" vm="3251">
        <f ca="1"/>
        <v>7.27</v>
      </c>
      <c r="F392" s="178" vm="3603">
        <f ca="1"/>
        <v>7.11</v>
      </c>
      <c r="G392" s="178" vm="3619">
        <f ca="1"/>
        <v>1071782</v>
      </c>
      <c r="I392" s="178">
        <f ca="1"/>
        <v>2122</v>
      </c>
      <c r="J392" s="180" vm="3620">
        <f ca="1"/>
        <v>45296</v>
      </c>
      <c r="K392" s="180" vm="3621">
        <f ca="1"/>
        <v>86.454999999999998</v>
      </c>
      <c r="L392" s="180" vm="719">
        <f ca="1"/>
        <v>89</v>
      </c>
      <c r="M392" s="180" vm="3622">
        <f ca="1"/>
        <v>89.474999999999994</v>
      </c>
      <c r="N392" s="180" vm="3623">
        <f ca="1"/>
        <v>85.71</v>
      </c>
      <c r="O392" s="180" vm="3624">
        <f ca="1"/>
        <v>2857360</v>
      </c>
      <c r="Q392" s="182">
        <f t="shared" ca="1" si="13"/>
        <v>-3.7738185997033408E-2</v>
      </c>
    </row>
    <row r="393" spans="1:17" x14ac:dyDescent="0.25">
      <c r="A393" s="178">
        <f t="shared" si="14"/>
        <v>389</v>
      </c>
      <c r="B393" s="178" vm="3625">
        <f ca="1"/>
        <v>42780</v>
      </c>
      <c r="C393" s="178" vm="3626">
        <f ca="1"/>
        <v>7.31</v>
      </c>
      <c r="D393" s="178" vm="3260">
        <f ca="1"/>
        <v>7.17</v>
      </c>
      <c r="E393" s="178" vm="3002">
        <f ca="1"/>
        <v>7.35</v>
      </c>
      <c r="F393" s="178" vm="3409">
        <f ca="1"/>
        <v>7.16</v>
      </c>
      <c r="G393" s="178" vm="3627">
        <f ca="1"/>
        <v>808504</v>
      </c>
      <c r="I393" s="178">
        <f ca="1"/>
        <v>2121</v>
      </c>
      <c r="J393" s="180" vm="3628">
        <f ca="1"/>
        <v>45295</v>
      </c>
      <c r="K393" s="180" vm="3629">
        <f ca="1"/>
        <v>89.78</v>
      </c>
      <c r="L393" s="180" vm="3630">
        <f ca="1"/>
        <v>88.19</v>
      </c>
      <c r="M393" s="180" vm="3631">
        <f ca="1"/>
        <v>91.2</v>
      </c>
      <c r="N393" s="180" vm="3632">
        <f ca="1"/>
        <v>87.91</v>
      </c>
      <c r="O393" s="180" vm="3633">
        <f ca="1"/>
        <v>2094703</v>
      </c>
      <c r="Q393" s="182">
        <f t="shared" ca="1" si="13"/>
        <v>1.2215089965425075E-2</v>
      </c>
    </row>
    <row r="394" spans="1:17" x14ac:dyDescent="0.25">
      <c r="A394" s="178">
        <f t="shared" si="14"/>
        <v>390</v>
      </c>
      <c r="B394" s="178" vm="3634">
        <f ca="1"/>
        <v>42781</v>
      </c>
      <c r="C394" s="178" vm="3509">
        <f ca="1"/>
        <v>7.2</v>
      </c>
      <c r="D394" s="178" vm="3251">
        <f ca="1"/>
        <v>7.27</v>
      </c>
      <c r="E394" s="178" vm="3635">
        <f ca="1"/>
        <v>7.3700999999999999</v>
      </c>
      <c r="F394" s="178" vm="3636">
        <f ca="1"/>
        <v>7.1849999999999996</v>
      </c>
      <c r="G394" s="178" vm="3637">
        <f ca="1"/>
        <v>1203325</v>
      </c>
      <c r="I394" s="178">
        <f ca="1"/>
        <v>2120</v>
      </c>
      <c r="J394" s="180" vm="3638">
        <f ca="1"/>
        <v>45294</v>
      </c>
      <c r="K394" s="180" vm="3639">
        <f ca="1"/>
        <v>88.69</v>
      </c>
      <c r="L394" s="180" vm="3640">
        <f ca="1"/>
        <v>92.12</v>
      </c>
      <c r="M394" s="180" vm="3641">
        <f ca="1"/>
        <v>92.22</v>
      </c>
      <c r="N394" s="180" vm="3642">
        <f ca="1"/>
        <v>88.43</v>
      </c>
      <c r="O394" s="180" vm="3643">
        <f ca="1"/>
        <v>2243455</v>
      </c>
      <c r="Q394" s="182">
        <f t="shared" ca="1" si="13"/>
        <v>-5.5697832043172857E-2</v>
      </c>
    </row>
    <row r="395" spans="1:17" x14ac:dyDescent="0.25">
      <c r="A395" s="178">
        <f t="shared" si="14"/>
        <v>391</v>
      </c>
      <c r="B395" s="178" vm="3644">
        <f ca="1"/>
        <v>42782</v>
      </c>
      <c r="C395" s="178" vm="3162">
        <f ca="1"/>
        <v>7</v>
      </c>
      <c r="D395" s="178" vm="3242">
        <f ca="1"/>
        <v>7.21</v>
      </c>
      <c r="E395" s="178" vm="3391">
        <f ca="1"/>
        <v>7.25</v>
      </c>
      <c r="F395" s="178" vm="3645">
        <f ca="1"/>
        <v>6.93</v>
      </c>
      <c r="G395" s="178" vm="3646">
        <f ca="1"/>
        <v>864992</v>
      </c>
      <c r="I395" s="178">
        <f ca="1"/>
        <v>2119</v>
      </c>
      <c r="J395" s="180" vm="3647">
        <f ca="1"/>
        <v>45293</v>
      </c>
      <c r="K395" s="180" vm="3648">
        <f ca="1"/>
        <v>93.77</v>
      </c>
      <c r="L395" s="180" vm="3649">
        <f ca="1"/>
        <v>92.7</v>
      </c>
      <c r="M395" s="180" vm="3650">
        <f ca="1"/>
        <v>95.68</v>
      </c>
      <c r="N395" s="180" vm="3651">
        <f ca="1"/>
        <v>92.18</v>
      </c>
      <c r="O395" s="180" vm="3652">
        <f ca="1"/>
        <v>1670305</v>
      </c>
      <c r="Q395" s="182">
        <f t="shared" ca="1" si="13"/>
        <v>3.8465695467764256E-3</v>
      </c>
    </row>
    <row r="396" spans="1:17" x14ac:dyDescent="0.25">
      <c r="A396" s="178">
        <f t="shared" si="14"/>
        <v>392</v>
      </c>
      <c r="B396" s="178" vm="3653">
        <f ca="1"/>
        <v>42783</v>
      </c>
      <c r="C396" s="178" vm="3165">
        <f ca="1"/>
        <v>6.98</v>
      </c>
      <c r="D396" s="178" vm="3162">
        <f ca="1"/>
        <v>7</v>
      </c>
      <c r="E396" s="178" vm="3283">
        <f ca="1"/>
        <v>7.03</v>
      </c>
      <c r="F396" s="178" vm="3371">
        <f ca="1"/>
        <v>6.89</v>
      </c>
      <c r="G396" s="178" vm="3654">
        <f ca="1"/>
        <v>821926</v>
      </c>
      <c r="I396" s="178">
        <f ca="1"/>
        <v>2118</v>
      </c>
      <c r="J396" s="180" vm="3655">
        <f ca="1"/>
        <v>45289</v>
      </c>
      <c r="K396" s="180" vm="3656">
        <f ca="1"/>
        <v>93.41</v>
      </c>
      <c r="L396" s="180" vm="3657">
        <f ca="1"/>
        <v>95</v>
      </c>
      <c r="M396" s="180" vm="3658">
        <f ca="1"/>
        <v>95.94</v>
      </c>
      <c r="N396" s="180" vm="3659">
        <f ca="1"/>
        <v>92.88</v>
      </c>
      <c r="O396" s="180" vm="3660">
        <f ca="1"/>
        <v>1277012</v>
      </c>
      <c r="Q396" s="182">
        <f t="shared" ca="1" si="13"/>
        <v>-1.971655983393061E-2</v>
      </c>
    </row>
    <row r="397" spans="1:17" x14ac:dyDescent="0.25">
      <c r="A397" s="178">
        <f t="shared" si="14"/>
        <v>393</v>
      </c>
      <c r="B397" s="178" vm="3661">
        <f ca="1"/>
        <v>42787</v>
      </c>
      <c r="C397" s="178" vm="3645">
        <f ca="1"/>
        <v>6.93</v>
      </c>
      <c r="D397" s="178" vm="3381">
        <f ca="1"/>
        <v>6.96</v>
      </c>
      <c r="E397" s="178" vm="3662">
        <f ca="1"/>
        <v>6.9898999999999996</v>
      </c>
      <c r="F397" s="178" vm="3575">
        <f ca="1"/>
        <v>6.78</v>
      </c>
      <c r="G397" s="178" vm="3663">
        <f ca="1"/>
        <v>1419205</v>
      </c>
      <c r="I397" s="178">
        <f ca="1"/>
        <v>2117</v>
      </c>
      <c r="J397" s="180" vm="3664">
        <f ca="1"/>
        <v>45288</v>
      </c>
      <c r="K397" s="180" vm="3665">
        <f ca="1"/>
        <v>95.27</v>
      </c>
      <c r="L397" s="180" vm="3666">
        <f ca="1"/>
        <v>94.36</v>
      </c>
      <c r="M397" s="180" vm="3667">
        <f ca="1"/>
        <v>95.29</v>
      </c>
      <c r="N397" s="180" vm="3668">
        <f ca="1"/>
        <v>93.98</v>
      </c>
      <c r="O397" s="180" vm="3669">
        <f ca="1"/>
        <v>1169072</v>
      </c>
      <c r="Q397" s="182">
        <f t="shared" ca="1" si="13"/>
        <v>8.0093167117232279E-3</v>
      </c>
    </row>
    <row r="398" spans="1:17" x14ac:dyDescent="0.25">
      <c r="A398" s="178">
        <f t="shared" si="14"/>
        <v>394</v>
      </c>
      <c r="B398" s="178" vm="3670">
        <f ca="1"/>
        <v>42788</v>
      </c>
      <c r="C398" s="178" vm="3370">
        <f ca="1"/>
        <v>6.86</v>
      </c>
      <c r="D398" s="178" vm="3381">
        <f ca="1"/>
        <v>6.96</v>
      </c>
      <c r="E398" s="178" vm="3188">
        <f ca="1"/>
        <v>7.08</v>
      </c>
      <c r="F398" s="178" vm="3671">
        <f ca="1"/>
        <v>6.8150000000000004</v>
      </c>
      <c r="G398" s="178" vm="3672">
        <f ca="1"/>
        <v>679592</v>
      </c>
      <c r="I398" s="178">
        <f ca="1"/>
        <v>2116</v>
      </c>
      <c r="J398" s="180" vm="3673">
        <f ca="1"/>
        <v>45287</v>
      </c>
      <c r="K398" s="180" vm="752">
        <f ca="1"/>
        <v>94.51</v>
      </c>
      <c r="L398" s="180" vm="311">
        <f ca="1"/>
        <v>96.75</v>
      </c>
      <c r="M398" s="180" vm="3674">
        <f ca="1"/>
        <v>96.96</v>
      </c>
      <c r="N398" s="180" vm="3675">
        <f ca="1"/>
        <v>94.2</v>
      </c>
      <c r="O398" s="180" vm="3676">
        <f ca="1"/>
        <v>1570998</v>
      </c>
      <c r="Q398" s="182">
        <f t="shared" ca="1" si="13"/>
        <v>-2.2907753452283849E-2</v>
      </c>
    </row>
    <row r="399" spans="1:17" x14ac:dyDescent="0.25">
      <c r="A399" s="178">
        <f t="shared" si="14"/>
        <v>395</v>
      </c>
      <c r="B399" s="178" vm="3677">
        <f ca="1"/>
        <v>42789</v>
      </c>
      <c r="C399" s="178" vm="3678">
        <f ca="1"/>
        <v>6.74</v>
      </c>
      <c r="D399" s="178" vm="3575">
        <f ca="1"/>
        <v>6.78</v>
      </c>
      <c r="E399" s="178" vm="3679">
        <f ca="1"/>
        <v>6.8449999999999998</v>
      </c>
      <c r="F399" s="178" vm="3680">
        <f ca="1"/>
        <v>6.67</v>
      </c>
      <c r="G399" s="178" vm="3681">
        <f ca="1"/>
        <v>1267003</v>
      </c>
      <c r="I399" s="178">
        <f ca="1"/>
        <v>2115</v>
      </c>
      <c r="J399" s="180" vm="3682">
        <f ca="1"/>
        <v>45286</v>
      </c>
      <c r="K399" s="180" vm="3683">
        <f ca="1"/>
        <v>96.7</v>
      </c>
      <c r="L399" s="180" vm="3614">
        <f ca="1"/>
        <v>98.5</v>
      </c>
      <c r="M399" s="180" vm="3684">
        <f ca="1"/>
        <v>98.67</v>
      </c>
      <c r="N399" s="180" vm="3685">
        <f ca="1"/>
        <v>96.605000000000004</v>
      </c>
      <c r="O399" s="180" vm="3686">
        <f ca="1"/>
        <v>1220278</v>
      </c>
      <c r="Q399" s="182">
        <f t="shared" ca="1" si="13"/>
        <v>-1.5189126170657789E-2</v>
      </c>
    </row>
    <row r="400" spans="1:17" x14ac:dyDescent="0.25">
      <c r="A400" s="178">
        <f t="shared" si="14"/>
        <v>396</v>
      </c>
      <c r="B400" s="178" vm="3687">
        <f ca="1"/>
        <v>42790</v>
      </c>
      <c r="C400" s="178" vm="3585">
        <f ca="1"/>
        <v>6.66</v>
      </c>
      <c r="D400" s="178" vm="3688">
        <f ca="1"/>
        <v>6.69</v>
      </c>
      <c r="E400" s="178" vm="3574">
        <f ca="1"/>
        <v>6.81</v>
      </c>
      <c r="F400" s="178" vm="3689">
        <f ca="1"/>
        <v>6.61</v>
      </c>
      <c r="G400" s="178" vm="3690">
        <f ca="1"/>
        <v>1001277</v>
      </c>
      <c r="I400" s="178">
        <f ca="1"/>
        <v>2114</v>
      </c>
      <c r="J400" s="180" vm="3691">
        <f ca="1"/>
        <v>45282</v>
      </c>
      <c r="K400" s="180" vm="3465">
        <f ca="1"/>
        <v>98.18</v>
      </c>
      <c r="L400" s="180" vm="3692">
        <f ca="1"/>
        <v>99.69</v>
      </c>
      <c r="M400" s="180" vm="3693">
        <f ca="1"/>
        <v>99.8</v>
      </c>
      <c r="N400" s="180" vm="3694">
        <f ca="1"/>
        <v>97.09</v>
      </c>
      <c r="O400" s="180" vm="3695">
        <f ca="1"/>
        <v>2336964</v>
      </c>
      <c r="Q400" s="182">
        <f t="shared" ca="1" si="13"/>
        <v>-4.1400356468757497E-2</v>
      </c>
    </row>
    <row r="401" spans="1:17" x14ac:dyDescent="0.25">
      <c r="A401" s="178">
        <f t="shared" si="14"/>
        <v>397</v>
      </c>
      <c r="B401" s="178" vm="3696">
        <f ca="1"/>
        <v>42793</v>
      </c>
      <c r="C401" s="178" vm="3697">
        <f ca="1"/>
        <v>6.71</v>
      </c>
      <c r="D401" s="178" vm="3585">
        <f ca="1"/>
        <v>6.66</v>
      </c>
      <c r="E401" s="178" vm="3327">
        <f ca="1"/>
        <v>6.8</v>
      </c>
      <c r="F401" s="178" vm="3698">
        <f ca="1"/>
        <v>6.55</v>
      </c>
      <c r="G401" s="178" vm="3699">
        <f ca="1"/>
        <v>1536732</v>
      </c>
      <c r="I401" s="178">
        <f ca="1"/>
        <v>2113</v>
      </c>
      <c r="J401" s="180" vm="3700">
        <f ca="1"/>
        <v>45281</v>
      </c>
      <c r="K401" s="180" vm="3701">
        <f ca="1"/>
        <v>102.33</v>
      </c>
      <c r="L401" s="180" vm="395">
        <f ca="1"/>
        <v>102.61</v>
      </c>
      <c r="M401" s="180" vm="3702">
        <f ca="1"/>
        <v>103.905</v>
      </c>
      <c r="N401" s="180" vm="1060">
        <f ca="1"/>
        <v>101.55</v>
      </c>
      <c r="O401" s="180" vm="3703">
        <f ca="1"/>
        <v>957659</v>
      </c>
      <c r="Q401" s="182">
        <f t="shared" ca="1" si="13"/>
        <v>1.4271193441999886E-2</v>
      </c>
    </row>
    <row r="402" spans="1:17" x14ac:dyDescent="0.25">
      <c r="A402" s="178">
        <f t="shared" si="14"/>
        <v>398</v>
      </c>
      <c r="B402" s="178" vm="3704">
        <f ca="1"/>
        <v>42794</v>
      </c>
      <c r="C402" s="178" vm="3705">
        <f ca="1"/>
        <v>6.65</v>
      </c>
      <c r="D402" s="178" vm="3688">
        <f ca="1"/>
        <v>6.69</v>
      </c>
      <c r="E402" s="178" vm="3706">
        <f ca="1"/>
        <v>6.72</v>
      </c>
      <c r="F402" s="178" vm="3698">
        <f ca="1"/>
        <v>6.55</v>
      </c>
      <c r="G402" s="178" vm="3707">
        <f ca="1"/>
        <v>1780004</v>
      </c>
      <c r="I402" s="178">
        <f ca="1"/>
        <v>2112</v>
      </c>
      <c r="J402" s="180" vm="3708">
        <f ca="1"/>
        <v>45280</v>
      </c>
      <c r="K402" s="180" vm="3709">
        <f ca="1"/>
        <v>100.88</v>
      </c>
      <c r="L402" s="180" vm="3710">
        <f ca="1"/>
        <v>105.07</v>
      </c>
      <c r="M402" s="180" vm="908">
        <f ca="1"/>
        <v>106.5</v>
      </c>
      <c r="N402" s="180" vm="3711">
        <f ca="1"/>
        <v>100.83</v>
      </c>
      <c r="O402" s="180" vm="3712">
        <f ca="1"/>
        <v>1259057</v>
      </c>
      <c r="Q402" s="182">
        <f t="shared" ca="1" si="13"/>
        <v>-4.2501788268968888E-2</v>
      </c>
    </row>
    <row r="403" spans="1:17" x14ac:dyDescent="0.25">
      <c r="A403" s="178">
        <f t="shared" si="14"/>
        <v>399</v>
      </c>
      <c r="B403" s="178" vm="3713">
        <f ca="1"/>
        <v>42795</v>
      </c>
      <c r="C403" s="178" vm="3350">
        <f ca="1"/>
        <v>6.9</v>
      </c>
      <c r="D403" s="178" vm="3714">
        <f ca="1"/>
        <v>6.32</v>
      </c>
      <c r="E403" s="178" vm="3477">
        <f ca="1"/>
        <v>6.94</v>
      </c>
      <c r="F403" s="178" vm="3715">
        <f ca="1"/>
        <v>6.26</v>
      </c>
      <c r="G403" s="178" vm="3716">
        <f ca="1"/>
        <v>4736848</v>
      </c>
      <c r="I403" s="178">
        <f ca="1"/>
        <v>2111</v>
      </c>
      <c r="J403" s="180" vm="3717">
        <f ca="1"/>
        <v>45279</v>
      </c>
      <c r="K403" s="180" vm="1485">
        <f ca="1"/>
        <v>105.26</v>
      </c>
      <c r="L403" s="180" vm="3718">
        <f ca="1"/>
        <v>104.46</v>
      </c>
      <c r="M403" s="180" vm="3719">
        <f ca="1"/>
        <v>106.6</v>
      </c>
      <c r="N403" s="180" vm="3720">
        <f ca="1"/>
        <v>104.09</v>
      </c>
      <c r="O403" s="180" vm="3721">
        <f ca="1"/>
        <v>1319394</v>
      </c>
      <c r="Q403" s="182">
        <f t="shared" ca="1" si="13"/>
        <v>1.5606616729506988E-2</v>
      </c>
    </row>
    <row r="404" spans="1:17" x14ac:dyDescent="0.25">
      <c r="A404" s="178">
        <f t="shared" si="14"/>
        <v>400</v>
      </c>
      <c r="B404" s="178" vm="3722">
        <f ca="1"/>
        <v>42796</v>
      </c>
      <c r="C404" s="178" vm="3242">
        <f ca="1"/>
        <v>7.21</v>
      </c>
      <c r="D404" s="178" vm="3574">
        <f ca="1"/>
        <v>6.81</v>
      </c>
      <c r="E404" s="178" vm="3282">
        <f ca="1"/>
        <v>7.29</v>
      </c>
      <c r="F404" s="178" vm="3723">
        <f ca="1"/>
        <v>6.57</v>
      </c>
      <c r="G404" s="178" vm="3724">
        <f ca="1"/>
        <v>2841278</v>
      </c>
      <c r="I404" s="178">
        <f ca="1"/>
        <v>2110</v>
      </c>
      <c r="J404" s="180" vm="3725">
        <f ca="1"/>
        <v>45278</v>
      </c>
      <c r="K404" s="180" vm="3726">
        <f ca="1"/>
        <v>103.63</v>
      </c>
      <c r="L404" s="180" vm="1104">
        <f ca="1"/>
        <v>107.6</v>
      </c>
      <c r="M404" s="180" vm="1104">
        <f ca="1"/>
        <v>107.6</v>
      </c>
      <c r="N404" s="180" vm="863">
        <f ca="1"/>
        <v>103.46</v>
      </c>
      <c r="O404" s="180" vm="3727">
        <f ca="1"/>
        <v>1479858</v>
      </c>
      <c r="Q404" s="182">
        <f t="shared" ca="1" si="13"/>
        <v>-3.3029480580412267E-2</v>
      </c>
    </row>
    <row r="405" spans="1:17" x14ac:dyDescent="0.25">
      <c r="A405" s="178">
        <f t="shared" si="14"/>
        <v>401</v>
      </c>
      <c r="B405" s="178" vm="3728">
        <f ca="1"/>
        <v>42797</v>
      </c>
      <c r="C405" s="178" vm="3417">
        <f ca="1"/>
        <v>7.06</v>
      </c>
      <c r="D405" s="178" vm="3242">
        <f ca="1"/>
        <v>7.21</v>
      </c>
      <c r="E405" s="178" vm="3729">
        <f ca="1"/>
        <v>7.36</v>
      </c>
      <c r="F405" s="178" vm="3361">
        <f ca="1"/>
        <v>6.99</v>
      </c>
      <c r="G405" s="178" vm="3730">
        <f ca="1"/>
        <v>1474016</v>
      </c>
      <c r="I405" s="178">
        <f ca="1"/>
        <v>2109</v>
      </c>
      <c r="J405" s="180" vm="3731">
        <f ca="1"/>
        <v>45275</v>
      </c>
      <c r="K405" s="180" vm="1646">
        <f ca="1"/>
        <v>107.11</v>
      </c>
      <c r="L405" s="180" vm="434">
        <f ca="1"/>
        <v>107.93</v>
      </c>
      <c r="M405" s="180" vm="3732">
        <f ca="1"/>
        <v>108.93</v>
      </c>
      <c r="N405" s="180" vm="36">
        <f ca="1"/>
        <v>107.04</v>
      </c>
      <c r="O405" s="180" vm="3733">
        <f ca="1"/>
        <v>1384202</v>
      </c>
      <c r="Q405" s="182">
        <f t="shared" ca="1" si="13"/>
        <v>-6.9777461325427059E-3</v>
      </c>
    </row>
    <row r="406" spans="1:17" x14ac:dyDescent="0.25">
      <c r="A406" s="178">
        <f t="shared" si="14"/>
        <v>402</v>
      </c>
      <c r="B406" s="178" vm="3734">
        <f ca="1"/>
        <v>42800</v>
      </c>
      <c r="C406" s="178" vm="3293">
        <f ca="1"/>
        <v>7.13</v>
      </c>
      <c r="D406" s="178" vm="3162">
        <f ca="1"/>
        <v>7</v>
      </c>
      <c r="E406" s="178" vm="3186">
        <f ca="1"/>
        <v>7.14</v>
      </c>
      <c r="F406" s="178" vm="3341">
        <f ca="1"/>
        <v>6.92</v>
      </c>
      <c r="G406" s="178" vm="3735">
        <f ca="1"/>
        <v>974105</v>
      </c>
      <c r="I406" s="178">
        <f ca="1"/>
        <v>2108</v>
      </c>
      <c r="J406" s="180" vm="3736">
        <f ca="1"/>
        <v>45274</v>
      </c>
      <c r="K406" s="180" vm="3737">
        <f ca="1"/>
        <v>107.86</v>
      </c>
      <c r="L406" s="180" vm="3738">
        <f ca="1"/>
        <v>108.94</v>
      </c>
      <c r="M406" s="180" vm="433">
        <f ca="1"/>
        <v>110.9</v>
      </c>
      <c r="N406" s="180" vm="1095">
        <f ca="1"/>
        <v>107.8</v>
      </c>
      <c r="O406" s="180" vm="3739">
        <f ca="1"/>
        <v>1359303</v>
      </c>
      <c r="Q406" s="182">
        <f t="shared" ca="1" si="13"/>
        <v>9.8761633829865924E-3</v>
      </c>
    </row>
    <row r="407" spans="1:17" x14ac:dyDescent="0.25">
      <c r="A407" s="178">
        <f t="shared" si="14"/>
        <v>403</v>
      </c>
      <c r="B407" s="178" vm="3740">
        <f ca="1"/>
        <v>42801</v>
      </c>
      <c r="C407" s="178" vm="3575">
        <f ca="1"/>
        <v>6.78</v>
      </c>
      <c r="D407" s="178" vm="3188">
        <f ca="1"/>
        <v>7.08</v>
      </c>
      <c r="E407" s="178" vm="3741">
        <f ca="1"/>
        <v>7.1116000000000001</v>
      </c>
      <c r="F407" s="178" vm="3742">
        <f ca="1"/>
        <v>6.68</v>
      </c>
      <c r="G407" s="178" vm="3743">
        <f ca="1"/>
        <v>1470469</v>
      </c>
      <c r="I407" s="178">
        <f ca="1"/>
        <v>2107</v>
      </c>
      <c r="J407" s="180" vm="3744">
        <f ca="1"/>
        <v>45273</v>
      </c>
      <c r="K407" s="180" vm="3745">
        <f ca="1"/>
        <v>106.8</v>
      </c>
      <c r="L407" s="180" vm="1253">
        <f ca="1"/>
        <v>104.5</v>
      </c>
      <c r="M407" s="180" vm="3746">
        <f ca="1"/>
        <v>107.23</v>
      </c>
      <c r="N407" s="180" vm="384">
        <f ca="1"/>
        <v>102.79</v>
      </c>
      <c r="O407" s="180" vm="3747">
        <f ca="1"/>
        <v>1101126</v>
      </c>
      <c r="Q407" s="182">
        <f t="shared" ca="1" si="13"/>
        <v>1.775977152742142E-2</v>
      </c>
    </row>
    <row r="408" spans="1:17" x14ac:dyDescent="0.25">
      <c r="A408" s="178">
        <f t="shared" si="14"/>
        <v>404</v>
      </c>
      <c r="B408" s="178" vm="3748">
        <f ca="1"/>
        <v>42802</v>
      </c>
      <c r="C408" s="178" vm="3575">
        <f ca="1"/>
        <v>6.78</v>
      </c>
      <c r="D408" s="178" vm="3360">
        <f ca="1"/>
        <v>6.85</v>
      </c>
      <c r="E408" s="178" vm="3350">
        <f ca="1"/>
        <v>6.9</v>
      </c>
      <c r="F408" s="178" vm="3688">
        <f ca="1"/>
        <v>6.69</v>
      </c>
      <c r="G408" s="178" vm="3749">
        <f ca="1"/>
        <v>966890</v>
      </c>
      <c r="I408" s="178">
        <f ca="1"/>
        <v>2106</v>
      </c>
      <c r="J408" s="180" vm="3750">
        <f ca="1"/>
        <v>45272</v>
      </c>
      <c r="K408" s="180" vm="3751">
        <f ca="1"/>
        <v>104.92</v>
      </c>
      <c r="L408" s="180" vm="3752">
        <f ca="1"/>
        <v>106.05</v>
      </c>
      <c r="M408" s="180" vm="3752">
        <f ca="1"/>
        <v>106.05</v>
      </c>
      <c r="N408" s="180" vm="3753">
        <f ca="1"/>
        <v>103.79</v>
      </c>
      <c r="O408" s="180" vm="3754">
        <f ca="1"/>
        <v>921955</v>
      </c>
      <c r="Q408" s="182">
        <f t="shared" ca="1" si="13"/>
        <v>3.0546033678505468E-3</v>
      </c>
    </row>
    <row r="409" spans="1:17" x14ac:dyDescent="0.25">
      <c r="A409" s="178">
        <f t="shared" si="14"/>
        <v>405</v>
      </c>
      <c r="B409" s="178" vm="3755">
        <f ca="1"/>
        <v>42803</v>
      </c>
      <c r="C409" s="178" vm="3688">
        <f ca="1"/>
        <v>6.69</v>
      </c>
      <c r="D409" s="178" vm="3317">
        <f ca="1"/>
        <v>6.76</v>
      </c>
      <c r="E409" s="178" vm="3317">
        <f ca="1"/>
        <v>6.76</v>
      </c>
      <c r="F409" s="178" vm="3756">
        <f ca="1"/>
        <v>6.5</v>
      </c>
      <c r="G409" s="178" vm="3757">
        <f ca="1"/>
        <v>1210802</v>
      </c>
      <c r="I409" s="178">
        <f ca="1"/>
        <v>2105</v>
      </c>
      <c r="J409" s="180" vm="3758">
        <f ca="1"/>
        <v>45271</v>
      </c>
      <c r="K409" s="180" vm="3759">
        <f ca="1"/>
        <v>104.6</v>
      </c>
      <c r="L409" s="180" vm="3492">
        <f ca="1"/>
        <v>103.26</v>
      </c>
      <c r="M409" s="180" vm="3760">
        <f ca="1"/>
        <v>105.47</v>
      </c>
      <c r="N409" s="180" vm="3492">
        <f ca="1"/>
        <v>103.26</v>
      </c>
      <c r="O409" s="180" vm="3761">
        <f ca="1"/>
        <v>651653</v>
      </c>
      <c r="Q409" s="182">
        <f t="shared" ca="1" si="13"/>
        <v>8.2557827075683283E-3</v>
      </c>
    </row>
    <row r="410" spans="1:17" x14ac:dyDescent="0.25">
      <c r="A410" s="178">
        <f t="shared" si="14"/>
        <v>406</v>
      </c>
      <c r="B410" s="178" vm="3762">
        <f ca="1"/>
        <v>42804</v>
      </c>
      <c r="C410" s="178" vm="3318">
        <f ca="1"/>
        <v>6.73</v>
      </c>
      <c r="D410" s="178" vm="3328">
        <f ca="1"/>
        <v>6.75</v>
      </c>
      <c r="E410" s="178" vm="3575">
        <f ca="1"/>
        <v>6.78</v>
      </c>
      <c r="F410" s="178" vm="3763">
        <f ca="1"/>
        <v>6.6599000000000004</v>
      </c>
      <c r="G410" s="178" vm="3764">
        <f ca="1"/>
        <v>816239</v>
      </c>
      <c r="I410" s="178">
        <f ca="1"/>
        <v>2104</v>
      </c>
      <c r="J410" s="180" vm="3765">
        <f ca="1"/>
        <v>45268</v>
      </c>
      <c r="K410" s="180" vm="414">
        <f ca="1"/>
        <v>103.74</v>
      </c>
      <c r="L410" s="180" vm="3766">
        <f ca="1"/>
        <v>103.4</v>
      </c>
      <c r="M410" s="180" vm="3767">
        <f ca="1"/>
        <v>105.95</v>
      </c>
      <c r="N410" s="180" vm="3768">
        <f ca="1"/>
        <v>103.13200000000001</v>
      </c>
      <c r="O410" s="180" vm="3769">
        <f ca="1"/>
        <v>928222</v>
      </c>
      <c r="Q410" s="182">
        <f t="shared" ca="1" si="13"/>
        <v>-3.5602635634074406E-3</v>
      </c>
    </row>
    <row r="411" spans="1:17" x14ac:dyDescent="0.25">
      <c r="A411" s="178">
        <f t="shared" si="14"/>
        <v>407</v>
      </c>
      <c r="B411" s="178" vm="3770">
        <f ca="1"/>
        <v>42807</v>
      </c>
      <c r="C411" s="178" vm="3705">
        <f ca="1"/>
        <v>6.65</v>
      </c>
      <c r="D411" s="178" vm="3706">
        <f ca="1"/>
        <v>6.72</v>
      </c>
      <c r="E411" s="178" vm="3771">
        <f ca="1"/>
        <v>6.7649999999999997</v>
      </c>
      <c r="F411" s="178" vm="3723">
        <f ca="1"/>
        <v>6.57</v>
      </c>
      <c r="G411" s="178" vm="3772">
        <f ca="1"/>
        <v>531523</v>
      </c>
      <c r="I411" s="178">
        <f ca="1"/>
        <v>2103</v>
      </c>
      <c r="J411" s="180" vm="3773">
        <f ca="1"/>
        <v>45267</v>
      </c>
      <c r="K411" s="180" vm="1262">
        <f ca="1"/>
        <v>104.11</v>
      </c>
      <c r="L411" s="180" vm="1086">
        <f ca="1"/>
        <v>103.15</v>
      </c>
      <c r="M411" s="180" vm="327">
        <f ca="1"/>
        <v>104.29</v>
      </c>
      <c r="N411" s="180" vm="3774">
        <f ca="1"/>
        <v>102.92</v>
      </c>
      <c r="O411" s="180" vm="3775">
        <f ca="1"/>
        <v>943758</v>
      </c>
      <c r="Q411" s="182">
        <f t="shared" ca="1" si="13"/>
        <v>4.2352551516407003E-3</v>
      </c>
    </row>
    <row r="412" spans="1:17" x14ac:dyDescent="0.25">
      <c r="A412" s="178">
        <f t="shared" si="14"/>
        <v>408</v>
      </c>
      <c r="B412" s="178" vm="3776">
        <f ca="1"/>
        <v>42808</v>
      </c>
      <c r="C412" s="178" vm="3777">
        <f ca="1"/>
        <v>6.48</v>
      </c>
      <c r="D412" s="178" vm="3587">
        <f ca="1"/>
        <v>6.62</v>
      </c>
      <c r="E412" s="178" vm="3680">
        <f ca="1"/>
        <v>6.67</v>
      </c>
      <c r="F412" s="178" vm="3778">
        <f ca="1"/>
        <v>6.46</v>
      </c>
      <c r="G412" s="178" vm="3779">
        <f ca="1"/>
        <v>773608</v>
      </c>
      <c r="I412" s="178">
        <f ca="1"/>
        <v>2102</v>
      </c>
      <c r="J412" s="180" vm="3780">
        <f ca="1"/>
        <v>45266</v>
      </c>
      <c r="K412" s="180" vm="3781">
        <f ca="1"/>
        <v>103.67</v>
      </c>
      <c r="L412" s="180" vm="3782">
        <f ca="1"/>
        <v>103.06</v>
      </c>
      <c r="M412" s="180" vm="910">
        <f ca="1"/>
        <v>105.485</v>
      </c>
      <c r="N412" s="180" vm="3528">
        <f ca="1"/>
        <v>102.71</v>
      </c>
      <c r="O412" s="180" vm="3783">
        <f ca="1"/>
        <v>1037709</v>
      </c>
      <c r="Q412" s="182">
        <f t="shared" ca="1" si="13"/>
        <v>1.4281099565416738E-2</v>
      </c>
    </row>
    <row r="413" spans="1:17" x14ac:dyDescent="0.25">
      <c r="A413" s="178">
        <f t="shared" si="14"/>
        <v>409</v>
      </c>
      <c r="B413" s="178" vm="3784">
        <f ca="1"/>
        <v>42809</v>
      </c>
      <c r="C413" s="178" vm="3785">
        <f ca="1"/>
        <v>6.56</v>
      </c>
      <c r="D413" s="178" vm="3756">
        <f ca="1"/>
        <v>6.5</v>
      </c>
      <c r="E413" s="178" vm="3786">
        <f ca="1"/>
        <v>6.6</v>
      </c>
      <c r="F413" s="178" vm="3787">
        <f ca="1"/>
        <v>6.39</v>
      </c>
      <c r="G413" s="178" vm="3788">
        <f ca="1"/>
        <v>797675</v>
      </c>
      <c r="I413" s="178">
        <f ca="1"/>
        <v>2101</v>
      </c>
      <c r="J413" s="180" vm="3789">
        <f ca="1"/>
        <v>45265</v>
      </c>
      <c r="K413" s="180" vm="3790">
        <f ca="1"/>
        <v>102.2</v>
      </c>
      <c r="L413" s="180" vm="3791">
        <f ca="1"/>
        <v>104.32</v>
      </c>
      <c r="M413" s="180" vm="1619">
        <f ca="1"/>
        <v>104.56</v>
      </c>
      <c r="N413" s="180" vm="964">
        <f ca="1"/>
        <v>101.67</v>
      </c>
      <c r="O413" s="180" vm="3792">
        <f ca="1"/>
        <v>1563814</v>
      </c>
      <c r="Q413" s="182">
        <f t="shared" ca="1" si="13"/>
        <v>-2.7599937756211466E-2</v>
      </c>
    </row>
    <row r="414" spans="1:17" x14ac:dyDescent="0.25">
      <c r="A414" s="178">
        <f t="shared" si="14"/>
        <v>410</v>
      </c>
      <c r="B414" s="178" vm="3793">
        <f ca="1"/>
        <v>42810</v>
      </c>
      <c r="C414" s="178" vm="3318">
        <f ca="1"/>
        <v>6.73</v>
      </c>
      <c r="D414" s="178" vm="3794">
        <f ca="1"/>
        <v>6.59</v>
      </c>
      <c r="E414" s="178" vm="3771">
        <f ca="1"/>
        <v>6.7649999999999997</v>
      </c>
      <c r="F414" s="178" vm="3795">
        <f ca="1"/>
        <v>6.53</v>
      </c>
      <c r="G414" s="178" vm="3796">
        <f ca="1"/>
        <v>644331</v>
      </c>
      <c r="I414" s="178">
        <f ca="1"/>
        <v>2100</v>
      </c>
      <c r="J414" s="180" vm="3797">
        <f ca="1"/>
        <v>45264</v>
      </c>
      <c r="K414" s="180" vm="1298">
        <f ca="1"/>
        <v>105.06</v>
      </c>
      <c r="L414" s="180" vm="3798">
        <f ca="1"/>
        <v>106.07</v>
      </c>
      <c r="M414" s="180" vm="3799">
        <f ca="1"/>
        <v>107.37990000000001</v>
      </c>
      <c r="N414" s="180" vm="3800">
        <f ca="1"/>
        <v>104.035</v>
      </c>
      <c r="O414" s="180" vm="3801">
        <f ca="1"/>
        <v>1346660</v>
      </c>
      <c r="Q414" s="182">
        <f t="shared" ca="1" si="13"/>
        <v>-1.4176591266263517E-2</v>
      </c>
    </row>
    <row r="415" spans="1:17" x14ac:dyDescent="0.25">
      <c r="A415" s="178">
        <f t="shared" si="14"/>
        <v>411</v>
      </c>
      <c r="B415" s="178" vm="3802">
        <f ca="1"/>
        <v>42811</v>
      </c>
      <c r="C415" s="178" vm="3327">
        <f ca="1"/>
        <v>6.8</v>
      </c>
      <c r="D415" s="178" vm="3318">
        <f ca="1"/>
        <v>6.73</v>
      </c>
      <c r="E415" s="178" vm="3803">
        <f ca="1"/>
        <v>6.84</v>
      </c>
      <c r="F415" s="178" vm="3804">
        <f ca="1"/>
        <v>6.63</v>
      </c>
      <c r="G415" s="178" vm="3805">
        <f ca="1"/>
        <v>1137016</v>
      </c>
      <c r="I415" s="178">
        <f ca="1"/>
        <v>2099</v>
      </c>
      <c r="J415" s="180" vm="3806">
        <f ca="1"/>
        <v>45261</v>
      </c>
      <c r="K415" s="180" vm="3807">
        <f ca="1"/>
        <v>106.56</v>
      </c>
      <c r="L415" s="180" vm="3808">
        <f ca="1"/>
        <v>104.99</v>
      </c>
      <c r="M415" s="180" vm="3809">
        <f ca="1"/>
        <v>106.72</v>
      </c>
      <c r="N415" s="180" vm="596">
        <f ca="1"/>
        <v>102.95</v>
      </c>
      <c r="O415" s="180" vm="3810">
        <f ca="1"/>
        <v>1697104</v>
      </c>
      <c r="Q415" s="182">
        <f t="shared" ca="1" si="13"/>
        <v>8.955143033696036E-3</v>
      </c>
    </row>
    <row r="416" spans="1:17" x14ac:dyDescent="0.25">
      <c r="A416" s="178">
        <f t="shared" si="14"/>
        <v>412</v>
      </c>
      <c r="B416" s="178" vm="3811">
        <f ca="1"/>
        <v>42814</v>
      </c>
      <c r="C416" s="178" vm="3340">
        <f ca="1"/>
        <v>6.77</v>
      </c>
      <c r="D416" s="178" vm="3340">
        <f ca="1"/>
        <v>6.77</v>
      </c>
      <c r="E416" s="178" vm="3339">
        <f ca="1"/>
        <v>6.87</v>
      </c>
      <c r="F416" s="178" vm="3678">
        <f ca="1"/>
        <v>6.74</v>
      </c>
      <c r="G416" s="178" vm="3812">
        <f ca="1"/>
        <v>465218</v>
      </c>
      <c r="I416" s="178">
        <f ca="1"/>
        <v>2098</v>
      </c>
      <c r="J416" s="180" vm="3813">
        <f ca="1"/>
        <v>45260</v>
      </c>
      <c r="K416" s="180" vm="3814">
        <f ca="1"/>
        <v>105.61</v>
      </c>
      <c r="L416" s="180" vm="3815">
        <f ca="1"/>
        <v>104</v>
      </c>
      <c r="M416" s="180" vm="3816">
        <f ca="1"/>
        <v>106.03</v>
      </c>
      <c r="N416" s="180" vm="3817">
        <f ca="1"/>
        <v>101.77</v>
      </c>
      <c r="O416" s="180" vm="3818">
        <f ca="1"/>
        <v>1630647</v>
      </c>
      <c r="Q416" s="182">
        <f t="shared" ca="1" si="13"/>
        <v>1.8250948522901492E-2</v>
      </c>
    </row>
    <row r="417" spans="1:17" x14ac:dyDescent="0.25">
      <c r="A417" s="178">
        <f t="shared" si="14"/>
        <v>413</v>
      </c>
      <c r="B417" s="178" vm="3819">
        <f ca="1"/>
        <v>42815</v>
      </c>
      <c r="C417" s="178" vm="3820">
        <f ca="1"/>
        <v>6.5350000000000001</v>
      </c>
      <c r="D417" s="178" vm="3821">
        <f ca="1"/>
        <v>6.82</v>
      </c>
      <c r="E417" s="178" vm="3803">
        <f ca="1"/>
        <v>6.84</v>
      </c>
      <c r="F417" s="178" vm="3822">
        <f ca="1"/>
        <v>6.51</v>
      </c>
      <c r="G417" s="178" vm="3823">
        <f ca="1"/>
        <v>846203</v>
      </c>
      <c r="I417" s="178">
        <f ca="1"/>
        <v>2097</v>
      </c>
      <c r="J417" s="180" vm="3824">
        <f ca="1"/>
        <v>45259</v>
      </c>
      <c r="K417" s="180" vm="3825">
        <f ca="1"/>
        <v>103.7</v>
      </c>
      <c r="L417" s="180" vm="3826">
        <f ca="1"/>
        <v>102.32</v>
      </c>
      <c r="M417" s="180" vm="3827">
        <f ca="1"/>
        <v>106.12</v>
      </c>
      <c r="N417" s="180" vm="1020">
        <f ca="1"/>
        <v>102.18</v>
      </c>
      <c r="O417" s="180" vm="3828">
        <f ca="1"/>
        <v>1983449</v>
      </c>
      <c r="Q417" s="182">
        <f t="shared" ca="1" si="13"/>
        <v>2.549090606951537E-2</v>
      </c>
    </row>
    <row r="418" spans="1:17" x14ac:dyDescent="0.25">
      <c r="A418" s="178">
        <f t="shared" si="14"/>
        <v>414</v>
      </c>
      <c r="B418" s="178" vm="3829">
        <f ca="1"/>
        <v>42816</v>
      </c>
      <c r="C418" s="178" vm="3830">
        <f ca="1"/>
        <v>6.49</v>
      </c>
      <c r="D418" s="178" vm="3795">
        <f ca="1"/>
        <v>6.53</v>
      </c>
      <c r="E418" s="178" vm="3723">
        <f ca="1"/>
        <v>6.57</v>
      </c>
      <c r="F418" s="178" vm="3831">
        <f ca="1"/>
        <v>6.41</v>
      </c>
      <c r="G418" s="178" vm="3832">
        <f ca="1"/>
        <v>996869</v>
      </c>
      <c r="I418" s="178">
        <f ca="1"/>
        <v>2096</v>
      </c>
      <c r="J418" s="180" vm="3833">
        <f ca="1"/>
        <v>45258</v>
      </c>
      <c r="K418" s="180" vm="3834">
        <f ca="1"/>
        <v>101.09</v>
      </c>
      <c r="L418" s="180" vm="3562">
        <f ca="1"/>
        <v>99.2</v>
      </c>
      <c r="M418" s="180" vm="991">
        <f ca="1"/>
        <v>101.49</v>
      </c>
      <c r="N418" s="180" vm="3835">
        <f ca="1"/>
        <v>97.06</v>
      </c>
      <c r="O418" s="180" vm="3836">
        <f ca="1"/>
        <v>2508032</v>
      </c>
      <c r="Q418" s="182">
        <f t="shared" ca="1" si="13"/>
        <v>4.9997738379068783E-2</v>
      </c>
    </row>
    <row r="419" spans="1:17" x14ac:dyDescent="0.25">
      <c r="A419" s="178">
        <f t="shared" si="14"/>
        <v>415</v>
      </c>
      <c r="B419" s="178" vm="3837">
        <f ca="1"/>
        <v>42817</v>
      </c>
      <c r="C419" s="178" vm="3585">
        <f ca="1"/>
        <v>6.66</v>
      </c>
      <c r="D419" s="178" vm="3822">
        <f ca="1"/>
        <v>6.51</v>
      </c>
      <c r="E419" s="178" vm="3697">
        <f ca="1"/>
        <v>6.71</v>
      </c>
      <c r="F419" s="178" vm="3822">
        <f ca="1"/>
        <v>6.51</v>
      </c>
      <c r="G419" s="178" vm="3838">
        <f ca="1"/>
        <v>540618</v>
      </c>
      <c r="I419" s="178">
        <f ca="1"/>
        <v>2095</v>
      </c>
      <c r="J419" s="180" vm="3839">
        <f ca="1"/>
        <v>45257</v>
      </c>
      <c r="K419" s="180" vm="3840">
        <f ca="1"/>
        <v>96.16</v>
      </c>
      <c r="L419" s="180" vm="3841">
        <f ca="1"/>
        <v>93.73</v>
      </c>
      <c r="M419" s="180" vm="3842">
        <f ca="1"/>
        <v>98.71</v>
      </c>
      <c r="N419" s="180" vm="3843">
        <f ca="1"/>
        <v>93.47</v>
      </c>
      <c r="O419" s="180" vm="3844">
        <f ca="1"/>
        <v>2288370</v>
      </c>
      <c r="Q419" s="182">
        <f t="shared" ca="1" si="13"/>
        <v>1.646170856181815E-2</v>
      </c>
    </row>
    <row r="420" spans="1:17" x14ac:dyDescent="0.25">
      <c r="A420" s="178">
        <f t="shared" si="14"/>
        <v>416</v>
      </c>
      <c r="B420" s="178" vm="3845">
        <f ca="1"/>
        <v>42818</v>
      </c>
      <c r="C420" s="178" vm="3585">
        <f ca="1"/>
        <v>6.66</v>
      </c>
      <c r="D420" s="178" vm="3594">
        <f ca="1"/>
        <v>6.64</v>
      </c>
      <c r="E420" s="178" vm="3351">
        <f ca="1"/>
        <v>6.7</v>
      </c>
      <c r="F420" s="178" vm="3689">
        <f ca="1"/>
        <v>6.61</v>
      </c>
      <c r="G420" s="178" vm="3846">
        <f ca="1"/>
        <v>411760</v>
      </c>
      <c r="I420" s="178">
        <f ca="1"/>
        <v>2094</v>
      </c>
      <c r="J420" s="180" vm="3847">
        <f ca="1"/>
        <v>45254</v>
      </c>
      <c r="K420" s="180" vm="3848">
        <f ca="1"/>
        <v>94.59</v>
      </c>
      <c r="L420" s="180" vm="3841">
        <f ca="1"/>
        <v>93.73</v>
      </c>
      <c r="M420" s="180" vm="3849">
        <f ca="1"/>
        <v>94.86</v>
      </c>
      <c r="N420" s="180" vm="3850">
        <f ca="1"/>
        <v>93.394999999999996</v>
      </c>
      <c r="O420" s="180" vm="3851">
        <f ca="1"/>
        <v>437545</v>
      </c>
      <c r="Q420" s="182">
        <f t="shared" ca="1" si="13"/>
        <v>9.4535729807027451E-3</v>
      </c>
    </row>
    <row r="421" spans="1:17" x14ac:dyDescent="0.25">
      <c r="A421" s="178">
        <f t="shared" si="14"/>
        <v>417</v>
      </c>
      <c r="B421" s="178" vm="3852">
        <f ca="1"/>
        <v>42821</v>
      </c>
      <c r="C421" s="178" vm="3678">
        <f ca="1"/>
        <v>6.74</v>
      </c>
      <c r="D421" s="178" vm="3698">
        <f ca="1"/>
        <v>6.55</v>
      </c>
      <c r="E421" s="178" vm="3340">
        <f ca="1"/>
        <v>6.77</v>
      </c>
      <c r="F421" s="178" vm="3698">
        <f ca="1"/>
        <v>6.55</v>
      </c>
      <c r="G421" s="178" vm="3853">
        <f ca="1"/>
        <v>955635</v>
      </c>
      <c r="I421" s="178">
        <f ca="1"/>
        <v>2093</v>
      </c>
      <c r="J421" s="180" vm="3854">
        <f ca="1"/>
        <v>45252</v>
      </c>
      <c r="K421" s="180" vm="764">
        <f ca="1"/>
        <v>93.7</v>
      </c>
      <c r="L421" s="180" vm="3855">
        <f ca="1"/>
        <v>93.64</v>
      </c>
      <c r="M421" s="180" vm="3856">
        <f ca="1"/>
        <v>94.56</v>
      </c>
      <c r="N421" s="180" vm="3857">
        <f ca="1"/>
        <v>92.63</v>
      </c>
      <c r="O421" s="180" vm="3858">
        <f ca="1"/>
        <v>718388</v>
      </c>
      <c r="Q421" s="182">
        <f t="shared" ca="1" si="13"/>
        <v>1.1809047592242819E-2</v>
      </c>
    </row>
    <row r="422" spans="1:17" x14ac:dyDescent="0.25">
      <c r="A422" s="178">
        <f t="shared" si="14"/>
        <v>418</v>
      </c>
      <c r="B422" s="178" vm="3859">
        <f ca="1"/>
        <v>42822</v>
      </c>
      <c r="C422" s="178" vm="3327">
        <f ca="1"/>
        <v>6.8</v>
      </c>
      <c r="D422" s="178" vm="3678">
        <f ca="1"/>
        <v>6.74</v>
      </c>
      <c r="E422" s="178" vm="3370">
        <f ca="1"/>
        <v>6.86</v>
      </c>
      <c r="F422" s="178" vm="3688">
        <f ca="1"/>
        <v>6.69</v>
      </c>
      <c r="G422" s="178" vm="3860">
        <f ca="1"/>
        <v>1128674</v>
      </c>
      <c r="I422" s="178">
        <f ca="1"/>
        <v>2092</v>
      </c>
      <c r="J422" s="180" vm="3861">
        <f ca="1"/>
        <v>45251</v>
      </c>
      <c r="K422" s="180" vm="3862">
        <f ca="1"/>
        <v>92.6</v>
      </c>
      <c r="L422" s="180" vm="3863">
        <f ca="1"/>
        <v>93.87</v>
      </c>
      <c r="M422" s="180" vm="3864">
        <f ca="1"/>
        <v>94.49</v>
      </c>
      <c r="N422" s="180" vm="3865">
        <f ca="1"/>
        <v>91.84</v>
      </c>
      <c r="O422" s="180" vm="3866">
        <f ca="1"/>
        <v>1074432</v>
      </c>
      <c r="Q422" s="182">
        <f t="shared" ca="1" si="13"/>
        <v>-2.1051159375287037E-2</v>
      </c>
    </row>
    <row r="423" spans="1:17" x14ac:dyDescent="0.25">
      <c r="A423" s="178">
        <f t="shared" si="14"/>
        <v>419</v>
      </c>
      <c r="B423" s="178" vm="3867">
        <f ca="1"/>
        <v>42823</v>
      </c>
      <c r="C423" s="178" vm="3380">
        <f ca="1"/>
        <v>6.95</v>
      </c>
      <c r="D423" s="178" vm="3317">
        <f ca="1"/>
        <v>6.76</v>
      </c>
      <c r="E423" s="178" vm="3281">
        <f ca="1"/>
        <v>7.09</v>
      </c>
      <c r="F423" s="178" vm="3317">
        <f ca="1"/>
        <v>6.76</v>
      </c>
      <c r="G423" s="178" vm="3868">
        <f ca="1"/>
        <v>2175504</v>
      </c>
      <c r="I423" s="178">
        <f ca="1"/>
        <v>2091</v>
      </c>
      <c r="J423" s="180" vm="3869">
        <f ca="1"/>
        <v>45250</v>
      </c>
      <c r="K423" s="180" vm="3870">
        <f ca="1"/>
        <v>94.57</v>
      </c>
      <c r="L423" s="180" vm="3871">
        <f ca="1"/>
        <v>91.1</v>
      </c>
      <c r="M423" s="180" vm="3872">
        <f ca="1"/>
        <v>94.7</v>
      </c>
      <c r="N423" s="180" vm="3873">
        <f ca="1"/>
        <v>90.92</v>
      </c>
      <c r="O423" s="180" vm="3874">
        <f ca="1"/>
        <v>1506350</v>
      </c>
      <c r="Q423" s="182">
        <f t="shared" ca="1" si="13"/>
        <v>3.6504726242125383E-2</v>
      </c>
    </row>
    <row r="424" spans="1:17" x14ac:dyDescent="0.25">
      <c r="A424" s="178">
        <f t="shared" si="14"/>
        <v>420</v>
      </c>
      <c r="B424" s="178" vm="3875">
        <f ca="1"/>
        <v>42824</v>
      </c>
      <c r="C424" s="178" vm="3309">
        <f ca="1"/>
        <v>7.01</v>
      </c>
      <c r="D424" s="178" vm="3645">
        <f ca="1"/>
        <v>6.93</v>
      </c>
      <c r="E424" s="178" vm="3876">
        <f ca="1"/>
        <v>7.0149999999999997</v>
      </c>
      <c r="F424" s="178" vm="3586">
        <f ca="1"/>
        <v>6.88</v>
      </c>
      <c r="G424" s="178" vm="3877">
        <f ca="1"/>
        <v>635032</v>
      </c>
      <c r="I424" s="178">
        <f ca="1"/>
        <v>2090</v>
      </c>
      <c r="J424" s="180" vm="3878">
        <f ca="1"/>
        <v>45247</v>
      </c>
      <c r="K424" s="180" vm="3879">
        <f ca="1"/>
        <v>91.18</v>
      </c>
      <c r="L424" s="180" vm="3880">
        <f ca="1"/>
        <v>89.49</v>
      </c>
      <c r="M424" s="180" vm="3881">
        <f ca="1"/>
        <v>91.5</v>
      </c>
      <c r="N424" s="180" vm="3882">
        <f ca="1"/>
        <v>88.58</v>
      </c>
      <c r="O424" s="180" vm="3883">
        <f ca="1"/>
        <v>1139362</v>
      </c>
      <c r="Q424" s="182">
        <f t="shared" ca="1" si="13"/>
        <v>3.7546309651724133E-2</v>
      </c>
    </row>
    <row r="425" spans="1:17" x14ac:dyDescent="0.25">
      <c r="A425" s="178">
        <f t="shared" si="14"/>
        <v>421</v>
      </c>
      <c r="B425" s="178" vm="3884">
        <f ca="1"/>
        <v>42825</v>
      </c>
      <c r="C425" s="178" vm="3175">
        <f ca="1"/>
        <v>7.07</v>
      </c>
      <c r="D425" s="178" vm="3361">
        <f ca="1"/>
        <v>6.99</v>
      </c>
      <c r="E425" s="178" vm="3408">
        <f ca="1"/>
        <v>7.12</v>
      </c>
      <c r="F425" s="178" vm="3885">
        <f ca="1"/>
        <v>6.91</v>
      </c>
      <c r="G425" s="178" vm="3886">
        <f ca="1"/>
        <v>819000</v>
      </c>
      <c r="I425" s="178">
        <f ca="1"/>
        <v>2089</v>
      </c>
      <c r="J425" s="180" vm="3887">
        <f ca="1"/>
        <v>45246</v>
      </c>
      <c r="K425" s="180" vm="3888">
        <f ca="1"/>
        <v>87.82</v>
      </c>
      <c r="L425" s="180" vm="3889">
        <f ca="1"/>
        <v>88.5</v>
      </c>
      <c r="M425" s="180" vm="3890">
        <f ca="1"/>
        <v>88.97</v>
      </c>
      <c r="N425" s="180" vm="3891">
        <f ca="1"/>
        <v>86.744</v>
      </c>
      <c r="O425" s="180" vm="3892">
        <f ca="1"/>
        <v>1065067</v>
      </c>
      <c r="Q425" s="182">
        <f t="shared" ca="1" si="13"/>
        <v>-1.9061085749276376E-2</v>
      </c>
    </row>
    <row r="426" spans="1:17" x14ac:dyDescent="0.25">
      <c r="A426" s="178">
        <f t="shared" si="14"/>
        <v>422</v>
      </c>
      <c r="B426" s="178" vm="3893">
        <f ca="1"/>
        <v>42828</v>
      </c>
      <c r="C426" s="178" vm="3341">
        <f ca="1"/>
        <v>6.92</v>
      </c>
      <c r="D426" s="178" vm="3281">
        <f ca="1"/>
        <v>7.09</v>
      </c>
      <c r="E426" s="178" vm="3603">
        <f ca="1"/>
        <v>7.11</v>
      </c>
      <c r="F426" s="178" vm="3341">
        <f ca="1"/>
        <v>6.92</v>
      </c>
      <c r="G426" s="178" vm="3894">
        <f ca="1"/>
        <v>483681</v>
      </c>
      <c r="I426" s="178">
        <f ca="1"/>
        <v>2088</v>
      </c>
      <c r="J426" s="180" vm="3895">
        <f ca="1"/>
        <v>45245</v>
      </c>
      <c r="K426" s="180" vm="3896">
        <f ca="1"/>
        <v>89.51</v>
      </c>
      <c r="L426" s="180" vm="3897">
        <f ca="1"/>
        <v>86.69</v>
      </c>
      <c r="M426" s="180" vm="3898">
        <f ca="1"/>
        <v>91.61</v>
      </c>
      <c r="N426" s="180" vm="3899">
        <f ca="1"/>
        <v>86.5</v>
      </c>
      <c r="O426" s="180" vm="3900">
        <f ca="1"/>
        <v>2352416</v>
      </c>
      <c r="Q426" s="182">
        <f t="shared" ca="1" si="13"/>
        <v>5.005339048284127E-2</v>
      </c>
    </row>
    <row r="427" spans="1:17" x14ac:dyDescent="0.25">
      <c r="A427" s="178">
        <f t="shared" si="14"/>
        <v>423</v>
      </c>
      <c r="B427" s="178" vm="3901">
        <f ca="1"/>
        <v>42829</v>
      </c>
      <c r="C427" s="178" vm="3328">
        <f ca="1"/>
        <v>6.75</v>
      </c>
      <c r="D427" s="178" vm="3586">
        <f ca="1"/>
        <v>6.88</v>
      </c>
      <c r="E427" s="178" vm="3885">
        <f ca="1"/>
        <v>6.91</v>
      </c>
      <c r="F427" s="178" vm="3351">
        <f ca="1"/>
        <v>6.7</v>
      </c>
      <c r="G427" s="178" vm="3902">
        <f ca="1"/>
        <v>766740</v>
      </c>
      <c r="I427" s="178">
        <f ca="1"/>
        <v>2087</v>
      </c>
      <c r="J427" s="180" vm="3903">
        <f ca="1"/>
        <v>45244</v>
      </c>
      <c r="K427" s="180" vm="3904">
        <f ca="1"/>
        <v>85.14</v>
      </c>
      <c r="L427" s="180" vm="3905">
        <f ca="1"/>
        <v>79.5</v>
      </c>
      <c r="M427" s="180" vm="3906">
        <f ca="1"/>
        <v>85.19</v>
      </c>
      <c r="N427" s="180" vm="3907">
        <f ca="1"/>
        <v>79.444999999999993</v>
      </c>
      <c r="O427" s="180" vm="3908">
        <f ca="1"/>
        <v>1908163</v>
      </c>
      <c r="Q427" s="182">
        <f t="shared" ca="1" si="13"/>
        <v>9.6991178454513813E-2</v>
      </c>
    </row>
    <row r="428" spans="1:17" x14ac:dyDescent="0.25">
      <c r="A428" s="178">
        <f t="shared" si="14"/>
        <v>424</v>
      </c>
      <c r="B428" s="178" vm="3909">
        <f ca="1"/>
        <v>42830</v>
      </c>
      <c r="C428" s="178" vm="3723">
        <f ca="1"/>
        <v>6.57</v>
      </c>
      <c r="D428" s="178" vm="3575">
        <f ca="1"/>
        <v>6.78</v>
      </c>
      <c r="E428" s="178" vm="3575">
        <f ca="1"/>
        <v>6.78</v>
      </c>
      <c r="F428" s="178" vm="3795">
        <f ca="1"/>
        <v>6.53</v>
      </c>
      <c r="G428" s="178" vm="3910">
        <f ca="1"/>
        <v>1239631</v>
      </c>
      <c r="I428" s="178">
        <f ca="1"/>
        <v>2086</v>
      </c>
      <c r="J428" s="180" vm="3911">
        <f ca="1"/>
        <v>45243</v>
      </c>
      <c r="K428" s="180" vm="3912">
        <f ca="1"/>
        <v>77.27</v>
      </c>
      <c r="L428" s="180" vm="3913">
        <f ca="1"/>
        <v>79.099999999999994</v>
      </c>
      <c r="M428" s="180" vm="3914">
        <f ca="1"/>
        <v>79.63</v>
      </c>
      <c r="N428" s="180" vm="3915">
        <f ca="1"/>
        <v>77.16</v>
      </c>
      <c r="O428" s="180" vm="3916">
        <f ca="1"/>
        <v>1608607</v>
      </c>
      <c r="Q428" s="182">
        <f t="shared" ca="1" si="13"/>
        <v>-3.0838325464164235E-2</v>
      </c>
    </row>
    <row r="429" spans="1:17" x14ac:dyDescent="0.25">
      <c r="A429" s="178">
        <f t="shared" si="14"/>
        <v>425</v>
      </c>
      <c r="B429" s="178" vm="3917">
        <f ca="1"/>
        <v>42831</v>
      </c>
      <c r="C429" s="178" vm="3785">
        <f ca="1"/>
        <v>6.56</v>
      </c>
      <c r="D429" s="178" vm="3918">
        <f ca="1"/>
        <v>6.58</v>
      </c>
      <c r="E429" s="178" vm="3688">
        <f ca="1"/>
        <v>6.69</v>
      </c>
      <c r="F429" s="178" vm="3756">
        <f ca="1"/>
        <v>6.5</v>
      </c>
      <c r="G429" s="178" vm="3919">
        <f ca="1"/>
        <v>1113235</v>
      </c>
      <c r="I429" s="178">
        <f ca="1"/>
        <v>2085</v>
      </c>
      <c r="J429" s="180" vm="3920">
        <f ca="1"/>
        <v>45240</v>
      </c>
      <c r="K429" s="180" vm="3921">
        <f ca="1"/>
        <v>79.69</v>
      </c>
      <c r="L429" s="180" vm="3922">
        <f ca="1"/>
        <v>79.3</v>
      </c>
      <c r="M429" s="180" vm="3923">
        <f ca="1"/>
        <v>79.709999999999994</v>
      </c>
      <c r="N429" s="180" vm="3924">
        <f ca="1"/>
        <v>78.11</v>
      </c>
      <c r="O429" s="180" vm="3925">
        <f ca="1"/>
        <v>1223139</v>
      </c>
      <c r="Q429" s="182">
        <f t="shared" ca="1" si="13"/>
        <v>5.6628855793066897E-3</v>
      </c>
    </row>
    <row r="430" spans="1:17" x14ac:dyDescent="0.25">
      <c r="A430" s="178">
        <f t="shared" si="14"/>
        <v>426</v>
      </c>
      <c r="B430" s="178" vm="3926">
        <f ca="1"/>
        <v>42832</v>
      </c>
      <c r="C430" s="178" vm="3830">
        <f ca="1"/>
        <v>6.49</v>
      </c>
      <c r="D430" s="178" vm="3795">
        <f ca="1"/>
        <v>6.53</v>
      </c>
      <c r="E430" s="178" vm="3723">
        <f ca="1"/>
        <v>6.57</v>
      </c>
      <c r="F430" s="178" vm="3927">
        <f ca="1"/>
        <v>6.4356</v>
      </c>
      <c r="G430" s="178" vm="3928">
        <f ca="1"/>
        <v>930164</v>
      </c>
      <c r="I430" s="178">
        <f ca="1"/>
        <v>2084</v>
      </c>
      <c r="J430" s="180" vm="3929">
        <f ca="1"/>
        <v>45239</v>
      </c>
      <c r="K430" s="180" vm="3930">
        <f ca="1"/>
        <v>79.239999999999995</v>
      </c>
      <c r="L430" s="180" vm="3931">
        <f ca="1"/>
        <v>83.57</v>
      </c>
      <c r="M430" s="180" vm="3931">
        <f ca="1"/>
        <v>83.57</v>
      </c>
      <c r="N430" s="180" vm="3932">
        <f ca="1"/>
        <v>79.19</v>
      </c>
      <c r="O430" s="180" vm="3933">
        <f ca="1"/>
        <v>1425440</v>
      </c>
      <c r="Q430" s="182">
        <f t="shared" ca="1" si="13"/>
        <v>-4.6118393074371725E-2</v>
      </c>
    </row>
    <row r="431" spans="1:17" x14ac:dyDescent="0.25">
      <c r="A431" s="178">
        <f t="shared" si="14"/>
        <v>427</v>
      </c>
      <c r="B431" s="178" vm="3934">
        <f ca="1"/>
        <v>42835</v>
      </c>
      <c r="C431" s="178" vm="3787">
        <f ca="1"/>
        <v>6.39</v>
      </c>
      <c r="D431" s="178" vm="3756">
        <f ca="1"/>
        <v>6.5</v>
      </c>
      <c r="E431" s="178" vm="3918">
        <f ca="1"/>
        <v>6.58</v>
      </c>
      <c r="F431" s="178" vm="3935">
        <f ca="1"/>
        <v>6.38</v>
      </c>
      <c r="G431" s="178" vm="3936">
        <f ca="1"/>
        <v>599603</v>
      </c>
      <c r="I431" s="178">
        <f ca="1"/>
        <v>2083</v>
      </c>
      <c r="J431" s="180" vm="3937">
        <f ca="1"/>
        <v>45238</v>
      </c>
      <c r="K431" s="180" vm="3938">
        <f ca="1"/>
        <v>82.98</v>
      </c>
      <c r="L431" s="180" vm="3939">
        <f ca="1"/>
        <v>84.4</v>
      </c>
      <c r="M431" s="180" vm="3940">
        <f ca="1"/>
        <v>84.65</v>
      </c>
      <c r="N431" s="180" vm="3941">
        <f ca="1"/>
        <v>81.63</v>
      </c>
      <c r="O431" s="180" vm="3942">
        <f ca="1"/>
        <v>1322281</v>
      </c>
      <c r="Q431" s="182">
        <f t="shared" ca="1" si="13"/>
        <v>-1.6967786697189624E-2</v>
      </c>
    </row>
    <row r="432" spans="1:17" x14ac:dyDescent="0.25">
      <c r="A432" s="178">
        <f t="shared" si="14"/>
        <v>428</v>
      </c>
      <c r="B432" s="178" vm="3943">
        <f ca="1"/>
        <v>42836</v>
      </c>
      <c r="C432" s="178" vm="3830">
        <f ca="1"/>
        <v>6.49</v>
      </c>
      <c r="D432" s="178" vm="3935">
        <f ca="1"/>
        <v>6.38</v>
      </c>
      <c r="E432" s="178" vm="3830">
        <f ca="1"/>
        <v>6.49</v>
      </c>
      <c r="F432" s="178" vm="3944">
        <f ca="1"/>
        <v>6.31</v>
      </c>
      <c r="G432" s="178" vm="3945">
        <f ca="1"/>
        <v>500575</v>
      </c>
      <c r="I432" s="178">
        <f ca="1"/>
        <v>2082</v>
      </c>
      <c r="J432" s="180" vm="3946">
        <f ca="1"/>
        <v>45237</v>
      </c>
      <c r="K432" s="180" vm="3939">
        <f ca="1"/>
        <v>84.4</v>
      </c>
      <c r="L432" s="180" vm="3947">
        <f ca="1"/>
        <v>82.29</v>
      </c>
      <c r="M432" s="180" vm="3948">
        <f ca="1"/>
        <v>84.47</v>
      </c>
      <c r="N432" s="180" vm="3949">
        <f ca="1"/>
        <v>82.2</v>
      </c>
      <c r="O432" s="180" vm="3950">
        <f ca="1"/>
        <v>1194455</v>
      </c>
      <c r="Q432" s="182">
        <f t="shared" ca="1" si="13"/>
        <v>2.6412099539777276E-2</v>
      </c>
    </row>
    <row r="433" spans="1:17" x14ac:dyDescent="0.25">
      <c r="A433" s="178">
        <f t="shared" si="14"/>
        <v>429</v>
      </c>
      <c r="B433" s="178" vm="3951">
        <f ca="1"/>
        <v>42837</v>
      </c>
      <c r="C433" s="178" vm="3714">
        <f ca="1"/>
        <v>6.32</v>
      </c>
      <c r="D433" s="178" vm="3778">
        <f ca="1"/>
        <v>6.46</v>
      </c>
      <c r="E433" s="178" vm="3778">
        <f ca="1"/>
        <v>6.46</v>
      </c>
      <c r="F433" s="178" vm="3944">
        <f ca="1"/>
        <v>6.31</v>
      </c>
      <c r="G433" s="178" vm="3952">
        <f ca="1"/>
        <v>632433</v>
      </c>
      <c r="I433" s="178">
        <f ca="1"/>
        <v>2081</v>
      </c>
      <c r="J433" s="180" vm="3953">
        <f ca="1"/>
        <v>45236</v>
      </c>
      <c r="K433" s="180" vm="3949">
        <f ca="1"/>
        <v>82.2</v>
      </c>
      <c r="L433" s="180" vm="3954">
        <f ca="1"/>
        <v>84.28</v>
      </c>
      <c r="M433" s="180" vm="3955">
        <f ca="1"/>
        <v>84.48</v>
      </c>
      <c r="N433" s="180" vm="3956">
        <f ca="1"/>
        <v>81.025000000000006</v>
      </c>
      <c r="O433" s="180" vm="3957">
        <f ca="1"/>
        <v>1495199</v>
      </c>
      <c r="Q433" s="182">
        <f t="shared" ca="1" si="13"/>
        <v>-2.0827816032601962E-2</v>
      </c>
    </row>
    <row r="434" spans="1:17" x14ac:dyDescent="0.25">
      <c r="A434" s="178">
        <f t="shared" si="14"/>
        <v>430</v>
      </c>
      <c r="B434" s="178" vm="3958">
        <f ca="1"/>
        <v>42838</v>
      </c>
      <c r="C434" s="178" vm="3959">
        <f ca="1"/>
        <v>6.09</v>
      </c>
      <c r="D434" s="178" vm="3714">
        <f ca="1"/>
        <v>6.32</v>
      </c>
      <c r="E434" s="178" vm="3960">
        <f ca="1"/>
        <v>6.33</v>
      </c>
      <c r="F434" s="178" vm="3961">
        <f ca="1"/>
        <v>6.03</v>
      </c>
      <c r="G434" s="178" vm="3962">
        <f ca="1"/>
        <v>770134</v>
      </c>
      <c r="I434" s="178">
        <f ca="1"/>
        <v>2080</v>
      </c>
      <c r="J434" s="180" vm="3963">
        <f ca="1"/>
        <v>45233</v>
      </c>
      <c r="K434" s="180" vm="3964">
        <f ca="1"/>
        <v>83.93</v>
      </c>
      <c r="L434" s="180" vm="3965">
        <f ca="1"/>
        <v>84</v>
      </c>
      <c r="M434" s="180" vm="3966">
        <f ca="1"/>
        <v>87.424999999999997</v>
      </c>
      <c r="N434" s="180" vm="3967">
        <f ca="1"/>
        <v>82.584999999999994</v>
      </c>
      <c r="O434" s="180" vm="3968">
        <f ca="1"/>
        <v>2183701</v>
      </c>
      <c r="Q434" s="182">
        <f t="shared" ca="1" si="13"/>
        <v>1.3675836944021602E-2</v>
      </c>
    </row>
    <row r="435" spans="1:17" x14ac:dyDescent="0.25">
      <c r="A435" s="178">
        <f t="shared" si="14"/>
        <v>431</v>
      </c>
      <c r="B435" s="178" vm="3969">
        <f ca="1"/>
        <v>42842</v>
      </c>
      <c r="C435" s="178" vm="3970">
        <f ca="1"/>
        <v>6.14</v>
      </c>
      <c r="D435" s="178" vm="3971">
        <f ca="1"/>
        <v>6.1</v>
      </c>
      <c r="E435" s="178" vm="3972">
        <f ca="1"/>
        <v>6.16</v>
      </c>
      <c r="F435" s="178" vm="3973">
        <f ca="1"/>
        <v>5.97</v>
      </c>
      <c r="G435" s="178" vm="3974">
        <f ca="1"/>
        <v>709813</v>
      </c>
      <c r="I435" s="178">
        <f ca="1"/>
        <v>2079</v>
      </c>
      <c r="J435" s="180" vm="3975">
        <f ca="1"/>
        <v>45232</v>
      </c>
      <c r="K435" s="180" vm="3976">
        <f ca="1"/>
        <v>82.79</v>
      </c>
      <c r="L435" s="180" vm="3977">
        <f ca="1"/>
        <v>74.2</v>
      </c>
      <c r="M435" s="180" vm="3978">
        <f ca="1"/>
        <v>82.85</v>
      </c>
      <c r="N435" s="180" vm="3979">
        <f ca="1"/>
        <v>74</v>
      </c>
      <c r="O435" s="180" vm="3980">
        <f ca="1"/>
        <v>6414436</v>
      </c>
      <c r="Q435" s="182">
        <f t="shared" ca="1" si="13"/>
        <v>-5.4302411441681964E-2</v>
      </c>
    </row>
    <row r="436" spans="1:17" x14ac:dyDescent="0.25">
      <c r="A436" s="178">
        <f t="shared" si="14"/>
        <v>432</v>
      </c>
      <c r="B436" s="178" vm="3981">
        <f ca="1"/>
        <v>42843</v>
      </c>
      <c r="C436" s="178" vm="3971">
        <f ca="1"/>
        <v>6.1</v>
      </c>
      <c r="D436" s="178" vm="3971">
        <f ca="1"/>
        <v>6.1</v>
      </c>
      <c r="E436" s="178" vm="3970">
        <f ca="1"/>
        <v>6.14</v>
      </c>
      <c r="F436" s="178" vm="3982">
        <f ca="1"/>
        <v>6</v>
      </c>
      <c r="G436" s="178" vm="3983">
        <f ca="1"/>
        <v>601049</v>
      </c>
      <c r="I436" s="178">
        <f ca="1"/>
        <v>2078</v>
      </c>
      <c r="J436" s="180" vm="3984">
        <f ca="1"/>
        <v>45231</v>
      </c>
      <c r="K436" s="180" vm="3985">
        <f ca="1"/>
        <v>87.41</v>
      </c>
      <c r="L436" s="180" vm="795">
        <f ca="1"/>
        <v>89.32</v>
      </c>
      <c r="M436" s="180" vm="3986">
        <f ca="1"/>
        <v>89.67</v>
      </c>
      <c r="N436" s="180" vm="3987">
        <f ca="1"/>
        <v>84.69</v>
      </c>
      <c r="O436" s="180" vm="3988">
        <f ca="1"/>
        <v>2640325</v>
      </c>
      <c r="Q436" s="182">
        <f t="shared" ca="1" si="13"/>
        <v>-2.1615734379560499E-2</v>
      </c>
    </row>
    <row r="437" spans="1:17" x14ac:dyDescent="0.25">
      <c r="A437" s="178">
        <f t="shared" si="14"/>
        <v>433</v>
      </c>
      <c r="B437" s="178" vm="3989">
        <f ca="1"/>
        <v>42844</v>
      </c>
      <c r="C437" s="178" vm="3990">
        <f ca="1"/>
        <v>6.06</v>
      </c>
      <c r="D437" s="178" vm="3991">
        <f ca="1"/>
        <v>6.12</v>
      </c>
      <c r="E437" s="178" vm="3992">
        <f ca="1"/>
        <v>6.25</v>
      </c>
      <c r="F437" s="178" vm="3993">
        <f ca="1"/>
        <v>5.96</v>
      </c>
      <c r="G437" s="178" vm="3994">
        <f ca="1"/>
        <v>1380841</v>
      </c>
      <c r="I437" s="178">
        <f ca="1"/>
        <v>2077</v>
      </c>
      <c r="J437" s="180" vm="3995">
        <f ca="1"/>
        <v>45230</v>
      </c>
      <c r="K437" s="180" vm="795">
        <f ca="1"/>
        <v>89.32</v>
      </c>
      <c r="L437" s="180" vm="3996">
        <f ca="1"/>
        <v>87.4</v>
      </c>
      <c r="M437" s="180" vm="3997">
        <f ca="1"/>
        <v>90.03</v>
      </c>
      <c r="N437" s="180" vm="3996">
        <f ca="1"/>
        <v>87.4</v>
      </c>
      <c r="O437" s="180" vm="3998">
        <f ca="1"/>
        <v>1398541</v>
      </c>
      <c r="Q437" s="182">
        <f t="shared" ca="1" si="13"/>
        <v>2.0815231163389968E-2</v>
      </c>
    </row>
    <row r="438" spans="1:17" x14ac:dyDescent="0.25">
      <c r="A438" s="178">
        <f t="shared" si="14"/>
        <v>434</v>
      </c>
      <c r="B438" s="178" vm="3999">
        <f ca="1"/>
        <v>42845</v>
      </c>
      <c r="C438" s="178" vm="4000">
        <f ca="1"/>
        <v>6.19</v>
      </c>
      <c r="D438" s="178" vm="3959">
        <f ca="1"/>
        <v>6.09</v>
      </c>
      <c r="E438" s="178" vm="4001">
        <f ca="1"/>
        <v>6.2050000000000001</v>
      </c>
      <c r="F438" s="178" vm="4002">
        <f ca="1"/>
        <v>6.04</v>
      </c>
      <c r="G438" s="178" vm="4003">
        <f ca="1"/>
        <v>616587</v>
      </c>
      <c r="I438" s="178">
        <f ca="1"/>
        <v>2076</v>
      </c>
      <c r="J438" s="180" vm="4004">
        <f ca="1"/>
        <v>45229</v>
      </c>
      <c r="K438" s="180" vm="4005">
        <f ca="1"/>
        <v>87.48</v>
      </c>
      <c r="L438" s="180" vm="4006">
        <f ca="1"/>
        <v>87</v>
      </c>
      <c r="M438" s="180" vm="4007">
        <f ca="1"/>
        <v>88.84</v>
      </c>
      <c r="N438" s="180" vm="4006">
        <f ca="1"/>
        <v>87</v>
      </c>
      <c r="O438" s="180" vm="4008">
        <f ca="1"/>
        <v>1242573</v>
      </c>
      <c r="Q438" s="182">
        <f t="shared" ca="1" si="13"/>
        <v>1.7295484740431535E-2</v>
      </c>
    </row>
    <row r="439" spans="1:17" x14ac:dyDescent="0.25">
      <c r="A439" s="178">
        <f t="shared" si="14"/>
        <v>435</v>
      </c>
      <c r="B439" s="178" vm="4009">
        <f ca="1"/>
        <v>42846</v>
      </c>
      <c r="C439" s="178" vm="3959">
        <f ca="1"/>
        <v>6.09</v>
      </c>
      <c r="D439" s="178" vm="4010">
        <f ca="1"/>
        <v>6.18</v>
      </c>
      <c r="E439" s="178" vm="4011">
        <f ca="1"/>
        <v>6.2</v>
      </c>
      <c r="F439" s="178" vm="4012">
        <f ca="1"/>
        <v>6.07</v>
      </c>
      <c r="G439" s="178" vm="4013">
        <f ca="1"/>
        <v>476707</v>
      </c>
      <c r="I439" s="178">
        <f ca="1"/>
        <v>2075</v>
      </c>
      <c r="J439" s="180" vm="4014">
        <f ca="1"/>
        <v>45226</v>
      </c>
      <c r="K439" s="180" vm="4015">
        <f ca="1"/>
        <v>85.98</v>
      </c>
      <c r="L439" s="180" vm="4016">
        <f ca="1"/>
        <v>87.08</v>
      </c>
      <c r="M439" s="180" vm="4017">
        <f ca="1"/>
        <v>89.55</v>
      </c>
      <c r="N439" s="180" vm="4018">
        <f ca="1"/>
        <v>85.84</v>
      </c>
      <c r="O439" s="180" vm="4019">
        <f ca="1"/>
        <v>1113317</v>
      </c>
      <c r="Q439" s="182">
        <f t="shared" ca="1" si="13"/>
        <v>-4.2940935245520638E-3</v>
      </c>
    </row>
    <row r="440" spans="1:17" x14ac:dyDescent="0.25">
      <c r="A440" s="178">
        <f t="shared" si="14"/>
        <v>436</v>
      </c>
      <c r="B440" s="178" vm="4020">
        <f ca="1"/>
        <v>42849</v>
      </c>
      <c r="C440" s="178" vm="4021">
        <f ca="1"/>
        <v>6.13</v>
      </c>
      <c r="D440" s="178" vm="4022">
        <f ca="1"/>
        <v>6.17</v>
      </c>
      <c r="E440" s="178" vm="4023">
        <f ca="1"/>
        <v>6.22</v>
      </c>
      <c r="F440" s="178" vm="4024">
        <f ca="1"/>
        <v>6.08</v>
      </c>
      <c r="G440" s="178" vm="4025">
        <f ca="1"/>
        <v>549773</v>
      </c>
      <c r="I440" s="178">
        <f ca="1"/>
        <v>2074</v>
      </c>
      <c r="J440" s="180" vm="4026">
        <f ca="1"/>
        <v>45225</v>
      </c>
      <c r="K440" s="180" vm="4027">
        <f ca="1"/>
        <v>86.35</v>
      </c>
      <c r="L440" s="180" vm="4028">
        <f ca="1"/>
        <v>87.16</v>
      </c>
      <c r="M440" s="180" vm="4029">
        <f ca="1"/>
        <v>88.68</v>
      </c>
      <c r="N440" s="180" vm="4030">
        <f ca="1"/>
        <v>85.713999999999999</v>
      </c>
      <c r="O440" s="180" vm="4031">
        <f ca="1"/>
        <v>1271706</v>
      </c>
      <c r="Q440" s="182">
        <f t="shared" ca="1" si="13"/>
        <v>-1.3458534080983495E-2</v>
      </c>
    </row>
    <row r="441" spans="1:17" x14ac:dyDescent="0.25">
      <c r="A441" s="178">
        <f t="shared" si="14"/>
        <v>437</v>
      </c>
      <c r="B441" s="178" vm="4032">
        <f ca="1"/>
        <v>42850</v>
      </c>
      <c r="C441" s="178" vm="4000">
        <f ca="1"/>
        <v>6.19</v>
      </c>
      <c r="D441" s="178" vm="3972">
        <f ca="1"/>
        <v>6.16</v>
      </c>
      <c r="E441" s="178" vm="3715">
        <f ca="1"/>
        <v>6.26</v>
      </c>
      <c r="F441" s="178" vm="3959">
        <f ca="1"/>
        <v>6.09</v>
      </c>
      <c r="G441" s="178" vm="4033">
        <f ca="1"/>
        <v>598246</v>
      </c>
      <c r="I441" s="178">
        <f ca="1"/>
        <v>2073</v>
      </c>
      <c r="J441" s="180" vm="4034">
        <f ca="1"/>
        <v>45224</v>
      </c>
      <c r="K441" s="180" vm="4035">
        <f ca="1"/>
        <v>87.52</v>
      </c>
      <c r="L441" s="180" vm="4036">
        <f ca="1"/>
        <v>88.89</v>
      </c>
      <c r="M441" s="180" vm="4037">
        <f ca="1"/>
        <v>89.394999999999996</v>
      </c>
      <c r="N441" s="180" vm="4038">
        <f ca="1"/>
        <v>87.47</v>
      </c>
      <c r="O441" s="180" vm="4039">
        <f ca="1"/>
        <v>1076265</v>
      </c>
      <c r="Q441" s="182">
        <f t="shared" ca="1" si="13"/>
        <v>-1.8565169843997007E-2</v>
      </c>
    </row>
    <row r="442" spans="1:17" x14ac:dyDescent="0.25">
      <c r="A442" s="178">
        <f t="shared" si="14"/>
        <v>438</v>
      </c>
      <c r="B442" s="178" vm="4040">
        <f ca="1"/>
        <v>42851</v>
      </c>
      <c r="C442" s="178" vm="4041">
        <f ca="1"/>
        <v>6.23</v>
      </c>
      <c r="D442" s="178" vm="4042">
        <f ca="1"/>
        <v>6.24</v>
      </c>
      <c r="E442" s="178" vm="4043">
        <f ca="1"/>
        <v>6.3475000000000001</v>
      </c>
      <c r="F442" s="178" vm="3970">
        <f ca="1"/>
        <v>6.14</v>
      </c>
      <c r="G442" s="178" vm="4044">
        <f ca="1"/>
        <v>1172062</v>
      </c>
      <c r="I442" s="178">
        <f ca="1"/>
        <v>2072</v>
      </c>
      <c r="J442" s="180" vm="4045">
        <f ca="1"/>
        <v>45223</v>
      </c>
      <c r="K442" s="180" vm="4046">
        <f ca="1"/>
        <v>89.16</v>
      </c>
      <c r="L442" s="180" vm="4047">
        <f ca="1"/>
        <v>86.27</v>
      </c>
      <c r="M442" s="180" vm="4048">
        <f ca="1"/>
        <v>89.92</v>
      </c>
      <c r="N442" s="180" vm="4047">
        <f ca="1"/>
        <v>86.27</v>
      </c>
      <c r="O442" s="180" vm="4049">
        <f ca="1"/>
        <v>1540024</v>
      </c>
      <c r="Q442" s="182">
        <f t="shared" ca="1" si="13"/>
        <v>4.954751683743279E-2</v>
      </c>
    </row>
    <row r="443" spans="1:17" x14ac:dyDescent="0.25">
      <c r="A443" s="178">
        <f t="shared" si="14"/>
        <v>439</v>
      </c>
      <c r="B443" s="178" vm="4050">
        <f ca="1"/>
        <v>42852</v>
      </c>
      <c r="C443" s="178" vm="3831">
        <f ca="1"/>
        <v>6.41</v>
      </c>
      <c r="D443" s="178" vm="4051">
        <f ca="1"/>
        <v>6.27</v>
      </c>
      <c r="E443" s="178" vm="4052">
        <f ca="1"/>
        <v>6.47</v>
      </c>
      <c r="F443" s="178" vm="4041">
        <f ca="1"/>
        <v>6.23</v>
      </c>
      <c r="G443" s="178" vm="4053">
        <f ca="1"/>
        <v>980052</v>
      </c>
      <c r="I443" s="178">
        <f ca="1"/>
        <v>2071</v>
      </c>
      <c r="J443" s="180" vm="4054">
        <f ca="1"/>
        <v>45222</v>
      </c>
      <c r="K443" s="180" vm="4055">
        <f ca="1"/>
        <v>84.85</v>
      </c>
      <c r="L443" s="180" vm="4056">
        <f ca="1"/>
        <v>85.28</v>
      </c>
      <c r="M443" s="180" vm="4057">
        <f ca="1"/>
        <v>86.32</v>
      </c>
      <c r="N443" s="180" vm="4058">
        <f ca="1"/>
        <v>84.275000000000006</v>
      </c>
      <c r="O443" s="180" vm="4059">
        <f ca="1"/>
        <v>1087821</v>
      </c>
      <c r="Q443" s="182">
        <f t="shared" ca="1" si="13"/>
        <v>-8.3328925339696668E-3</v>
      </c>
    </row>
    <row r="444" spans="1:17" x14ac:dyDescent="0.25">
      <c r="A444" s="178">
        <f t="shared" si="14"/>
        <v>440</v>
      </c>
      <c r="B444" s="178" vm="4060">
        <f ca="1"/>
        <v>42853</v>
      </c>
      <c r="C444" s="178" vm="4041">
        <f ca="1"/>
        <v>6.23</v>
      </c>
      <c r="D444" s="178" vm="3831">
        <f ca="1"/>
        <v>6.41</v>
      </c>
      <c r="E444" s="178" vm="4061">
        <f ca="1"/>
        <v>6.42</v>
      </c>
      <c r="F444" s="178" vm="4011">
        <f ca="1"/>
        <v>6.2</v>
      </c>
      <c r="G444" s="178" vm="4062">
        <f ca="1"/>
        <v>488608</v>
      </c>
      <c r="I444" s="178">
        <f ca="1"/>
        <v>2070</v>
      </c>
      <c r="J444" s="180" vm="4063">
        <f ca="1"/>
        <v>45219</v>
      </c>
      <c r="K444" s="180" vm="4064">
        <f ca="1"/>
        <v>85.56</v>
      </c>
      <c r="L444" s="180" vm="4065">
        <f ca="1"/>
        <v>86.8</v>
      </c>
      <c r="M444" s="180" vm="4066">
        <f ca="1"/>
        <v>88.52</v>
      </c>
      <c r="N444" s="180" vm="4067">
        <f ca="1"/>
        <v>85.06</v>
      </c>
      <c r="O444" s="180" vm="4068">
        <f ca="1"/>
        <v>1290814</v>
      </c>
      <c r="Q444" s="182">
        <f t="shared" ca="1" si="13"/>
        <v>1.3058240960395803E-2</v>
      </c>
    </row>
    <row r="445" spans="1:17" x14ac:dyDescent="0.25">
      <c r="A445" s="178">
        <f t="shared" si="14"/>
        <v>441</v>
      </c>
      <c r="B445" s="178" vm="4069">
        <f ca="1"/>
        <v>42856</v>
      </c>
      <c r="C445" s="178" vm="4070">
        <f ca="1"/>
        <v>6.15</v>
      </c>
      <c r="D445" s="178" vm="3992">
        <f ca="1"/>
        <v>6.25</v>
      </c>
      <c r="E445" s="178" vm="3992">
        <f ca="1"/>
        <v>6.25</v>
      </c>
      <c r="F445" s="178" vm="4070">
        <f ca="1"/>
        <v>6.15</v>
      </c>
      <c r="G445" s="178" vm="4071">
        <f ca="1"/>
        <v>565243</v>
      </c>
      <c r="I445" s="178">
        <f ca="1"/>
        <v>2069</v>
      </c>
      <c r="J445" s="180" vm="4072">
        <f ca="1"/>
        <v>45218</v>
      </c>
      <c r="K445" s="180" vm="4073">
        <f ca="1"/>
        <v>84.45</v>
      </c>
      <c r="L445" s="180" vm="4074">
        <f ca="1"/>
        <v>85.3</v>
      </c>
      <c r="M445" s="180" vm="4075">
        <f ca="1"/>
        <v>86.307100000000005</v>
      </c>
      <c r="N445" s="180" vm="4076">
        <f ca="1"/>
        <v>84.135000000000005</v>
      </c>
      <c r="O445" s="180" vm="4077">
        <f ca="1"/>
        <v>1292814</v>
      </c>
      <c r="Q445" s="182">
        <f t="shared" ca="1" si="13"/>
        <v>-1.0014811243824237E-2</v>
      </c>
    </row>
    <row r="446" spans="1:17" x14ac:dyDescent="0.25">
      <c r="A446" s="178">
        <f t="shared" si="14"/>
        <v>442</v>
      </c>
      <c r="B446" s="178" vm="4078">
        <f ca="1"/>
        <v>42857</v>
      </c>
      <c r="C446" s="178" vm="4010">
        <f ca="1"/>
        <v>6.18</v>
      </c>
      <c r="D446" s="178" vm="4000">
        <f ca="1"/>
        <v>6.19</v>
      </c>
      <c r="E446" s="178" vm="4079">
        <f ca="1"/>
        <v>6.29</v>
      </c>
      <c r="F446" s="178" vm="4022">
        <f ca="1"/>
        <v>6.17</v>
      </c>
      <c r="G446" s="178" vm="4080">
        <f ca="1"/>
        <v>703385</v>
      </c>
      <c r="I446" s="178">
        <f ca="1"/>
        <v>2068</v>
      </c>
      <c r="J446" s="180" vm="4081">
        <f ca="1"/>
        <v>45217</v>
      </c>
      <c r="K446" s="180" vm="4074">
        <f ca="1"/>
        <v>85.3</v>
      </c>
      <c r="L446" s="180" vm="4082">
        <f ca="1"/>
        <v>86.18</v>
      </c>
      <c r="M446" s="180" vm="4083">
        <f ca="1"/>
        <v>86.97</v>
      </c>
      <c r="N446" s="180" vm="4084">
        <f ca="1"/>
        <v>85.05</v>
      </c>
      <c r="O446" s="180" vm="4085">
        <f ca="1"/>
        <v>1209628</v>
      </c>
      <c r="Q446" s="182">
        <f t="shared" ca="1" si="13"/>
        <v>-2.2373853947493808E-2</v>
      </c>
    </row>
    <row r="447" spans="1:17" x14ac:dyDescent="0.25">
      <c r="A447" s="178">
        <f t="shared" si="14"/>
        <v>443</v>
      </c>
      <c r="B447" s="178" vm="4086">
        <f ca="1"/>
        <v>42858</v>
      </c>
      <c r="C447" s="178" vm="3970">
        <f ca="1"/>
        <v>6.14</v>
      </c>
      <c r="D447" s="178" vm="4022">
        <f ca="1"/>
        <v>6.17</v>
      </c>
      <c r="E447" s="178" vm="4041">
        <f ca="1"/>
        <v>6.23</v>
      </c>
      <c r="F447" s="178" vm="4012">
        <f ca="1"/>
        <v>6.07</v>
      </c>
      <c r="G447" s="178" vm="4087">
        <f ca="1"/>
        <v>553653</v>
      </c>
      <c r="I447" s="178">
        <f ca="1"/>
        <v>2067</v>
      </c>
      <c r="J447" s="180" vm="4088">
        <f ca="1"/>
        <v>45216</v>
      </c>
      <c r="K447" s="180" vm="4089">
        <f ca="1"/>
        <v>87.23</v>
      </c>
      <c r="L447" s="180" vm="4090">
        <f ca="1"/>
        <v>85.59</v>
      </c>
      <c r="M447" s="180" vm="4091">
        <f ca="1"/>
        <v>88.99</v>
      </c>
      <c r="N447" s="180" vm="4090">
        <f ca="1"/>
        <v>85.59</v>
      </c>
      <c r="O447" s="180" vm="4092">
        <f ca="1"/>
        <v>1600453</v>
      </c>
      <c r="Q447" s="182">
        <f t="shared" ca="1" si="13"/>
        <v>1.7345485754462608E-2</v>
      </c>
    </row>
    <row r="448" spans="1:17" x14ac:dyDescent="0.25">
      <c r="A448" s="178">
        <f t="shared" si="14"/>
        <v>444</v>
      </c>
      <c r="B448" s="178" vm="4093">
        <f ca="1"/>
        <v>42859</v>
      </c>
      <c r="C448" s="178" vm="4021">
        <f ca="1"/>
        <v>6.13</v>
      </c>
      <c r="D448" s="178" vm="3972">
        <f ca="1"/>
        <v>6.16</v>
      </c>
      <c r="E448" s="178" vm="4000">
        <f ca="1"/>
        <v>6.19</v>
      </c>
      <c r="F448" s="178" vm="3982">
        <f ca="1"/>
        <v>6</v>
      </c>
      <c r="G448" s="178" vm="4094">
        <f ca="1"/>
        <v>439783</v>
      </c>
      <c r="I448" s="178">
        <f ca="1"/>
        <v>2066</v>
      </c>
      <c r="J448" s="180" vm="4095">
        <f ca="1"/>
        <v>45215</v>
      </c>
      <c r="K448" s="180" vm="4096">
        <f ca="1"/>
        <v>85.73</v>
      </c>
      <c r="L448" s="180" vm="4097">
        <f ca="1"/>
        <v>83.2</v>
      </c>
      <c r="M448" s="180" vm="4098">
        <f ca="1"/>
        <v>86.48</v>
      </c>
      <c r="N448" s="180" vm="4099">
        <f ca="1"/>
        <v>83.19</v>
      </c>
      <c r="O448" s="180" vm="4100">
        <f ca="1"/>
        <v>1610534</v>
      </c>
      <c r="Q448" s="182">
        <f t="shared" ca="1" si="13"/>
        <v>3.5620529488572944E-2</v>
      </c>
    </row>
    <row r="449" spans="1:17" x14ac:dyDescent="0.25">
      <c r="A449" s="178">
        <f t="shared" si="14"/>
        <v>445</v>
      </c>
      <c r="B449" s="178" vm="4101">
        <f ca="1"/>
        <v>42860</v>
      </c>
      <c r="C449" s="178" vm="4102">
        <f ca="1"/>
        <v>5.94</v>
      </c>
      <c r="D449" s="178" vm="3970">
        <f ca="1"/>
        <v>6.14</v>
      </c>
      <c r="E449" s="178" vm="4070">
        <f ca="1"/>
        <v>6.15</v>
      </c>
      <c r="F449" s="178" vm="4103">
        <f ca="1"/>
        <v>5.93</v>
      </c>
      <c r="G449" s="178" vm="4104">
        <f ca="1"/>
        <v>4576713</v>
      </c>
      <c r="I449" s="178">
        <f ca="1"/>
        <v>2065</v>
      </c>
      <c r="J449" s="180" vm="4105">
        <f ca="1"/>
        <v>45212</v>
      </c>
      <c r="K449" s="180" vm="4106">
        <f ca="1"/>
        <v>82.73</v>
      </c>
      <c r="L449" s="180" vm="4107">
        <f ca="1"/>
        <v>84.78</v>
      </c>
      <c r="M449" s="180" vm="4107">
        <f ca="1"/>
        <v>84.78</v>
      </c>
      <c r="N449" s="180" vm="4108">
        <f ca="1"/>
        <v>82.25</v>
      </c>
      <c r="O449" s="180" vm="4109">
        <f ca="1"/>
        <v>1161956</v>
      </c>
      <c r="Q449" s="182">
        <f t="shared" ca="1" si="13"/>
        <v>-2.4713249595765794E-2</v>
      </c>
    </row>
    <row r="450" spans="1:17" x14ac:dyDescent="0.25">
      <c r="A450" s="178">
        <f t="shared" si="14"/>
        <v>446</v>
      </c>
      <c r="B450" s="178" vm="4110">
        <f ca="1"/>
        <v>42863</v>
      </c>
      <c r="C450" s="178" vm="4111">
        <f ca="1"/>
        <v>5.95</v>
      </c>
      <c r="D450" s="178" vm="3973">
        <f ca="1"/>
        <v>5.97</v>
      </c>
      <c r="E450" s="178" vm="4012">
        <f ca="1"/>
        <v>6.07</v>
      </c>
      <c r="F450" s="178" vm="4103">
        <f ca="1"/>
        <v>5.93</v>
      </c>
      <c r="G450" s="178" vm="4112">
        <f ca="1"/>
        <v>1354315</v>
      </c>
      <c r="I450" s="178">
        <f ca="1"/>
        <v>2064</v>
      </c>
      <c r="J450" s="180" vm="4113">
        <f ca="1"/>
        <v>45211</v>
      </c>
      <c r="K450" s="180" vm="4114">
        <f ca="1"/>
        <v>84.8</v>
      </c>
      <c r="L450" s="180" vm="4115">
        <f ca="1"/>
        <v>87.9</v>
      </c>
      <c r="M450" s="180" vm="4066">
        <f ca="1"/>
        <v>88.52</v>
      </c>
      <c r="N450" s="180" vm="4116">
        <f ca="1"/>
        <v>84.59</v>
      </c>
      <c r="O450" s="180" vm="4117">
        <f ca="1"/>
        <v>1370357</v>
      </c>
      <c r="Q450" s="182">
        <f t="shared" ca="1" si="13"/>
        <v>-2.0773299215977148E-2</v>
      </c>
    </row>
    <row r="451" spans="1:17" x14ac:dyDescent="0.25">
      <c r="A451" s="178">
        <f t="shared" si="14"/>
        <v>447</v>
      </c>
      <c r="B451" s="178" vm="4118">
        <f ca="1"/>
        <v>42864</v>
      </c>
      <c r="C451" s="178" vm="4011">
        <f ca="1"/>
        <v>6.2</v>
      </c>
      <c r="D451" s="178" vm="3973">
        <f ca="1"/>
        <v>5.97</v>
      </c>
      <c r="E451" s="178" vm="4119">
        <f ca="1"/>
        <v>6.21</v>
      </c>
      <c r="F451" s="178" vm="4120">
        <f ca="1"/>
        <v>5.9660000000000002</v>
      </c>
      <c r="G451" s="178" vm="4121">
        <f ca="1"/>
        <v>2281563</v>
      </c>
      <c r="I451" s="178">
        <f ca="1"/>
        <v>2063</v>
      </c>
      <c r="J451" s="180" vm="4122">
        <f ca="1"/>
        <v>45210</v>
      </c>
      <c r="K451" s="180" vm="4123">
        <f ca="1"/>
        <v>86.58</v>
      </c>
      <c r="L451" s="180" vm="4065">
        <f ca="1"/>
        <v>86.8</v>
      </c>
      <c r="M451" s="180" vm="798">
        <f ca="1"/>
        <v>87.89</v>
      </c>
      <c r="N451" s="180" vm="4124">
        <f ca="1"/>
        <v>85.22</v>
      </c>
      <c r="O451" s="180" vm="4125">
        <f ca="1"/>
        <v>1068183</v>
      </c>
      <c r="Q451" s="182">
        <f t="shared" ca="1" si="13"/>
        <v>-4.1493835468114776E-3</v>
      </c>
    </row>
    <row r="452" spans="1:17" x14ac:dyDescent="0.25">
      <c r="A452" s="178">
        <f t="shared" si="14"/>
        <v>448</v>
      </c>
      <c r="B452" s="178" vm="4126">
        <f ca="1"/>
        <v>42865</v>
      </c>
      <c r="C452" s="178" vm="3272">
        <f ca="1"/>
        <v>7.28</v>
      </c>
      <c r="D452" s="178" vm="3426">
        <f ca="1"/>
        <v>7.04</v>
      </c>
      <c r="E452" s="178" vm="3196">
        <f ca="1"/>
        <v>7.39</v>
      </c>
      <c r="F452" s="178" vm="4127">
        <f ca="1"/>
        <v>6.9008000000000003</v>
      </c>
      <c r="G452" s="178" vm="4128">
        <f ca="1"/>
        <v>7366029</v>
      </c>
      <c r="I452" s="178">
        <f ca="1"/>
        <v>2062</v>
      </c>
      <c r="J452" s="180" vm="4129">
        <f ca="1"/>
        <v>45209</v>
      </c>
      <c r="K452" s="180" vm="4130">
        <f ca="1"/>
        <v>86.94</v>
      </c>
      <c r="L452" s="180" vm="4131">
        <f ca="1"/>
        <v>85.66</v>
      </c>
      <c r="M452" s="180" vm="4132">
        <f ca="1"/>
        <v>88.06</v>
      </c>
      <c r="N452" s="180" vm="4133">
        <f ca="1"/>
        <v>85.484999999999999</v>
      </c>
      <c r="O452" s="180" vm="4134">
        <f ca="1"/>
        <v>1042641</v>
      </c>
      <c r="Q452" s="182">
        <f t="shared" ca="1" si="13"/>
        <v>2.021679172537583E-2</v>
      </c>
    </row>
    <row r="453" spans="1:17" x14ac:dyDescent="0.25">
      <c r="A453" s="178">
        <f t="shared" si="14"/>
        <v>449</v>
      </c>
      <c r="B453" s="178" vm="4135">
        <f ca="1"/>
        <v>42866</v>
      </c>
      <c r="C453" s="178" vm="3477">
        <f ca="1"/>
        <v>6.94</v>
      </c>
      <c r="D453" s="178" vm="3282">
        <f ca="1"/>
        <v>7.29</v>
      </c>
      <c r="E453" s="178" vm="3550">
        <f ca="1"/>
        <v>7.34</v>
      </c>
      <c r="F453" s="178" vm="3645">
        <f ca="1"/>
        <v>6.93</v>
      </c>
      <c r="G453" s="178" vm="4136">
        <f ca="1"/>
        <v>2232916</v>
      </c>
      <c r="I453" s="178">
        <f ca="1"/>
        <v>2061</v>
      </c>
      <c r="J453" s="180" vm="4137">
        <f ca="1"/>
        <v>45208</v>
      </c>
      <c r="K453" s="180" vm="4138">
        <f ca="1"/>
        <v>85.2</v>
      </c>
      <c r="L453" s="180" vm="4139">
        <f ca="1"/>
        <v>83.69</v>
      </c>
      <c r="M453" s="180" vm="4140">
        <f ca="1"/>
        <v>85.62</v>
      </c>
      <c r="N453" s="180" vm="4141">
        <f ca="1"/>
        <v>82.59</v>
      </c>
      <c r="O453" s="180" vm="4142">
        <f ca="1"/>
        <v>946262</v>
      </c>
      <c r="Q453" s="182">
        <f t="shared" ca="1" si="13"/>
        <v>4.4700697888255094E-3</v>
      </c>
    </row>
    <row r="454" spans="1:17" x14ac:dyDescent="0.25">
      <c r="A454" s="178">
        <f t="shared" si="14"/>
        <v>450</v>
      </c>
      <c r="B454" s="178" vm="4143">
        <f ca="1"/>
        <v>42867</v>
      </c>
      <c r="C454" s="178" vm="3803">
        <f ca="1"/>
        <v>6.84</v>
      </c>
      <c r="D454" s="178" vm="3477">
        <f ca="1"/>
        <v>6.94</v>
      </c>
      <c r="E454" s="178" vm="3281">
        <f ca="1"/>
        <v>7.09</v>
      </c>
      <c r="F454" s="178" vm="4144">
        <f ca="1"/>
        <v>6.83</v>
      </c>
      <c r="G454" s="178" vm="4145">
        <f ca="1"/>
        <v>1245071</v>
      </c>
      <c r="I454" s="178">
        <f ca="1"/>
        <v>2060</v>
      </c>
      <c r="J454" s="180" vm="4146">
        <f ca="1"/>
        <v>45205</v>
      </c>
      <c r="K454" s="180" vm="4147">
        <f ca="1"/>
        <v>84.82</v>
      </c>
      <c r="L454" s="180" vm="4148">
        <f ca="1"/>
        <v>83.33</v>
      </c>
      <c r="M454" s="180" vm="4149">
        <f ca="1"/>
        <v>85.7</v>
      </c>
      <c r="N454" s="180" vm="4150">
        <f ca="1"/>
        <v>82.75</v>
      </c>
      <c r="O454" s="180" vm="4151">
        <f ca="1"/>
        <v>927106</v>
      </c>
      <c r="Q454" s="182">
        <f t="shared" ref="Q454:Q517" ca="1" si="15">LN(K454/K455)</f>
        <v>6.5054342621825613E-3</v>
      </c>
    </row>
    <row r="455" spans="1:17" x14ac:dyDescent="0.25">
      <c r="A455" s="178">
        <f t="shared" ref="A455:A518" si="16">A454+1</f>
        <v>451</v>
      </c>
      <c r="B455" s="178" vm="4152">
        <f ca="1"/>
        <v>42870</v>
      </c>
      <c r="C455" s="178" vm="3822">
        <f ca="1"/>
        <v>6.51</v>
      </c>
      <c r="D455" s="178" vm="3821">
        <f ca="1"/>
        <v>6.82</v>
      </c>
      <c r="E455" s="178" vm="4153">
        <f ca="1"/>
        <v>6.8925000000000001</v>
      </c>
      <c r="F455" s="178" vm="3778">
        <f ca="1"/>
        <v>6.46</v>
      </c>
      <c r="G455" s="178" vm="4154">
        <f ca="1"/>
        <v>1242864</v>
      </c>
      <c r="I455" s="178">
        <f ca="1"/>
        <v>2059</v>
      </c>
      <c r="J455" s="180" vm="4155">
        <f ca="1"/>
        <v>45204</v>
      </c>
      <c r="K455" s="180" vm="4156">
        <f ca="1"/>
        <v>84.27</v>
      </c>
      <c r="L455" s="180" vm="4096">
        <f ca="1"/>
        <v>85.73</v>
      </c>
      <c r="M455" s="180" vm="4157">
        <f ca="1"/>
        <v>86.57</v>
      </c>
      <c r="N455" s="180" vm="4158">
        <f ca="1"/>
        <v>83.92</v>
      </c>
      <c r="O455" s="180" vm="4159">
        <f ca="1"/>
        <v>993273</v>
      </c>
      <c r="Q455" s="182">
        <f t="shared" ca="1" si="15"/>
        <v>-1.4373480253880366E-2</v>
      </c>
    </row>
    <row r="456" spans="1:17" x14ac:dyDescent="0.25">
      <c r="A456" s="178">
        <f t="shared" si="16"/>
        <v>452</v>
      </c>
      <c r="B456" s="178" vm="4160">
        <f ca="1"/>
        <v>42871</v>
      </c>
      <c r="C456" s="178" vm="3698">
        <f ca="1"/>
        <v>6.55</v>
      </c>
      <c r="D456" s="178" vm="3830">
        <f ca="1"/>
        <v>6.49</v>
      </c>
      <c r="E456" s="178" vm="3587">
        <f ca="1"/>
        <v>6.62</v>
      </c>
      <c r="F456" s="178" vm="4161">
        <f ca="1"/>
        <v>6.375</v>
      </c>
      <c r="G456" s="178" vm="4162">
        <f ca="1"/>
        <v>932753</v>
      </c>
      <c r="I456" s="178">
        <f ca="1"/>
        <v>2058</v>
      </c>
      <c r="J456" s="180" vm="4163">
        <f ca="1"/>
        <v>45203</v>
      </c>
      <c r="K456" s="180" vm="4164">
        <f ca="1"/>
        <v>85.49</v>
      </c>
      <c r="L456" s="180" vm="4165">
        <f ca="1"/>
        <v>85.15</v>
      </c>
      <c r="M456" s="180" vm="4166">
        <f ca="1"/>
        <v>86.19</v>
      </c>
      <c r="N456" s="180" vm="4167">
        <f ca="1"/>
        <v>83.64</v>
      </c>
      <c r="O456" s="180" vm="4168">
        <f ca="1"/>
        <v>1437215</v>
      </c>
      <c r="Q456" s="182">
        <f t="shared" ca="1" si="15"/>
        <v>-5.2499683087067475E-3</v>
      </c>
    </row>
    <row r="457" spans="1:17" x14ac:dyDescent="0.25">
      <c r="A457" s="178">
        <f t="shared" si="16"/>
        <v>453</v>
      </c>
      <c r="B457" s="178" vm="4169">
        <f ca="1"/>
        <v>42873</v>
      </c>
      <c r="C457" s="178" vm="3960">
        <f ca="1"/>
        <v>6.33</v>
      </c>
      <c r="D457" s="178" vm="3944">
        <f ca="1"/>
        <v>6.31</v>
      </c>
      <c r="E457" s="178" vm="4170">
        <f ca="1"/>
        <v>6.4</v>
      </c>
      <c r="F457" s="178" vm="4023">
        <f ca="1"/>
        <v>6.22</v>
      </c>
      <c r="G457" s="178" vm="4171">
        <f ca="1"/>
        <v>1417770</v>
      </c>
      <c r="I457" s="178">
        <f ca="1"/>
        <v>2057</v>
      </c>
      <c r="J457" s="180" vm="4172">
        <f ca="1"/>
        <v>45202</v>
      </c>
      <c r="K457" s="180" vm="4173">
        <f ca="1"/>
        <v>85.94</v>
      </c>
      <c r="L457" s="180" vm="4130">
        <f ca="1"/>
        <v>86.94</v>
      </c>
      <c r="M457" s="180" vm="4174">
        <f ca="1"/>
        <v>87.42</v>
      </c>
      <c r="N457" s="180" vm="4175">
        <f ca="1"/>
        <v>84.5</v>
      </c>
      <c r="O457" s="180" vm="4176">
        <f ca="1"/>
        <v>1339491</v>
      </c>
      <c r="Q457" s="182">
        <f t="shared" ca="1" si="15"/>
        <v>-2.232286916956034E-2</v>
      </c>
    </row>
    <row r="458" spans="1:17" x14ac:dyDescent="0.25">
      <c r="A458" s="178">
        <f t="shared" si="16"/>
        <v>454</v>
      </c>
      <c r="B458" s="178" vm="4177">
        <f ca="1"/>
        <v>42874</v>
      </c>
      <c r="C458" s="178" vm="4052">
        <f ca="1"/>
        <v>6.47</v>
      </c>
      <c r="D458" s="178" vm="3714">
        <f ca="1"/>
        <v>6.32</v>
      </c>
      <c r="E458" s="178" vm="3822">
        <f ca="1"/>
        <v>6.51</v>
      </c>
      <c r="F458" s="178" vm="3970">
        <f ca="1"/>
        <v>6.14</v>
      </c>
      <c r="G458" s="178" vm="4178">
        <f ca="1"/>
        <v>1135204</v>
      </c>
      <c r="I458" s="178">
        <f ca="1"/>
        <v>2056</v>
      </c>
      <c r="J458" s="180" vm="4179">
        <f ca="1"/>
        <v>45201</v>
      </c>
      <c r="K458" s="180" vm="4180">
        <f ca="1"/>
        <v>87.88</v>
      </c>
      <c r="L458" s="180" vm="4181">
        <f ca="1"/>
        <v>88.23</v>
      </c>
      <c r="M458" s="180" vm="4182">
        <f ca="1"/>
        <v>89.98</v>
      </c>
      <c r="N458" s="180" vm="4183">
        <f ca="1"/>
        <v>87.8</v>
      </c>
      <c r="O458" s="180" vm="4184">
        <f ca="1"/>
        <v>1461932</v>
      </c>
      <c r="Q458" s="182">
        <f t="shared" ca="1" si="15"/>
        <v>-3.9747937176039935E-3</v>
      </c>
    </row>
    <row r="459" spans="1:17" x14ac:dyDescent="0.25">
      <c r="A459" s="178">
        <f t="shared" si="16"/>
        <v>455</v>
      </c>
      <c r="B459" s="178" vm="4185">
        <f ca="1"/>
        <v>42877</v>
      </c>
      <c r="C459" s="178" vm="3795">
        <f ca="1"/>
        <v>6.53</v>
      </c>
      <c r="D459" s="178" vm="3777">
        <f ca="1"/>
        <v>6.48</v>
      </c>
      <c r="E459" s="178" vm="3585">
        <f ca="1"/>
        <v>6.66</v>
      </c>
      <c r="F459" s="178" vm="4061">
        <f ca="1"/>
        <v>6.42</v>
      </c>
      <c r="G459" s="178" vm="4186">
        <f ca="1"/>
        <v>665802</v>
      </c>
      <c r="I459" s="178">
        <f ca="1"/>
        <v>2055</v>
      </c>
      <c r="J459" s="180" vm="4187">
        <f ca="1"/>
        <v>45198</v>
      </c>
      <c r="K459" s="180" vm="4181">
        <f ca="1"/>
        <v>88.23</v>
      </c>
      <c r="L459" s="180" vm="4188">
        <f ca="1"/>
        <v>89.82</v>
      </c>
      <c r="M459" s="180" vm="4189">
        <f ca="1"/>
        <v>90.63</v>
      </c>
      <c r="N459" s="180" vm="4190">
        <f ca="1"/>
        <v>87.49</v>
      </c>
      <c r="O459" s="180" vm="4191">
        <f ca="1"/>
        <v>1800559</v>
      </c>
      <c r="Q459" s="182">
        <f t="shared" ca="1" si="15"/>
        <v>2.7112516549619887E-2</v>
      </c>
    </row>
    <row r="460" spans="1:17" x14ac:dyDescent="0.25">
      <c r="A460" s="178">
        <f t="shared" si="16"/>
        <v>456</v>
      </c>
      <c r="B460" s="178" vm="4192">
        <f ca="1"/>
        <v>42878</v>
      </c>
      <c r="C460" s="178" vm="4193">
        <f ca="1"/>
        <v>6.52</v>
      </c>
      <c r="D460" s="178" vm="3723">
        <f ca="1"/>
        <v>6.57</v>
      </c>
      <c r="E460" s="178" vm="3689">
        <f ca="1"/>
        <v>6.61</v>
      </c>
      <c r="F460" s="178" vm="4052">
        <f ca="1"/>
        <v>6.47</v>
      </c>
      <c r="G460" s="178" vm="4194">
        <f ca="1"/>
        <v>559090</v>
      </c>
      <c r="I460" s="178">
        <f ca="1"/>
        <v>2054</v>
      </c>
      <c r="J460" s="180" vm="4195">
        <f ca="1"/>
        <v>45197</v>
      </c>
      <c r="K460" s="180" vm="4196">
        <f ca="1"/>
        <v>85.87</v>
      </c>
      <c r="L460" s="180" vm="4197">
        <f ca="1"/>
        <v>84.72</v>
      </c>
      <c r="M460" s="180" vm="4198">
        <f ca="1"/>
        <v>85.91</v>
      </c>
      <c r="N460" s="180" vm="4199">
        <f ca="1"/>
        <v>83.74</v>
      </c>
      <c r="O460" s="180" vm="4200">
        <f ca="1"/>
        <v>1270538</v>
      </c>
      <c r="Q460" s="182">
        <f t="shared" ca="1" si="15"/>
        <v>1.5373183122411187E-2</v>
      </c>
    </row>
    <row r="461" spans="1:17" x14ac:dyDescent="0.25">
      <c r="A461" s="178">
        <f t="shared" si="16"/>
        <v>457</v>
      </c>
      <c r="B461" s="178" vm="4201">
        <f ca="1"/>
        <v>42879</v>
      </c>
      <c r="C461" s="178" vm="4202">
        <f ca="1"/>
        <v>6.43</v>
      </c>
      <c r="D461" s="178" vm="3795">
        <f ca="1"/>
        <v>6.53</v>
      </c>
      <c r="E461" s="178" vm="3698">
        <f ca="1"/>
        <v>6.55</v>
      </c>
      <c r="F461" s="178" vm="3787">
        <f ca="1"/>
        <v>6.39</v>
      </c>
      <c r="G461" s="178" vm="4203">
        <f ca="1"/>
        <v>567103</v>
      </c>
      <c r="I461" s="178">
        <f ca="1"/>
        <v>2053</v>
      </c>
      <c r="J461" s="180" vm="4204">
        <f ca="1"/>
        <v>45196</v>
      </c>
      <c r="K461" s="180" vm="4205">
        <f ca="1"/>
        <v>84.56</v>
      </c>
      <c r="L461" s="180" vm="3939">
        <f ca="1"/>
        <v>84.4</v>
      </c>
      <c r="M461" s="180" vm="4196">
        <f ca="1"/>
        <v>85.87</v>
      </c>
      <c r="N461" s="180" vm="4206">
        <f ca="1"/>
        <v>83.39</v>
      </c>
      <c r="O461" s="180" vm="4207">
        <f ca="1"/>
        <v>1074084</v>
      </c>
      <c r="Q461" s="182">
        <f t="shared" ca="1" si="15"/>
        <v>8.3125998193655654E-3</v>
      </c>
    </row>
    <row r="462" spans="1:17" x14ac:dyDescent="0.25">
      <c r="A462" s="178">
        <f t="shared" si="16"/>
        <v>458</v>
      </c>
      <c r="B462" s="178" vm="4208">
        <f ca="1"/>
        <v>42880</v>
      </c>
      <c r="C462" s="178" vm="4052">
        <f ca="1"/>
        <v>6.47</v>
      </c>
      <c r="D462" s="178" vm="3830">
        <f ca="1"/>
        <v>6.49</v>
      </c>
      <c r="E462" s="178" vm="3689">
        <f ca="1"/>
        <v>6.61</v>
      </c>
      <c r="F462" s="178" vm="3778">
        <f ca="1"/>
        <v>6.46</v>
      </c>
      <c r="G462" s="178" vm="4209">
        <f ca="1"/>
        <v>578956</v>
      </c>
      <c r="I462" s="178">
        <f ca="1"/>
        <v>2052</v>
      </c>
      <c r="J462" s="180" vm="4210">
        <f ca="1"/>
        <v>45195</v>
      </c>
      <c r="K462" s="180" vm="4211">
        <f ca="1"/>
        <v>83.86</v>
      </c>
      <c r="L462" s="180" vm="4212">
        <f ca="1"/>
        <v>85.51</v>
      </c>
      <c r="M462" s="180" vm="4213">
        <f ca="1"/>
        <v>86.4</v>
      </c>
      <c r="N462" s="180" vm="4214">
        <f ca="1"/>
        <v>83.784999999999997</v>
      </c>
      <c r="O462" s="180" vm="4215">
        <f ca="1"/>
        <v>1115873</v>
      </c>
      <c r="Q462" s="182">
        <f t="shared" ca="1" si="15"/>
        <v>-2.8796724488949682E-2</v>
      </c>
    </row>
    <row r="463" spans="1:17" x14ac:dyDescent="0.25">
      <c r="A463" s="178">
        <f t="shared" si="16"/>
        <v>459</v>
      </c>
      <c r="B463" s="178" vm="4216">
        <f ca="1"/>
        <v>42881</v>
      </c>
      <c r="C463" s="178" vm="3794">
        <f ca="1"/>
        <v>6.59</v>
      </c>
      <c r="D463" s="178" vm="3795">
        <f ca="1"/>
        <v>6.53</v>
      </c>
      <c r="E463" s="178" vm="3804">
        <f ca="1"/>
        <v>6.63</v>
      </c>
      <c r="F463" s="178" vm="3830">
        <f ca="1"/>
        <v>6.49</v>
      </c>
      <c r="G463" s="178" vm="4217">
        <f ca="1"/>
        <v>494366</v>
      </c>
      <c r="I463" s="178">
        <f ca="1"/>
        <v>2051</v>
      </c>
      <c r="J463" s="180" vm="4218">
        <f ca="1"/>
        <v>45194</v>
      </c>
      <c r="K463" s="180" vm="4219">
        <f ca="1"/>
        <v>86.31</v>
      </c>
      <c r="L463" s="180" vm="4220">
        <f ca="1"/>
        <v>85.53</v>
      </c>
      <c r="M463" s="180" vm="4221">
        <f ca="1"/>
        <v>86.79</v>
      </c>
      <c r="N463" s="180" vm="4222">
        <f ca="1"/>
        <v>85.01</v>
      </c>
      <c r="O463" s="180" vm="4223">
        <f ca="1"/>
        <v>880361</v>
      </c>
      <c r="Q463" s="182">
        <f t="shared" ca="1" si="15"/>
        <v>-1.6207458977332435E-3</v>
      </c>
    </row>
    <row r="464" spans="1:17" x14ac:dyDescent="0.25">
      <c r="A464" s="178">
        <f t="shared" si="16"/>
        <v>460</v>
      </c>
      <c r="B464" s="178" vm="4224">
        <f ca="1"/>
        <v>42885</v>
      </c>
      <c r="C464" s="178" vm="3350">
        <f ca="1"/>
        <v>6.9</v>
      </c>
      <c r="D464" s="178" vm="3587">
        <f ca="1"/>
        <v>6.62</v>
      </c>
      <c r="E464" s="178" vm="3486">
        <f ca="1"/>
        <v>6.97</v>
      </c>
      <c r="F464" s="178" vm="3587">
        <f ca="1"/>
        <v>6.62</v>
      </c>
      <c r="G464" s="178" vm="4225">
        <f ca="1"/>
        <v>1401024</v>
      </c>
      <c r="I464" s="178">
        <f ca="1"/>
        <v>2050</v>
      </c>
      <c r="J464" s="180" vm="4226">
        <f ca="1"/>
        <v>45191</v>
      </c>
      <c r="K464" s="180" vm="4227">
        <f ca="1"/>
        <v>86.45</v>
      </c>
      <c r="L464" s="180" vm="4228">
        <f ca="1"/>
        <v>87.24</v>
      </c>
      <c r="M464" s="180" vm="4229">
        <f ca="1"/>
        <v>87.532799999999995</v>
      </c>
      <c r="N464" s="180" vm="4230">
        <f ca="1"/>
        <v>85.45</v>
      </c>
      <c r="O464" s="180" vm="4231">
        <f ca="1"/>
        <v>784341</v>
      </c>
      <c r="Q464" s="182">
        <f t="shared" ca="1" si="15"/>
        <v>4.2891157158252745E-3</v>
      </c>
    </row>
    <row r="465" spans="1:17" x14ac:dyDescent="0.25">
      <c r="A465" s="178">
        <f t="shared" si="16"/>
        <v>461</v>
      </c>
      <c r="B465" s="178" vm="4232">
        <f ca="1"/>
        <v>42886</v>
      </c>
      <c r="C465" s="178" vm="4144">
        <f ca="1"/>
        <v>6.83</v>
      </c>
      <c r="D465" s="178" vm="3885">
        <f ca="1"/>
        <v>6.91</v>
      </c>
      <c r="E465" s="178" vm="3381">
        <f ca="1"/>
        <v>6.96</v>
      </c>
      <c r="F465" s="178" vm="3317">
        <f ca="1"/>
        <v>6.76</v>
      </c>
      <c r="G465" s="178" vm="4233">
        <f ca="1"/>
        <v>779149</v>
      </c>
      <c r="I465" s="178">
        <f ca="1"/>
        <v>2049</v>
      </c>
      <c r="J465" s="180" vm="4234">
        <f ca="1"/>
        <v>45190</v>
      </c>
      <c r="K465" s="180" vm="4235">
        <f ca="1"/>
        <v>86.08</v>
      </c>
      <c r="L465" s="180" vm="4236">
        <f ca="1"/>
        <v>86.77</v>
      </c>
      <c r="M465" s="180" vm="4237">
        <f ca="1"/>
        <v>87.499899999999997</v>
      </c>
      <c r="N465" s="180" vm="4238">
        <f ca="1"/>
        <v>86</v>
      </c>
      <c r="O465" s="180" vm="4239">
        <f ca="1"/>
        <v>1073796</v>
      </c>
      <c r="Q465" s="182">
        <f t="shared" ca="1" si="15"/>
        <v>-2.1377667339189763E-2</v>
      </c>
    </row>
    <row r="466" spans="1:17" x14ac:dyDescent="0.25">
      <c r="A466" s="178">
        <f t="shared" si="16"/>
        <v>462</v>
      </c>
      <c r="B466" s="178" vm="4240">
        <f ca="1"/>
        <v>42887</v>
      </c>
      <c r="C466" s="178" vm="3165">
        <f ca="1"/>
        <v>6.98</v>
      </c>
      <c r="D466" s="178" vm="3586">
        <f ca="1"/>
        <v>6.88</v>
      </c>
      <c r="E466" s="178" vm="3309">
        <f ca="1"/>
        <v>7.01</v>
      </c>
      <c r="F466" s="178" vm="3574">
        <f ca="1"/>
        <v>6.81</v>
      </c>
      <c r="G466" s="178" vm="4241">
        <f ca="1"/>
        <v>951834</v>
      </c>
      <c r="I466" s="178">
        <f ca="1"/>
        <v>2048</v>
      </c>
      <c r="J466" s="180" vm="4242">
        <f ca="1"/>
        <v>45189</v>
      </c>
      <c r="K466" s="180" vm="4243">
        <f ca="1"/>
        <v>87.94</v>
      </c>
      <c r="L466" s="180" vm="4244">
        <f ca="1"/>
        <v>90.07</v>
      </c>
      <c r="M466" s="180" vm="4245">
        <f ca="1"/>
        <v>90.698499999999996</v>
      </c>
      <c r="N466" s="180" vm="798">
        <f ca="1"/>
        <v>87.89</v>
      </c>
      <c r="O466" s="180" vm="4246">
        <f ca="1"/>
        <v>910798</v>
      </c>
      <c r="Q466" s="182">
        <f t="shared" ca="1" si="15"/>
        <v>-1.95930150112405E-2</v>
      </c>
    </row>
    <row r="467" spans="1:17" x14ac:dyDescent="0.25">
      <c r="A467" s="178">
        <f t="shared" si="16"/>
        <v>463</v>
      </c>
      <c r="B467" s="178" vm="4247">
        <f ca="1"/>
        <v>42888</v>
      </c>
      <c r="C467" s="178" vm="3477">
        <f ca="1"/>
        <v>6.94</v>
      </c>
      <c r="D467" s="178" vm="3309">
        <f ca="1"/>
        <v>7.01</v>
      </c>
      <c r="E467" s="178" vm="3525">
        <f ca="1"/>
        <v>7.1</v>
      </c>
      <c r="F467" s="178" vm="3370">
        <f ca="1"/>
        <v>6.86</v>
      </c>
      <c r="G467" s="178" vm="4248">
        <f ca="1"/>
        <v>850987</v>
      </c>
      <c r="I467" s="178">
        <f ca="1"/>
        <v>2047</v>
      </c>
      <c r="J467" s="180" vm="4249">
        <f ca="1"/>
        <v>45188</v>
      </c>
      <c r="K467" s="180" vm="4250">
        <f ca="1"/>
        <v>89.68</v>
      </c>
      <c r="L467" s="180" vm="4251">
        <f ca="1"/>
        <v>88.04</v>
      </c>
      <c r="M467" s="180" vm="4252">
        <f ca="1"/>
        <v>90.36</v>
      </c>
      <c r="N467" s="180" vm="4253">
        <f ca="1"/>
        <v>88</v>
      </c>
      <c r="O467" s="180" vm="4254">
        <f ca="1"/>
        <v>1633879</v>
      </c>
      <c r="Q467" s="182">
        <f t="shared" ca="1" si="15"/>
        <v>2.323849637815217E-2</v>
      </c>
    </row>
    <row r="468" spans="1:17" x14ac:dyDescent="0.25">
      <c r="A468" s="178">
        <f t="shared" si="16"/>
        <v>464</v>
      </c>
      <c r="B468" s="178" vm="4255">
        <f ca="1"/>
        <v>42891</v>
      </c>
      <c r="C468" s="178" vm="4256">
        <f ca="1"/>
        <v>6.9450000000000003</v>
      </c>
      <c r="D468" s="178" vm="3341">
        <f ca="1"/>
        <v>6.92</v>
      </c>
      <c r="E468" s="178" vm="3361">
        <f ca="1"/>
        <v>6.99</v>
      </c>
      <c r="F468" s="178" vm="3327">
        <f ca="1"/>
        <v>6.8</v>
      </c>
      <c r="G468" s="178" vm="4257">
        <f ca="1"/>
        <v>610262</v>
      </c>
      <c r="I468" s="178">
        <f ca="1"/>
        <v>2046</v>
      </c>
      <c r="J468" s="180" vm="4258">
        <f ca="1"/>
        <v>45187</v>
      </c>
      <c r="K468" s="180" vm="4259">
        <f ca="1"/>
        <v>87.62</v>
      </c>
      <c r="L468" s="180" vm="4260">
        <f ca="1"/>
        <v>87.76</v>
      </c>
      <c r="M468" s="180" vm="4261">
        <f ca="1"/>
        <v>88.98</v>
      </c>
      <c r="N468" s="180" vm="4262">
        <f ca="1"/>
        <v>86.63</v>
      </c>
      <c r="O468" s="180" vm="4263">
        <f ca="1"/>
        <v>1506048</v>
      </c>
      <c r="Q468" s="182">
        <f t="shared" ca="1" si="15"/>
        <v>-4.2138892717168063E-3</v>
      </c>
    </row>
    <row r="469" spans="1:17" x14ac:dyDescent="0.25">
      <c r="A469" s="178">
        <f t="shared" si="16"/>
        <v>465</v>
      </c>
      <c r="B469" s="178" vm="4264">
        <f ca="1"/>
        <v>42892</v>
      </c>
      <c r="C469" s="178" vm="4265">
        <f ca="1"/>
        <v>6.835</v>
      </c>
      <c r="D469" s="178" vm="3645">
        <f ca="1"/>
        <v>6.93</v>
      </c>
      <c r="E469" s="178" vm="3361">
        <f ca="1"/>
        <v>6.99</v>
      </c>
      <c r="F469" s="178" vm="3574">
        <f ca="1"/>
        <v>6.81</v>
      </c>
      <c r="G469" s="178" vm="4266">
        <f ca="1"/>
        <v>425925</v>
      </c>
      <c r="I469" s="178">
        <f ca="1"/>
        <v>2045</v>
      </c>
      <c r="J469" s="180" vm="4267">
        <f ca="1"/>
        <v>45184</v>
      </c>
      <c r="K469" s="180" vm="4268">
        <f ca="1"/>
        <v>87.99</v>
      </c>
      <c r="L469" s="180" vm="4269">
        <f ca="1"/>
        <v>90.11</v>
      </c>
      <c r="M469" s="180" vm="4270">
        <f ca="1"/>
        <v>90.66</v>
      </c>
      <c r="N469" s="180" vm="4271">
        <f ca="1"/>
        <v>87.27</v>
      </c>
      <c r="O469" s="180" vm="4272">
        <f ca="1"/>
        <v>3329759</v>
      </c>
      <c r="Q469" s="182">
        <f t="shared" ca="1" si="15"/>
        <v>-3.055466832197266E-2</v>
      </c>
    </row>
    <row r="470" spans="1:17" x14ac:dyDescent="0.25">
      <c r="A470" s="178">
        <f t="shared" si="16"/>
        <v>466</v>
      </c>
      <c r="B470" s="178" vm="4273">
        <f ca="1"/>
        <v>42893</v>
      </c>
      <c r="C470" s="178" vm="3317">
        <f ca="1"/>
        <v>6.76</v>
      </c>
      <c r="D470" s="178" vm="3350">
        <f ca="1"/>
        <v>6.9</v>
      </c>
      <c r="E470" s="178" vm="3350">
        <f ca="1"/>
        <v>6.9</v>
      </c>
      <c r="F470" s="178" vm="3742">
        <f ca="1"/>
        <v>6.68</v>
      </c>
      <c r="G470" s="178" vm="4274">
        <f ca="1"/>
        <v>594441</v>
      </c>
      <c r="I470" s="178">
        <f ca="1"/>
        <v>2044</v>
      </c>
      <c r="J470" s="180" vm="4275">
        <f ca="1"/>
        <v>45183</v>
      </c>
      <c r="K470" s="180" vm="718">
        <f ca="1"/>
        <v>90.72</v>
      </c>
      <c r="L470" s="180" vm="4270">
        <f ca="1"/>
        <v>90.66</v>
      </c>
      <c r="M470" s="180" vm="4276">
        <f ca="1"/>
        <v>90.77</v>
      </c>
      <c r="N470" s="180" vm="4277">
        <f ca="1"/>
        <v>88.24</v>
      </c>
      <c r="O470" s="180" vm="4278">
        <f ca="1"/>
        <v>1153648</v>
      </c>
      <c r="Q470" s="182">
        <f t="shared" ca="1" si="15"/>
        <v>1.3427489096594261E-2</v>
      </c>
    </row>
    <row r="471" spans="1:17" x14ac:dyDescent="0.25">
      <c r="A471" s="178">
        <f t="shared" si="16"/>
        <v>467</v>
      </c>
      <c r="B471" s="178" vm="4279">
        <f ca="1"/>
        <v>42894</v>
      </c>
      <c r="C471" s="178" vm="3821">
        <f ca="1"/>
        <v>6.82</v>
      </c>
      <c r="D471" s="178" vm="3327">
        <f ca="1"/>
        <v>6.8</v>
      </c>
      <c r="E471" s="178" vm="3162">
        <f ca="1"/>
        <v>7</v>
      </c>
      <c r="F471" s="178" vm="3317">
        <f ca="1"/>
        <v>6.76</v>
      </c>
      <c r="G471" s="178" vm="4280">
        <f ca="1"/>
        <v>1408650</v>
      </c>
      <c r="I471" s="178">
        <f ca="1"/>
        <v>2043</v>
      </c>
      <c r="J471" s="180" vm="4281">
        <f ca="1"/>
        <v>45182</v>
      </c>
      <c r="K471" s="180" vm="3896">
        <f ca="1"/>
        <v>89.51</v>
      </c>
      <c r="L471" s="180" vm="4282">
        <f ca="1"/>
        <v>91.7</v>
      </c>
      <c r="M471" s="180" vm="4283">
        <f ca="1"/>
        <v>91.906899999999993</v>
      </c>
      <c r="N471" s="180" vm="4284">
        <f ca="1"/>
        <v>87.12</v>
      </c>
      <c r="O471" s="180" vm="4285">
        <f ca="1"/>
        <v>2033756</v>
      </c>
      <c r="Q471" s="182">
        <f t="shared" ca="1" si="15"/>
        <v>-2.5915328014799691E-2</v>
      </c>
    </row>
    <row r="472" spans="1:17" x14ac:dyDescent="0.25">
      <c r="A472" s="178">
        <f t="shared" si="16"/>
        <v>468</v>
      </c>
      <c r="B472" s="178" vm="4286">
        <f ca="1"/>
        <v>42895</v>
      </c>
      <c r="C472" s="178" vm="3409">
        <f ca="1"/>
        <v>7.16</v>
      </c>
      <c r="D472" s="178" vm="4144">
        <f ca="1"/>
        <v>6.83</v>
      </c>
      <c r="E472" s="178" vm="3391">
        <f ca="1"/>
        <v>7.25</v>
      </c>
      <c r="F472" s="178" vm="3327">
        <f ca="1"/>
        <v>6.8</v>
      </c>
      <c r="G472" s="178" vm="4287">
        <f ca="1"/>
        <v>2558884</v>
      </c>
      <c r="I472" s="178">
        <f ca="1"/>
        <v>2042</v>
      </c>
      <c r="J472" s="180" vm="4288">
        <f ca="1"/>
        <v>45181</v>
      </c>
      <c r="K472" s="180" vm="4289">
        <f ca="1"/>
        <v>91.86</v>
      </c>
      <c r="L472" s="180" vm="4290">
        <f ca="1"/>
        <v>92.27</v>
      </c>
      <c r="M472" s="180" vm="4291">
        <f ca="1"/>
        <v>93.48</v>
      </c>
      <c r="N472" s="180" vm="4292">
        <f ca="1"/>
        <v>91.75</v>
      </c>
      <c r="O472" s="180" vm="4293">
        <f ca="1"/>
        <v>844556</v>
      </c>
      <c r="Q472" s="182">
        <f t="shared" ca="1" si="15"/>
        <v>-9.6420225898971191E-3</v>
      </c>
    </row>
    <row r="473" spans="1:17" x14ac:dyDescent="0.25">
      <c r="A473" s="178">
        <f t="shared" si="16"/>
        <v>469</v>
      </c>
      <c r="B473" s="178" vm="4294">
        <f ca="1"/>
        <v>42898</v>
      </c>
      <c r="C473" s="178" vm="3217">
        <f ca="1"/>
        <v>7.38</v>
      </c>
      <c r="D473" s="178" vm="3260">
        <f ca="1"/>
        <v>7.17</v>
      </c>
      <c r="E473" s="178" vm="4295">
        <f ca="1"/>
        <v>7.48</v>
      </c>
      <c r="F473" s="178" vm="3260">
        <f ca="1"/>
        <v>7.17</v>
      </c>
      <c r="G473" s="178" vm="4296">
        <f ca="1"/>
        <v>1391469</v>
      </c>
      <c r="I473" s="178">
        <f ca="1"/>
        <v>2041</v>
      </c>
      <c r="J473" s="180" vm="4297">
        <f ca="1"/>
        <v>45180</v>
      </c>
      <c r="K473" s="180" vm="4298">
        <f ca="1"/>
        <v>92.75</v>
      </c>
      <c r="L473" s="180" vm="4299">
        <f ca="1"/>
        <v>94.29</v>
      </c>
      <c r="M473" s="180" vm="4300">
        <f ca="1"/>
        <v>95.41</v>
      </c>
      <c r="N473" s="180" vm="4301">
        <f ca="1"/>
        <v>92.36</v>
      </c>
      <c r="O473" s="180" vm="4302">
        <f ca="1"/>
        <v>978062</v>
      </c>
      <c r="Q473" s="182">
        <f t="shared" ca="1" si="15"/>
        <v>-6.6623930082900917E-3</v>
      </c>
    </row>
    <row r="474" spans="1:17" x14ac:dyDescent="0.25">
      <c r="A474" s="178">
        <f t="shared" si="16"/>
        <v>470</v>
      </c>
      <c r="B474" s="178" vm="4303">
        <f ca="1"/>
        <v>42899</v>
      </c>
      <c r="C474" s="178" vm="3550">
        <f ca="1"/>
        <v>7.34</v>
      </c>
      <c r="D474" s="178" vm="3196">
        <f ca="1"/>
        <v>7.39</v>
      </c>
      <c r="E474" s="178" vm="3011">
        <f ca="1"/>
        <v>7.55</v>
      </c>
      <c r="F474" s="178" vm="4304">
        <f ca="1"/>
        <v>7.3150000000000004</v>
      </c>
      <c r="G474" s="178" vm="4305">
        <f ca="1"/>
        <v>2293663</v>
      </c>
      <c r="I474" s="178">
        <f ca="1"/>
        <v>2040</v>
      </c>
      <c r="J474" s="180" vm="4306">
        <f ca="1"/>
        <v>45177</v>
      </c>
      <c r="K474" s="180" vm="1186">
        <f ca="1"/>
        <v>93.37</v>
      </c>
      <c r="L474" s="180" vm="4307">
        <f ca="1"/>
        <v>96.28</v>
      </c>
      <c r="M474" s="180" vm="4308">
        <f ca="1"/>
        <v>96.465000000000003</v>
      </c>
      <c r="N474" s="180" vm="4309">
        <f ca="1"/>
        <v>93.26</v>
      </c>
      <c r="O474" s="180" vm="4310">
        <f ca="1"/>
        <v>1035655</v>
      </c>
      <c r="Q474" s="182">
        <f t="shared" ca="1" si="15"/>
        <v>-3.069051841903659E-2</v>
      </c>
    </row>
    <row r="475" spans="1:17" x14ac:dyDescent="0.25">
      <c r="A475" s="178">
        <f t="shared" si="16"/>
        <v>471</v>
      </c>
      <c r="B475" s="178" vm="4311">
        <f ca="1"/>
        <v>42900</v>
      </c>
      <c r="C475" s="178" vm="3152">
        <f ca="1"/>
        <v>7.43</v>
      </c>
      <c r="D475" s="178" vm="3217">
        <f ca="1"/>
        <v>7.38</v>
      </c>
      <c r="E475" s="178" vm="4312">
        <f ca="1"/>
        <v>7.49</v>
      </c>
      <c r="F475" s="178" vm="3198">
        <f ca="1"/>
        <v>7.26</v>
      </c>
      <c r="G475" s="178" vm="4313">
        <f ca="1"/>
        <v>952763</v>
      </c>
      <c r="I475" s="178">
        <f ca="1"/>
        <v>2039</v>
      </c>
      <c r="J475" s="180" vm="4314">
        <f ca="1"/>
        <v>45176</v>
      </c>
      <c r="K475" s="180" vm="4307">
        <f ca="1"/>
        <v>96.28</v>
      </c>
      <c r="L475" s="180" vm="4291">
        <f ca="1"/>
        <v>93.48</v>
      </c>
      <c r="M475" s="180" vm="4315">
        <f ca="1"/>
        <v>97.144999999999996</v>
      </c>
      <c r="N475" s="180" vm="4316">
        <f ca="1"/>
        <v>92.29</v>
      </c>
      <c r="O475" s="180" vm="4317">
        <f ca="1"/>
        <v>1822107</v>
      </c>
      <c r="Q475" s="182">
        <f t="shared" ca="1" si="15"/>
        <v>-8.3056483179934316E-4</v>
      </c>
    </row>
    <row r="476" spans="1:17" x14ac:dyDescent="0.25">
      <c r="A476" s="178">
        <f t="shared" si="16"/>
        <v>472</v>
      </c>
      <c r="B476" s="178" vm="4318">
        <f ca="1"/>
        <v>42901</v>
      </c>
      <c r="C476" s="178" vm="2988">
        <f ca="1"/>
        <v>7.41</v>
      </c>
      <c r="D476" s="178" vm="3002">
        <f ca="1"/>
        <v>7.35</v>
      </c>
      <c r="E476" s="178" vm="4312">
        <f ca="1"/>
        <v>7.49</v>
      </c>
      <c r="F476" s="178" vm="3282">
        <f ca="1"/>
        <v>7.29</v>
      </c>
      <c r="G476" s="178" vm="4319">
        <f ca="1"/>
        <v>730920</v>
      </c>
      <c r="I476" s="178">
        <f ca="1"/>
        <v>2038</v>
      </c>
      <c r="J476" s="180" vm="4320">
        <f ca="1"/>
        <v>45175</v>
      </c>
      <c r="K476" s="180" vm="4321">
        <f ca="1"/>
        <v>96.36</v>
      </c>
      <c r="L476" s="180" vm="258">
        <f ca="1"/>
        <v>98</v>
      </c>
      <c r="M476" s="180" vm="4322">
        <f ca="1"/>
        <v>98.92</v>
      </c>
      <c r="N476" s="180" vm="4323">
        <f ca="1"/>
        <v>96.31</v>
      </c>
      <c r="O476" s="180" vm="4324">
        <f ca="1"/>
        <v>1185202</v>
      </c>
      <c r="Q476" s="182">
        <f t="shared" ca="1" si="15"/>
        <v>-2.0847995131003442E-2</v>
      </c>
    </row>
    <row r="477" spans="1:17" x14ac:dyDescent="0.25">
      <c r="A477" s="178">
        <f t="shared" si="16"/>
        <v>473</v>
      </c>
      <c r="B477" s="178" vm="4325">
        <f ca="1"/>
        <v>42902</v>
      </c>
      <c r="C477" s="178" vm="3391">
        <f ca="1"/>
        <v>7.25</v>
      </c>
      <c r="D477" s="178" vm="3729">
        <f ca="1"/>
        <v>7.36</v>
      </c>
      <c r="E477" s="178" vm="3152">
        <f ca="1"/>
        <v>7.43</v>
      </c>
      <c r="F477" s="178" vm="3292">
        <f ca="1"/>
        <v>7.15</v>
      </c>
      <c r="G477" s="178" vm="4326">
        <f ca="1"/>
        <v>1279998</v>
      </c>
      <c r="I477" s="178">
        <f ca="1"/>
        <v>2037</v>
      </c>
      <c r="J477" s="180" vm="4327">
        <f ca="1"/>
        <v>45174</v>
      </c>
      <c r="K477" s="180" vm="4328">
        <f ca="1"/>
        <v>98.39</v>
      </c>
      <c r="L477" s="180" vm="4329">
        <f ca="1"/>
        <v>99.71</v>
      </c>
      <c r="M477" s="180" vm="831">
        <f ca="1"/>
        <v>100</v>
      </c>
      <c r="N477" s="180" vm="3674">
        <f ca="1"/>
        <v>96.96</v>
      </c>
      <c r="O477" s="180" vm="4330">
        <f ca="1"/>
        <v>1079182</v>
      </c>
      <c r="Q477" s="182">
        <f t="shared" ca="1" si="15"/>
        <v>-1.4830032194789121E-2</v>
      </c>
    </row>
    <row r="478" spans="1:17" x14ac:dyDescent="0.25">
      <c r="A478" s="178">
        <f t="shared" si="16"/>
        <v>474</v>
      </c>
      <c r="B478" s="178" vm="4331">
        <f ca="1"/>
        <v>42905</v>
      </c>
      <c r="C478" s="178" vm="3729">
        <f ca="1"/>
        <v>7.36</v>
      </c>
      <c r="D478" s="178" vm="3272">
        <f ca="1"/>
        <v>7.28</v>
      </c>
      <c r="E478" s="178" vm="2991">
        <f ca="1"/>
        <v>7.4</v>
      </c>
      <c r="F478" s="178" vm="4332">
        <f ca="1"/>
        <v>7.2000999999999999</v>
      </c>
      <c r="G478" s="178" vm="4333">
        <f ca="1"/>
        <v>838548</v>
      </c>
      <c r="I478" s="178">
        <f ca="1"/>
        <v>2036</v>
      </c>
      <c r="J478" s="180" vm="4334">
        <f ca="1"/>
        <v>45170</v>
      </c>
      <c r="K478" s="180" vm="1697">
        <f ca="1"/>
        <v>99.86</v>
      </c>
      <c r="L478" s="180" vm="4335">
        <f ca="1"/>
        <v>98.69</v>
      </c>
      <c r="M478" s="180" vm="4336">
        <f ca="1"/>
        <v>100.42</v>
      </c>
      <c r="N478" s="180" vm="1199">
        <f ca="1"/>
        <v>98.48</v>
      </c>
      <c r="O478" s="180" vm="4337">
        <f ca="1"/>
        <v>1010358</v>
      </c>
      <c r="Q478" s="182">
        <f t="shared" ca="1" si="15"/>
        <v>2.5559200667154953E-2</v>
      </c>
    </row>
    <row r="479" spans="1:17" x14ac:dyDescent="0.25">
      <c r="A479" s="178">
        <f t="shared" si="16"/>
        <v>475</v>
      </c>
      <c r="B479" s="178" vm="4338">
        <f ca="1"/>
        <v>42906</v>
      </c>
      <c r="C479" s="178" vm="3260">
        <f ca="1"/>
        <v>7.17</v>
      </c>
      <c r="D479" s="178" vm="3002">
        <f ca="1"/>
        <v>7.35</v>
      </c>
      <c r="E479" s="178" vm="4339">
        <f ca="1"/>
        <v>7.44</v>
      </c>
      <c r="F479" s="178" vm="3186">
        <f ca="1"/>
        <v>7.14</v>
      </c>
      <c r="G479" s="178" vm="4340">
        <f ca="1"/>
        <v>795761</v>
      </c>
      <c r="I479" s="178">
        <f ca="1"/>
        <v>2035</v>
      </c>
      <c r="J479" s="180" vm="4341">
        <f ca="1"/>
        <v>45169</v>
      </c>
      <c r="K479" s="180" vm="4342">
        <f ca="1"/>
        <v>97.34</v>
      </c>
      <c r="L479" s="180" vm="4343">
        <f ca="1"/>
        <v>96.84</v>
      </c>
      <c r="M479" s="180" vm="4344">
        <f ca="1"/>
        <v>98.79</v>
      </c>
      <c r="N479" s="180" vm="4343">
        <f ca="1"/>
        <v>96.84</v>
      </c>
      <c r="O479" s="180" vm="4345">
        <f ca="1"/>
        <v>853538</v>
      </c>
      <c r="Q479" s="182">
        <f t="shared" ca="1" si="15"/>
        <v>5.149872335450491E-3</v>
      </c>
    </row>
    <row r="480" spans="1:17" x14ac:dyDescent="0.25">
      <c r="A480" s="178">
        <f t="shared" si="16"/>
        <v>476</v>
      </c>
      <c r="B480" s="178" vm="4346">
        <f ca="1"/>
        <v>42907</v>
      </c>
      <c r="C480" s="178" vm="3509">
        <f ca="1"/>
        <v>7.2</v>
      </c>
      <c r="D480" s="178" vm="3409">
        <f ca="1"/>
        <v>7.16</v>
      </c>
      <c r="E480" s="178" vm="3198">
        <f ca="1"/>
        <v>7.26</v>
      </c>
      <c r="F480" s="178" vm="3292">
        <f ca="1"/>
        <v>7.15</v>
      </c>
      <c r="G480" s="178" vm="4347">
        <f ca="1"/>
        <v>717143</v>
      </c>
      <c r="I480" s="178">
        <f ca="1"/>
        <v>2034</v>
      </c>
      <c r="J480" s="180" vm="4348">
        <f ca="1"/>
        <v>45168</v>
      </c>
      <c r="K480" s="180" vm="4343">
        <f ca="1"/>
        <v>96.84</v>
      </c>
      <c r="L480" s="180" vm="4349">
        <f ca="1"/>
        <v>97.67</v>
      </c>
      <c r="M480" s="180" vm="4350">
        <f ca="1"/>
        <v>98.305000000000007</v>
      </c>
      <c r="N480" s="180" vm="4351">
        <f ca="1"/>
        <v>95.64</v>
      </c>
      <c r="O480" s="180" vm="4352">
        <f ca="1"/>
        <v>917549</v>
      </c>
      <c r="Q480" s="182">
        <f t="shared" ca="1" si="15"/>
        <v>-5.2525997483508086E-3</v>
      </c>
    </row>
    <row r="481" spans="1:17" x14ac:dyDescent="0.25">
      <c r="A481" s="178">
        <f t="shared" si="16"/>
        <v>477</v>
      </c>
      <c r="B481" s="178" vm="4353">
        <f ca="1"/>
        <v>42908</v>
      </c>
      <c r="C481" s="178" vm="3002">
        <f ca="1"/>
        <v>7.35</v>
      </c>
      <c r="D481" s="178" vm="3242">
        <f ca="1"/>
        <v>7.21</v>
      </c>
      <c r="E481" s="178" vm="4354">
        <f ca="1"/>
        <v>7.415</v>
      </c>
      <c r="F481" s="178" vm="3260">
        <f ca="1"/>
        <v>7.17</v>
      </c>
      <c r="G481" s="178" vm="4355">
        <f ca="1"/>
        <v>678397</v>
      </c>
      <c r="I481" s="178">
        <f ca="1"/>
        <v>2033</v>
      </c>
      <c r="J481" s="180" vm="4356">
        <f ca="1"/>
        <v>45167</v>
      </c>
      <c r="K481" s="180" vm="4357">
        <f ca="1"/>
        <v>97.35</v>
      </c>
      <c r="L481" s="180" vm="4358">
        <f ca="1"/>
        <v>96.4</v>
      </c>
      <c r="M481" s="180" vm="606">
        <f ca="1"/>
        <v>97.69</v>
      </c>
      <c r="N481" s="180" vm="4359">
        <f ca="1"/>
        <v>95.611500000000007</v>
      </c>
      <c r="O481" s="180" vm="4360">
        <f ca="1"/>
        <v>961404</v>
      </c>
      <c r="Q481" s="182">
        <f t="shared" ca="1" si="15"/>
        <v>5.2525997483509604E-3</v>
      </c>
    </row>
    <row r="482" spans="1:17" x14ac:dyDescent="0.25">
      <c r="A482" s="178">
        <f t="shared" si="16"/>
        <v>478</v>
      </c>
      <c r="B482" s="178" vm="4361">
        <f ca="1"/>
        <v>42909</v>
      </c>
      <c r="C482" s="178" vm="4362">
        <f ca="1"/>
        <v>7.42</v>
      </c>
      <c r="D482" s="178" vm="3550">
        <f ca="1"/>
        <v>7.34</v>
      </c>
      <c r="E482" s="178" vm="4362">
        <f ca="1"/>
        <v>7.42</v>
      </c>
      <c r="F482" s="178" vm="3260">
        <f ca="1"/>
        <v>7.17</v>
      </c>
      <c r="G482" s="178" vm="4363">
        <f ca="1"/>
        <v>1701527</v>
      </c>
      <c r="I482" s="178">
        <f ca="1"/>
        <v>2032</v>
      </c>
      <c r="J482" s="180" vm="4364">
        <f ca="1"/>
        <v>45166</v>
      </c>
      <c r="K482" s="180" vm="4343">
        <f ca="1"/>
        <v>96.84</v>
      </c>
      <c r="L482" s="180" vm="4365">
        <f ca="1"/>
        <v>96.24</v>
      </c>
      <c r="M482" s="180" vm="4366">
        <f ca="1"/>
        <v>97.345399999999998</v>
      </c>
      <c r="N482" s="180" vm="829">
        <f ca="1"/>
        <v>95.97</v>
      </c>
      <c r="O482" s="180" vm="4367">
        <f ca="1"/>
        <v>1178880</v>
      </c>
      <c r="Q482" s="182">
        <f t="shared" ca="1" si="15"/>
        <v>1.3305809612248976E-2</v>
      </c>
    </row>
    <row r="483" spans="1:17" x14ac:dyDescent="0.25">
      <c r="A483" s="178">
        <f t="shared" si="16"/>
        <v>479</v>
      </c>
      <c r="B483" s="178" vm="4368">
        <f ca="1"/>
        <v>42912</v>
      </c>
      <c r="C483" s="178" vm="2989">
        <f ca="1"/>
        <v>7.6</v>
      </c>
      <c r="D483" s="178" vm="4295">
        <f ca="1"/>
        <v>7.48</v>
      </c>
      <c r="E483" s="178" vm="4369">
        <f ca="1"/>
        <v>7.6923000000000004</v>
      </c>
      <c r="F483" s="178" vm="4362">
        <f ca="1"/>
        <v>7.42</v>
      </c>
      <c r="G483" s="178" vm="4370">
        <f ca="1"/>
        <v>1004310</v>
      </c>
      <c r="I483" s="178">
        <f ca="1"/>
        <v>2031</v>
      </c>
      <c r="J483" s="180" vm="4371">
        <f ca="1"/>
        <v>45163</v>
      </c>
      <c r="K483" s="180" vm="4372">
        <f ca="1"/>
        <v>95.56</v>
      </c>
      <c r="L483" s="180" vm="4373">
        <f ca="1"/>
        <v>95.78</v>
      </c>
      <c r="M483" s="180" vm="4374">
        <f ca="1"/>
        <v>96.76</v>
      </c>
      <c r="N483" s="180" vm="4375">
        <f ca="1"/>
        <v>93.94</v>
      </c>
      <c r="O483" s="180" vm="4376">
        <f ca="1"/>
        <v>974426</v>
      </c>
      <c r="Q483" s="182">
        <f t="shared" ca="1" si="15"/>
        <v>4.8253529062641772E-3</v>
      </c>
    </row>
    <row r="484" spans="1:17" x14ac:dyDescent="0.25">
      <c r="A484" s="178">
        <f t="shared" si="16"/>
        <v>480</v>
      </c>
      <c r="B484" s="178" vm="4377">
        <f ca="1"/>
        <v>42913</v>
      </c>
      <c r="C484" s="178" vm="3197">
        <f ca="1"/>
        <v>7.59</v>
      </c>
      <c r="D484" s="178" vm="2979">
        <f ca="1"/>
        <v>7.61</v>
      </c>
      <c r="E484" s="178" vm="3023">
        <f ca="1"/>
        <v>7.74</v>
      </c>
      <c r="F484" s="178" vm="3011">
        <f ca="1"/>
        <v>7.55</v>
      </c>
      <c r="G484" s="178" vm="4378">
        <f ca="1"/>
        <v>812960</v>
      </c>
      <c r="I484" s="178">
        <f ca="1"/>
        <v>2030</v>
      </c>
      <c r="J484" s="180" vm="4379">
        <f ca="1"/>
        <v>45162</v>
      </c>
      <c r="K484" s="180" vm="4380">
        <f ca="1"/>
        <v>95.1</v>
      </c>
      <c r="L484" s="180" vm="4381">
        <f ca="1"/>
        <v>99.16</v>
      </c>
      <c r="M484" s="180" vm="4382">
        <f ca="1"/>
        <v>99.56</v>
      </c>
      <c r="N484" s="180" vm="4383">
        <f ca="1"/>
        <v>94.81</v>
      </c>
      <c r="O484" s="180" vm="4384">
        <f ca="1"/>
        <v>1485152</v>
      </c>
      <c r="Q484" s="182">
        <f t="shared" ca="1" si="15"/>
        <v>-4.2309846110466467E-2</v>
      </c>
    </row>
    <row r="485" spans="1:17" x14ac:dyDescent="0.25">
      <c r="A485" s="178">
        <f t="shared" si="16"/>
        <v>481</v>
      </c>
      <c r="B485" s="178" vm="4385">
        <f ca="1"/>
        <v>42914</v>
      </c>
      <c r="C485" s="178" vm="2964">
        <f ca="1"/>
        <v>7.69</v>
      </c>
      <c r="D485" s="178" vm="3022">
        <f ca="1"/>
        <v>7.64</v>
      </c>
      <c r="E485" s="178" vm="2990">
        <f ca="1"/>
        <v>7.81</v>
      </c>
      <c r="F485" s="178" vm="3035">
        <f ca="1"/>
        <v>7.58</v>
      </c>
      <c r="G485" s="178" vm="4386">
        <f ca="1"/>
        <v>710317</v>
      </c>
      <c r="I485" s="178">
        <f ca="1"/>
        <v>2029</v>
      </c>
      <c r="J485" s="180" vm="4387">
        <f ca="1"/>
        <v>45161</v>
      </c>
      <c r="K485" s="180" vm="4388">
        <f ca="1"/>
        <v>99.21</v>
      </c>
      <c r="L485" s="180" vm="4389">
        <f ca="1"/>
        <v>95.36</v>
      </c>
      <c r="M485" s="180" vm="4390">
        <f ca="1"/>
        <v>100.4</v>
      </c>
      <c r="N485" s="180" vm="4391">
        <f ca="1"/>
        <v>94.82</v>
      </c>
      <c r="O485" s="180" vm="4392">
        <f ca="1"/>
        <v>1755634</v>
      </c>
      <c r="Q485" s="182">
        <f t="shared" ca="1" si="15"/>
        <v>7.0807497942232626E-3</v>
      </c>
    </row>
    <row r="486" spans="1:17" x14ac:dyDescent="0.25">
      <c r="A486" s="178">
        <f t="shared" si="16"/>
        <v>482</v>
      </c>
      <c r="B486" s="178" vm="4393">
        <f ca="1"/>
        <v>42915</v>
      </c>
      <c r="C486" s="178" vm="2977">
        <f ca="1"/>
        <v>7.72</v>
      </c>
      <c r="D486" s="178" vm="1904">
        <f ca="1"/>
        <v>7.73</v>
      </c>
      <c r="E486" s="178" vm="3023">
        <f ca="1"/>
        <v>7.74</v>
      </c>
      <c r="F486" s="178" vm="2967">
        <f ca="1"/>
        <v>7.56</v>
      </c>
      <c r="G486" s="178" vm="4394">
        <f ca="1"/>
        <v>885333</v>
      </c>
      <c r="I486" s="178">
        <f ca="1"/>
        <v>2028</v>
      </c>
      <c r="J486" s="180" vm="4395">
        <f ca="1"/>
        <v>45160</v>
      </c>
      <c r="K486" s="180" vm="4396">
        <f ca="1"/>
        <v>98.51</v>
      </c>
      <c r="L486" s="180" vm="4397">
        <f ca="1"/>
        <v>96.65</v>
      </c>
      <c r="M486" s="180" vm="4398">
        <f ca="1"/>
        <v>98.95</v>
      </c>
      <c r="N486" s="180" vm="617">
        <f ca="1"/>
        <v>96.51</v>
      </c>
      <c r="O486" s="180" vm="4399">
        <f ca="1"/>
        <v>1642477</v>
      </c>
      <c r="Q486" s="182">
        <f t="shared" ca="1" si="15"/>
        <v>4.3745936796866511E-3</v>
      </c>
    </row>
    <row r="487" spans="1:17" x14ac:dyDescent="0.25">
      <c r="A487" s="178">
        <f t="shared" si="16"/>
        <v>483</v>
      </c>
      <c r="B487" s="178" vm="4400">
        <f ca="1"/>
        <v>42916</v>
      </c>
      <c r="C487" s="178" vm="4401">
        <f ca="1"/>
        <v>7.71</v>
      </c>
      <c r="D487" s="178" vm="2945">
        <f ca="1"/>
        <v>7.78</v>
      </c>
      <c r="E487" s="178" vm="2965">
        <f ca="1"/>
        <v>7.8</v>
      </c>
      <c r="F487" s="178" vm="3022">
        <f ca="1"/>
        <v>7.64</v>
      </c>
      <c r="G487" s="178" vm="4402">
        <f ca="1"/>
        <v>607930</v>
      </c>
      <c r="I487" s="178">
        <f ca="1"/>
        <v>2027</v>
      </c>
      <c r="J487" s="180" vm="4403">
        <f ca="1"/>
        <v>45159</v>
      </c>
      <c r="K487" s="180" vm="4404">
        <f ca="1"/>
        <v>98.08</v>
      </c>
      <c r="L487" s="180" vm="4405">
        <f ca="1"/>
        <v>95.888000000000005</v>
      </c>
      <c r="M487" s="180" vm="4406">
        <f ca="1"/>
        <v>98.7</v>
      </c>
      <c r="N487" s="180" vm="4407">
        <f ca="1"/>
        <v>95.63</v>
      </c>
      <c r="O487" s="180" vm="4408">
        <f ca="1"/>
        <v>1850081</v>
      </c>
      <c r="Q487" s="182">
        <f t="shared" ca="1" si="15"/>
        <v>3.4014062926925256E-2</v>
      </c>
    </row>
    <row r="488" spans="1:17" x14ac:dyDescent="0.25">
      <c r="A488" s="178">
        <f t="shared" si="16"/>
        <v>484</v>
      </c>
      <c r="B488" s="178" vm="4409">
        <f ca="1"/>
        <v>42919</v>
      </c>
      <c r="C488" s="178" vm="2912">
        <f ca="1"/>
        <v>7.88</v>
      </c>
      <c r="D488" s="178" vm="2977">
        <f ca="1"/>
        <v>7.72</v>
      </c>
      <c r="E488" s="178" vm="1893">
        <f ca="1"/>
        <v>7.98</v>
      </c>
      <c r="F488" s="178" vm="2977">
        <f ca="1"/>
        <v>7.72</v>
      </c>
      <c r="G488" s="178" vm="4410">
        <f ca="1"/>
        <v>552463</v>
      </c>
      <c r="I488" s="178">
        <f ca="1"/>
        <v>2026</v>
      </c>
      <c r="J488" s="180" vm="4411">
        <f ca="1"/>
        <v>45156</v>
      </c>
      <c r="K488" s="180" vm="4412">
        <f ca="1"/>
        <v>94.8</v>
      </c>
      <c r="L488" s="180" vm="4413">
        <f ca="1"/>
        <v>91.25</v>
      </c>
      <c r="M488" s="180" vm="3657">
        <f ca="1"/>
        <v>95</v>
      </c>
      <c r="N488" s="180" vm="4414">
        <f ca="1"/>
        <v>91.14</v>
      </c>
      <c r="O488" s="180" vm="4415">
        <f ca="1"/>
        <v>1820718</v>
      </c>
      <c r="Q488" s="182">
        <f t="shared" ca="1" si="15"/>
        <v>2.4885141671428856E-2</v>
      </c>
    </row>
    <row r="489" spans="1:17" x14ac:dyDescent="0.25">
      <c r="A489" s="178">
        <f t="shared" si="16"/>
        <v>485</v>
      </c>
      <c r="B489" s="178" vm="4416">
        <f ca="1"/>
        <v>42921</v>
      </c>
      <c r="C489" s="178" vm="4417">
        <f ca="1"/>
        <v>7.77</v>
      </c>
      <c r="D489" s="178" vm="2902">
        <f ca="1"/>
        <v>8</v>
      </c>
      <c r="E489" s="178" vm="2685">
        <f ca="1"/>
        <v>8.07</v>
      </c>
      <c r="F489" s="178" vm="2964">
        <f ca="1"/>
        <v>7.69</v>
      </c>
      <c r="G489" s="178" vm="4418">
        <f ca="1"/>
        <v>718809</v>
      </c>
      <c r="I489" s="178">
        <f ca="1"/>
        <v>2025</v>
      </c>
      <c r="J489" s="180" vm="4419">
        <f ca="1"/>
        <v>45155</v>
      </c>
      <c r="K489" s="180" vm="4420">
        <f ca="1"/>
        <v>92.47</v>
      </c>
      <c r="L489" s="180" vm="4421">
        <f ca="1"/>
        <v>94.15</v>
      </c>
      <c r="M489" s="180" vm="4422">
        <f ca="1"/>
        <v>95.31</v>
      </c>
      <c r="N489" s="180" vm="4423">
        <f ca="1"/>
        <v>92.38</v>
      </c>
      <c r="O489" s="180" vm="4424">
        <f ca="1"/>
        <v>2417940</v>
      </c>
      <c r="Q489" s="182">
        <f t="shared" ca="1" si="15"/>
        <v>-1.6516892000912296E-2</v>
      </c>
    </row>
    <row r="490" spans="1:17" x14ac:dyDescent="0.25">
      <c r="A490" s="178">
        <f t="shared" si="16"/>
        <v>486</v>
      </c>
      <c r="B490" s="178" vm="4425">
        <f ca="1"/>
        <v>42922</v>
      </c>
      <c r="C490" s="178" vm="3000">
        <f ca="1"/>
        <v>7.47</v>
      </c>
      <c r="D490" s="178" vm="1904">
        <f ca="1"/>
        <v>7.73</v>
      </c>
      <c r="E490" s="178" vm="4426">
        <f ca="1"/>
        <v>7.85</v>
      </c>
      <c r="F490" s="178" vm="4339">
        <f ca="1"/>
        <v>7.44</v>
      </c>
      <c r="G490" s="178" vm="4427">
        <f ca="1"/>
        <v>960294</v>
      </c>
      <c r="I490" s="178">
        <f ca="1"/>
        <v>2024</v>
      </c>
      <c r="J490" s="180" vm="4428">
        <f ca="1"/>
        <v>45154</v>
      </c>
      <c r="K490" s="180" vm="4429">
        <f ca="1"/>
        <v>94.01</v>
      </c>
      <c r="L490" s="180" vm="4430">
        <f ca="1"/>
        <v>97.79</v>
      </c>
      <c r="M490" s="180" vm="4431">
        <f ca="1"/>
        <v>98.45</v>
      </c>
      <c r="N490" s="180" vm="3863">
        <f ca="1"/>
        <v>93.87</v>
      </c>
      <c r="O490" s="180" vm="4432">
        <f ca="1"/>
        <v>2570766</v>
      </c>
      <c r="Q490" s="182">
        <f t="shared" ca="1" si="15"/>
        <v>-3.9523417450312064E-2</v>
      </c>
    </row>
    <row r="491" spans="1:17" x14ac:dyDescent="0.25">
      <c r="A491" s="178">
        <f t="shared" si="16"/>
        <v>487</v>
      </c>
      <c r="B491" s="178" vm="4433">
        <f ca="1"/>
        <v>42923</v>
      </c>
      <c r="C491" s="178" vm="2989">
        <f ca="1"/>
        <v>7.6</v>
      </c>
      <c r="D491" s="178" vm="4312">
        <f ca="1"/>
        <v>7.49</v>
      </c>
      <c r="E491" s="178" vm="1906">
        <f ca="1"/>
        <v>7.63</v>
      </c>
      <c r="F491" s="178" vm="4339">
        <f ca="1"/>
        <v>7.44</v>
      </c>
      <c r="G491" s="178" vm="4434">
        <f ca="1"/>
        <v>455847</v>
      </c>
      <c r="I491" s="178">
        <f ca="1"/>
        <v>2023</v>
      </c>
      <c r="J491" s="180" vm="4435">
        <f ca="1"/>
        <v>45153</v>
      </c>
      <c r="K491" s="180" vm="4436">
        <f ca="1"/>
        <v>97.8</v>
      </c>
      <c r="L491" s="180" vm="4437">
        <f ca="1"/>
        <v>98.25</v>
      </c>
      <c r="M491" s="180" vm="4438">
        <f ca="1"/>
        <v>99.23</v>
      </c>
      <c r="N491" s="180" vm="1004">
        <f ca="1"/>
        <v>97.08</v>
      </c>
      <c r="O491" s="180" vm="4439">
        <f ca="1"/>
        <v>1967364</v>
      </c>
      <c r="Q491" s="182">
        <f t="shared" ca="1" si="15"/>
        <v>-1.4415029832131145E-2</v>
      </c>
    </row>
    <row r="492" spans="1:17" x14ac:dyDescent="0.25">
      <c r="A492" s="178">
        <f t="shared" si="16"/>
        <v>488</v>
      </c>
      <c r="B492" s="178" vm="4440">
        <f ca="1"/>
        <v>42926</v>
      </c>
      <c r="C492" s="178" vm="3035">
        <f ca="1"/>
        <v>7.58</v>
      </c>
      <c r="D492" s="178" vm="3197">
        <f ca="1"/>
        <v>7.59</v>
      </c>
      <c r="E492" s="178" vm="2976">
        <f ca="1"/>
        <v>7.65</v>
      </c>
      <c r="F492" s="178" vm="4312">
        <f ca="1"/>
        <v>7.49</v>
      </c>
      <c r="G492" s="178" vm="4441">
        <f ca="1"/>
        <v>441149</v>
      </c>
      <c r="I492" s="178">
        <f ca="1"/>
        <v>2022</v>
      </c>
      <c r="J492" s="180" vm="4442">
        <f ca="1"/>
        <v>45152</v>
      </c>
      <c r="K492" s="180" vm="4443">
        <f ca="1"/>
        <v>99.22</v>
      </c>
      <c r="L492" s="180" vm="1710">
        <f ca="1"/>
        <v>101.98</v>
      </c>
      <c r="M492" s="180" vm="4444">
        <f ca="1"/>
        <v>102.02</v>
      </c>
      <c r="N492" s="180" vm="4445">
        <f ca="1"/>
        <v>98.27</v>
      </c>
      <c r="O492" s="180" vm="4446">
        <f ca="1"/>
        <v>1912443</v>
      </c>
      <c r="Q492" s="182">
        <f t="shared" ca="1" si="15"/>
        <v>-1.3713242273344119E-2</v>
      </c>
    </row>
    <row r="493" spans="1:17" x14ac:dyDescent="0.25">
      <c r="A493" s="178">
        <f t="shared" si="16"/>
        <v>489</v>
      </c>
      <c r="B493" s="178" vm="4447">
        <f ca="1"/>
        <v>42927</v>
      </c>
      <c r="C493" s="178" vm="3011">
        <f ca="1"/>
        <v>7.55</v>
      </c>
      <c r="D493" s="178" vm="3197">
        <f ca="1"/>
        <v>7.59</v>
      </c>
      <c r="E493" s="178" vm="3197">
        <f ca="1"/>
        <v>7.59</v>
      </c>
      <c r="F493" s="178" vm="3013">
        <f ca="1"/>
        <v>7.46</v>
      </c>
      <c r="G493" s="178" vm="4448">
        <f ca="1"/>
        <v>585037</v>
      </c>
      <c r="I493" s="178">
        <f ca="1"/>
        <v>2021</v>
      </c>
      <c r="J493" s="180" vm="4449">
        <f ca="1"/>
        <v>45149</v>
      </c>
      <c r="K493" s="180" vm="1050">
        <f ca="1"/>
        <v>100.59</v>
      </c>
      <c r="L493" s="180" vm="181">
        <f ca="1"/>
        <v>102.1</v>
      </c>
      <c r="M493" s="180" vm="4450">
        <f ca="1"/>
        <v>102.56</v>
      </c>
      <c r="N493" s="180" vm="4451">
        <f ca="1"/>
        <v>99.96</v>
      </c>
      <c r="O493" s="180" vm="4452">
        <f ca="1"/>
        <v>1511248</v>
      </c>
      <c r="Q493" s="182">
        <f t="shared" ca="1" si="15"/>
        <v>-2.3676139083388857E-2</v>
      </c>
    </row>
    <row r="494" spans="1:17" x14ac:dyDescent="0.25">
      <c r="A494" s="178">
        <f t="shared" si="16"/>
        <v>490</v>
      </c>
      <c r="B494" s="178" vm="4453">
        <f ca="1"/>
        <v>42928</v>
      </c>
      <c r="C494" s="178" vm="3001">
        <f ca="1"/>
        <v>7.5</v>
      </c>
      <c r="D494" s="178" vm="2989">
        <f ca="1"/>
        <v>7.6</v>
      </c>
      <c r="E494" s="178" vm="2944">
        <f ca="1"/>
        <v>7.68</v>
      </c>
      <c r="F494" s="178" vm="3013">
        <f ca="1"/>
        <v>7.46</v>
      </c>
      <c r="G494" s="178" vm="4454">
        <f ca="1"/>
        <v>975894</v>
      </c>
      <c r="I494" s="178">
        <f ca="1"/>
        <v>2020</v>
      </c>
      <c r="J494" s="180" vm="4455">
        <f ca="1"/>
        <v>45148</v>
      </c>
      <c r="K494" s="180" vm="3481">
        <f ca="1"/>
        <v>103</v>
      </c>
      <c r="L494" s="180" vm="66">
        <f ca="1"/>
        <v>103.38</v>
      </c>
      <c r="M494" s="180" vm="4456">
        <f ca="1"/>
        <v>106.19</v>
      </c>
      <c r="N494" s="180" vm="4457">
        <f ca="1"/>
        <v>102.11</v>
      </c>
      <c r="O494" s="180" vm="4458">
        <f ca="1"/>
        <v>1379782</v>
      </c>
      <c r="Q494" s="182">
        <f t="shared" ca="1" si="15"/>
        <v>4.8555475583723852E-4</v>
      </c>
    </row>
    <row r="495" spans="1:17" x14ac:dyDescent="0.25">
      <c r="A495" s="178">
        <f t="shared" si="16"/>
        <v>491</v>
      </c>
      <c r="B495" s="178" vm="4459">
        <f ca="1"/>
        <v>42929</v>
      </c>
      <c r="C495" s="178" vm="3010">
        <f ca="1"/>
        <v>7.54</v>
      </c>
      <c r="D495" s="178" vm="3164">
        <f ca="1"/>
        <v>7.57</v>
      </c>
      <c r="E495" s="178" vm="2976">
        <f ca="1"/>
        <v>7.65</v>
      </c>
      <c r="F495" s="178" vm="3152">
        <f ca="1"/>
        <v>7.43</v>
      </c>
      <c r="G495" s="178" vm="4460">
        <f ca="1"/>
        <v>874914</v>
      </c>
      <c r="I495" s="178">
        <f ca="1"/>
        <v>2019</v>
      </c>
      <c r="J495" s="180" vm="4461">
        <f ca="1"/>
        <v>45147</v>
      </c>
      <c r="K495" s="180" vm="596">
        <f ca="1"/>
        <v>102.95</v>
      </c>
      <c r="L495" s="180" vm="77">
        <f ca="1"/>
        <v>103.2</v>
      </c>
      <c r="M495" s="180" vm="4462">
        <f ca="1"/>
        <v>104.375</v>
      </c>
      <c r="N495" s="180" vm="4463">
        <f ca="1"/>
        <v>101.73</v>
      </c>
      <c r="O495" s="180" vm="4464">
        <f ca="1"/>
        <v>1061146</v>
      </c>
      <c r="Q495" s="182">
        <f t="shared" ca="1" si="15"/>
        <v>-1.0724222388358956E-2</v>
      </c>
    </row>
    <row r="496" spans="1:17" x14ac:dyDescent="0.25">
      <c r="A496" s="178">
        <f t="shared" si="16"/>
        <v>492</v>
      </c>
      <c r="B496" s="178" vm="4465">
        <f ca="1"/>
        <v>42930</v>
      </c>
      <c r="C496" s="178" vm="3163">
        <f ca="1"/>
        <v>7.51</v>
      </c>
      <c r="D496" s="178" vm="4466">
        <f ca="1"/>
        <v>7.53</v>
      </c>
      <c r="E496" s="178" vm="2967">
        <f ca="1"/>
        <v>7.56</v>
      </c>
      <c r="F496" s="178" vm="3000">
        <f ca="1"/>
        <v>7.47</v>
      </c>
      <c r="G496" s="178" vm="4467">
        <f ca="1"/>
        <v>519603</v>
      </c>
      <c r="I496" s="178">
        <f ca="1"/>
        <v>2018</v>
      </c>
      <c r="J496" s="180" vm="4468">
        <f ca="1"/>
        <v>45146</v>
      </c>
      <c r="K496" s="180" vm="1633">
        <f ca="1"/>
        <v>104.06</v>
      </c>
      <c r="L496" s="180" vm="4469">
        <f ca="1"/>
        <v>102.39</v>
      </c>
      <c r="M496" s="180" vm="4470">
        <f ca="1"/>
        <v>104.24</v>
      </c>
      <c r="N496" s="180" vm="4471">
        <f ca="1"/>
        <v>101.21</v>
      </c>
      <c r="O496" s="180" vm="4472">
        <f ca="1"/>
        <v>1646946</v>
      </c>
      <c r="Q496" s="182">
        <f t="shared" ca="1" si="15"/>
        <v>-4.0280096659635403E-3</v>
      </c>
    </row>
    <row r="497" spans="1:17" x14ac:dyDescent="0.25">
      <c r="A497" s="178">
        <f t="shared" si="16"/>
        <v>493</v>
      </c>
      <c r="B497" s="178" vm="4473">
        <f ca="1"/>
        <v>42933</v>
      </c>
      <c r="C497" s="178" vm="3010">
        <f ca="1"/>
        <v>7.54</v>
      </c>
      <c r="D497" s="178" vm="3011">
        <f ca="1"/>
        <v>7.55</v>
      </c>
      <c r="E497" s="178" vm="4474">
        <f ca="1"/>
        <v>7.7275</v>
      </c>
      <c r="F497" s="178" vm="4312">
        <f ca="1"/>
        <v>7.49</v>
      </c>
      <c r="G497" s="178" vm="4475">
        <f ca="1"/>
        <v>1154433</v>
      </c>
      <c r="I497" s="178">
        <f ca="1"/>
        <v>2017</v>
      </c>
      <c r="J497" s="180" vm="4476">
        <f ca="1"/>
        <v>45145</v>
      </c>
      <c r="K497" s="180" vm="4477">
        <f ca="1"/>
        <v>104.48</v>
      </c>
      <c r="L497" s="180" vm="4478">
        <f ca="1"/>
        <v>106.16</v>
      </c>
      <c r="M497" s="180" vm="4479">
        <f ca="1"/>
        <v>106.79</v>
      </c>
      <c r="N497" s="180" vm="1308">
        <f ca="1"/>
        <v>103.3</v>
      </c>
      <c r="O497" s="180" vm="4480">
        <f ca="1"/>
        <v>1384648</v>
      </c>
      <c r="Q497" s="182">
        <f t="shared" ca="1" si="15"/>
        <v>-1.3594011327456908E-2</v>
      </c>
    </row>
    <row r="498" spans="1:17" x14ac:dyDescent="0.25">
      <c r="A498" s="178">
        <f t="shared" si="16"/>
        <v>494</v>
      </c>
      <c r="B498" s="178" vm="4481">
        <f ca="1"/>
        <v>42934</v>
      </c>
      <c r="C498" s="178" vm="3241">
        <f ca="1"/>
        <v>7.52</v>
      </c>
      <c r="D498" s="178" vm="3010">
        <f ca="1"/>
        <v>7.54</v>
      </c>
      <c r="E498" s="178" vm="2976">
        <f ca="1"/>
        <v>7.65</v>
      </c>
      <c r="F498" s="178" vm="4354">
        <f ca="1"/>
        <v>7.415</v>
      </c>
      <c r="G498" s="178" vm="4482">
        <f ca="1"/>
        <v>1018076</v>
      </c>
      <c r="I498" s="178">
        <f ca="1"/>
        <v>2016</v>
      </c>
      <c r="J498" s="180" vm="4483">
        <f ca="1"/>
        <v>45142</v>
      </c>
      <c r="K498" s="180" vm="4484">
        <f ca="1"/>
        <v>105.91</v>
      </c>
      <c r="L498" s="180" vm="1764">
        <f ca="1"/>
        <v>105.13</v>
      </c>
      <c r="M498" s="180" vm="1763">
        <f ca="1"/>
        <v>108.25</v>
      </c>
      <c r="N498" s="180" vm="4485">
        <f ca="1"/>
        <v>104.4722</v>
      </c>
      <c r="O498" s="180" vm="4486">
        <f ca="1"/>
        <v>2301963</v>
      </c>
      <c r="Q498" s="182">
        <f t="shared" ca="1" si="15"/>
        <v>2.0412765238390834E-2</v>
      </c>
    </row>
    <row r="499" spans="1:17" x14ac:dyDescent="0.25">
      <c r="A499" s="178">
        <f t="shared" si="16"/>
        <v>495</v>
      </c>
      <c r="B499" s="178" vm="4487">
        <f ca="1"/>
        <v>42935</v>
      </c>
      <c r="C499" s="178" vm="3033">
        <f ca="1"/>
        <v>7.66</v>
      </c>
      <c r="D499" s="178" vm="3241">
        <f ca="1"/>
        <v>7.52</v>
      </c>
      <c r="E499" s="178" vm="2977">
        <f ca="1"/>
        <v>7.72</v>
      </c>
      <c r="F499" s="178" vm="3163">
        <f ca="1"/>
        <v>7.51</v>
      </c>
      <c r="G499" s="178" vm="4488">
        <f ca="1"/>
        <v>611644</v>
      </c>
      <c r="I499" s="178">
        <f ca="1"/>
        <v>2015</v>
      </c>
      <c r="J499" s="180" vm="4489">
        <f ca="1"/>
        <v>45141</v>
      </c>
      <c r="K499" s="180" vm="4490">
        <f ca="1"/>
        <v>103.77</v>
      </c>
      <c r="L499" s="180" vm="4491">
        <f ca="1"/>
        <v>104.79</v>
      </c>
      <c r="M499" s="180" vm="4492">
        <f ca="1"/>
        <v>105.76</v>
      </c>
      <c r="N499" s="180" vm="4493">
        <f ca="1"/>
        <v>103.355</v>
      </c>
      <c r="O499" s="180" vm="4494">
        <f ca="1"/>
        <v>1794133</v>
      </c>
      <c r="Q499" s="182">
        <f t="shared" ca="1" si="15"/>
        <v>-5.094450389539709E-3</v>
      </c>
    </row>
    <row r="500" spans="1:17" x14ac:dyDescent="0.25">
      <c r="A500" s="178">
        <f t="shared" si="16"/>
        <v>496</v>
      </c>
      <c r="B500" s="178" vm="4495">
        <f ca="1"/>
        <v>42936</v>
      </c>
      <c r="C500" s="178" vm="2945">
        <f ca="1"/>
        <v>7.78</v>
      </c>
      <c r="D500" s="178" vm="2954">
        <f ca="1"/>
        <v>7.7</v>
      </c>
      <c r="E500" s="178" vm="2924">
        <f ca="1"/>
        <v>7.84</v>
      </c>
      <c r="F500" s="178" vm="3033">
        <f ca="1"/>
        <v>7.66</v>
      </c>
      <c r="G500" s="178" vm="4496">
        <f ca="1"/>
        <v>670425</v>
      </c>
      <c r="I500" s="178">
        <f ca="1"/>
        <v>2014</v>
      </c>
      <c r="J500" s="180" vm="4497">
        <f ca="1"/>
        <v>45140</v>
      </c>
      <c r="K500" s="180" vm="4498">
        <f ca="1"/>
        <v>104.3</v>
      </c>
      <c r="L500" s="180" vm="1611">
        <f ca="1"/>
        <v>105.83</v>
      </c>
      <c r="M500" s="180" vm="4499">
        <f ca="1"/>
        <v>106.3655</v>
      </c>
      <c r="N500" s="180" vm="4500">
        <f ca="1"/>
        <v>102.83</v>
      </c>
      <c r="O500" s="180" vm="4501">
        <f ca="1"/>
        <v>2137141</v>
      </c>
      <c r="Q500" s="182">
        <f t="shared" ca="1" si="15"/>
        <v>-2.5557472455179493E-2</v>
      </c>
    </row>
    <row r="501" spans="1:17" x14ac:dyDescent="0.25">
      <c r="A501" s="178">
        <f t="shared" si="16"/>
        <v>497</v>
      </c>
      <c r="B501" s="178" vm="4502">
        <f ca="1"/>
        <v>42937</v>
      </c>
      <c r="C501" s="178" vm="2923">
        <f ca="1"/>
        <v>7.79</v>
      </c>
      <c r="D501" s="178" vm="1895">
        <f ca="1"/>
        <v>7.82</v>
      </c>
      <c r="E501" s="178" vm="3024">
        <f ca="1"/>
        <v>7.83</v>
      </c>
      <c r="F501" s="178" vm="3033">
        <f ca="1"/>
        <v>7.66</v>
      </c>
      <c r="G501" s="178" vm="4503">
        <f ca="1"/>
        <v>855030</v>
      </c>
      <c r="I501" s="178">
        <f ca="1"/>
        <v>2013</v>
      </c>
      <c r="J501" s="180" vm="4504">
        <f ca="1"/>
        <v>45139</v>
      </c>
      <c r="K501" s="180" vm="55">
        <f ca="1"/>
        <v>107</v>
      </c>
      <c r="L501" s="180" vm="134">
        <f ca="1"/>
        <v>107.09</v>
      </c>
      <c r="M501" s="180" vm="1770">
        <f ca="1"/>
        <v>108</v>
      </c>
      <c r="N501" s="180" vm="4505">
        <f ca="1"/>
        <v>105.8</v>
      </c>
      <c r="O501" s="180" vm="4506">
        <f ca="1"/>
        <v>1685710</v>
      </c>
      <c r="Q501" s="182">
        <f t="shared" ca="1" si="15"/>
        <v>-1.25378935204618E-2</v>
      </c>
    </row>
    <row r="502" spans="1:17" x14ac:dyDescent="0.25">
      <c r="A502" s="178">
        <f t="shared" si="16"/>
        <v>498</v>
      </c>
      <c r="B502" s="178" vm="4507">
        <f ca="1"/>
        <v>42940</v>
      </c>
      <c r="C502" s="178" vm="2989">
        <f ca="1"/>
        <v>7.6</v>
      </c>
      <c r="D502" s="178" vm="2904">
        <f ca="1"/>
        <v>7.76</v>
      </c>
      <c r="E502" s="178" vm="2923">
        <f ca="1"/>
        <v>7.79</v>
      </c>
      <c r="F502" s="178" vm="4466">
        <f ca="1"/>
        <v>7.53</v>
      </c>
      <c r="G502" s="178" vm="4508">
        <f ca="1"/>
        <v>676430</v>
      </c>
      <c r="I502" s="178">
        <f ca="1"/>
        <v>2012</v>
      </c>
      <c r="J502" s="180" vm="4509">
        <f ca="1"/>
        <v>45138</v>
      </c>
      <c r="K502" s="180" vm="4510">
        <f ca="1"/>
        <v>108.35</v>
      </c>
      <c r="L502" s="180" vm="4511">
        <f ca="1"/>
        <v>108.49</v>
      </c>
      <c r="M502" s="180" vm="4512">
        <f ca="1"/>
        <v>108.69</v>
      </c>
      <c r="N502" s="180" vm="4484">
        <f ca="1"/>
        <v>105.91</v>
      </c>
      <c r="O502" s="180" vm="4513">
        <f ca="1"/>
        <v>3093903</v>
      </c>
      <c r="Q502" s="182">
        <f t="shared" ca="1" si="15"/>
        <v>1.9400440285092695E-3</v>
      </c>
    </row>
    <row r="503" spans="1:17" x14ac:dyDescent="0.25">
      <c r="A503" s="178">
        <f t="shared" si="16"/>
        <v>499</v>
      </c>
      <c r="B503" s="178" vm="4514">
        <f ca="1"/>
        <v>42941</v>
      </c>
      <c r="C503" s="178" vm="4515">
        <f ca="1"/>
        <v>7.97</v>
      </c>
      <c r="D503" s="178" vm="3022">
        <f ca="1"/>
        <v>7.64</v>
      </c>
      <c r="E503" s="178" vm="4516">
        <f ca="1"/>
        <v>8.0250000000000004</v>
      </c>
      <c r="F503" s="178" vm="3022">
        <f ca="1"/>
        <v>7.64</v>
      </c>
      <c r="G503" s="178" vm="4517">
        <f ca="1"/>
        <v>1268628</v>
      </c>
      <c r="I503" s="178">
        <f ca="1"/>
        <v>2011</v>
      </c>
      <c r="J503" s="180" vm="4518">
        <f ca="1"/>
        <v>45135</v>
      </c>
      <c r="K503" s="180" vm="3413">
        <f ca="1"/>
        <v>108.14</v>
      </c>
      <c r="L503" s="180" vm="3580">
        <f ca="1"/>
        <v>105.16</v>
      </c>
      <c r="M503" s="180" vm="4519">
        <f ca="1"/>
        <v>108.76</v>
      </c>
      <c r="N503" s="180" vm="1264">
        <f ca="1"/>
        <v>103.71</v>
      </c>
      <c r="O503" s="180" vm="4520">
        <f ca="1"/>
        <v>4594082</v>
      </c>
      <c r="Q503" s="182">
        <f t="shared" ca="1" si="15"/>
        <v>5.5517010996278031E-2</v>
      </c>
    </row>
    <row r="504" spans="1:17" x14ac:dyDescent="0.25">
      <c r="A504" s="178">
        <f t="shared" si="16"/>
        <v>500</v>
      </c>
      <c r="B504" s="178" vm="4521">
        <f ca="1"/>
        <v>42942</v>
      </c>
      <c r="C504" s="178" vm="2901">
        <f ca="1"/>
        <v>7.86</v>
      </c>
      <c r="D504" s="178" vm="2693">
        <f ca="1"/>
        <v>8.02</v>
      </c>
      <c r="E504" s="178" vm="4522">
        <f ca="1"/>
        <v>8.0699000000000005</v>
      </c>
      <c r="F504" s="178" vm="1895">
        <f ca="1"/>
        <v>7.82</v>
      </c>
      <c r="G504" s="178" vm="4523">
        <f ca="1"/>
        <v>574938</v>
      </c>
      <c r="I504" s="178">
        <f ca="1"/>
        <v>2010</v>
      </c>
      <c r="J504" s="180" vm="4524">
        <f ca="1"/>
        <v>45134</v>
      </c>
      <c r="K504" s="180" vm="4525">
        <f ca="1"/>
        <v>102.3</v>
      </c>
      <c r="L504" s="180" vm="423">
        <f ca="1"/>
        <v>110.38</v>
      </c>
      <c r="M504" s="180" vm="4526">
        <f ca="1"/>
        <v>111.13849999999999</v>
      </c>
      <c r="N504" s="180" vm="4527">
        <f ca="1"/>
        <v>101.011</v>
      </c>
      <c r="O504" s="180" vm="4528">
        <f ca="1"/>
        <v>10487049</v>
      </c>
      <c r="Q504" s="182">
        <f t="shared" ca="1" si="15"/>
        <v>-0.15791401272376815</v>
      </c>
    </row>
    <row r="505" spans="1:17" x14ac:dyDescent="0.25">
      <c r="A505" s="178">
        <f t="shared" si="16"/>
        <v>501</v>
      </c>
      <c r="B505" s="178" vm="4529">
        <f ca="1"/>
        <v>42943</v>
      </c>
      <c r="C505" s="178" vm="2978">
        <f ca="1"/>
        <v>7.92</v>
      </c>
      <c r="D505" s="178" vm="2912">
        <f ca="1"/>
        <v>7.88</v>
      </c>
      <c r="E505" s="178" vm="1893">
        <f ca="1"/>
        <v>7.98</v>
      </c>
      <c r="F505" s="178" vm="2945">
        <f ca="1"/>
        <v>7.78</v>
      </c>
      <c r="G505" s="178" vm="4530">
        <f ca="1"/>
        <v>772842</v>
      </c>
      <c r="I505" s="178">
        <f ca="1"/>
        <v>2009</v>
      </c>
      <c r="J505" s="180" vm="4531">
        <f ca="1"/>
        <v>45133</v>
      </c>
      <c r="K505" s="180" vm="4532">
        <f ca="1"/>
        <v>119.8</v>
      </c>
      <c r="L505" s="180" vm="4533">
        <f ca="1"/>
        <v>121</v>
      </c>
      <c r="M505" s="180" vm="4534">
        <f ca="1"/>
        <v>122.5544</v>
      </c>
      <c r="N505" s="180" vm="4535">
        <f ca="1"/>
        <v>118.39</v>
      </c>
      <c r="O505" s="180" vm="4536">
        <f ca="1"/>
        <v>2410927</v>
      </c>
      <c r="Q505" s="182">
        <f t="shared" ca="1" si="15"/>
        <v>-1.7131217154062059E-2</v>
      </c>
    </row>
    <row r="506" spans="1:17" x14ac:dyDescent="0.25">
      <c r="A506" s="178">
        <f t="shared" si="16"/>
        <v>502</v>
      </c>
      <c r="B506" s="178" vm="4537">
        <f ca="1"/>
        <v>42944</v>
      </c>
      <c r="C506" s="178" vm="4538">
        <f ca="1"/>
        <v>7.95</v>
      </c>
      <c r="D506" s="178" vm="3034">
        <f ca="1"/>
        <v>7.9</v>
      </c>
      <c r="E506" s="178" vm="1881">
        <f ca="1"/>
        <v>8.0399999999999991</v>
      </c>
      <c r="F506" s="178" vm="2924">
        <f ca="1"/>
        <v>7.84</v>
      </c>
      <c r="G506" s="178" vm="4539">
        <f ca="1"/>
        <v>1433721</v>
      </c>
      <c r="I506" s="178">
        <f ca="1"/>
        <v>2008</v>
      </c>
      <c r="J506" s="180" vm="4540">
        <f ca="1"/>
        <v>45132</v>
      </c>
      <c r="K506" s="180" vm="3299">
        <f ca="1"/>
        <v>121.87</v>
      </c>
      <c r="L506" s="180" vm="4541">
        <f ca="1"/>
        <v>122.58</v>
      </c>
      <c r="M506" s="180" vm="4542">
        <f ca="1"/>
        <v>124.69</v>
      </c>
      <c r="N506" s="180" vm="4543">
        <f ca="1"/>
        <v>121.69</v>
      </c>
      <c r="O506" s="180" vm="4544">
        <f ca="1"/>
        <v>1479820</v>
      </c>
      <c r="Q506" s="182">
        <f t="shared" ca="1" si="15"/>
        <v>-6.4613973624266779E-3</v>
      </c>
    </row>
    <row r="507" spans="1:17" x14ac:dyDescent="0.25">
      <c r="A507" s="178">
        <f t="shared" si="16"/>
        <v>503</v>
      </c>
      <c r="B507" s="178" vm="4545">
        <f ca="1"/>
        <v>42947</v>
      </c>
      <c r="C507" s="178" vm="4546">
        <f ca="1"/>
        <v>7.94</v>
      </c>
      <c r="D507" s="178" vm="4515">
        <f ca="1"/>
        <v>7.97</v>
      </c>
      <c r="E507" s="178" vm="4547">
        <f ca="1"/>
        <v>7.99</v>
      </c>
      <c r="F507" s="178" vm="2924">
        <f ca="1"/>
        <v>7.84</v>
      </c>
      <c r="G507" s="178" vm="4548">
        <f ca="1"/>
        <v>656276</v>
      </c>
      <c r="I507" s="178">
        <f ca="1"/>
        <v>2007</v>
      </c>
      <c r="J507" s="180" vm="4549">
        <f ca="1"/>
        <v>45131</v>
      </c>
      <c r="K507" s="180" vm="4550">
        <f ca="1"/>
        <v>122.66</v>
      </c>
      <c r="L507" s="180" vm="4551">
        <f ca="1"/>
        <v>123.82</v>
      </c>
      <c r="M507" s="180" vm="4552">
        <f ca="1"/>
        <v>126.42</v>
      </c>
      <c r="N507" s="180" vm="4553">
        <f ca="1"/>
        <v>122.14</v>
      </c>
      <c r="O507" s="180" vm="4554">
        <f ca="1"/>
        <v>1571417</v>
      </c>
      <c r="Q507" s="182">
        <f t="shared" ca="1" si="15"/>
        <v>-1.2221454244551553E-3</v>
      </c>
    </row>
    <row r="508" spans="1:17" x14ac:dyDescent="0.25">
      <c r="A508" s="178">
        <f t="shared" si="16"/>
        <v>504</v>
      </c>
      <c r="B508" s="178" vm="4555">
        <f ca="1"/>
        <v>42948</v>
      </c>
      <c r="C508" s="178" vm="3044">
        <f ca="1"/>
        <v>7.91</v>
      </c>
      <c r="D508" s="178" vm="4515">
        <f ca="1"/>
        <v>7.97</v>
      </c>
      <c r="E508" s="178" vm="2894">
        <f ca="1"/>
        <v>8.01</v>
      </c>
      <c r="F508" s="178" vm="1895">
        <f ca="1"/>
        <v>7.82</v>
      </c>
      <c r="G508" s="178" vm="4556">
        <f ca="1"/>
        <v>893667</v>
      </c>
      <c r="I508" s="178">
        <f ca="1"/>
        <v>2006</v>
      </c>
      <c r="J508" s="180" vm="4557">
        <f ca="1"/>
        <v>45128</v>
      </c>
      <c r="K508" s="180" vm="4558">
        <f ca="1"/>
        <v>122.81</v>
      </c>
      <c r="L508" s="180" vm="4559">
        <f ca="1"/>
        <v>124.05</v>
      </c>
      <c r="M508" s="180" vm="4560">
        <f ca="1"/>
        <v>125.63120000000001</v>
      </c>
      <c r="N508" s="180" vm="4561">
        <f ca="1"/>
        <v>122.62</v>
      </c>
      <c r="O508" s="180" vm="4562">
        <f ca="1"/>
        <v>1105547</v>
      </c>
      <c r="Q508" s="182">
        <f t="shared" ca="1" si="15"/>
        <v>7.9297370353863667E-3</v>
      </c>
    </row>
    <row r="509" spans="1:17" x14ac:dyDescent="0.25">
      <c r="A509" s="178">
        <f t="shared" si="16"/>
        <v>505</v>
      </c>
      <c r="B509" s="178" vm="4563">
        <f ca="1"/>
        <v>42949</v>
      </c>
      <c r="C509" s="178" vm="4417">
        <f ca="1"/>
        <v>7.77</v>
      </c>
      <c r="D509" s="178" vm="2913">
        <f ca="1"/>
        <v>7.89</v>
      </c>
      <c r="E509" s="178" vm="4564">
        <f ca="1"/>
        <v>7.9489999999999998</v>
      </c>
      <c r="F509" s="178" vm="2977">
        <f ca="1"/>
        <v>7.72</v>
      </c>
      <c r="G509" s="178" vm="4565">
        <f ca="1"/>
        <v>516794</v>
      </c>
      <c r="I509" s="178">
        <f ca="1"/>
        <v>2005</v>
      </c>
      <c r="J509" s="180" vm="4566">
        <f ca="1"/>
        <v>45127</v>
      </c>
      <c r="K509" s="180" vm="4567">
        <f ca="1"/>
        <v>121.84</v>
      </c>
      <c r="L509" s="180" vm="4568">
        <f ca="1"/>
        <v>129.68</v>
      </c>
      <c r="M509" s="180" vm="4568">
        <f ca="1"/>
        <v>129.68</v>
      </c>
      <c r="N509" s="180" vm="4569">
        <f ca="1"/>
        <v>121.77</v>
      </c>
      <c r="O509" s="180" vm="4570">
        <f ca="1"/>
        <v>1702843</v>
      </c>
      <c r="Q509" s="182">
        <f t="shared" ca="1" si="15"/>
        <v>-6.3979229832286141E-2</v>
      </c>
    </row>
    <row r="510" spans="1:17" x14ac:dyDescent="0.25">
      <c r="A510" s="178">
        <f t="shared" si="16"/>
        <v>506</v>
      </c>
      <c r="B510" s="178" vm="4571">
        <f ca="1"/>
        <v>42950</v>
      </c>
      <c r="C510" s="178" vm="4417">
        <f ca="1"/>
        <v>7.77</v>
      </c>
      <c r="D510" s="178" vm="2965">
        <f ca="1"/>
        <v>7.8</v>
      </c>
      <c r="E510" s="178" vm="4572">
        <f ca="1"/>
        <v>7.93</v>
      </c>
      <c r="F510" s="178" vm="4401">
        <f ca="1"/>
        <v>7.71</v>
      </c>
      <c r="G510" s="178" vm="4573">
        <f ca="1"/>
        <v>406235</v>
      </c>
      <c r="I510" s="178">
        <f ca="1"/>
        <v>2004</v>
      </c>
      <c r="J510" s="180" vm="4574">
        <f ca="1"/>
        <v>45126</v>
      </c>
      <c r="K510" s="180" vm="4575">
        <f ca="1"/>
        <v>129.88999999999999</v>
      </c>
      <c r="L510" s="180" vm="2940">
        <f ca="1"/>
        <v>128.44999999999999</v>
      </c>
      <c r="M510" s="180" vm="4576">
        <f ca="1"/>
        <v>130.36000000000001</v>
      </c>
      <c r="N510" s="180" vm="4577">
        <f ca="1"/>
        <v>127.215</v>
      </c>
      <c r="O510" s="180" vm="4578">
        <f ca="1"/>
        <v>1115723</v>
      </c>
      <c r="Q510" s="182">
        <f t="shared" ca="1" si="15"/>
        <v>1.9827263830313146E-2</v>
      </c>
    </row>
    <row r="511" spans="1:17" x14ac:dyDescent="0.25">
      <c r="A511" s="178">
        <f t="shared" si="16"/>
        <v>507</v>
      </c>
      <c r="B511" s="178" vm="4579">
        <f ca="1"/>
        <v>42951</v>
      </c>
      <c r="C511" s="178" vm="4546">
        <f ca="1"/>
        <v>7.94</v>
      </c>
      <c r="D511" s="178" vm="2965">
        <f ca="1"/>
        <v>7.8</v>
      </c>
      <c r="E511" s="178" vm="2437">
        <f ca="1"/>
        <v>8.1</v>
      </c>
      <c r="F511" s="178" vm="2923">
        <f ca="1"/>
        <v>7.79</v>
      </c>
      <c r="G511" s="178" vm="4580">
        <f ca="1"/>
        <v>1023001</v>
      </c>
      <c r="I511" s="178">
        <f ca="1"/>
        <v>2003</v>
      </c>
      <c r="J511" s="180" vm="4581">
        <f ca="1"/>
        <v>45125</v>
      </c>
      <c r="K511" s="180" vm="4582">
        <f ca="1"/>
        <v>127.34</v>
      </c>
      <c r="L511" s="180" vm="4583">
        <f ca="1"/>
        <v>126.83</v>
      </c>
      <c r="M511" s="180" vm="4584">
        <f ca="1"/>
        <v>128.85499999999999</v>
      </c>
      <c r="N511" s="180" vm="4585">
        <f ca="1"/>
        <v>125.15</v>
      </c>
      <c r="O511" s="180" vm="4586">
        <f ca="1"/>
        <v>1285902</v>
      </c>
      <c r="Q511" s="182">
        <f t="shared" ca="1" si="15"/>
        <v>1.8864963934709647E-3</v>
      </c>
    </row>
    <row r="512" spans="1:17" x14ac:dyDescent="0.25">
      <c r="A512" s="178">
        <f t="shared" si="16"/>
        <v>508</v>
      </c>
      <c r="B512" s="178" vm="4587">
        <f ca="1"/>
        <v>42954</v>
      </c>
      <c r="C512" s="178" vm="4547">
        <f ca="1"/>
        <v>7.99</v>
      </c>
      <c r="D512" s="178" vm="2978">
        <f ca="1"/>
        <v>7.92</v>
      </c>
      <c r="E512" s="178" vm="2685">
        <f ca="1"/>
        <v>8.07</v>
      </c>
      <c r="F512" s="178" vm="2990">
        <f ca="1"/>
        <v>7.81</v>
      </c>
      <c r="G512" s="178" vm="4588">
        <f ca="1"/>
        <v>963357</v>
      </c>
      <c r="I512" s="178">
        <f ca="1"/>
        <v>2002</v>
      </c>
      <c r="J512" s="180" vm="4589">
        <f ca="1"/>
        <v>45124</v>
      </c>
      <c r="K512" s="180" vm="4590">
        <f ca="1"/>
        <v>127.1</v>
      </c>
      <c r="L512" s="180" vm="2919">
        <f ca="1"/>
        <v>124.07</v>
      </c>
      <c r="M512" s="180" vm="4591">
        <f ca="1"/>
        <v>127.49</v>
      </c>
      <c r="N512" s="180" vm="4592">
        <f ca="1"/>
        <v>122.35</v>
      </c>
      <c r="O512" s="180" vm="4593">
        <f ca="1"/>
        <v>1183926</v>
      </c>
      <c r="Q512" s="182">
        <f t="shared" ca="1" si="15"/>
        <v>2.4370083963160014E-2</v>
      </c>
    </row>
    <row r="513" spans="1:17" x14ac:dyDescent="0.25">
      <c r="A513" s="178">
        <f t="shared" si="16"/>
        <v>509</v>
      </c>
      <c r="B513" s="178" vm="4594">
        <f ca="1"/>
        <v>42955</v>
      </c>
      <c r="C513" s="178" vm="3088">
        <f ca="1"/>
        <v>8.09</v>
      </c>
      <c r="D513" s="178" vm="2902">
        <f ca="1"/>
        <v>8</v>
      </c>
      <c r="E513" s="178" vm="1871">
        <f ca="1"/>
        <v>8.33</v>
      </c>
      <c r="F513" s="178" vm="2978">
        <f ca="1"/>
        <v>7.92</v>
      </c>
      <c r="G513" s="178" vm="4595">
        <f ca="1"/>
        <v>1683060</v>
      </c>
      <c r="I513" s="178">
        <f ca="1"/>
        <v>2001</v>
      </c>
      <c r="J513" s="180" vm="4596">
        <f ca="1"/>
        <v>45121</v>
      </c>
      <c r="K513" s="180" vm="4597">
        <f ca="1"/>
        <v>124.04</v>
      </c>
      <c r="L513" s="180" vm="3201">
        <f ca="1"/>
        <v>125.99</v>
      </c>
      <c r="M513" s="180" vm="4598">
        <f ca="1"/>
        <v>126.78</v>
      </c>
      <c r="N513" s="180" vm="4599">
        <f ca="1"/>
        <v>123.52</v>
      </c>
      <c r="O513" s="180" vm="4600">
        <f ca="1"/>
        <v>1370740</v>
      </c>
      <c r="Q513" s="182">
        <f t="shared" ca="1" si="15"/>
        <v>-1.5598444490290079E-2</v>
      </c>
    </row>
    <row r="514" spans="1:17" x14ac:dyDescent="0.25">
      <c r="A514" s="178">
        <f t="shared" si="16"/>
        <v>510</v>
      </c>
      <c r="B514" s="178" vm="4601">
        <f ca="1"/>
        <v>42956</v>
      </c>
      <c r="C514" s="178" vm="1351">
        <f ca="1"/>
        <v>8.5</v>
      </c>
      <c r="D514" s="178" vm="3024">
        <f ca="1"/>
        <v>7.83</v>
      </c>
      <c r="E514" s="178" vm="4602">
        <f ca="1"/>
        <v>8.8949999999999996</v>
      </c>
      <c r="F514" s="178" vm="2945">
        <f ca="1"/>
        <v>7.78</v>
      </c>
      <c r="G514" s="178" vm="4603">
        <f ca="1"/>
        <v>3459882</v>
      </c>
      <c r="I514" s="178">
        <f ca="1"/>
        <v>2000</v>
      </c>
      <c r="J514" s="180" vm="4604">
        <f ca="1"/>
        <v>45120</v>
      </c>
      <c r="K514" s="180" vm="3201">
        <f ca="1"/>
        <v>125.99</v>
      </c>
      <c r="L514" s="180" vm="2093">
        <f ca="1"/>
        <v>127.73</v>
      </c>
      <c r="M514" s="180" vm="4575">
        <f ca="1"/>
        <v>129.88999999999999</v>
      </c>
      <c r="N514" s="180" vm="4605">
        <f ca="1"/>
        <v>123.755</v>
      </c>
      <c r="O514" s="180" vm="4606">
        <f ca="1"/>
        <v>1786158</v>
      </c>
      <c r="Q514" s="182">
        <f t="shared" ca="1" si="15"/>
        <v>-3.4071583216143089E-3</v>
      </c>
    </row>
    <row r="515" spans="1:17" x14ac:dyDescent="0.25">
      <c r="A515" s="178">
        <f t="shared" si="16"/>
        <v>511</v>
      </c>
      <c r="B515" s="178" vm="4607">
        <f ca="1"/>
        <v>42957</v>
      </c>
      <c r="C515" s="178" vm="1555">
        <f ca="1"/>
        <v>8.9</v>
      </c>
      <c r="D515" s="178" vm="2526">
        <f ca="1"/>
        <v>8.59</v>
      </c>
      <c r="E515" s="178" vm="1170">
        <f ca="1"/>
        <v>8.99</v>
      </c>
      <c r="F515" s="178" vm="1195">
        <f ca="1"/>
        <v>8.3800000000000008</v>
      </c>
      <c r="G515" s="178" vm="4608">
        <f ca="1"/>
        <v>2591342</v>
      </c>
      <c r="I515" s="178">
        <f ca="1"/>
        <v>1999</v>
      </c>
      <c r="J515" s="180" vm="4609">
        <f ca="1"/>
        <v>45119</v>
      </c>
      <c r="K515" s="180" vm="4552">
        <f ca="1"/>
        <v>126.42</v>
      </c>
      <c r="L515" s="180" vm="4610">
        <f ca="1"/>
        <v>122.97</v>
      </c>
      <c r="M515" s="180" vm="2929">
        <f ca="1"/>
        <v>126.68</v>
      </c>
      <c r="N515" s="180" vm="4611">
        <f ca="1"/>
        <v>122.1493</v>
      </c>
      <c r="O515" s="180" vm="4612">
        <f ca="1"/>
        <v>1833950</v>
      </c>
      <c r="Q515" s="182">
        <f t="shared" ca="1" si="15"/>
        <v>4.8457993430619677E-2</v>
      </c>
    </row>
    <row r="516" spans="1:17" x14ac:dyDescent="0.25">
      <c r="A516" s="178">
        <f t="shared" si="16"/>
        <v>512</v>
      </c>
      <c r="B516" s="178" vm="4613">
        <f ca="1"/>
        <v>42958</v>
      </c>
      <c r="C516" s="178" vm="1295">
        <f ca="1"/>
        <v>9.2100000000000009</v>
      </c>
      <c r="D516" s="178" vm="1285">
        <f ca="1"/>
        <v>8.91</v>
      </c>
      <c r="E516" s="178" vm="780">
        <f ca="1"/>
        <v>9.5399999999999991</v>
      </c>
      <c r="F516" s="178" vm="1172">
        <f ca="1"/>
        <v>8.8000000000000007</v>
      </c>
      <c r="G516" s="178" vm="4614">
        <f ca="1"/>
        <v>3414626</v>
      </c>
      <c r="I516" s="178">
        <f ca="1"/>
        <v>1998</v>
      </c>
      <c r="J516" s="180" vm="4615">
        <f ca="1"/>
        <v>45118</v>
      </c>
      <c r="K516" s="180" vm="4616">
        <f ca="1"/>
        <v>120.44</v>
      </c>
      <c r="L516" s="180" vm="4617">
        <f ca="1"/>
        <v>118</v>
      </c>
      <c r="M516" s="180" vm="4618">
        <f ca="1"/>
        <v>121.42</v>
      </c>
      <c r="N516" s="180" vm="4619">
        <f ca="1"/>
        <v>117.17</v>
      </c>
      <c r="O516" s="180" vm="4620">
        <f ca="1"/>
        <v>1584707</v>
      </c>
      <c r="Q516" s="182">
        <f t="shared" ca="1" si="15"/>
        <v>2.5820365501500381E-2</v>
      </c>
    </row>
    <row r="517" spans="1:17" x14ac:dyDescent="0.25">
      <c r="A517" s="178">
        <f t="shared" si="16"/>
        <v>513</v>
      </c>
      <c r="B517" s="178" vm="4621">
        <f ca="1"/>
        <v>42961</v>
      </c>
      <c r="C517" s="178" vm="802">
        <f ca="1"/>
        <v>9.4</v>
      </c>
      <c r="D517" s="178" vm="1388">
        <f ca="1"/>
        <v>9.2200000000000006</v>
      </c>
      <c r="E517" s="178" vm="1304">
        <f ca="1"/>
        <v>9.4600000000000009</v>
      </c>
      <c r="F517" s="178" vm="1320">
        <f ca="1"/>
        <v>9.1199999999999992</v>
      </c>
      <c r="G517" s="178" vm="4622">
        <f ca="1"/>
        <v>1850168</v>
      </c>
      <c r="I517" s="178">
        <f ca="1"/>
        <v>1997</v>
      </c>
      <c r="J517" s="180" vm="4623">
        <f ca="1"/>
        <v>45117</v>
      </c>
      <c r="K517" s="180" vm="4624">
        <f ca="1"/>
        <v>117.37</v>
      </c>
      <c r="L517" s="180" vm="4625">
        <f ca="1"/>
        <v>112.76</v>
      </c>
      <c r="M517" s="180" vm="4626">
        <f ca="1"/>
        <v>117.74</v>
      </c>
      <c r="N517" s="180" vm="1575">
        <f ca="1"/>
        <v>112.45</v>
      </c>
      <c r="O517" s="180" vm="4627">
        <f ca="1"/>
        <v>1591290</v>
      </c>
      <c r="Q517" s="182">
        <f t="shared" ca="1" si="15"/>
        <v>4.3000532350364211E-2</v>
      </c>
    </row>
    <row r="518" spans="1:17" x14ac:dyDescent="0.25">
      <c r="A518" s="178">
        <f t="shared" si="16"/>
        <v>514</v>
      </c>
      <c r="B518" s="178" vm="4628">
        <f ca="1"/>
        <v>42962</v>
      </c>
      <c r="C518" s="178" vm="826">
        <f ca="1"/>
        <v>9.4499999999999993</v>
      </c>
      <c r="D518" s="178" vm="1223">
        <f ca="1"/>
        <v>9</v>
      </c>
      <c r="E518" s="178" vm="1623">
        <f ca="1"/>
        <v>9.48</v>
      </c>
      <c r="F518" s="178" vm="1860">
        <f ca="1"/>
        <v>8.36</v>
      </c>
      <c r="G518" s="178" vm="4629">
        <f ca="1"/>
        <v>2947963</v>
      </c>
      <c r="I518" s="178">
        <f ca="1"/>
        <v>1996</v>
      </c>
      <c r="J518" s="180" vm="4630">
        <f ca="1"/>
        <v>45114</v>
      </c>
      <c r="K518" s="180" vm="4631">
        <f ca="1"/>
        <v>112.43</v>
      </c>
      <c r="L518" s="180" vm="4632">
        <f ca="1"/>
        <v>111.43</v>
      </c>
      <c r="M518" s="180" vm="4633">
        <f ca="1"/>
        <v>113.58499999999999</v>
      </c>
      <c r="N518" s="180" vm="4634">
        <f ca="1"/>
        <v>110.97</v>
      </c>
      <c r="O518" s="180" vm="4635">
        <f ca="1"/>
        <v>1559740</v>
      </c>
      <c r="Q518" s="182">
        <f t="shared" ref="Q518:Q581" ca="1" si="17">LN(K518/K519)</f>
        <v>8.9342147027057697E-3</v>
      </c>
    </row>
    <row r="519" spans="1:17" x14ac:dyDescent="0.25">
      <c r="A519" s="178">
        <f t="shared" ref="A519:A582" si="18">A518+1</f>
        <v>515</v>
      </c>
      <c r="B519" s="178" vm="4636">
        <f ca="1"/>
        <v>42963</v>
      </c>
      <c r="C519" s="178" vm="1536">
        <f ca="1"/>
        <v>9.43</v>
      </c>
      <c r="D519" s="178" vm="790">
        <f ca="1"/>
        <v>9.57</v>
      </c>
      <c r="E519" s="178" vm="1417">
        <f ca="1"/>
        <v>9.6999999999999993</v>
      </c>
      <c r="F519" s="178" vm="2002">
        <f ca="1"/>
        <v>9.41</v>
      </c>
      <c r="G519" s="178" vm="4637">
        <f ca="1"/>
        <v>1264308</v>
      </c>
      <c r="I519" s="178">
        <f ca="1"/>
        <v>1995</v>
      </c>
      <c r="J519" s="180" vm="4638">
        <f ca="1"/>
        <v>45113</v>
      </c>
      <c r="K519" s="180" vm="4632">
        <f ca="1"/>
        <v>111.43</v>
      </c>
      <c r="L519" s="180" vm="4639">
        <f ca="1"/>
        <v>112.13</v>
      </c>
      <c r="M519" s="180" vm="1514">
        <f ca="1"/>
        <v>113.1</v>
      </c>
      <c r="N519" s="180" vm="4640">
        <f ca="1"/>
        <v>109.11</v>
      </c>
      <c r="O519" s="180" vm="4641">
        <f ca="1"/>
        <v>1852002</v>
      </c>
      <c r="Q519" s="182">
        <f t="shared" ca="1" si="17"/>
        <v>-2.5079962237353946E-2</v>
      </c>
    </row>
    <row r="520" spans="1:17" x14ac:dyDescent="0.25">
      <c r="A520" s="178">
        <f t="shared" si="18"/>
        <v>516</v>
      </c>
      <c r="B520" s="178" vm="4642">
        <f ca="1"/>
        <v>42964</v>
      </c>
      <c r="C520" s="178" vm="1663">
        <f ca="1"/>
        <v>9.19</v>
      </c>
      <c r="D520" s="178" vm="1434">
        <f ca="1"/>
        <v>9.39</v>
      </c>
      <c r="E520" s="178" vm="1434">
        <f ca="1"/>
        <v>9.39</v>
      </c>
      <c r="F520" s="178" vm="1387">
        <f ca="1"/>
        <v>9.14</v>
      </c>
      <c r="G520" s="178" vm="4643">
        <f ca="1"/>
        <v>1226265</v>
      </c>
      <c r="I520" s="178">
        <f ca="1"/>
        <v>1994</v>
      </c>
      <c r="J520" s="180" vm="4644">
        <f ca="1"/>
        <v>45112</v>
      </c>
      <c r="K520" s="180" vm="4645">
        <f ca="1"/>
        <v>114.26</v>
      </c>
      <c r="L520" s="180" vm="4646">
        <f ca="1"/>
        <v>116.2</v>
      </c>
      <c r="M520" s="180" vm="4647">
        <f ca="1"/>
        <v>116.37</v>
      </c>
      <c r="N520" s="180" vm="4648">
        <f ca="1"/>
        <v>114.14</v>
      </c>
      <c r="O520" s="180" vm="4649">
        <f ca="1"/>
        <v>1269888</v>
      </c>
      <c r="Q520" s="182">
        <f t="shared" ca="1" si="17"/>
        <v>-2.4210070566758338E-2</v>
      </c>
    </row>
    <row r="521" spans="1:17" x14ac:dyDescent="0.25">
      <c r="A521" s="178">
        <f t="shared" si="18"/>
        <v>517</v>
      </c>
      <c r="B521" s="178" vm="4650">
        <f ca="1"/>
        <v>42965</v>
      </c>
      <c r="C521" s="178" vm="2552">
        <f ca="1"/>
        <v>8.8800000000000008</v>
      </c>
      <c r="D521" s="178" vm="1311">
        <f ca="1"/>
        <v>9.06</v>
      </c>
      <c r="E521" s="178" vm="4651">
        <f ca="1"/>
        <v>9.08</v>
      </c>
      <c r="F521" s="178" vm="1321">
        <f ca="1"/>
        <v>8.83</v>
      </c>
      <c r="G521" s="178" vm="4652">
        <f ca="1"/>
        <v>1465677</v>
      </c>
      <c r="I521" s="178">
        <f ca="1"/>
        <v>1993</v>
      </c>
      <c r="J521" s="180" vm="4653">
        <f ca="1"/>
        <v>45110</v>
      </c>
      <c r="K521" s="180" vm="4654">
        <f ca="1"/>
        <v>117.06</v>
      </c>
      <c r="L521" s="180" vm="4655">
        <f ca="1"/>
        <v>113.24</v>
      </c>
      <c r="M521" s="180" vm="4656">
        <f ca="1"/>
        <v>117.34</v>
      </c>
      <c r="N521" s="180" vm="4655">
        <f ca="1"/>
        <v>113.24</v>
      </c>
      <c r="O521" s="180" vm="4657">
        <f ca="1"/>
        <v>1219105</v>
      </c>
      <c r="Q521" s="182">
        <f t="shared" ca="1" si="17"/>
        <v>4.0266877824743835E-2</v>
      </c>
    </row>
    <row r="522" spans="1:17" x14ac:dyDescent="0.25">
      <c r="A522" s="178">
        <f t="shared" si="18"/>
        <v>518</v>
      </c>
      <c r="B522" s="178" vm="4658">
        <f ca="1"/>
        <v>42968</v>
      </c>
      <c r="C522" s="178" vm="1183">
        <f ca="1"/>
        <v>8.65</v>
      </c>
      <c r="D522" s="178" vm="2552">
        <f ca="1"/>
        <v>8.8800000000000008</v>
      </c>
      <c r="E522" s="178" vm="2552">
        <f ca="1"/>
        <v>8.8800000000000008</v>
      </c>
      <c r="F522" s="178" vm="4659">
        <f ca="1"/>
        <v>8.5549999999999997</v>
      </c>
      <c r="G522" s="178" vm="4660">
        <f ca="1"/>
        <v>1163809</v>
      </c>
      <c r="I522" s="178">
        <f ca="1"/>
        <v>1992</v>
      </c>
      <c r="J522" s="180" vm="4661">
        <f ca="1"/>
        <v>45107</v>
      </c>
      <c r="K522" s="180" vm="4662">
        <f ca="1"/>
        <v>112.44</v>
      </c>
      <c r="L522" s="180" vm="1513">
        <f ca="1"/>
        <v>109</v>
      </c>
      <c r="M522" s="180" vm="4663">
        <f ca="1"/>
        <v>113.03</v>
      </c>
      <c r="N522" s="180" vm="1652">
        <f ca="1"/>
        <v>107.73</v>
      </c>
      <c r="O522" s="180" vm="4664">
        <f ca="1"/>
        <v>1432211</v>
      </c>
      <c r="Q522" s="182">
        <f t="shared" ca="1" si="17"/>
        <v>3.8345962454773841E-2</v>
      </c>
    </row>
    <row r="523" spans="1:17" x14ac:dyDescent="0.25">
      <c r="A523" s="178">
        <f t="shared" si="18"/>
        <v>519</v>
      </c>
      <c r="B523" s="178" vm="4665">
        <f ca="1"/>
        <v>42969</v>
      </c>
      <c r="C523" s="178" vm="1160">
        <f ca="1"/>
        <v>8.73</v>
      </c>
      <c r="D523" s="178" vm="1193">
        <f ca="1"/>
        <v>8.74</v>
      </c>
      <c r="E523" s="178" vm="1213">
        <f ca="1"/>
        <v>8.85</v>
      </c>
      <c r="F523" s="178" vm="1725">
        <f ca="1"/>
        <v>8.68</v>
      </c>
      <c r="G523" s="178" vm="4666">
        <f ca="1"/>
        <v>989260</v>
      </c>
      <c r="I523" s="178">
        <f ca="1"/>
        <v>1991</v>
      </c>
      <c r="J523" s="180" vm="4667">
        <f ca="1"/>
        <v>45106</v>
      </c>
      <c r="K523" s="180" vm="4668">
        <f ca="1"/>
        <v>108.21</v>
      </c>
      <c r="L523" s="180" vm="4668">
        <f ca="1"/>
        <v>108.21</v>
      </c>
      <c r="M523" s="180" vm="4669">
        <f ca="1"/>
        <v>110.67</v>
      </c>
      <c r="N523" s="180" vm="4670">
        <f ca="1"/>
        <v>107.49</v>
      </c>
      <c r="O523" s="180" vm="4671">
        <f ca="1"/>
        <v>1112772</v>
      </c>
      <c r="Q523" s="182">
        <f t="shared" ca="1" si="17"/>
        <v>1.003073330909059E-2</v>
      </c>
    </row>
    <row r="524" spans="1:17" x14ac:dyDescent="0.25">
      <c r="A524" s="178">
        <f t="shared" si="18"/>
        <v>520</v>
      </c>
      <c r="B524" s="178" vm="4672">
        <f ca="1"/>
        <v>42970</v>
      </c>
      <c r="C524" s="178" vm="1725">
        <f ca="1"/>
        <v>8.68</v>
      </c>
      <c r="D524" s="178" vm="1725">
        <f ca="1"/>
        <v>8.68</v>
      </c>
      <c r="E524" s="178" vm="1733">
        <f ca="1"/>
        <v>8.7799999999999994</v>
      </c>
      <c r="F524" s="178" vm="1247">
        <f ca="1"/>
        <v>8.67</v>
      </c>
      <c r="G524" s="178" vm="4673">
        <f ca="1"/>
        <v>1173227</v>
      </c>
      <c r="I524" s="178">
        <f ca="1"/>
        <v>1990</v>
      </c>
      <c r="J524" s="180" vm="4674">
        <f ca="1"/>
        <v>45105</v>
      </c>
      <c r="K524" s="180" vm="190">
        <f ca="1"/>
        <v>107.13</v>
      </c>
      <c r="L524" s="180" vm="36">
        <f ca="1"/>
        <v>107.04</v>
      </c>
      <c r="M524" s="180" vm="4675">
        <f ca="1"/>
        <v>107.58499999999999</v>
      </c>
      <c r="N524" s="180" vm="4676">
        <f ca="1"/>
        <v>105.08</v>
      </c>
      <c r="O524" s="180" vm="4677">
        <f ca="1"/>
        <v>1601236</v>
      </c>
      <c r="Q524" s="182">
        <f t="shared" ca="1" si="17"/>
        <v>4.6683162231493745E-4</v>
      </c>
    </row>
    <row r="525" spans="1:17" x14ac:dyDescent="0.25">
      <c r="A525" s="178">
        <f t="shared" si="18"/>
        <v>521</v>
      </c>
      <c r="B525" s="178" vm="4678">
        <f ca="1"/>
        <v>42971</v>
      </c>
      <c r="C525" s="178" vm="1213">
        <f ca="1"/>
        <v>8.85</v>
      </c>
      <c r="D525" s="178" vm="1377">
        <f ca="1"/>
        <v>8.77</v>
      </c>
      <c r="E525" s="178" vm="1285">
        <f ca="1"/>
        <v>8.91</v>
      </c>
      <c r="F525" s="178" vm="1256">
        <f ca="1"/>
        <v>8.76</v>
      </c>
      <c r="G525" s="178" vm="4679">
        <f ca="1"/>
        <v>802070</v>
      </c>
      <c r="I525" s="178">
        <f ca="1"/>
        <v>1989</v>
      </c>
      <c r="J525" s="180" vm="4680">
        <f ca="1"/>
        <v>45104</v>
      </c>
      <c r="K525" s="180" vm="329">
        <f ca="1"/>
        <v>107.08</v>
      </c>
      <c r="L525" s="180" vm="1753">
        <f ca="1"/>
        <v>106.01</v>
      </c>
      <c r="M525" s="180" vm="4681">
        <f ca="1"/>
        <v>109.2</v>
      </c>
      <c r="N525" s="180" vm="1753">
        <f ca="1"/>
        <v>106.01</v>
      </c>
      <c r="O525" s="180" vm="4682">
        <f ca="1"/>
        <v>1418921</v>
      </c>
      <c r="Q525" s="182">
        <f t="shared" ca="1" si="17"/>
        <v>2.1617871165301335E-2</v>
      </c>
    </row>
    <row r="526" spans="1:17" x14ac:dyDescent="0.25">
      <c r="A526" s="178">
        <f t="shared" si="18"/>
        <v>522</v>
      </c>
      <c r="B526" s="178" vm="4683">
        <f ca="1"/>
        <v>42972</v>
      </c>
      <c r="C526" s="178" vm="1285">
        <f ca="1"/>
        <v>8.91</v>
      </c>
      <c r="D526" s="178" vm="2552">
        <f ca="1"/>
        <v>8.8800000000000008</v>
      </c>
      <c r="E526" s="178" vm="1234">
        <f ca="1"/>
        <v>8.9600000000000009</v>
      </c>
      <c r="F526" s="178" vm="1321">
        <f ca="1"/>
        <v>8.83</v>
      </c>
      <c r="G526" s="178" vm="4684">
        <f ca="1"/>
        <v>478018</v>
      </c>
      <c r="I526" s="178">
        <f ca="1"/>
        <v>1988</v>
      </c>
      <c r="J526" s="180" vm="4685">
        <f ca="1"/>
        <v>45103</v>
      </c>
      <c r="K526" s="180" vm="4491">
        <f ca="1"/>
        <v>104.79</v>
      </c>
      <c r="L526" s="180" vm="4686">
        <f ca="1"/>
        <v>106.69</v>
      </c>
      <c r="M526" s="180" vm="4687">
        <f ca="1"/>
        <v>110.35</v>
      </c>
      <c r="N526" s="180" vm="57">
        <f ca="1"/>
        <v>104.71</v>
      </c>
      <c r="O526" s="180" vm="4688">
        <f ca="1"/>
        <v>1484060</v>
      </c>
      <c r="Q526" s="182">
        <f t="shared" ca="1" si="17"/>
        <v>-1.1575081798156032E-2</v>
      </c>
    </row>
    <row r="527" spans="1:17" x14ac:dyDescent="0.25">
      <c r="A527" s="178">
        <f t="shared" si="18"/>
        <v>523</v>
      </c>
      <c r="B527" s="178" vm="4689">
        <f ca="1"/>
        <v>42975</v>
      </c>
      <c r="C527" s="178" vm="1223">
        <f ca="1"/>
        <v>9</v>
      </c>
      <c r="D527" s="178" vm="1285">
        <f ca="1"/>
        <v>8.91</v>
      </c>
      <c r="E527" s="178" vm="1305">
        <f ca="1"/>
        <v>9.02</v>
      </c>
      <c r="F527" s="178" vm="4690">
        <f ca="1"/>
        <v>8.8537999999999997</v>
      </c>
      <c r="G527" s="178" vm="4691">
        <f ca="1"/>
        <v>904568</v>
      </c>
      <c r="I527" s="178">
        <f ca="1"/>
        <v>1987</v>
      </c>
      <c r="J527" s="180" vm="4692">
        <f ca="1"/>
        <v>45100</v>
      </c>
      <c r="K527" s="180" vm="1753">
        <f ca="1"/>
        <v>106.01</v>
      </c>
      <c r="L527" s="180" vm="4693">
        <f ca="1"/>
        <v>105.45</v>
      </c>
      <c r="M527" s="180" vm="4694">
        <f ca="1"/>
        <v>107.785</v>
      </c>
      <c r="N527" s="180" vm="3759">
        <f ca="1"/>
        <v>104.6</v>
      </c>
      <c r="O527" s="180" vm="4695">
        <f ca="1"/>
        <v>8150029</v>
      </c>
      <c r="Q527" s="182">
        <f t="shared" ca="1" si="17"/>
        <v>-9.8559956802289263E-3</v>
      </c>
    </row>
    <row r="528" spans="1:17" x14ac:dyDescent="0.25">
      <c r="A528" s="178">
        <f t="shared" si="18"/>
        <v>524</v>
      </c>
      <c r="B528" s="178" vm="4696">
        <f ca="1"/>
        <v>42976</v>
      </c>
      <c r="C528" s="178" vm="1172">
        <f ca="1"/>
        <v>8.8000000000000007</v>
      </c>
      <c r="D528" s="178" vm="1555">
        <f ca="1"/>
        <v>8.9</v>
      </c>
      <c r="E528" s="178" vm="1267">
        <f ca="1"/>
        <v>8.9499999999999993</v>
      </c>
      <c r="F528" s="178" vm="1180">
        <f ca="1"/>
        <v>8.6999999999999993</v>
      </c>
      <c r="G528" s="178" vm="4697">
        <f ca="1"/>
        <v>578816</v>
      </c>
      <c r="I528" s="178">
        <f ca="1"/>
        <v>1986</v>
      </c>
      <c r="J528" s="180" vm="4698">
        <f ca="1"/>
        <v>45099</v>
      </c>
      <c r="K528" s="180" vm="4699">
        <f ca="1"/>
        <v>107.06</v>
      </c>
      <c r="L528" s="180" vm="1635">
        <f ca="1"/>
        <v>108.22</v>
      </c>
      <c r="M528" s="180" vm="4700">
        <f ca="1"/>
        <v>109.4299</v>
      </c>
      <c r="N528" s="180" vm="3807">
        <f ca="1"/>
        <v>106.56</v>
      </c>
      <c r="O528" s="180" vm="4701">
        <f ca="1"/>
        <v>1223809</v>
      </c>
      <c r="Q528" s="182">
        <f t="shared" ca="1" si="17"/>
        <v>-1.4097803512069745E-2</v>
      </c>
    </row>
    <row r="529" spans="1:17" x14ac:dyDescent="0.25">
      <c r="A529" s="178">
        <f t="shared" si="18"/>
        <v>525</v>
      </c>
      <c r="B529" s="178" vm="4702">
        <f ca="1"/>
        <v>42977</v>
      </c>
      <c r="C529" s="178" vm="4703">
        <f ca="1"/>
        <v>8.7899999999999991</v>
      </c>
      <c r="D529" s="178" vm="1733">
        <f ca="1"/>
        <v>8.7799999999999994</v>
      </c>
      <c r="E529" s="178" vm="1285">
        <f ca="1"/>
        <v>8.91</v>
      </c>
      <c r="F529" s="178" vm="2551">
        <f ca="1"/>
        <v>8.7100000000000009</v>
      </c>
      <c r="G529" s="178" vm="4704">
        <f ca="1"/>
        <v>667635</v>
      </c>
      <c r="I529" s="178">
        <f ca="1"/>
        <v>1985</v>
      </c>
      <c r="J529" s="180" vm="4705">
        <f ca="1"/>
        <v>45098</v>
      </c>
      <c r="K529" s="180" vm="4706">
        <f ca="1"/>
        <v>108.58</v>
      </c>
      <c r="L529" s="180" vm="3767">
        <f ca="1"/>
        <v>105.95</v>
      </c>
      <c r="M529" s="180" vm="4707">
        <f ca="1"/>
        <v>110.23</v>
      </c>
      <c r="N529" s="180" vm="4708">
        <f ca="1"/>
        <v>105.49</v>
      </c>
      <c r="O529" s="180" vm="4709">
        <f ca="1"/>
        <v>1882392</v>
      </c>
      <c r="Q529" s="182">
        <f t="shared" ca="1" si="17"/>
        <v>2.4519943762997012E-2</v>
      </c>
    </row>
    <row r="530" spans="1:17" x14ac:dyDescent="0.25">
      <c r="A530" s="178">
        <f t="shared" si="18"/>
        <v>526</v>
      </c>
      <c r="B530" s="178" vm="4710">
        <f ca="1"/>
        <v>42978</v>
      </c>
      <c r="C530" s="178" vm="1714">
        <f ca="1"/>
        <v>8.93</v>
      </c>
      <c r="D530" s="178" vm="1172">
        <f ca="1"/>
        <v>8.8000000000000007</v>
      </c>
      <c r="E530" s="178" vm="1286">
        <f ca="1"/>
        <v>9.01</v>
      </c>
      <c r="F530" s="178" vm="1733">
        <f ca="1"/>
        <v>8.7799999999999994</v>
      </c>
      <c r="G530" s="178" vm="4711">
        <f ca="1"/>
        <v>500402</v>
      </c>
      <c r="I530" s="178">
        <f ca="1"/>
        <v>1984</v>
      </c>
      <c r="J530" s="180" vm="4712">
        <f ca="1"/>
        <v>45097</v>
      </c>
      <c r="K530" s="180" vm="3767">
        <f ca="1"/>
        <v>105.95</v>
      </c>
      <c r="L530" s="180" vm="4713">
        <f ca="1"/>
        <v>109.19</v>
      </c>
      <c r="M530" s="180" vm="4714">
        <f ca="1"/>
        <v>109.38</v>
      </c>
      <c r="N530" s="180" vm="3608">
        <f ca="1"/>
        <v>104.14</v>
      </c>
      <c r="O530" s="180" vm="4715">
        <f ca="1"/>
        <v>2634454</v>
      </c>
      <c r="Q530" s="182">
        <f t="shared" ca="1" si="17"/>
        <v>-3.7058432286462127E-2</v>
      </c>
    </row>
    <row r="531" spans="1:17" x14ac:dyDescent="0.25">
      <c r="A531" s="178">
        <f t="shared" si="18"/>
        <v>527</v>
      </c>
      <c r="B531" s="178" vm="4716">
        <f ca="1"/>
        <v>42979</v>
      </c>
      <c r="C531" s="178" vm="1286">
        <f ca="1"/>
        <v>9.01</v>
      </c>
      <c r="D531" s="178" vm="1267">
        <f ca="1"/>
        <v>8.9499999999999993</v>
      </c>
      <c r="E531" s="178" vm="4651">
        <f ca="1"/>
        <v>9.08</v>
      </c>
      <c r="F531" s="178" vm="1268">
        <f ca="1"/>
        <v>8.89</v>
      </c>
      <c r="G531" s="178" vm="4717">
        <f ca="1"/>
        <v>643919</v>
      </c>
      <c r="I531" s="178">
        <f ca="1"/>
        <v>1983</v>
      </c>
      <c r="J531" s="180" vm="4718">
        <f ca="1"/>
        <v>45093</v>
      </c>
      <c r="K531" s="180" vm="432">
        <f ca="1"/>
        <v>109.95</v>
      </c>
      <c r="L531" s="180" vm="4719">
        <f ca="1"/>
        <v>116.39</v>
      </c>
      <c r="M531" s="180" vm="4720">
        <f ca="1"/>
        <v>116.61</v>
      </c>
      <c r="N531" s="180" vm="4721">
        <f ca="1"/>
        <v>109.57</v>
      </c>
      <c r="O531" s="180" vm="4722">
        <f ca="1"/>
        <v>2171193</v>
      </c>
      <c r="Q531" s="182">
        <f t="shared" ca="1" si="17"/>
        <v>-4.5688713979629481E-2</v>
      </c>
    </row>
    <row r="532" spans="1:17" x14ac:dyDescent="0.25">
      <c r="A532" s="178">
        <f t="shared" si="18"/>
        <v>528</v>
      </c>
      <c r="B532" s="178" vm="4723">
        <f ca="1"/>
        <v>42983</v>
      </c>
      <c r="C532" s="178" vm="1714">
        <f ca="1"/>
        <v>8.93</v>
      </c>
      <c r="D532" s="178" vm="1170">
        <f ca="1"/>
        <v>8.99</v>
      </c>
      <c r="E532" s="178" vm="1257">
        <f ca="1"/>
        <v>9.0299999999999994</v>
      </c>
      <c r="F532" s="178" vm="1341">
        <f ca="1"/>
        <v>8.8699999999999992</v>
      </c>
      <c r="G532" s="178" vm="4724">
        <f ca="1"/>
        <v>566160</v>
      </c>
      <c r="I532" s="178">
        <f ca="1"/>
        <v>1982</v>
      </c>
      <c r="J532" s="180" vm="4725">
        <f ca="1"/>
        <v>45092</v>
      </c>
      <c r="K532" s="180" vm="4726">
        <f ca="1"/>
        <v>115.09</v>
      </c>
      <c r="L532" s="180" vm="4727">
        <f ca="1"/>
        <v>113.17</v>
      </c>
      <c r="M532" s="180" vm="3354">
        <f ca="1"/>
        <v>115.72</v>
      </c>
      <c r="N532" s="180" vm="2334">
        <f ca="1"/>
        <v>112.5</v>
      </c>
      <c r="O532" s="180" vm="4728">
        <f ca="1"/>
        <v>908886</v>
      </c>
      <c r="Q532" s="182">
        <f t="shared" ca="1" si="17"/>
        <v>3.2200541290895168E-3</v>
      </c>
    </row>
    <row r="533" spans="1:17" x14ac:dyDescent="0.25">
      <c r="A533" s="178">
        <f t="shared" si="18"/>
        <v>529</v>
      </c>
      <c r="B533" s="178" vm="4729">
        <f ca="1"/>
        <v>42984</v>
      </c>
      <c r="C533" s="178" vm="1267">
        <f ca="1"/>
        <v>8.9499999999999993</v>
      </c>
      <c r="D533" s="178" vm="1267">
        <f ca="1"/>
        <v>8.9499999999999993</v>
      </c>
      <c r="E533" s="178" vm="4651">
        <f ca="1"/>
        <v>9.08</v>
      </c>
      <c r="F533" s="178" vm="1285">
        <f ca="1"/>
        <v>8.91</v>
      </c>
      <c r="G533" s="178" vm="4730">
        <f ca="1"/>
        <v>724707</v>
      </c>
      <c r="I533" s="178">
        <f ca="1"/>
        <v>1981</v>
      </c>
      <c r="J533" s="180" vm="4731">
        <f ca="1"/>
        <v>45091</v>
      </c>
      <c r="K533" s="180" vm="4732">
        <f ca="1"/>
        <v>114.72</v>
      </c>
      <c r="L533" s="180" vm="4733">
        <f ca="1"/>
        <v>114.78</v>
      </c>
      <c r="M533" s="180" vm="4734">
        <f ca="1"/>
        <v>116.48</v>
      </c>
      <c r="N533" s="180" vm="892">
        <f ca="1"/>
        <v>112.61</v>
      </c>
      <c r="O533" s="180" vm="4735">
        <f ca="1"/>
        <v>1505528</v>
      </c>
      <c r="Q533" s="182">
        <f t="shared" ca="1" si="17"/>
        <v>-6.9710703415583233E-4</v>
      </c>
    </row>
    <row r="534" spans="1:17" x14ac:dyDescent="0.25">
      <c r="A534" s="178">
        <f t="shared" si="18"/>
        <v>530</v>
      </c>
      <c r="B534" s="178" vm="4736">
        <f ca="1"/>
        <v>42985</v>
      </c>
      <c r="C534" s="178" vm="1436">
        <f ca="1"/>
        <v>9.58</v>
      </c>
      <c r="D534" s="178" vm="1267">
        <f ca="1"/>
        <v>8.9499999999999993</v>
      </c>
      <c r="E534" s="178" vm="1407">
        <f ca="1"/>
        <v>9.6199999999999992</v>
      </c>
      <c r="F534" s="178" vm="1285">
        <f ca="1"/>
        <v>8.91</v>
      </c>
      <c r="G534" s="178" vm="4737">
        <f ca="1"/>
        <v>2363336</v>
      </c>
      <c r="I534" s="178">
        <f ca="1"/>
        <v>1980</v>
      </c>
      <c r="J534" s="180" vm="4738">
        <f ca="1"/>
        <v>45090</v>
      </c>
      <c r="K534" s="180" vm="4739">
        <f ca="1"/>
        <v>114.8</v>
      </c>
      <c r="L534" s="180" vm="4740">
        <f ca="1"/>
        <v>116.71</v>
      </c>
      <c r="M534" s="180" vm="3366">
        <f ca="1"/>
        <v>117.83</v>
      </c>
      <c r="N534" s="180" vm="4741">
        <f ca="1"/>
        <v>114.39</v>
      </c>
      <c r="O534" s="180" vm="4742">
        <f ca="1"/>
        <v>1480821</v>
      </c>
      <c r="Q534" s="182">
        <f t="shared" ca="1" si="17"/>
        <v>-6.987724012600267E-3</v>
      </c>
    </row>
    <row r="535" spans="1:17" x14ac:dyDescent="0.25">
      <c r="A535" s="178">
        <f t="shared" si="18"/>
        <v>531</v>
      </c>
      <c r="B535" s="178" vm="4743">
        <f ca="1"/>
        <v>42986</v>
      </c>
      <c r="C535" s="178" vm="1302">
        <f ca="1"/>
        <v>9.3699999999999992</v>
      </c>
      <c r="D535" s="178" vm="848">
        <f ca="1"/>
        <v>9.59</v>
      </c>
      <c r="E535" s="178" vm="779">
        <f ca="1"/>
        <v>9.67</v>
      </c>
      <c r="F535" s="178" vm="4744">
        <f ca="1"/>
        <v>9.3149999999999995</v>
      </c>
      <c r="G535" s="178" vm="4745">
        <f ca="1"/>
        <v>1200762</v>
      </c>
      <c r="I535" s="178">
        <f ca="1"/>
        <v>1979</v>
      </c>
      <c r="J535" s="180" vm="4746">
        <f ca="1"/>
        <v>45089</v>
      </c>
      <c r="K535" s="180" vm="4747">
        <f ca="1"/>
        <v>115.605</v>
      </c>
      <c r="L535" s="180" vm="4748">
        <f ca="1"/>
        <v>117</v>
      </c>
      <c r="M535" s="180" vm="4749">
        <f ca="1"/>
        <v>117.84</v>
      </c>
      <c r="N535" s="180" vm="4750">
        <f ca="1"/>
        <v>114.8229</v>
      </c>
      <c r="O535" s="180" vm="4751">
        <f ca="1"/>
        <v>1200876</v>
      </c>
      <c r="Q535" s="182">
        <f t="shared" ca="1" si="17"/>
        <v>-5.0475742967041473E-3</v>
      </c>
    </row>
    <row r="536" spans="1:17" x14ac:dyDescent="0.25">
      <c r="A536" s="178">
        <f t="shared" si="18"/>
        <v>532</v>
      </c>
      <c r="B536" s="178" vm="4752">
        <f ca="1"/>
        <v>42989</v>
      </c>
      <c r="C536" s="178" vm="1536">
        <f ca="1"/>
        <v>9.43</v>
      </c>
      <c r="D536" s="178" vm="801">
        <f ca="1"/>
        <v>9.3800000000000008</v>
      </c>
      <c r="E536" s="178" vm="2003">
        <f ca="1"/>
        <v>9.4700000000000006</v>
      </c>
      <c r="F536" s="178" vm="1663">
        <f ca="1"/>
        <v>9.19</v>
      </c>
      <c r="G536" s="178" vm="4753">
        <f ca="1"/>
        <v>1752911</v>
      </c>
      <c r="I536" s="178">
        <f ca="1"/>
        <v>1978</v>
      </c>
      <c r="J536" s="180" vm="4754">
        <f ca="1"/>
        <v>45086</v>
      </c>
      <c r="K536" s="180" vm="4755">
        <f ca="1"/>
        <v>116.19</v>
      </c>
      <c r="L536" s="180" vm="4756">
        <f ca="1"/>
        <v>117.49</v>
      </c>
      <c r="M536" s="180" vm="4757">
        <f ca="1"/>
        <v>119.98</v>
      </c>
      <c r="N536" s="180" vm="4758">
        <f ca="1"/>
        <v>115.97</v>
      </c>
      <c r="O536" s="180" vm="4759">
        <f ca="1"/>
        <v>1033186</v>
      </c>
      <c r="Q536" s="182">
        <f t="shared" ca="1" si="17"/>
        <v>-3.265168736970415E-3</v>
      </c>
    </row>
    <row r="537" spans="1:17" x14ac:dyDescent="0.25">
      <c r="A537" s="178">
        <f t="shared" si="18"/>
        <v>533</v>
      </c>
      <c r="B537" s="178" vm="4760">
        <f ca="1"/>
        <v>42990</v>
      </c>
      <c r="C537" s="178" vm="1639">
        <f ca="1"/>
        <v>9.31</v>
      </c>
      <c r="D537" s="178" vm="1304">
        <f ca="1"/>
        <v>9.4600000000000009</v>
      </c>
      <c r="E537" s="178" vm="1142">
        <f ca="1"/>
        <v>9.5</v>
      </c>
      <c r="F537" s="178" vm="815">
        <f ca="1"/>
        <v>9.3000000000000007</v>
      </c>
      <c r="G537" s="178" vm="4761">
        <f ca="1"/>
        <v>634176</v>
      </c>
      <c r="I537" s="178">
        <f ca="1"/>
        <v>1977</v>
      </c>
      <c r="J537" s="180" vm="4762">
        <f ca="1"/>
        <v>45085</v>
      </c>
      <c r="K537" s="180" vm="4763">
        <f ca="1"/>
        <v>116.57</v>
      </c>
      <c r="L537" s="180" vm="4764">
        <f ca="1"/>
        <v>120.61</v>
      </c>
      <c r="M537" s="180" vm="4765">
        <f ca="1"/>
        <v>122.19499999999999</v>
      </c>
      <c r="N537" s="180" vm="4766">
        <f ca="1"/>
        <v>115.82</v>
      </c>
      <c r="O537" s="180" vm="4767">
        <f ca="1"/>
        <v>1194940</v>
      </c>
      <c r="Q537" s="182">
        <f t="shared" ca="1" si="17"/>
        <v>-3.8042119834533962E-2</v>
      </c>
    </row>
    <row r="538" spans="1:17" x14ac:dyDescent="0.25">
      <c r="A538" s="178">
        <f t="shared" si="18"/>
        <v>534</v>
      </c>
      <c r="B538" s="178" vm="4768">
        <f ca="1"/>
        <v>42991</v>
      </c>
      <c r="C538" s="178" vm="1388">
        <f ca="1"/>
        <v>9.2200000000000006</v>
      </c>
      <c r="D538" s="178" vm="1639">
        <f ca="1"/>
        <v>9.31</v>
      </c>
      <c r="E538" s="178" vm="801">
        <f ca="1"/>
        <v>9.3800000000000008</v>
      </c>
      <c r="F538" s="178" vm="1743">
        <f ca="1"/>
        <v>9.11</v>
      </c>
      <c r="G538" s="178" vm="4769">
        <f ca="1"/>
        <v>725481</v>
      </c>
      <c r="I538" s="178">
        <f ca="1"/>
        <v>1976</v>
      </c>
      <c r="J538" s="180" vm="4770">
        <f ca="1"/>
        <v>45084</v>
      </c>
      <c r="K538" s="180" vm="3312">
        <f ca="1"/>
        <v>121.09</v>
      </c>
      <c r="L538" s="180" vm="4771">
        <f ca="1"/>
        <v>115.6</v>
      </c>
      <c r="M538" s="180" vm="4772">
        <f ca="1"/>
        <v>122.82</v>
      </c>
      <c r="N538" s="180" vm="4773">
        <f ca="1"/>
        <v>114.9</v>
      </c>
      <c r="O538" s="180" vm="4774">
        <f ca="1"/>
        <v>2568483</v>
      </c>
      <c r="Q538" s="182">
        <f t="shared" ca="1" si="17"/>
        <v>4.3288766712820149E-2</v>
      </c>
    </row>
    <row r="539" spans="1:17" x14ac:dyDescent="0.25">
      <c r="A539" s="178">
        <f t="shared" si="18"/>
        <v>535</v>
      </c>
      <c r="B539" s="178" vm="4775">
        <f ca="1"/>
        <v>42992</v>
      </c>
      <c r="C539" s="178" vm="1743">
        <f ca="1"/>
        <v>9.11</v>
      </c>
      <c r="D539" s="178" vm="1182">
        <f ca="1"/>
        <v>9.17</v>
      </c>
      <c r="E539" s="178" vm="1388">
        <f ca="1"/>
        <v>9.2200000000000006</v>
      </c>
      <c r="F539" s="178" vm="1950">
        <f ca="1"/>
        <v>9.07</v>
      </c>
      <c r="G539" s="178" vm="4776">
        <f ca="1"/>
        <v>686102</v>
      </c>
      <c r="I539" s="178">
        <f ca="1"/>
        <v>1975</v>
      </c>
      <c r="J539" s="180" vm="4777">
        <f ca="1"/>
        <v>45083</v>
      </c>
      <c r="K539" s="180" vm="4778">
        <f ca="1"/>
        <v>115.96</v>
      </c>
      <c r="L539" s="180" vm="4779">
        <f ca="1"/>
        <v>109.66</v>
      </c>
      <c r="M539" s="180" vm="4780">
        <f ca="1"/>
        <v>116.03</v>
      </c>
      <c r="N539" s="180" vm="4781">
        <f ca="1"/>
        <v>109.48</v>
      </c>
      <c r="O539" s="180" vm="4782">
        <f ca="1"/>
        <v>1795624</v>
      </c>
      <c r="Q539" s="182">
        <f t="shared" ca="1" si="17"/>
        <v>5.5860634077552304E-2</v>
      </c>
    </row>
    <row r="540" spans="1:17" x14ac:dyDescent="0.25">
      <c r="A540" s="178">
        <f t="shared" si="18"/>
        <v>536</v>
      </c>
      <c r="B540" s="178" vm="4783">
        <f ca="1"/>
        <v>42993</v>
      </c>
      <c r="C540" s="178" vm="1330">
        <f ca="1"/>
        <v>9.1</v>
      </c>
      <c r="D540" s="178" vm="1950">
        <f ca="1"/>
        <v>9.07</v>
      </c>
      <c r="E540" s="178" vm="1387">
        <f ca="1"/>
        <v>9.14</v>
      </c>
      <c r="F540" s="178" vm="1223">
        <f ca="1"/>
        <v>9</v>
      </c>
      <c r="G540" s="178" vm="4784">
        <f ca="1"/>
        <v>1712956</v>
      </c>
      <c r="I540" s="178">
        <f ca="1"/>
        <v>1974</v>
      </c>
      <c r="J540" s="180" vm="4785">
        <f ca="1"/>
        <v>45082</v>
      </c>
      <c r="K540" s="180" vm="4779">
        <f ca="1"/>
        <v>109.66</v>
      </c>
      <c r="L540" s="180" vm="1105">
        <f ca="1"/>
        <v>110.04</v>
      </c>
      <c r="M540" s="180" vm="1373">
        <f ca="1"/>
        <v>110.39</v>
      </c>
      <c r="N540" s="180" vm="4786">
        <f ca="1"/>
        <v>107.25149999999999</v>
      </c>
      <c r="O540" s="180" vm="4787">
        <f ca="1"/>
        <v>1046955</v>
      </c>
      <c r="Q540" s="182">
        <f t="shared" ca="1" si="17"/>
        <v>-3.4592660804714541E-3</v>
      </c>
    </row>
    <row r="541" spans="1:17" x14ac:dyDescent="0.25">
      <c r="A541" s="178">
        <f t="shared" si="18"/>
        <v>537</v>
      </c>
      <c r="B541" s="178" vm="4788">
        <f ca="1"/>
        <v>42996</v>
      </c>
      <c r="C541" s="178" vm="1295">
        <f ca="1"/>
        <v>9.2100000000000009</v>
      </c>
      <c r="D541" s="178" vm="1150">
        <f ca="1"/>
        <v>9.1300000000000008</v>
      </c>
      <c r="E541" s="178" vm="4789">
        <f ca="1"/>
        <v>9.3049999999999997</v>
      </c>
      <c r="F541" s="178" vm="4790">
        <f ca="1"/>
        <v>9.0649999999999995</v>
      </c>
      <c r="G541" s="178" vm="4791">
        <f ca="1"/>
        <v>1001001</v>
      </c>
      <c r="I541" s="178">
        <f ca="1"/>
        <v>1973</v>
      </c>
      <c r="J541" s="180" vm="4792">
        <f ca="1"/>
        <v>45079</v>
      </c>
      <c r="K541" s="180" vm="1105">
        <f ca="1"/>
        <v>110.04</v>
      </c>
      <c r="L541" s="180" vm="4793">
        <f ca="1"/>
        <v>107.83</v>
      </c>
      <c r="M541" s="180" vm="4794">
        <f ca="1"/>
        <v>110.58</v>
      </c>
      <c r="N541" s="180" vm="1281">
        <f ca="1"/>
        <v>105.25</v>
      </c>
      <c r="O541" s="180" vm="4795">
        <f ca="1"/>
        <v>1849157</v>
      </c>
      <c r="Q541" s="182">
        <f t="shared" ca="1" si="17"/>
        <v>4.5360936194693495E-2</v>
      </c>
    </row>
    <row r="542" spans="1:17" x14ac:dyDescent="0.25">
      <c r="A542" s="178">
        <f t="shared" si="18"/>
        <v>538</v>
      </c>
      <c r="B542" s="178" vm="4796">
        <f ca="1"/>
        <v>42997</v>
      </c>
      <c r="C542" s="178" vm="1159">
        <f ca="1"/>
        <v>9.23</v>
      </c>
      <c r="D542" s="178" vm="1388">
        <f ca="1"/>
        <v>9.2200000000000006</v>
      </c>
      <c r="E542" s="178" vm="802">
        <f ca="1"/>
        <v>9.4</v>
      </c>
      <c r="F542" s="178" vm="1388">
        <f ca="1"/>
        <v>9.2200000000000006</v>
      </c>
      <c r="G542" s="178" vm="4797">
        <f ca="1"/>
        <v>1538289</v>
      </c>
      <c r="I542" s="178">
        <f ca="1"/>
        <v>1972</v>
      </c>
      <c r="J542" s="180" vm="4798">
        <f ca="1"/>
        <v>45078</v>
      </c>
      <c r="K542" s="180" vm="3580">
        <f ca="1"/>
        <v>105.16</v>
      </c>
      <c r="L542" s="180" vm="1792">
        <f ca="1"/>
        <v>111.16</v>
      </c>
      <c r="M542" s="180" vm="883">
        <f ca="1"/>
        <v>111.6</v>
      </c>
      <c r="N542" s="180" vm="4799">
        <f ca="1"/>
        <v>104.07</v>
      </c>
      <c r="O542" s="180" vm="4800">
        <f ca="1"/>
        <v>2094747</v>
      </c>
      <c r="Q542" s="182">
        <f t="shared" ca="1" si="17"/>
        <v>-6.551275163200132E-2</v>
      </c>
    </row>
    <row r="543" spans="1:17" x14ac:dyDescent="0.25">
      <c r="A543" s="178">
        <f t="shared" si="18"/>
        <v>539</v>
      </c>
      <c r="B543" s="178" vm="4801">
        <f ca="1"/>
        <v>42998</v>
      </c>
      <c r="C543" s="178" vm="1171">
        <f ca="1"/>
        <v>9.25</v>
      </c>
      <c r="D543" s="178" vm="1398">
        <f ca="1"/>
        <v>9.24</v>
      </c>
      <c r="E543" s="178" vm="1639">
        <f ca="1"/>
        <v>9.31</v>
      </c>
      <c r="F543" s="178" vm="1303">
        <f ca="1"/>
        <v>9.16</v>
      </c>
      <c r="G543" s="178" vm="4802">
        <f ca="1"/>
        <v>797173</v>
      </c>
      <c r="I543" s="178">
        <f ca="1"/>
        <v>1971</v>
      </c>
      <c r="J543" s="180" vm="4803">
        <f ca="1"/>
        <v>45077</v>
      </c>
      <c r="K543" s="180" vm="1464">
        <f ca="1"/>
        <v>112.28</v>
      </c>
      <c r="L543" s="180" vm="1540">
        <f ca="1"/>
        <v>112.94</v>
      </c>
      <c r="M543" s="180" vm="4804">
        <f ca="1"/>
        <v>113.3</v>
      </c>
      <c r="N543" s="180" vm="4805">
        <f ca="1"/>
        <v>110.11</v>
      </c>
      <c r="O543" s="180" vm="4806">
        <f ca="1"/>
        <v>2070824</v>
      </c>
      <c r="Q543" s="182">
        <f t="shared" ca="1" si="17"/>
        <v>-1.8093252060196824E-2</v>
      </c>
    </row>
    <row r="544" spans="1:17" x14ac:dyDescent="0.25">
      <c r="A544" s="178">
        <f t="shared" si="18"/>
        <v>540</v>
      </c>
      <c r="B544" s="178" vm="4807">
        <f ca="1"/>
        <v>42999</v>
      </c>
      <c r="C544" s="178" vm="1257">
        <f ca="1"/>
        <v>9.0299999999999994</v>
      </c>
      <c r="D544" s="178" vm="1398">
        <f ca="1"/>
        <v>9.24</v>
      </c>
      <c r="E544" s="178" vm="4808">
        <f ca="1"/>
        <v>9.3450000000000006</v>
      </c>
      <c r="F544" s="178" vm="1257">
        <f ca="1"/>
        <v>9.0299999999999994</v>
      </c>
      <c r="G544" s="178" vm="4809">
        <f ca="1"/>
        <v>555015</v>
      </c>
      <c r="I544" s="178">
        <f ca="1"/>
        <v>1970</v>
      </c>
      <c r="J544" s="180" vm="4810">
        <f ca="1"/>
        <v>45076</v>
      </c>
      <c r="K544" s="180" vm="4811">
        <f ca="1"/>
        <v>114.33</v>
      </c>
      <c r="L544" s="180" vm="4812">
        <f ca="1"/>
        <v>108.12</v>
      </c>
      <c r="M544" s="180" vm="489">
        <f ca="1"/>
        <v>114.63</v>
      </c>
      <c r="N544" s="180" vm="1770">
        <f ca="1"/>
        <v>108</v>
      </c>
      <c r="O544" s="180" vm="4813">
        <f ca="1"/>
        <v>2157393</v>
      </c>
      <c r="Q544" s="182">
        <f t="shared" ca="1" si="17"/>
        <v>6.8693032648079744E-2</v>
      </c>
    </row>
    <row r="545" spans="1:17" x14ac:dyDescent="0.25">
      <c r="A545" s="178">
        <f t="shared" si="18"/>
        <v>541</v>
      </c>
      <c r="B545" s="178" vm="4814">
        <f ca="1"/>
        <v>43000</v>
      </c>
      <c r="C545" s="178" vm="1499">
        <f ca="1"/>
        <v>9.0399999999999991</v>
      </c>
      <c r="D545" s="178" vm="1223">
        <f ca="1"/>
        <v>9</v>
      </c>
      <c r="E545" s="178" vm="4651">
        <f ca="1"/>
        <v>9.08</v>
      </c>
      <c r="F545" s="178" vm="1234">
        <f ca="1"/>
        <v>8.9600000000000009</v>
      </c>
      <c r="G545" s="178" vm="4815">
        <f ca="1"/>
        <v>631067</v>
      </c>
      <c r="I545" s="178">
        <f ca="1"/>
        <v>1969</v>
      </c>
      <c r="J545" s="180" vm="4816">
        <f ca="1"/>
        <v>45072</v>
      </c>
      <c r="K545" s="180" vm="178">
        <f ca="1"/>
        <v>106.74</v>
      </c>
      <c r="L545" s="180" vm="4817">
        <f ca="1"/>
        <v>104.2</v>
      </c>
      <c r="M545" s="180" vm="1356">
        <f ca="1"/>
        <v>108.41</v>
      </c>
      <c r="N545" s="180" vm="4818">
        <f ca="1"/>
        <v>103.36</v>
      </c>
      <c r="O545" s="180" vm="4819">
        <f ca="1"/>
        <v>1416807</v>
      </c>
      <c r="Q545" s="182">
        <f t="shared" ca="1" si="17"/>
        <v>2.2932872727455918E-2</v>
      </c>
    </row>
    <row r="546" spans="1:17" x14ac:dyDescent="0.25">
      <c r="A546" s="178">
        <f t="shared" si="18"/>
        <v>542</v>
      </c>
      <c r="B546" s="178" vm="4820">
        <f ca="1"/>
        <v>43003</v>
      </c>
      <c r="C546" s="178" vm="815">
        <f ca="1"/>
        <v>9.3000000000000007</v>
      </c>
      <c r="D546" s="178" vm="1181">
        <f ca="1"/>
        <v>9.0500000000000007</v>
      </c>
      <c r="E546" s="178" vm="1435">
        <f ca="1"/>
        <v>9.36</v>
      </c>
      <c r="F546" s="178" vm="4821">
        <f ca="1"/>
        <v>9.0455000000000005</v>
      </c>
      <c r="G546" s="178" vm="4822">
        <f ca="1"/>
        <v>1008051</v>
      </c>
      <c r="I546" s="178">
        <f ca="1"/>
        <v>1968</v>
      </c>
      <c r="J546" s="180" vm="4823">
        <f ca="1"/>
        <v>45071</v>
      </c>
      <c r="K546" s="180" vm="3791">
        <f ca="1"/>
        <v>104.32</v>
      </c>
      <c r="L546" s="180" vm="1357">
        <f ca="1"/>
        <v>104.35</v>
      </c>
      <c r="M546" s="180" vm="4824">
        <f ca="1"/>
        <v>108.92</v>
      </c>
      <c r="N546" s="180" vm="4825">
        <f ca="1"/>
        <v>101.65</v>
      </c>
      <c r="O546" s="180" vm="4826">
        <f ca="1"/>
        <v>2955257</v>
      </c>
      <c r="Q546" s="182">
        <f t="shared" ca="1" si="17"/>
        <v>2.2071886509656795E-3</v>
      </c>
    </row>
    <row r="547" spans="1:17" x14ac:dyDescent="0.25">
      <c r="A547" s="178">
        <f t="shared" si="18"/>
        <v>543</v>
      </c>
      <c r="B547" s="178" vm="4827">
        <f ca="1"/>
        <v>43004</v>
      </c>
      <c r="C547" s="178" vm="801">
        <f ca="1"/>
        <v>9.3800000000000008</v>
      </c>
      <c r="D547" s="178" vm="815">
        <f ca="1"/>
        <v>9.3000000000000007</v>
      </c>
      <c r="E547" s="178" vm="1992">
        <f ca="1"/>
        <v>9.42</v>
      </c>
      <c r="F547" s="178" vm="4828">
        <f ca="1"/>
        <v>9.2898999999999994</v>
      </c>
      <c r="G547" s="178" vm="4829">
        <f ca="1"/>
        <v>1034048</v>
      </c>
      <c r="I547" s="178">
        <f ca="1"/>
        <v>1967</v>
      </c>
      <c r="J547" s="180" vm="4830">
        <f ca="1"/>
        <v>45070</v>
      </c>
      <c r="K547" s="180" vm="3720">
        <f ca="1"/>
        <v>104.09</v>
      </c>
      <c r="L547" s="180" vm="3767">
        <f ca="1"/>
        <v>105.95</v>
      </c>
      <c r="M547" s="180" vm="4831">
        <f ca="1"/>
        <v>106.44</v>
      </c>
      <c r="N547" s="180" vm="3528">
        <f ca="1"/>
        <v>102.71</v>
      </c>
      <c r="O547" s="180" vm="4832">
        <f ca="1"/>
        <v>1413663</v>
      </c>
      <c r="Q547" s="182">
        <f t="shared" ca="1" si="17"/>
        <v>-1.9503067872371875E-2</v>
      </c>
    </row>
    <row r="548" spans="1:17" x14ac:dyDescent="0.25">
      <c r="A548" s="178">
        <f t="shared" si="18"/>
        <v>544</v>
      </c>
      <c r="B548" s="178" vm="4833">
        <f ca="1"/>
        <v>43005</v>
      </c>
      <c r="C548" s="178" vm="1142">
        <f ca="1"/>
        <v>9.5</v>
      </c>
      <c r="D548" s="178" vm="1640">
        <f ca="1"/>
        <v>9.35</v>
      </c>
      <c r="E548" s="178" vm="848">
        <f ca="1"/>
        <v>9.59</v>
      </c>
      <c r="F548" s="178" vm="4834">
        <f ca="1"/>
        <v>9.3350000000000009</v>
      </c>
      <c r="G548" s="178" vm="4835">
        <f ca="1"/>
        <v>1049038</v>
      </c>
      <c r="I548" s="178">
        <f ca="1"/>
        <v>1966</v>
      </c>
      <c r="J548" s="180" vm="4836">
        <f ca="1"/>
        <v>45069</v>
      </c>
      <c r="K548" s="180" vm="4837">
        <f ca="1"/>
        <v>106.14</v>
      </c>
      <c r="L548" s="180" vm="4838">
        <f ca="1"/>
        <v>107.17</v>
      </c>
      <c r="M548" s="180" vm="4839">
        <f ca="1"/>
        <v>107.66</v>
      </c>
      <c r="N548" s="180" vm="4840">
        <f ca="1"/>
        <v>104.91</v>
      </c>
      <c r="O548" s="180" vm="4841">
        <f ca="1"/>
        <v>1552102</v>
      </c>
      <c r="Q548" s="182">
        <f t="shared" ca="1" si="17"/>
        <v>-9.0973663767893696E-3</v>
      </c>
    </row>
    <row r="549" spans="1:17" x14ac:dyDescent="0.25">
      <c r="A549" s="178">
        <f t="shared" si="18"/>
        <v>545</v>
      </c>
      <c r="B549" s="178" vm="4842">
        <f ca="1"/>
        <v>43006</v>
      </c>
      <c r="C549" s="178" vm="1141">
        <f ca="1"/>
        <v>9.56</v>
      </c>
      <c r="D549" s="178" vm="1142">
        <f ca="1"/>
        <v>9.5</v>
      </c>
      <c r="E549" s="178" vm="1578">
        <f ca="1"/>
        <v>9.7100000000000009</v>
      </c>
      <c r="F549" s="178" vm="1588">
        <f ca="1"/>
        <v>9.44</v>
      </c>
      <c r="G549" s="178" vm="4843">
        <f ca="1"/>
        <v>590533</v>
      </c>
      <c r="I549" s="178">
        <f ca="1"/>
        <v>1965</v>
      </c>
      <c r="J549" s="180" vm="4844">
        <f ca="1"/>
        <v>45068</v>
      </c>
      <c r="K549" s="180" vm="1646">
        <f ca="1"/>
        <v>107.11</v>
      </c>
      <c r="L549" s="180" vm="4845">
        <f ca="1"/>
        <v>109.21</v>
      </c>
      <c r="M549" s="180" vm="4846">
        <f ca="1"/>
        <v>110.21</v>
      </c>
      <c r="N549" s="180" vm="908">
        <f ca="1"/>
        <v>106.5</v>
      </c>
      <c r="O549" s="180" vm="4847">
        <f ca="1"/>
        <v>1900134</v>
      </c>
      <c r="Q549" s="182">
        <f t="shared" ca="1" si="17"/>
        <v>-1.7491538452605423E-2</v>
      </c>
    </row>
    <row r="550" spans="1:17" x14ac:dyDescent="0.25">
      <c r="A550" s="178">
        <f t="shared" si="18"/>
        <v>546</v>
      </c>
      <c r="B550" s="178" vm="4848">
        <f ca="1"/>
        <v>43007</v>
      </c>
      <c r="C550" s="178" vm="1417">
        <f ca="1"/>
        <v>9.6999999999999993</v>
      </c>
      <c r="D550" s="178" vm="1436">
        <f ca="1"/>
        <v>9.58</v>
      </c>
      <c r="E550" s="178" vm="4849">
        <f ca="1"/>
        <v>9.8490000000000002</v>
      </c>
      <c r="F550" s="178" vm="1546">
        <f ca="1"/>
        <v>9.51</v>
      </c>
      <c r="G550" s="178" vm="4850">
        <f ca="1"/>
        <v>990836</v>
      </c>
      <c r="I550" s="178">
        <f ca="1"/>
        <v>1964</v>
      </c>
      <c r="J550" s="180" vm="4851">
        <f ca="1"/>
        <v>45065</v>
      </c>
      <c r="K550" s="180" vm="1513">
        <f ca="1"/>
        <v>109</v>
      </c>
      <c r="L550" s="180" vm="4852">
        <f ca="1"/>
        <v>113.5</v>
      </c>
      <c r="M550" s="180" vm="4852">
        <f ca="1"/>
        <v>113.5</v>
      </c>
      <c r="N550" s="180" vm="1095">
        <f ca="1"/>
        <v>107.8</v>
      </c>
      <c r="O550" s="180" vm="4853">
        <f ca="1"/>
        <v>3238930</v>
      </c>
      <c r="Q550" s="182">
        <f t="shared" ca="1" si="17"/>
        <v>-5.6796472710054606E-2</v>
      </c>
    </row>
    <row r="551" spans="1:17" x14ac:dyDescent="0.25">
      <c r="A551" s="178">
        <f t="shared" si="18"/>
        <v>547</v>
      </c>
      <c r="B551" s="178" vm="4854">
        <f ca="1"/>
        <v>43010</v>
      </c>
      <c r="C551" s="178" vm="1417">
        <f ca="1"/>
        <v>9.6999999999999993</v>
      </c>
      <c r="D551" s="178" vm="1407">
        <f ca="1"/>
        <v>9.6199999999999992</v>
      </c>
      <c r="E551" s="178" vm="4855">
        <f ca="1"/>
        <v>9.7550000000000008</v>
      </c>
      <c r="F551" s="178" vm="836">
        <f ca="1"/>
        <v>9.5500000000000007</v>
      </c>
      <c r="G551" s="178" vm="4856">
        <f ca="1"/>
        <v>1502380</v>
      </c>
      <c r="I551" s="178">
        <f ca="1"/>
        <v>1963</v>
      </c>
      <c r="J551" s="180" vm="4857">
        <f ca="1"/>
        <v>45064</v>
      </c>
      <c r="K551" s="180" vm="4858">
        <f ca="1"/>
        <v>115.37</v>
      </c>
      <c r="L551" s="180" vm="4859">
        <f ca="1"/>
        <v>116.38</v>
      </c>
      <c r="M551" s="180" vm="4860">
        <f ca="1"/>
        <v>118.74</v>
      </c>
      <c r="N551" s="180" vm="4861">
        <f ca="1"/>
        <v>114.76</v>
      </c>
      <c r="O551" s="180" vm="4862">
        <f ca="1"/>
        <v>1064268</v>
      </c>
      <c r="Q551" s="182">
        <f t="shared" ca="1" si="17"/>
        <v>-1.1205081896567281E-2</v>
      </c>
    </row>
    <row r="552" spans="1:17" x14ac:dyDescent="0.25">
      <c r="A552" s="178">
        <f t="shared" si="18"/>
        <v>548</v>
      </c>
      <c r="B552" s="178" vm="4863">
        <f ca="1"/>
        <v>43011</v>
      </c>
      <c r="C552" s="178" vm="1369">
        <f ca="1"/>
        <v>9.66</v>
      </c>
      <c r="D552" s="178" vm="1151">
        <f ca="1"/>
        <v>9.75</v>
      </c>
      <c r="E552" s="178" vm="1622">
        <f ca="1"/>
        <v>9.83</v>
      </c>
      <c r="F552" s="178" vm="1133">
        <f ca="1"/>
        <v>9.65</v>
      </c>
      <c r="G552" s="178" vm="4864">
        <f ca="1"/>
        <v>914326</v>
      </c>
      <c r="I552" s="178">
        <f ca="1"/>
        <v>1962</v>
      </c>
      <c r="J552" s="180" vm="4865">
        <f ca="1"/>
        <v>45063</v>
      </c>
      <c r="K552" s="180" vm="4866">
        <f ca="1"/>
        <v>116.67</v>
      </c>
      <c r="L552" s="180" vm="4867">
        <f ca="1"/>
        <v>113.73</v>
      </c>
      <c r="M552" s="180" vm="4868">
        <f ca="1"/>
        <v>116.9</v>
      </c>
      <c r="N552" s="180" vm="4869">
        <f ca="1"/>
        <v>111.67</v>
      </c>
      <c r="O552" s="180" vm="4870">
        <f ca="1"/>
        <v>1235662</v>
      </c>
      <c r="Q552" s="182">
        <f t="shared" ca="1" si="17"/>
        <v>2.7987225609914963E-2</v>
      </c>
    </row>
    <row r="553" spans="1:17" x14ac:dyDescent="0.25">
      <c r="A553" s="178">
        <f t="shared" si="18"/>
        <v>549</v>
      </c>
      <c r="B553" s="178" vm="4871">
        <f ca="1"/>
        <v>43012</v>
      </c>
      <c r="C553" s="178" vm="1417">
        <f ca="1"/>
        <v>9.6999999999999993</v>
      </c>
      <c r="D553" s="178" vm="1133">
        <f ca="1"/>
        <v>9.65</v>
      </c>
      <c r="E553" s="178" vm="758">
        <f ca="1"/>
        <v>9.9</v>
      </c>
      <c r="F553" s="178" vm="790">
        <f ca="1"/>
        <v>9.57</v>
      </c>
      <c r="G553" s="178" vm="4872">
        <f ca="1"/>
        <v>1210420</v>
      </c>
      <c r="I553" s="178">
        <f ca="1"/>
        <v>1961</v>
      </c>
      <c r="J553" s="180" vm="4873">
        <f ca="1"/>
        <v>45062</v>
      </c>
      <c r="K553" s="180" vm="4874">
        <f ca="1"/>
        <v>113.45</v>
      </c>
      <c r="L553" s="180" vm="4875">
        <f ca="1"/>
        <v>117.35</v>
      </c>
      <c r="M553" s="180" vm="4875">
        <f ca="1"/>
        <v>117.35</v>
      </c>
      <c r="N553" s="180" vm="4876">
        <f ca="1"/>
        <v>113.401</v>
      </c>
      <c r="O553" s="180" vm="4877">
        <f ca="1"/>
        <v>1425390</v>
      </c>
      <c r="Q553" s="182">
        <f t="shared" ca="1" si="17"/>
        <v>-4.2622048197694148E-2</v>
      </c>
    </row>
    <row r="554" spans="1:17" x14ac:dyDescent="0.25">
      <c r="A554" s="178">
        <f t="shared" si="18"/>
        <v>550</v>
      </c>
      <c r="B554" s="178" vm="4878">
        <f ca="1"/>
        <v>43013</v>
      </c>
      <c r="C554" s="178" vm="1133">
        <f ca="1"/>
        <v>9.65</v>
      </c>
      <c r="D554" s="178" vm="791">
        <f ca="1"/>
        <v>9.69</v>
      </c>
      <c r="E554" s="178" vm="813">
        <f ca="1"/>
        <v>9.7799999999999994</v>
      </c>
      <c r="F554" s="178" vm="790">
        <f ca="1"/>
        <v>9.57</v>
      </c>
      <c r="G554" s="178" vm="4879">
        <f ca="1"/>
        <v>618267</v>
      </c>
      <c r="I554" s="178">
        <f ca="1"/>
        <v>1960</v>
      </c>
      <c r="J554" s="180" vm="4880">
        <f ca="1"/>
        <v>45061</v>
      </c>
      <c r="K554" s="180" vm="4535">
        <f ca="1"/>
        <v>118.39</v>
      </c>
      <c r="L554" s="180" vm="4881">
        <f ca="1"/>
        <v>117.3</v>
      </c>
      <c r="M554" s="180" vm="4882">
        <f ca="1"/>
        <v>120.34</v>
      </c>
      <c r="N554" s="180" vm="4883">
        <f ca="1"/>
        <v>116.17010000000001</v>
      </c>
      <c r="O554" s="180" vm="4884">
        <f ca="1"/>
        <v>1093262</v>
      </c>
      <c r="Q554" s="182">
        <f t="shared" ca="1" si="17"/>
        <v>2.5579905349545615E-2</v>
      </c>
    </row>
    <row r="555" spans="1:17" x14ac:dyDescent="0.25">
      <c r="A555" s="178">
        <f t="shared" si="18"/>
        <v>551</v>
      </c>
      <c r="B555" s="178" vm="4885">
        <f ca="1"/>
        <v>43014</v>
      </c>
      <c r="C555" s="178" vm="759">
        <f ca="1"/>
        <v>9.74</v>
      </c>
      <c r="D555" s="178" vm="1587">
        <f ca="1"/>
        <v>9.64</v>
      </c>
      <c r="E555" s="178" vm="2040">
        <f ca="1"/>
        <v>9.76</v>
      </c>
      <c r="F555" s="178" vm="790">
        <f ca="1"/>
        <v>9.57</v>
      </c>
      <c r="G555" s="178" vm="4886">
        <f ca="1"/>
        <v>808538</v>
      </c>
      <c r="I555" s="178">
        <f ca="1"/>
        <v>1959</v>
      </c>
      <c r="J555" s="180" vm="4887">
        <f ca="1"/>
        <v>45058</v>
      </c>
      <c r="K555" s="180" vm="4888">
        <f ca="1"/>
        <v>115.4</v>
      </c>
      <c r="L555" s="180" vm="4881">
        <f ca="1"/>
        <v>117.3</v>
      </c>
      <c r="M555" s="180" vm="4889">
        <f ca="1"/>
        <v>118.61</v>
      </c>
      <c r="N555" s="180" vm="4890">
        <f ca="1"/>
        <v>113.9</v>
      </c>
      <c r="O555" s="180" vm="4891">
        <f ca="1"/>
        <v>753411</v>
      </c>
      <c r="Q555" s="182">
        <f t="shared" ca="1" si="17"/>
        <v>-1.2058716320127377E-2</v>
      </c>
    </row>
    <row r="556" spans="1:17" x14ac:dyDescent="0.25">
      <c r="A556" s="178">
        <f t="shared" si="18"/>
        <v>552</v>
      </c>
      <c r="B556" s="178" vm="4892">
        <f ca="1"/>
        <v>43017</v>
      </c>
      <c r="C556" s="178" vm="759">
        <f ca="1"/>
        <v>9.74</v>
      </c>
      <c r="D556" s="178" vm="1469">
        <f ca="1"/>
        <v>9.77</v>
      </c>
      <c r="E556" s="178" vm="4893">
        <f ca="1"/>
        <v>9.8849999999999998</v>
      </c>
      <c r="F556" s="178" vm="1417">
        <f ca="1"/>
        <v>9.6999999999999993</v>
      </c>
      <c r="G556" s="178" vm="4894">
        <f ca="1"/>
        <v>703963</v>
      </c>
      <c r="I556" s="178">
        <f ca="1"/>
        <v>1958</v>
      </c>
      <c r="J556" s="180" vm="4895">
        <f ca="1"/>
        <v>45057</v>
      </c>
      <c r="K556" s="180" vm="4896">
        <f ca="1"/>
        <v>116.8</v>
      </c>
      <c r="L556" s="180" vm="4646">
        <f ca="1"/>
        <v>116.2</v>
      </c>
      <c r="M556" s="180" vm="4897">
        <f ca="1"/>
        <v>117.6</v>
      </c>
      <c r="N556" s="180" vm="4898">
        <f ca="1"/>
        <v>114.675</v>
      </c>
      <c r="O556" s="180" vm="4899">
        <f ca="1"/>
        <v>883311</v>
      </c>
      <c r="Q556" s="182">
        <f t="shared" ca="1" si="17"/>
        <v>2.9152039851529166E-3</v>
      </c>
    </row>
    <row r="557" spans="1:17" x14ac:dyDescent="0.25">
      <c r="A557" s="178">
        <f t="shared" si="18"/>
        <v>553</v>
      </c>
      <c r="B557" s="178" vm="4900">
        <f ca="1"/>
        <v>43018</v>
      </c>
      <c r="C557" s="178" vm="758">
        <f ca="1"/>
        <v>9.9</v>
      </c>
      <c r="D557" s="178" vm="1469">
        <f ca="1"/>
        <v>9.77</v>
      </c>
      <c r="E557" s="178" vm="1518">
        <f ca="1"/>
        <v>9.99</v>
      </c>
      <c r="F557" s="178" vm="1469">
        <f ca="1"/>
        <v>9.77</v>
      </c>
      <c r="G557" s="178" vm="4901">
        <f ca="1"/>
        <v>699212</v>
      </c>
      <c r="I557" s="178">
        <f ca="1"/>
        <v>1957</v>
      </c>
      <c r="J557" s="180" vm="4902">
        <f ca="1"/>
        <v>45056</v>
      </c>
      <c r="K557" s="180" vm="4903">
        <f ca="1"/>
        <v>116.46</v>
      </c>
      <c r="L557" s="180" vm="4904">
        <f ca="1"/>
        <v>118.68</v>
      </c>
      <c r="M557" s="180" vm="4905">
        <f ca="1"/>
        <v>119.04</v>
      </c>
      <c r="N557" s="180" vm="4906">
        <f ca="1"/>
        <v>114.37</v>
      </c>
      <c r="O557" s="180" vm="4907">
        <f ca="1"/>
        <v>1151004</v>
      </c>
      <c r="Q557" s="182">
        <f t="shared" ca="1" si="17"/>
        <v>-3.8565416097536467E-3</v>
      </c>
    </row>
    <row r="558" spans="1:17" x14ac:dyDescent="0.25">
      <c r="A558" s="178">
        <f t="shared" si="18"/>
        <v>554</v>
      </c>
      <c r="B558" s="178" vm="4908">
        <f ca="1"/>
        <v>43019</v>
      </c>
      <c r="C558" s="178" vm="790">
        <f ca="1"/>
        <v>9.57</v>
      </c>
      <c r="D558" s="178" vm="1470">
        <f ca="1"/>
        <v>9.91</v>
      </c>
      <c r="E558" s="178" vm="746">
        <f ca="1"/>
        <v>9.9700000000000006</v>
      </c>
      <c r="F558" s="178" vm="1141">
        <f ca="1"/>
        <v>9.56</v>
      </c>
      <c r="G558" s="178" vm="4909">
        <f ca="1"/>
        <v>1223295</v>
      </c>
      <c r="I558" s="178">
        <f ca="1"/>
        <v>1956</v>
      </c>
      <c r="J558" s="180" vm="4910">
        <f ca="1"/>
        <v>45055</v>
      </c>
      <c r="K558" s="180" vm="4911">
        <f ca="1"/>
        <v>116.91</v>
      </c>
      <c r="L558" s="180" vm="4912">
        <f ca="1"/>
        <v>115.03</v>
      </c>
      <c r="M558" s="180" vm="4913">
        <f ca="1"/>
        <v>117.065</v>
      </c>
      <c r="N558" s="180" vm="4914">
        <f ca="1"/>
        <v>113.36</v>
      </c>
      <c r="O558" s="180" vm="4915">
        <f ca="1"/>
        <v>1312336</v>
      </c>
      <c r="Q558" s="182">
        <f t="shared" ca="1" si="17"/>
        <v>1.3695114697207375E-3</v>
      </c>
    </row>
    <row r="559" spans="1:17" x14ac:dyDescent="0.25">
      <c r="A559" s="178">
        <f t="shared" si="18"/>
        <v>555</v>
      </c>
      <c r="B559" s="178" vm="4916">
        <f ca="1"/>
        <v>43020</v>
      </c>
      <c r="C559" s="178" vm="1686">
        <f ca="1"/>
        <v>9.49</v>
      </c>
      <c r="D559" s="178" vm="780">
        <f ca="1"/>
        <v>9.5399999999999991</v>
      </c>
      <c r="E559" s="178" vm="737">
        <f ca="1"/>
        <v>9.6</v>
      </c>
      <c r="F559" s="178" vm="1640">
        <f ca="1"/>
        <v>9.35</v>
      </c>
      <c r="G559" s="178" vm="4917">
        <f ca="1"/>
        <v>752822</v>
      </c>
      <c r="I559" s="178">
        <f ca="1"/>
        <v>1955</v>
      </c>
      <c r="J559" s="180" vm="4918">
        <f ca="1"/>
        <v>45054</v>
      </c>
      <c r="K559" s="180" vm="4919">
        <f ca="1"/>
        <v>116.75</v>
      </c>
      <c r="L559" s="180" vm="4920">
        <f ca="1"/>
        <v>115.11</v>
      </c>
      <c r="M559" s="180" vm="3365">
        <f ca="1"/>
        <v>117.08</v>
      </c>
      <c r="N559" s="180" vm="4921">
        <f ca="1"/>
        <v>113.53</v>
      </c>
      <c r="O559" s="180" vm="4922">
        <f ca="1"/>
        <v>1198137</v>
      </c>
      <c r="Q559" s="182">
        <f t="shared" ca="1" si="17"/>
        <v>1.9634761300811258E-2</v>
      </c>
    </row>
    <row r="560" spans="1:17" x14ac:dyDescent="0.25">
      <c r="A560" s="178">
        <f t="shared" si="18"/>
        <v>556</v>
      </c>
      <c r="B560" s="178" vm="4923">
        <f ca="1"/>
        <v>43021</v>
      </c>
      <c r="C560" s="178" vm="1444">
        <f ca="1"/>
        <v>9.5299999999999994</v>
      </c>
      <c r="D560" s="178" vm="1142">
        <f ca="1"/>
        <v>9.5</v>
      </c>
      <c r="E560" s="178" vm="4924">
        <f ca="1"/>
        <v>9.625</v>
      </c>
      <c r="F560" s="178" vm="826">
        <f ca="1"/>
        <v>9.4499999999999993</v>
      </c>
      <c r="G560" s="178" vm="4925">
        <f ca="1"/>
        <v>630676</v>
      </c>
      <c r="I560" s="178">
        <f ca="1"/>
        <v>1954</v>
      </c>
      <c r="J560" s="180" vm="4926">
        <f ca="1"/>
        <v>45051</v>
      </c>
      <c r="K560" s="180" vm="477">
        <f ca="1"/>
        <v>114.48</v>
      </c>
      <c r="L560" s="180" vm="4927">
        <f ca="1"/>
        <v>111.7</v>
      </c>
      <c r="M560" s="180" vm="4928">
        <f ca="1"/>
        <v>115.6139</v>
      </c>
      <c r="N560" s="180" vm="4929">
        <f ca="1"/>
        <v>110.0367</v>
      </c>
      <c r="O560" s="180" vm="4930">
        <f ca="1"/>
        <v>1535804</v>
      </c>
      <c r="Q560" s="182">
        <f t="shared" ca="1" si="17"/>
        <v>4.1284336417576367E-2</v>
      </c>
    </row>
    <row r="561" spans="1:17" x14ac:dyDescent="0.25">
      <c r="A561" s="178">
        <f t="shared" si="18"/>
        <v>557</v>
      </c>
      <c r="B561" s="178" vm="4931">
        <f ca="1"/>
        <v>43024</v>
      </c>
      <c r="C561" s="178" vm="836">
        <f ca="1"/>
        <v>9.5500000000000007</v>
      </c>
      <c r="D561" s="178" vm="1142">
        <f ca="1"/>
        <v>9.5</v>
      </c>
      <c r="E561" s="178" vm="1578">
        <f ca="1"/>
        <v>9.7100000000000009</v>
      </c>
      <c r="F561" s="178" vm="1142">
        <f ca="1"/>
        <v>9.5</v>
      </c>
      <c r="G561" s="178" vm="4932">
        <f ca="1"/>
        <v>445845</v>
      </c>
      <c r="I561" s="178">
        <f ca="1"/>
        <v>1953</v>
      </c>
      <c r="J561" s="180" vm="4933">
        <f ca="1"/>
        <v>45050</v>
      </c>
      <c r="K561" s="180" vm="4934">
        <f ca="1"/>
        <v>109.85</v>
      </c>
      <c r="L561" s="180" vm="4935">
        <f ca="1"/>
        <v>119.08</v>
      </c>
      <c r="M561" s="180" vm="4936">
        <f ca="1"/>
        <v>119.61</v>
      </c>
      <c r="N561" s="180" vm="4937">
        <f ca="1"/>
        <v>109.4</v>
      </c>
      <c r="O561" s="180" vm="4938">
        <f ca="1"/>
        <v>2266707</v>
      </c>
      <c r="Q561" s="182">
        <f t="shared" ca="1" si="17"/>
        <v>-8.945869090266452E-2</v>
      </c>
    </row>
    <row r="562" spans="1:17" x14ac:dyDescent="0.25">
      <c r="A562" s="178">
        <f t="shared" si="18"/>
        <v>558</v>
      </c>
      <c r="B562" s="178" vm="4939">
        <f ca="1"/>
        <v>43025</v>
      </c>
      <c r="C562" s="178" vm="1587">
        <f ca="1"/>
        <v>9.64</v>
      </c>
      <c r="D562" s="178" vm="790">
        <f ca="1"/>
        <v>9.57</v>
      </c>
      <c r="E562" s="178" vm="1151">
        <f ca="1"/>
        <v>9.75</v>
      </c>
      <c r="F562" s="178" vm="790">
        <f ca="1"/>
        <v>9.57</v>
      </c>
      <c r="G562" s="178" vm="4940">
        <f ca="1"/>
        <v>567628</v>
      </c>
      <c r="I562" s="178">
        <f ca="1"/>
        <v>1952</v>
      </c>
      <c r="J562" s="180" vm="4941">
        <f ca="1"/>
        <v>45049</v>
      </c>
      <c r="K562" s="180" vm="4942">
        <f ca="1"/>
        <v>120.13</v>
      </c>
      <c r="L562" s="180" vm="4943">
        <f ca="1"/>
        <v>119.84</v>
      </c>
      <c r="M562" s="180" vm="4944">
        <f ca="1"/>
        <v>121.93</v>
      </c>
      <c r="N562" s="180" vm="4945">
        <f ca="1"/>
        <v>118.83</v>
      </c>
      <c r="O562" s="180" vm="4946">
        <f ca="1"/>
        <v>1526736</v>
      </c>
      <c r="Q562" s="182">
        <f t="shared" ca="1" si="17"/>
        <v>-2.4969828254088941E-4</v>
      </c>
    </row>
    <row r="563" spans="1:17" x14ac:dyDescent="0.25">
      <c r="A563" s="178">
        <f t="shared" si="18"/>
        <v>559</v>
      </c>
      <c r="B563" s="178" vm="4947">
        <f ca="1"/>
        <v>43026</v>
      </c>
      <c r="C563" s="178" vm="791">
        <f ca="1"/>
        <v>9.69</v>
      </c>
      <c r="D563" s="178" vm="779">
        <f ca="1"/>
        <v>9.67</v>
      </c>
      <c r="E563" s="178" vm="659">
        <f ca="1"/>
        <v>9.89</v>
      </c>
      <c r="F563" s="178" vm="1804">
        <f ca="1"/>
        <v>9.6300000000000008</v>
      </c>
      <c r="G563" s="178" vm="4948">
        <f ca="1"/>
        <v>680128</v>
      </c>
      <c r="I563" s="178">
        <f ca="1"/>
        <v>1951</v>
      </c>
      <c r="J563" s="180" vm="4949">
        <f ca="1"/>
        <v>45048</v>
      </c>
      <c r="K563" s="180" vm="4950">
        <f ca="1"/>
        <v>120.16</v>
      </c>
      <c r="L563" s="180" vm="4951">
        <f ca="1"/>
        <v>120.67</v>
      </c>
      <c r="M563" s="180" vm="4952">
        <f ca="1"/>
        <v>120.735</v>
      </c>
      <c r="N563" s="180" vm="4953">
        <f ca="1"/>
        <v>116.5</v>
      </c>
      <c r="O563" s="180" vm="4954">
        <f ca="1"/>
        <v>1668651</v>
      </c>
      <c r="Q563" s="182">
        <f t="shared" ca="1" si="17"/>
        <v>-6.8010546629436617E-3</v>
      </c>
    </row>
    <row r="564" spans="1:17" x14ac:dyDescent="0.25">
      <c r="A564" s="178">
        <f t="shared" si="18"/>
        <v>560</v>
      </c>
      <c r="B564" s="178" vm="4955">
        <f ca="1"/>
        <v>43027</v>
      </c>
      <c r="C564" s="178" vm="803">
        <f ca="1"/>
        <v>9.68</v>
      </c>
      <c r="D564" s="178" vm="737">
        <f ca="1"/>
        <v>9.6</v>
      </c>
      <c r="E564" s="178" vm="1578">
        <f ca="1"/>
        <v>9.7100000000000009</v>
      </c>
      <c r="F564" s="178" vm="1141">
        <f ca="1"/>
        <v>9.56</v>
      </c>
      <c r="G564" s="178" vm="4956">
        <f ca="1"/>
        <v>523903</v>
      </c>
      <c r="I564" s="178">
        <f ca="1"/>
        <v>1950</v>
      </c>
      <c r="J564" s="180" vm="4957">
        <f ca="1"/>
        <v>45047</v>
      </c>
      <c r="K564" s="180" vm="4958">
        <f ca="1"/>
        <v>120.98</v>
      </c>
      <c r="L564" s="180" vm="4959">
        <f ca="1"/>
        <v>123.88</v>
      </c>
      <c r="M564" s="180" vm="3298">
        <f ca="1"/>
        <v>125.5</v>
      </c>
      <c r="N564" s="180" vm="3335">
        <f ca="1"/>
        <v>119.44</v>
      </c>
      <c r="O564" s="180" vm="4960">
        <f ca="1"/>
        <v>1744906</v>
      </c>
      <c r="Q564" s="182">
        <f t="shared" ca="1" si="17"/>
        <v>-2.1991485075197447E-2</v>
      </c>
    </row>
    <row r="565" spans="1:17" x14ac:dyDescent="0.25">
      <c r="A565" s="178">
        <f t="shared" si="18"/>
        <v>561</v>
      </c>
      <c r="B565" s="178" vm="4961">
        <f ca="1"/>
        <v>43028</v>
      </c>
      <c r="C565" s="178" vm="1083">
        <f ca="1"/>
        <v>10.5</v>
      </c>
      <c r="D565" s="178" vm="1622">
        <f ca="1"/>
        <v>9.83</v>
      </c>
      <c r="E565" s="178" vm="4962">
        <f ca="1"/>
        <v>10.69</v>
      </c>
      <c r="F565" s="178" vm="814">
        <f ca="1"/>
        <v>9.8000000000000007</v>
      </c>
      <c r="G565" s="178" vm="4963">
        <f ca="1"/>
        <v>4667709</v>
      </c>
      <c r="I565" s="178">
        <f ca="1"/>
        <v>1949</v>
      </c>
      <c r="J565" s="180" vm="4964">
        <f ca="1"/>
        <v>45044</v>
      </c>
      <c r="K565" s="180" vm="4965">
        <f ca="1"/>
        <v>123.67</v>
      </c>
      <c r="L565" s="180" vm="4966">
        <f ca="1"/>
        <v>123.01</v>
      </c>
      <c r="M565" s="180" vm="4967">
        <f ca="1"/>
        <v>124.8</v>
      </c>
      <c r="N565" s="180" vm="3346">
        <f ca="1"/>
        <v>118.53</v>
      </c>
      <c r="O565" s="180" vm="4968">
        <f ca="1"/>
        <v>3114309</v>
      </c>
      <c r="Q565" s="182">
        <f t="shared" ca="1" si="17"/>
        <v>-5.2421588653715802E-3</v>
      </c>
    </row>
    <row r="566" spans="1:17" x14ac:dyDescent="0.25">
      <c r="A566" s="178">
        <f t="shared" si="18"/>
        <v>562</v>
      </c>
      <c r="B566" s="178" vm="4969">
        <f ca="1"/>
        <v>43031</v>
      </c>
      <c r="C566" s="178" vm="681">
        <f ca="1"/>
        <v>10.31</v>
      </c>
      <c r="D566" s="178" vm="4970">
        <f ca="1"/>
        <v>10.45</v>
      </c>
      <c r="E566" s="178" vm="1035">
        <f ca="1"/>
        <v>10.6</v>
      </c>
      <c r="F566" s="178" vm="856">
        <f ca="1"/>
        <v>10.28</v>
      </c>
      <c r="G566" s="178" vm="4971">
        <f ca="1"/>
        <v>1173447</v>
      </c>
      <c r="I566" s="178">
        <f ca="1"/>
        <v>1948</v>
      </c>
      <c r="J566" s="180" vm="4972">
        <f ca="1"/>
        <v>45043</v>
      </c>
      <c r="K566" s="180" vm="4973">
        <f ca="1"/>
        <v>124.32</v>
      </c>
      <c r="L566" s="180" vm="2070">
        <f ca="1"/>
        <v>135.80000000000001</v>
      </c>
      <c r="M566" s="180" vm="4974">
        <f ca="1"/>
        <v>136.495</v>
      </c>
      <c r="N566" s="180" vm="4720">
        <f ca="1"/>
        <v>116.61</v>
      </c>
      <c r="O566" s="180" vm="4975">
        <f ca="1"/>
        <v>10529493</v>
      </c>
      <c r="Q566" s="182">
        <f t="shared" ca="1" si="17"/>
        <v>-0.17286579474116434</v>
      </c>
    </row>
    <row r="567" spans="1:17" x14ac:dyDescent="0.25">
      <c r="A567" s="178">
        <f t="shared" si="18"/>
        <v>563</v>
      </c>
      <c r="B567" s="178" vm="4976">
        <f ca="1"/>
        <v>43032</v>
      </c>
      <c r="C567" s="178" vm="1083">
        <f ca="1"/>
        <v>10.5</v>
      </c>
      <c r="D567" s="178" vm="1091">
        <f ca="1"/>
        <v>10.39</v>
      </c>
      <c r="E567" s="178" vm="1100">
        <f ca="1"/>
        <v>10.56</v>
      </c>
      <c r="F567" s="178" vm="857">
        <f ca="1"/>
        <v>10.33</v>
      </c>
      <c r="G567" s="178" vm="4977">
        <f ca="1"/>
        <v>845210</v>
      </c>
      <c r="I567" s="178">
        <f ca="1"/>
        <v>1947</v>
      </c>
      <c r="J567" s="180" vm="4978">
        <f ca="1"/>
        <v>45042</v>
      </c>
      <c r="K567" s="180" vm="4979">
        <f ca="1"/>
        <v>147.78</v>
      </c>
      <c r="L567" s="180" vm="4980">
        <f ca="1"/>
        <v>145.35</v>
      </c>
      <c r="M567" s="180" vm="4981">
        <f ca="1"/>
        <v>150.28</v>
      </c>
      <c r="N567" s="180" vm="4982">
        <f ca="1"/>
        <v>143.83000000000001</v>
      </c>
      <c r="O567" s="180" vm="4983">
        <f ca="1"/>
        <v>2089010</v>
      </c>
      <c r="Q567" s="182">
        <f t="shared" ca="1" si="17"/>
        <v>1.6717662722422425E-2</v>
      </c>
    </row>
    <row r="568" spans="1:17" x14ac:dyDescent="0.25">
      <c r="A568" s="178">
        <f t="shared" si="18"/>
        <v>564</v>
      </c>
      <c r="B568" s="178" vm="4984">
        <f ca="1"/>
        <v>43033</v>
      </c>
      <c r="C568" s="178" vm="2117">
        <f ca="1"/>
        <v>10.49</v>
      </c>
      <c r="D568" s="178" vm="1046">
        <f ca="1"/>
        <v>10.48</v>
      </c>
      <c r="E568" s="178" vm="736">
        <f ca="1"/>
        <v>10.64</v>
      </c>
      <c r="F568" s="178" vm="4985">
        <f ca="1"/>
        <v>10.404999999999999</v>
      </c>
      <c r="G568" s="178" vm="4986">
        <f ca="1"/>
        <v>912380</v>
      </c>
      <c r="I568" s="178">
        <f ca="1"/>
        <v>1946</v>
      </c>
      <c r="J568" s="180" vm="4987">
        <f ca="1"/>
        <v>45041</v>
      </c>
      <c r="K568" s="180" vm="4988">
        <f ca="1"/>
        <v>145.33000000000001</v>
      </c>
      <c r="L568" s="180" vm="4989">
        <f ca="1"/>
        <v>149.06</v>
      </c>
      <c r="M568" s="180" vm="4990">
        <f ca="1"/>
        <v>150.56219999999999</v>
      </c>
      <c r="N568" s="180" vm="2747">
        <f ca="1"/>
        <v>144.72999999999999</v>
      </c>
      <c r="O568" s="180" vm="4991">
        <f ca="1"/>
        <v>1457259</v>
      </c>
      <c r="Q568" s="182">
        <f t="shared" ca="1" si="17"/>
        <v>-3.9133374943950042E-2</v>
      </c>
    </row>
    <row r="569" spans="1:17" x14ac:dyDescent="0.25">
      <c r="A569" s="178">
        <f t="shared" si="18"/>
        <v>565</v>
      </c>
      <c r="B569" s="178" vm="4992">
        <f ca="1"/>
        <v>43034</v>
      </c>
      <c r="C569" s="178" vm="680">
        <f ca="1"/>
        <v>10.54</v>
      </c>
      <c r="D569" s="178" vm="1083">
        <f ca="1"/>
        <v>10.5</v>
      </c>
      <c r="E569" s="178" vm="691">
        <f ca="1"/>
        <v>10.8</v>
      </c>
      <c r="F569" s="178" vm="1083">
        <f ca="1"/>
        <v>10.5</v>
      </c>
      <c r="G569" s="178" vm="4993">
        <f ca="1"/>
        <v>1079207</v>
      </c>
      <c r="I569" s="178">
        <f ca="1"/>
        <v>1945</v>
      </c>
      <c r="J569" s="180" vm="4994">
        <f ca="1"/>
        <v>45040</v>
      </c>
      <c r="K569" s="180" vm="2008">
        <f ca="1"/>
        <v>151.13</v>
      </c>
      <c r="L569" s="180" vm="4995">
        <f ca="1"/>
        <v>146.68</v>
      </c>
      <c r="M569" s="180" vm="4996">
        <f ca="1"/>
        <v>151.32</v>
      </c>
      <c r="N569" s="180" vm="4995">
        <f ca="1"/>
        <v>146.68</v>
      </c>
      <c r="O569" s="180" vm="4997">
        <f ca="1"/>
        <v>1947640</v>
      </c>
      <c r="Q569" s="182">
        <f t="shared" ca="1" si="17"/>
        <v>2.648406608357633E-2</v>
      </c>
    </row>
    <row r="570" spans="1:17" x14ac:dyDescent="0.25">
      <c r="A570" s="178">
        <f t="shared" si="18"/>
        <v>566</v>
      </c>
      <c r="B570" s="178" vm="4998">
        <f ca="1"/>
        <v>43035</v>
      </c>
      <c r="C570" s="178" vm="940">
        <f ca="1"/>
        <v>10.62</v>
      </c>
      <c r="D570" s="178" vm="878">
        <f ca="1"/>
        <v>10.52</v>
      </c>
      <c r="E570" s="178" vm="4962">
        <f ca="1"/>
        <v>10.69</v>
      </c>
      <c r="F570" s="178" vm="1083">
        <f ca="1"/>
        <v>10.5</v>
      </c>
      <c r="G570" s="178" vm="4999">
        <f ca="1"/>
        <v>1463415</v>
      </c>
      <c r="I570" s="178">
        <f ca="1"/>
        <v>1944</v>
      </c>
      <c r="J570" s="180" vm="5000">
        <f ca="1"/>
        <v>45037</v>
      </c>
      <c r="K570" s="180" vm="5001">
        <f ca="1"/>
        <v>147.18</v>
      </c>
      <c r="L570" s="180" vm="5002">
        <f ca="1"/>
        <v>145.83000000000001</v>
      </c>
      <c r="M570" s="180" vm="5003">
        <f ca="1"/>
        <v>148.179</v>
      </c>
      <c r="N570" s="180" vm="5004">
        <f ca="1"/>
        <v>144.0667</v>
      </c>
      <c r="O570" s="180" vm="5005">
        <f ca="1"/>
        <v>1055755</v>
      </c>
      <c r="Q570" s="182">
        <f t="shared" ca="1" si="17"/>
        <v>9.9007329528478707E-3</v>
      </c>
    </row>
    <row r="571" spans="1:17" x14ac:dyDescent="0.25">
      <c r="A571" s="178">
        <f t="shared" si="18"/>
        <v>567</v>
      </c>
      <c r="B571" s="178" vm="5006">
        <f ca="1"/>
        <v>43038</v>
      </c>
      <c r="C571" s="178" vm="704">
        <f ca="1"/>
        <v>10.51</v>
      </c>
      <c r="D571" s="178" vm="636">
        <f ca="1"/>
        <v>10.68</v>
      </c>
      <c r="E571" s="178" vm="4962">
        <f ca="1"/>
        <v>10.69</v>
      </c>
      <c r="F571" s="178" vm="4970">
        <f ca="1"/>
        <v>10.45</v>
      </c>
      <c r="G571" s="178" vm="5007">
        <f ca="1"/>
        <v>949167</v>
      </c>
      <c r="I571" s="178">
        <f ca="1"/>
        <v>1943</v>
      </c>
      <c r="J571" s="180" vm="5008">
        <f ca="1"/>
        <v>45036</v>
      </c>
      <c r="K571" s="180" vm="5009">
        <f ca="1"/>
        <v>145.72999999999999</v>
      </c>
      <c r="L571" s="180" vm="5010">
        <f ca="1"/>
        <v>142.33000000000001</v>
      </c>
      <c r="M571" s="180" vm="5011">
        <f ca="1"/>
        <v>146.85</v>
      </c>
      <c r="N571" s="180" vm="5012">
        <f ca="1"/>
        <v>142.12</v>
      </c>
      <c r="O571" s="180" vm="5013">
        <f ca="1"/>
        <v>1189461</v>
      </c>
      <c r="Q571" s="182">
        <f t="shared" ca="1" si="17"/>
        <v>9.3761459038820272E-3</v>
      </c>
    </row>
    <row r="572" spans="1:17" x14ac:dyDescent="0.25">
      <c r="A572" s="178">
        <f t="shared" si="18"/>
        <v>568</v>
      </c>
      <c r="B572" s="178" vm="5014">
        <f ca="1"/>
        <v>43039</v>
      </c>
      <c r="C572" s="178" vm="2066">
        <f ca="1"/>
        <v>10.199999999999999</v>
      </c>
      <c r="D572" s="178" vm="1083">
        <f ca="1"/>
        <v>10.5</v>
      </c>
      <c r="E572" s="178" vm="5015">
        <f ca="1"/>
        <v>10.625</v>
      </c>
      <c r="F572" s="178" vm="735">
        <f ca="1"/>
        <v>10.18</v>
      </c>
      <c r="G572" s="178" vm="5016">
        <f ca="1"/>
        <v>1010528</v>
      </c>
      <c r="I572" s="178">
        <f ca="1"/>
        <v>1942</v>
      </c>
      <c r="J572" s="180" vm="5017">
        <f ca="1"/>
        <v>45035</v>
      </c>
      <c r="K572" s="180" vm="5018">
        <f ca="1"/>
        <v>144.37</v>
      </c>
      <c r="L572" s="180" vm="3093">
        <f ca="1"/>
        <v>142.69</v>
      </c>
      <c r="M572" s="180" vm="2564">
        <f ca="1"/>
        <v>146.22999999999999</v>
      </c>
      <c r="N572" s="180" vm="2794">
        <f ca="1"/>
        <v>142.01</v>
      </c>
      <c r="O572" s="180" vm="5019">
        <f ca="1"/>
        <v>1691079</v>
      </c>
      <c r="Q572" s="182">
        <f t="shared" ca="1" si="17"/>
        <v>4.3037689642635062E-3</v>
      </c>
    </row>
    <row r="573" spans="1:17" x14ac:dyDescent="0.25">
      <c r="A573" s="178">
        <f t="shared" si="18"/>
        <v>569</v>
      </c>
      <c r="B573" s="178" vm="5020">
        <f ca="1"/>
        <v>43040</v>
      </c>
      <c r="C573" s="178" vm="2066">
        <f ca="1"/>
        <v>10.199999999999999</v>
      </c>
      <c r="D573" s="178" vm="870">
        <f ca="1"/>
        <v>10.220000000000001</v>
      </c>
      <c r="E573" s="178" vm="856">
        <f ca="1"/>
        <v>10.28</v>
      </c>
      <c r="F573" s="178" vm="5021">
        <f ca="1"/>
        <v>10.039999999999999</v>
      </c>
      <c r="G573" s="178" vm="5022">
        <f ca="1"/>
        <v>772084</v>
      </c>
      <c r="I573" s="178">
        <f ca="1"/>
        <v>1941</v>
      </c>
      <c r="J573" s="180" vm="5023">
        <f ca="1"/>
        <v>45034</v>
      </c>
      <c r="K573" s="180" vm="2033">
        <f ca="1"/>
        <v>143.75</v>
      </c>
      <c r="L573" s="180" vm="2218">
        <f ca="1"/>
        <v>140.6</v>
      </c>
      <c r="M573" s="180" vm="5024">
        <f ca="1"/>
        <v>145.19</v>
      </c>
      <c r="N573" s="180" vm="1962">
        <f ca="1"/>
        <v>138.91999999999999</v>
      </c>
      <c r="O573" s="180" vm="5025">
        <f ca="1"/>
        <v>1923568</v>
      </c>
      <c r="Q573" s="182">
        <f t="shared" ca="1" si="17"/>
        <v>3.3314018160377962E-2</v>
      </c>
    </row>
    <row r="574" spans="1:17" x14ac:dyDescent="0.25">
      <c r="A574" s="178">
        <f t="shared" si="18"/>
        <v>570</v>
      </c>
      <c r="B574" s="178" vm="5026">
        <f ca="1"/>
        <v>43041</v>
      </c>
      <c r="C574" s="178" vm="5027">
        <f ca="1"/>
        <v>10.015000000000001</v>
      </c>
      <c r="D574" s="178" vm="845">
        <f ca="1"/>
        <v>10.210000000000001</v>
      </c>
      <c r="E574" s="178" vm="1915">
        <f ca="1"/>
        <v>10.26</v>
      </c>
      <c r="F574" s="178" vm="1614">
        <f ca="1"/>
        <v>9.9600000000000009</v>
      </c>
      <c r="G574" s="178" vm="5028">
        <f ca="1"/>
        <v>901973</v>
      </c>
      <c r="I574" s="178">
        <f ca="1"/>
        <v>1940</v>
      </c>
      <c r="J574" s="180" vm="5029">
        <f ca="1"/>
        <v>45033</v>
      </c>
      <c r="K574" s="180" vm="1845">
        <f ca="1"/>
        <v>139.04</v>
      </c>
      <c r="L574" s="180" vm="5030">
        <f ca="1"/>
        <v>135.55000000000001</v>
      </c>
      <c r="M574" s="180" vm="5031">
        <f ca="1"/>
        <v>140.16</v>
      </c>
      <c r="N574" s="180" vm="5032">
        <f ca="1"/>
        <v>135.345</v>
      </c>
      <c r="O574" s="180" vm="5033">
        <f ca="1"/>
        <v>1980616</v>
      </c>
      <c r="Q574" s="182">
        <f t="shared" ca="1" si="17"/>
        <v>3.4685557987889894E-2</v>
      </c>
    </row>
    <row r="575" spans="1:17" x14ac:dyDescent="0.25">
      <c r="A575" s="178">
        <f t="shared" si="18"/>
        <v>571</v>
      </c>
      <c r="B575" s="178" vm="5034">
        <f ca="1"/>
        <v>43042</v>
      </c>
      <c r="C575" s="178" vm="1387">
        <f ca="1"/>
        <v>9.14</v>
      </c>
      <c r="D575" s="178" vm="1537">
        <f ca="1"/>
        <v>10.01</v>
      </c>
      <c r="E575" s="178" vm="2057">
        <f ca="1"/>
        <v>10.11</v>
      </c>
      <c r="F575" s="178" vm="1150">
        <f ca="1"/>
        <v>9.1300000000000008</v>
      </c>
      <c r="G575" s="178" vm="5035">
        <f ca="1"/>
        <v>2140433</v>
      </c>
      <c r="I575" s="178">
        <f ca="1"/>
        <v>1939</v>
      </c>
      <c r="J575" s="180" vm="5036">
        <f ca="1"/>
        <v>45030</v>
      </c>
      <c r="K575" s="180" vm="2425">
        <f ca="1"/>
        <v>134.30000000000001</v>
      </c>
      <c r="L575" s="180" vm="5037">
        <f ca="1"/>
        <v>131.44999999999999</v>
      </c>
      <c r="M575" s="180" vm="5038">
        <f ca="1"/>
        <v>134.80000000000001</v>
      </c>
      <c r="N575" s="180" vm="2121">
        <f ca="1"/>
        <v>131.01</v>
      </c>
      <c r="O575" s="180" vm="5039">
        <f ca="1"/>
        <v>1256243</v>
      </c>
      <c r="Q575" s="182">
        <f t="shared" ca="1" si="17"/>
        <v>2.6559581396062074E-2</v>
      </c>
    </row>
    <row r="576" spans="1:17" x14ac:dyDescent="0.25">
      <c r="A576" s="178">
        <f t="shared" si="18"/>
        <v>572</v>
      </c>
      <c r="B576" s="178" vm="5040">
        <f ca="1"/>
        <v>43045</v>
      </c>
      <c r="C576" s="178" vm="1804">
        <f ca="1"/>
        <v>9.6300000000000008</v>
      </c>
      <c r="D576" s="178" vm="1181">
        <f ca="1"/>
        <v>9.0500000000000007</v>
      </c>
      <c r="E576" s="178" vm="813">
        <f ca="1"/>
        <v>9.7799999999999994</v>
      </c>
      <c r="F576" s="178" vm="1257">
        <f ca="1"/>
        <v>9.0299999999999994</v>
      </c>
      <c r="G576" s="178" vm="5041">
        <f ca="1"/>
        <v>1505913</v>
      </c>
      <c r="I576" s="178">
        <f ca="1"/>
        <v>1938</v>
      </c>
      <c r="J576" s="180" vm="5042">
        <f ca="1"/>
        <v>45029</v>
      </c>
      <c r="K576" s="180" vm="5043">
        <f ca="1"/>
        <v>130.78</v>
      </c>
      <c r="L576" s="180" vm="5044">
        <f ca="1"/>
        <v>128</v>
      </c>
      <c r="M576" s="180" vm="5045">
        <f ca="1"/>
        <v>131.28</v>
      </c>
      <c r="N576" s="180" vm="5046">
        <f ca="1"/>
        <v>126.88</v>
      </c>
      <c r="O576" s="180" vm="5047">
        <f ca="1"/>
        <v>909145</v>
      </c>
      <c r="Q576" s="182">
        <f t="shared" ca="1" si="17"/>
        <v>3.5727814468310685E-2</v>
      </c>
    </row>
    <row r="577" spans="1:17" x14ac:dyDescent="0.25">
      <c r="A577" s="178">
        <f t="shared" si="18"/>
        <v>573</v>
      </c>
      <c r="B577" s="178" vm="5048">
        <f ca="1"/>
        <v>43046</v>
      </c>
      <c r="C577" s="178" vm="5049">
        <f ca="1"/>
        <v>8.7550000000000008</v>
      </c>
      <c r="D577" s="178" vm="779">
        <f ca="1"/>
        <v>9.67</v>
      </c>
      <c r="E577" s="178" vm="5050">
        <f ca="1"/>
        <v>9.7492000000000001</v>
      </c>
      <c r="F577" s="178" vm="1278">
        <f ca="1"/>
        <v>8.64</v>
      </c>
      <c r="G577" s="178" vm="5051">
        <f ca="1"/>
        <v>2562015</v>
      </c>
      <c r="I577" s="178">
        <f ca="1"/>
        <v>1937</v>
      </c>
      <c r="J577" s="180" vm="5052">
        <f ca="1"/>
        <v>45028</v>
      </c>
      <c r="K577" s="180" vm="5053">
        <f ca="1"/>
        <v>126.19</v>
      </c>
      <c r="L577" s="180" vm="5054">
        <f ca="1"/>
        <v>129.46</v>
      </c>
      <c r="M577" s="180" vm="5055">
        <f ca="1"/>
        <v>130.41</v>
      </c>
      <c r="N577" s="180" vm="5056">
        <f ca="1"/>
        <v>126</v>
      </c>
      <c r="O577" s="180" vm="5057">
        <f ca="1"/>
        <v>970825</v>
      </c>
      <c r="Q577" s="182">
        <f t="shared" ca="1" si="17"/>
        <v>-1.478828177316114E-2</v>
      </c>
    </row>
    <row r="578" spans="1:17" x14ac:dyDescent="0.25">
      <c r="A578" s="178">
        <f t="shared" si="18"/>
        <v>574</v>
      </c>
      <c r="B578" s="178" vm="5058">
        <f ca="1"/>
        <v>43047</v>
      </c>
      <c r="C578" s="178" vm="771">
        <f ca="1"/>
        <v>9.8699999999999992</v>
      </c>
      <c r="D578" s="178" vm="2609">
        <f ca="1"/>
        <v>8.82</v>
      </c>
      <c r="E578" s="178" vm="1101">
        <f ca="1"/>
        <v>10.29</v>
      </c>
      <c r="F578" s="178" vm="2551">
        <f ca="1"/>
        <v>8.7100000000000009</v>
      </c>
      <c r="G578" s="178" vm="5059">
        <f ca="1"/>
        <v>2907002</v>
      </c>
      <c r="I578" s="178">
        <f ca="1"/>
        <v>1936</v>
      </c>
      <c r="J578" s="180" vm="5060">
        <f ca="1"/>
        <v>45027</v>
      </c>
      <c r="K578" s="180" vm="5061">
        <f ca="1"/>
        <v>128.07</v>
      </c>
      <c r="L578" s="180" vm="2409">
        <f ca="1"/>
        <v>128.16</v>
      </c>
      <c r="M578" s="180" vm="5062">
        <f ca="1"/>
        <v>129.13999999999999</v>
      </c>
      <c r="N578" s="180" vm="5063">
        <f ca="1"/>
        <v>125.06</v>
      </c>
      <c r="O578" s="180" vm="5064">
        <f ca="1"/>
        <v>1147500</v>
      </c>
      <c r="Q578" s="182">
        <f t="shared" ca="1" si="17"/>
        <v>7.8112798847584843E-4</v>
      </c>
    </row>
    <row r="579" spans="1:17" x14ac:dyDescent="0.25">
      <c r="A579" s="178">
        <f t="shared" si="18"/>
        <v>575</v>
      </c>
      <c r="B579" s="178" vm="5065">
        <f ca="1"/>
        <v>43048</v>
      </c>
      <c r="C579" s="178" vm="746">
        <f ca="1"/>
        <v>9.9700000000000006</v>
      </c>
      <c r="D579" s="178" vm="1795">
        <f ca="1"/>
        <v>9.7200000000000006</v>
      </c>
      <c r="E579" s="178" vm="1509">
        <f ca="1"/>
        <v>10.08</v>
      </c>
      <c r="F579" s="178" vm="790">
        <f ca="1"/>
        <v>9.57</v>
      </c>
      <c r="G579" s="178" vm="5066">
        <f ca="1"/>
        <v>1607078</v>
      </c>
      <c r="I579" s="178">
        <f ca="1"/>
        <v>1935</v>
      </c>
      <c r="J579" s="180" vm="5067">
        <f ca="1"/>
        <v>45026</v>
      </c>
      <c r="K579" s="180" vm="5068">
        <f ca="1"/>
        <v>127.97</v>
      </c>
      <c r="L579" s="180" vm="5069">
        <f ca="1"/>
        <v>121.34</v>
      </c>
      <c r="M579" s="180" vm="5070">
        <f ca="1"/>
        <v>128.1765</v>
      </c>
      <c r="N579" s="180" vm="5071">
        <f ca="1"/>
        <v>120.78</v>
      </c>
      <c r="O579" s="180" vm="5072">
        <f ca="1"/>
        <v>1226258</v>
      </c>
      <c r="Q579" s="182">
        <f t="shared" ca="1" si="17"/>
        <v>4.8923016629156192E-2</v>
      </c>
    </row>
    <row r="580" spans="1:17" x14ac:dyDescent="0.25">
      <c r="A580" s="178">
        <f t="shared" si="18"/>
        <v>576</v>
      </c>
      <c r="B580" s="178" vm="5073">
        <f ca="1"/>
        <v>43049</v>
      </c>
      <c r="C580" s="178" vm="1100">
        <f ca="1"/>
        <v>10.56</v>
      </c>
      <c r="D580" s="178" vm="669">
        <f ca="1"/>
        <v>10.02</v>
      </c>
      <c r="E580" s="178" vm="5074">
        <f ca="1"/>
        <v>10.728300000000001</v>
      </c>
      <c r="F580" s="178" vm="669">
        <f ca="1"/>
        <v>10.02</v>
      </c>
      <c r="G580" s="178" vm="5075">
        <f ca="1"/>
        <v>1676320</v>
      </c>
      <c r="I580" s="178">
        <f ca="1"/>
        <v>1934</v>
      </c>
      <c r="J580" s="180" vm="5076">
        <f ca="1"/>
        <v>45022</v>
      </c>
      <c r="K580" s="180" vm="5077">
        <f ca="1"/>
        <v>121.86</v>
      </c>
      <c r="L580" s="180" vm="5078">
        <f ca="1"/>
        <v>122.55</v>
      </c>
      <c r="M580" s="180" vm="5079">
        <f ca="1"/>
        <v>122.8</v>
      </c>
      <c r="N580" s="180" vm="4936">
        <f ca="1"/>
        <v>119.61</v>
      </c>
      <c r="O580" s="180" vm="5080">
        <f ca="1"/>
        <v>714204</v>
      </c>
      <c r="Q580" s="182">
        <f t="shared" ca="1" si="17"/>
        <v>-1.4015874812485205E-2</v>
      </c>
    </row>
    <row r="581" spans="1:17" x14ac:dyDescent="0.25">
      <c r="A581" s="178">
        <f t="shared" si="18"/>
        <v>577</v>
      </c>
      <c r="B581" s="178" vm="5081">
        <f ca="1"/>
        <v>43052</v>
      </c>
      <c r="C581" s="178" vm="1100">
        <f ca="1"/>
        <v>10.56</v>
      </c>
      <c r="D581" s="178" vm="2117">
        <f ca="1"/>
        <v>10.49</v>
      </c>
      <c r="E581" s="178" vm="2108">
        <f ca="1"/>
        <v>10.72</v>
      </c>
      <c r="F581" s="178" vm="668">
        <f ca="1"/>
        <v>10.38</v>
      </c>
      <c r="G581" s="178" vm="5082">
        <f ca="1"/>
        <v>1895740</v>
      </c>
      <c r="I581" s="178">
        <f ca="1"/>
        <v>1933</v>
      </c>
      <c r="J581" s="180" vm="5083">
        <f ca="1"/>
        <v>45021</v>
      </c>
      <c r="K581" s="180" vm="5084">
        <f ca="1"/>
        <v>123.58</v>
      </c>
      <c r="L581" s="180" vm="3039">
        <f ca="1"/>
        <v>125.22</v>
      </c>
      <c r="M581" s="180" vm="5085">
        <f ca="1"/>
        <v>125.92</v>
      </c>
      <c r="N581" s="180" vm="5086">
        <f ca="1"/>
        <v>121.04</v>
      </c>
      <c r="O581" s="180" vm="5087">
        <f ca="1"/>
        <v>1334839</v>
      </c>
      <c r="Q581" s="182">
        <f t="shared" ca="1" si="17"/>
        <v>-2.7455834741995234E-2</v>
      </c>
    </row>
    <row r="582" spans="1:17" x14ac:dyDescent="0.25">
      <c r="A582" s="178">
        <f t="shared" si="18"/>
        <v>578</v>
      </c>
      <c r="B582" s="178" vm="5088">
        <f ca="1"/>
        <v>43053</v>
      </c>
      <c r="C582" s="178" vm="5089">
        <f ca="1"/>
        <v>10.46</v>
      </c>
      <c r="D582" s="178" vm="1023">
        <f ca="1"/>
        <v>10.47</v>
      </c>
      <c r="E582" s="178" vm="868">
        <f ca="1"/>
        <v>10.61</v>
      </c>
      <c r="F582" s="178" vm="1091">
        <f ca="1"/>
        <v>10.39</v>
      </c>
      <c r="G582" s="178" vm="5090">
        <f ca="1"/>
        <v>821467</v>
      </c>
      <c r="I582" s="178">
        <f ca="1"/>
        <v>1932</v>
      </c>
      <c r="J582" s="180" vm="5091">
        <f ca="1"/>
        <v>45020</v>
      </c>
      <c r="K582" s="180" vm="3229">
        <f ca="1"/>
        <v>127.02</v>
      </c>
      <c r="L582" s="180" vm="5092">
        <f ca="1"/>
        <v>129.58000000000001</v>
      </c>
      <c r="M582" s="180" vm="2864">
        <f ca="1"/>
        <v>129.59</v>
      </c>
      <c r="N582" s="180" vm="5093">
        <f ca="1"/>
        <v>124.6</v>
      </c>
      <c r="O582" s="180" vm="5094">
        <f ca="1"/>
        <v>1180892</v>
      </c>
      <c r="Q582" s="182">
        <f t="shared" ref="Q582:Q645" ca="1" si="19">LN(K582/K583)</f>
        <v>-1.2906432822069974E-2</v>
      </c>
    </row>
    <row r="583" spans="1:17" x14ac:dyDescent="0.25">
      <c r="A583" s="178">
        <f t="shared" ref="A583:A646" si="20">A582+1</f>
        <v>579</v>
      </c>
      <c r="B583" s="178" vm="5095">
        <f ca="1"/>
        <v>43054</v>
      </c>
      <c r="C583" s="178" vm="1100">
        <f ca="1"/>
        <v>10.56</v>
      </c>
      <c r="D583" s="178" vm="1091">
        <f ca="1"/>
        <v>10.39</v>
      </c>
      <c r="E583" s="178" vm="1016">
        <f ca="1"/>
        <v>10.58</v>
      </c>
      <c r="F583" s="178" vm="2196">
        <f ca="1"/>
        <v>10.17</v>
      </c>
      <c r="G583" s="178" vm="5096">
        <f ca="1"/>
        <v>1139833</v>
      </c>
      <c r="I583" s="178">
        <f ca="1"/>
        <v>1931</v>
      </c>
      <c r="J583" s="180" vm="5097">
        <f ca="1"/>
        <v>45019</v>
      </c>
      <c r="K583" s="180" vm="5098">
        <f ca="1"/>
        <v>128.66999999999999</v>
      </c>
      <c r="L583" s="180" vm="5099">
        <f ca="1"/>
        <v>125.63</v>
      </c>
      <c r="M583" s="180" vm="2085">
        <f ca="1"/>
        <v>128.77000000000001</v>
      </c>
      <c r="N583" s="180" vm="5100">
        <f ca="1"/>
        <v>125.25</v>
      </c>
      <c r="O583" s="180" vm="5101">
        <f ca="1"/>
        <v>1065532</v>
      </c>
      <c r="Q583" s="182">
        <f t="shared" ca="1" si="19"/>
        <v>1.7483099849481716E-2</v>
      </c>
    </row>
    <row r="584" spans="1:17" x14ac:dyDescent="0.25">
      <c r="A584" s="178">
        <f t="shared" si="20"/>
        <v>580</v>
      </c>
      <c r="B584" s="178" vm="5102">
        <f ca="1"/>
        <v>43055</v>
      </c>
      <c r="C584" s="178" vm="960">
        <f ca="1"/>
        <v>10.7</v>
      </c>
      <c r="D584" s="178" vm="942">
        <f ca="1"/>
        <v>10.55</v>
      </c>
      <c r="E584" s="178" vm="691">
        <f ca="1"/>
        <v>10.8</v>
      </c>
      <c r="F584" s="178" vm="693">
        <f ca="1"/>
        <v>10.53</v>
      </c>
      <c r="G584" s="178" vm="5103">
        <f ca="1"/>
        <v>929822</v>
      </c>
      <c r="I584" s="178">
        <f ca="1"/>
        <v>1930</v>
      </c>
      <c r="J584" s="180" vm="5104">
        <f ca="1"/>
        <v>45016</v>
      </c>
      <c r="K584" s="180" vm="5105">
        <f ca="1"/>
        <v>126.44</v>
      </c>
      <c r="L584" s="180" vm="3277">
        <f ca="1"/>
        <v>126.04</v>
      </c>
      <c r="M584" s="180" vm="5106">
        <f ca="1"/>
        <v>130.80000000000001</v>
      </c>
      <c r="N584" s="180" vm="5107">
        <f ca="1"/>
        <v>125.85</v>
      </c>
      <c r="O584" s="180" vm="5108">
        <f ca="1"/>
        <v>1736661</v>
      </c>
      <c r="Q584" s="182">
        <f t="shared" ca="1" si="19"/>
        <v>1.0974265208265117E-2</v>
      </c>
    </row>
    <row r="585" spans="1:17" x14ac:dyDescent="0.25">
      <c r="A585" s="178">
        <f t="shared" si="20"/>
        <v>581</v>
      </c>
      <c r="B585" s="178" vm="5109">
        <f ca="1"/>
        <v>43056</v>
      </c>
      <c r="C585" s="178" vm="726">
        <f ca="1"/>
        <v>10.71</v>
      </c>
      <c r="D585" s="178" vm="941">
        <f ca="1"/>
        <v>10.78</v>
      </c>
      <c r="E585" s="178" vm="473">
        <f ca="1"/>
        <v>10.86</v>
      </c>
      <c r="F585" s="178" vm="736">
        <f ca="1"/>
        <v>10.64</v>
      </c>
      <c r="G585" s="178" vm="5110">
        <f ca="1"/>
        <v>1689159</v>
      </c>
      <c r="I585" s="178">
        <f ca="1"/>
        <v>1929</v>
      </c>
      <c r="J585" s="180" vm="5111">
        <f ca="1"/>
        <v>45015</v>
      </c>
      <c r="K585" s="180" vm="5063">
        <f ca="1"/>
        <v>125.06</v>
      </c>
      <c r="L585" s="180" vm="5112">
        <f ca="1"/>
        <v>121.54</v>
      </c>
      <c r="M585" s="180" vm="5113">
        <f ca="1"/>
        <v>125.36</v>
      </c>
      <c r="N585" s="180" vm="2951">
        <f ca="1"/>
        <v>121.32</v>
      </c>
      <c r="O585" s="180" vm="5114">
        <f ca="1"/>
        <v>2264228</v>
      </c>
      <c r="Q585" s="182">
        <f t="shared" ca="1" si="19"/>
        <v>4.7487638444191925E-2</v>
      </c>
    </row>
    <row r="586" spans="1:17" x14ac:dyDescent="0.25">
      <c r="A586" s="178">
        <f t="shared" si="20"/>
        <v>582</v>
      </c>
      <c r="B586" s="178" vm="5115">
        <f ca="1"/>
        <v>43059</v>
      </c>
      <c r="C586" s="178" vm="1073">
        <f ca="1"/>
        <v>10.57</v>
      </c>
      <c r="D586" s="178" vm="1025">
        <f ca="1"/>
        <v>10.42</v>
      </c>
      <c r="E586" s="178" vm="1035">
        <f ca="1"/>
        <v>10.6</v>
      </c>
      <c r="F586" s="178" vm="1915">
        <f ca="1"/>
        <v>10.26</v>
      </c>
      <c r="G586" s="178" vm="5116">
        <f ca="1"/>
        <v>2816657</v>
      </c>
      <c r="I586" s="178">
        <f ca="1"/>
        <v>1928</v>
      </c>
      <c r="J586" s="180" vm="5117">
        <f ca="1"/>
        <v>45014</v>
      </c>
      <c r="K586" s="180" vm="5118">
        <f ca="1"/>
        <v>119.26</v>
      </c>
      <c r="L586" s="180" vm="3257">
        <f ca="1"/>
        <v>120.31</v>
      </c>
      <c r="M586" s="180" vm="5119">
        <f ca="1"/>
        <v>120.55</v>
      </c>
      <c r="N586" s="180" vm="5120">
        <f ca="1"/>
        <v>117.32</v>
      </c>
      <c r="O586" s="180" vm="5121">
        <f ca="1"/>
        <v>1043941</v>
      </c>
      <c r="Q586" s="182">
        <f t="shared" ca="1" si="19"/>
        <v>1.070610858313196E-2</v>
      </c>
    </row>
    <row r="587" spans="1:17" x14ac:dyDescent="0.25">
      <c r="A587" s="178">
        <f t="shared" si="20"/>
        <v>583</v>
      </c>
      <c r="B587" s="178" vm="5122">
        <f ca="1"/>
        <v>43060</v>
      </c>
      <c r="C587" s="178" vm="970">
        <f ca="1"/>
        <v>10.99</v>
      </c>
      <c r="D587" s="178" vm="5123">
        <f ca="1"/>
        <v>10.59</v>
      </c>
      <c r="E587" s="178" vm="573">
        <f ca="1"/>
        <v>11.08</v>
      </c>
      <c r="F587" s="178" vm="1025">
        <f ca="1"/>
        <v>10.42</v>
      </c>
      <c r="G587" s="178" vm="5124">
        <f ca="1"/>
        <v>1621067</v>
      </c>
      <c r="I587" s="178">
        <f ca="1"/>
        <v>1927</v>
      </c>
      <c r="J587" s="180" vm="5125">
        <f ca="1"/>
        <v>45013</v>
      </c>
      <c r="K587" s="180" vm="5126">
        <f ca="1"/>
        <v>117.99</v>
      </c>
      <c r="L587" s="180" vm="5127">
        <f ca="1"/>
        <v>118.12</v>
      </c>
      <c r="M587" s="180" vm="5128">
        <f ca="1"/>
        <v>119.4</v>
      </c>
      <c r="N587" s="180" vm="5129">
        <f ca="1"/>
        <v>115.98</v>
      </c>
      <c r="O587" s="180" vm="5130">
        <f ca="1"/>
        <v>772969</v>
      </c>
      <c r="Q587" s="182">
        <f t="shared" ca="1" si="19"/>
        <v>5.5241716141138991E-3</v>
      </c>
    </row>
    <row r="588" spans="1:17" x14ac:dyDescent="0.25">
      <c r="A588" s="178">
        <f t="shared" si="20"/>
        <v>584</v>
      </c>
      <c r="B588" s="178" vm="5131">
        <f ca="1"/>
        <v>43061</v>
      </c>
      <c r="C588" s="178" vm="996">
        <f ca="1"/>
        <v>11.12</v>
      </c>
      <c r="D588" s="178" vm="2148">
        <f ca="1"/>
        <v>10.96</v>
      </c>
      <c r="E588" s="178" vm="582">
        <f ca="1"/>
        <v>11.18</v>
      </c>
      <c r="F588" s="178" vm="725">
        <f ca="1"/>
        <v>10.89</v>
      </c>
      <c r="G588" s="178" vm="5132">
        <f ca="1"/>
        <v>662798</v>
      </c>
      <c r="I588" s="178">
        <f ca="1"/>
        <v>1926</v>
      </c>
      <c r="J588" s="180" vm="5133">
        <f ca="1"/>
        <v>45012</v>
      </c>
      <c r="K588" s="180" vm="4656">
        <f ca="1"/>
        <v>117.34</v>
      </c>
      <c r="L588" s="180" vm="2961">
        <f ca="1"/>
        <v>119.83</v>
      </c>
      <c r="M588" s="180" vm="2961">
        <f ca="1"/>
        <v>119.83</v>
      </c>
      <c r="N588" s="180" vm="5134">
        <f ca="1"/>
        <v>115.24</v>
      </c>
      <c r="O588" s="180" vm="5135">
        <f ca="1"/>
        <v>1073131</v>
      </c>
      <c r="Q588" s="182">
        <f t="shared" ca="1" si="19"/>
        <v>-8.5706324622790032E-3</v>
      </c>
    </row>
    <row r="589" spans="1:17" x14ac:dyDescent="0.25">
      <c r="A589" s="178">
        <f t="shared" si="20"/>
        <v>585</v>
      </c>
      <c r="B589" s="178" vm="5136">
        <f ca="1"/>
        <v>43063</v>
      </c>
      <c r="C589" s="178" vm="2197">
        <f ca="1"/>
        <v>11.03</v>
      </c>
      <c r="D589" s="178" vm="582">
        <f ca="1"/>
        <v>11.18</v>
      </c>
      <c r="E589" s="178" vm="592">
        <f ca="1"/>
        <v>11.2</v>
      </c>
      <c r="F589" s="178" vm="5137">
        <f ca="1"/>
        <v>11.025</v>
      </c>
      <c r="G589" s="178" vm="5138">
        <f ca="1"/>
        <v>261517</v>
      </c>
      <c r="I589" s="178">
        <f ca="1"/>
        <v>1925</v>
      </c>
      <c r="J589" s="180" vm="5139">
        <f ca="1"/>
        <v>45009</v>
      </c>
      <c r="K589" s="180" vm="5140">
        <f ca="1"/>
        <v>118.35</v>
      </c>
      <c r="L589" s="180" vm="5141">
        <f ca="1"/>
        <v>118.99</v>
      </c>
      <c r="M589" s="180" vm="5142">
        <f ca="1"/>
        <v>119.55</v>
      </c>
      <c r="N589" s="180" vm="5143">
        <f ca="1"/>
        <v>115.57</v>
      </c>
      <c r="O589" s="180" vm="5144">
        <f ca="1"/>
        <v>1004788</v>
      </c>
      <c r="Q589" s="182">
        <f t="shared" ca="1" si="19"/>
        <v>-2.1151982004491143E-2</v>
      </c>
    </row>
    <row r="590" spans="1:17" x14ac:dyDescent="0.25">
      <c r="A590" s="178">
        <f t="shared" si="20"/>
        <v>586</v>
      </c>
      <c r="B590" s="178" vm="5145">
        <f ca="1"/>
        <v>43066</v>
      </c>
      <c r="C590" s="178" vm="462">
        <f ca="1"/>
        <v>10.9</v>
      </c>
      <c r="D590" s="178" vm="2165">
        <f ca="1"/>
        <v>11.07</v>
      </c>
      <c r="E590" s="178" vm="2233">
        <f ca="1"/>
        <v>11.23</v>
      </c>
      <c r="F590" s="178" vm="724">
        <f ca="1"/>
        <v>10.84</v>
      </c>
      <c r="G590" s="178" vm="5146">
        <f ca="1"/>
        <v>1847487</v>
      </c>
      <c r="I590" s="178">
        <f ca="1"/>
        <v>1924</v>
      </c>
      <c r="J590" s="180" vm="5147">
        <f ca="1"/>
        <v>45008</v>
      </c>
      <c r="K590" s="180" vm="5148">
        <f ca="1"/>
        <v>120.88</v>
      </c>
      <c r="L590" s="180" vm="5149">
        <f ca="1"/>
        <v>117.5</v>
      </c>
      <c r="M590" s="180" vm="5150">
        <f ca="1"/>
        <v>124.11</v>
      </c>
      <c r="N590" s="180" vm="5151">
        <f ca="1"/>
        <v>117.01</v>
      </c>
      <c r="O590" s="180" vm="5152">
        <f ca="1"/>
        <v>1545421</v>
      </c>
      <c r="Q590" s="182">
        <f t="shared" ca="1" si="19"/>
        <v>4.2070567618778094E-2</v>
      </c>
    </row>
    <row r="591" spans="1:17" x14ac:dyDescent="0.25">
      <c r="A591" s="178">
        <f t="shared" si="20"/>
        <v>587</v>
      </c>
      <c r="B591" s="178" vm="5153">
        <f ca="1"/>
        <v>43067</v>
      </c>
      <c r="C591" s="178" vm="5154">
        <f ca="1"/>
        <v>10.94</v>
      </c>
      <c r="D591" s="178" vm="725">
        <f ca="1"/>
        <v>10.89</v>
      </c>
      <c r="E591" s="178" vm="5155">
        <f ca="1"/>
        <v>10.98</v>
      </c>
      <c r="F591" s="178" vm="869">
        <f ca="1"/>
        <v>10.74</v>
      </c>
      <c r="G591" s="178" vm="5156">
        <f ca="1"/>
        <v>1059028</v>
      </c>
      <c r="I591" s="178">
        <f ca="1"/>
        <v>1923</v>
      </c>
      <c r="J591" s="180" vm="5157">
        <f ca="1"/>
        <v>45007</v>
      </c>
      <c r="K591" s="180" vm="5158">
        <f ca="1"/>
        <v>115.9</v>
      </c>
      <c r="L591" s="180" vm="5159">
        <f ca="1"/>
        <v>121.27</v>
      </c>
      <c r="M591" s="180" vm="5160">
        <f ca="1"/>
        <v>122.17</v>
      </c>
      <c r="N591" s="180" vm="5161">
        <f ca="1"/>
        <v>115.855</v>
      </c>
      <c r="O591" s="180" vm="5162">
        <f ca="1"/>
        <v>1163966</v>
      </c>
      <c r="Q591" s="182">
        <f t="shared" ca="1" si="19"/>
        <v>-5.1457215378000305E-2</v>
      </c>
    </row>
    <row r="592" spans="1:17" x14ac:dyDescent="0.25">
      <c r="A592" s="178">
        <f t="shared" si="20"/>
        <v>588</v>
      </c>
      <c r="B592" s="178" vm="5163">
        <f ca="1"/>
        <v>43068</v>
      </c>
      <c r="C592" s="178" vm="459">
        <f ca="1"/>
        <v>11.11</v>
      </c>
      <c r="D592" s="178" vm="712">
        <f ca="1"/>
        <v>10.93</v>
      </c>
      <c r="E592" s="178" vm="913">
        <f ca="1"/>
        <v>11.21</v>
      </c>
      <c r="F592" s="178" vm="712">
        <f ca="1"/>
        <v>10.93</v>
      </c>
      <c r="G592" s="178" vm="5164">
        <f ca="1"/>
        <v>944605</v>
      </c>
      <c r="I592" s="178">
        <f ca="1"/>
        <v>1922</v>
      </c>
      <c r="J592" s="180" vm="5165">
        <f ca="1"/>
        <v>45006</v>
      </c>
      <c r="K592" s="180" vm="3265">
        <f ca="1"/>
        <v>122.02</v>
      </c>
      <c r="L592" s="180" vm="5166">
        <f ca="1"/>
        <v>121.56</v>
      </c>
      <c r="M592" s="180" vm="5167">
        <f ca="1"/>
        <v>126.2</v>
      </c>
      <c r="N592" s="180" vm="5159">
        <f ca="1"/>
        <v>121.27</v>
      </c>
      <c r="O592" s="180" vm="5168">
        <f ca="1"/>
        <v>1746640</v>
      </c>
      <c r="Q592" s="182">
        <f t="shared" ca="1" si="19"/>
        <v>2.8512799747002594E-2</v>
      </c>
    </row>
    <row r="593" spans="1:17" x14ac:dyDescent="0.25">
      <c r="A593" s="178">
        <f t="shared" si="20"/>
        <v>589</v>
      </c>
      <c r="B593" s="178" vm="5169">
        <f ca="1"/>
        <v>43069</v>
      </c>
      <c r="C593" s="178" vm="712">
        <f ca="1"/>
        <v>10.93</v>
      </c>
      <c r="D593" s="178" vm="459">
        <f ca="1"/>
        <v>11.11</v>
      </c>
      <c r="E593" s="178" vm="485">
        <f ca="1"/>
        <v>11.13</v>
      </c>
      <c r="F593" s="178" vm="724">
        <f ca="1"/>
        <v>10.84</v>
      </c>
      <c r="G593" s="178" vm="5170">
        <f ca="1"/>
        <v>979508</v>
      </c>
      <c r="I593" s="178">
        <f ca="1"/>
        <v>1921</v>
      </c>
      <c r="J593" s="180" vm="5171">
        <f ca="1"/>
        <v>45005</v>
      </c>
      <c r="K593" s="180" vm="5172">
        <f ca="1"/>
        <v>118.59</v>
      </c>
      <c r="L593" s="180" vm="5173">
        <f ca="1"/>
        <v>121.45</v>
      </c>
      <c r="M593" s="180" vm="5174">
        <f ca="1"/>
        <v>122.28</v>
      </c>
      <c r="N593" s="180" vm="5175">
        <f ca="1"/>
        <v>117.5868</v>
      </c>
      <c r="O593" s="180" vm="5176">
        <f ca="1"/>
        <v>1076555</v>
      </c>
      <c r="Q593" s="182">
        <f t="shared" ca="1" si="19"/>
        <v>-1.1152687817638361E-2</v>
      </c>
    </row>
    <row r="594" spans="1:17" x14ac:dyDescent="0.25">
      <c r="A594" s="178">
        <f t="shared" si="20"/>
        <v>590</v>
      </c>
      <c r="B594" s="178" vm="5177">
        <f ca="1"/>
        <v>43070</v>
      </c>
      <c r="C594" s="178" vm="915">
        <f ca="1"/>
        <v>10.75</v>
      </c>
      <c r="D594" s="178" vm="713">
        <f ca="1"/>
        <v>10.91</v>
      </c>
      <c r="E594" s="178" vm="5178">
        <f ca="1"/>
        <v>11.01</v>
      </c>
      <c r="F594" s="178" vm="1100">
        <f ca="1"/>
        <v>10.56</v>
      </c>
      <c r="G594" s="178" vm="5179">
        <f ca="1"/>
        <v>1121258</v>
      </c>
      <c r="I594" s="178">
        <f ca="1"/>
        <v>1920</v>
      </c>
      <c r="J594" s="180" vm="5180">
        <f ca="1"/>
        <v>45002</v>
      </c>
      <c r="K594" s="180" vm="5181">
        <f ca="1"/>
        <v>119.92</v>
      </c>
      <c r="L594" s="180" vm="5182">
        <f ca="1"/>
        <v>120.6</v>
      </c>
      <c r="M594" s="180" vm="5183">
        <f ca="1"/>
        <v>120.65</v>
      </c>
      <c r="N594" s="180" vm="5184">
        <f ca="1"/>
        <v>117.87</v>
      </c>
      <c r="O594" s="180" vm="5185">
        <f ca="1"/>
        <v>1551595</v>
      </c>
      <c r="Q594" s="182">
        <f t="shared" ca="1" si="19"/>
        <v>-1.1112146849242411E-2</v>
      </c>
    </row>
    <row r="595" spans="1:17" x14ac:dyDescent="0.25">
      <c r="A595" s="178">
        <f t="shared" si="20"/>
        <v>591</v>
      </c>
      <c r="B595" s="178" vm="5186">
        <f ca="1"/>
        <v>43073</v>
      </c>
      <c r="C595" s="178" vm="941">
        <f ca="1"/>
        <v>10.78</v>
      </c>
      <c r="D595" s="178" vm="5187">
        <f ca="1"/>
        <v>10.83</v>
      </c>
      <c r="E595" s="178" vm="877">
        <f ca="1"/>
        <v>10.95</v>
      </c>
      <c r="F595" s="178" vm="960">
        <f ca="1"/>
        <v>10.7</v>
      </c>
      <c r="G595" s="178" vm="5188">
        <f ca="1"/>
        <v>870833</v>
      </c>
      <c r="I595" s="178">
        <f ca="1"/>
        <v>1919</v>
      </c>
      <c r="J595" s="180" vm="5189">
        <f ca="1"/>
        <v>45001</v>
      </c>
      <c r="K595" s="180" vm="5190">
        <f ca="1"/>
        <v>121.26</v>
      </c>
      <c r="L595" s="180" vm="5191">
        <f ca="1"/>
        <v>116.32</v>
      </c>
      <c r="M595" s="180" vm="5192">
        <f ca="1"/>
        <v>122.08</v>
      </c>
      <c r="N595" s="180" vm="5193">
        <f ca="1"/>
        <v>115.8</v>
      </c>
      <c r="O595" s="180" vm="5194">
        <f ca="1"/>
        <v>1687564</v>
      </c>
      <c r="Q595" s="182">
        <f t="shared" ca="1" si="19"/>
        <v>3.2094589266594933E-2</v>
      </c>
    </row>
    <row r="596" spans="1:17" x14ac:dyDescent="0.25">
      <c r="A596" s="178">
        <f t="shared" si="20"/>
        <v>592</v>
      </c>
      <c r="B596" s="178" vm="5195">
        <f ca="1"/>
        <v>43074</v>
      </c>
      <c r="C596" s="178" vm="4962">
        <f ca="1"/>
        <v>10.69</v>
      </c>
      <c r="D596" s="178" vm="646">
        <f ca="1"/>
        <v>10.82</v>
      </c>
      <c r="E596" s="178" vm="701">
        <f ca="1"/>
        <v>10.88</v>
      </c>
      <c r="F596" s="178" vm="1035">
        <f ca="1"/>
        <v>10.6</v>
      </c>
      <c r="G596" s="178" vm="5196">
        <f ca="1"/>
        <v>1104705</v>
      </c>
      <c r="I596" s="178">
        <f ca="1"/>
        <v>1918</v>
      </c>
      <c r="J596" s="180" vm="5197">
        <f ca="1"/>
        <v>45000</v>
      </c>
      <c r="K596" s="180" vm="5198">
        <f ca="1"/>
        <v>117.43</v>
      </c>
      <c r="L596" s="180" vm="5199">
        <f ca="1"/>
        <v>112.399</v>
      </c>
      <c r="M596" s="180" vm="5200">
        <f ca="1"/>
        <v>117.88</v>
      </c>
      <c r="N596" s="180" vm="5201">
        <f ca="1"/>
        <v>109.76</v>
      </c>
      <c r="O596" s="180" vm="5202">
        <f ca="1"/>
        <v>2593828</v>
      </c>
      <c r="Q596" s="182">
        <f t="shared" ca="1" si="19"/>
        <v>1.018539211496252E-2</v>
      </c>
    </row>
    <row r="597" spans="1:17" x14ac:dyDescent="0.25">
      <c r="A597" s="178">
        <f t="shared" si="20"/>
        <v>593</v>
      </c>
      <c r="B597" s="178" vm="5203">
        <f ca="1"/>
        <v>43075</v>
      </c>
      <c r="C597" s="178" vm="1073">
        <f ca="1"/>
        <v>10.57</v>
      </c>
      <c r="D597" s="178" vm="4962">
        <f ca="1"/>
        <v>10.69</v>
      </c>
      <c r="E597" s="178" vm="702">
        <f ca="1"/>
        <v>10.79</v>
      </c>
      <c r="F597" s="178" vm="693">
        <f ca="1"/>
        <v>10.53</v>
      </c>
      <c r="G597" s="178" vm="5204">
        <f ca="1"/>
        <v>1081948</v>
      </c>
      <c r="I597" s="178">
        <f ca="1"/>
        <v>1917</v>
      </c>
      <c r="J597" s="180" vm="5205">
        <f ca="1"/>
        <v>44999</v>
      </c>
      <c r="K597" s="180" vm="5206">
        <f ca="1"/>
        <v>116.24</v>
      </c>
      <c r="L597" s="180" vm="5207">
        <f ca="1"/>
        <v>115.07</v>
      </c>
      <c r="M597" s="180" vm="5208">
        <f ca="1"/>
        <v>119.455</v>
      </c>
      <c r="N597" s="180" vm="5209">
        <f ca="1"/>
        <v>114.19</v>
      </c>
      <c r="O597" s="180" vm="5210">
        <f ca="1"/>
        <v>1517338</v>
      </c>
      <c r="Q597" s="182">
        <f t="shared" ca="1" si="19"/>
        <v>4.3337917756892996E-2</v>
      </c>
    </row>
    <row r="598" spans="1:17" x14ac:dyDescent="0.25">
      <c r="A598" s="178">
        <f t="shared" si="20"/>
        <v>594</v>
      </c>
      <c r="B598" s="178" vm="5211">
        <f ca="1"/>
        <v>43076</v>
      </c>
      <c r="C598" s="178" vm="702">
        <f ca="1"/>
        <v>10.79</v>
      </c>
      <c r="D598" s="178" vm="868">
        <f ca="1"/>
        <v>10.61</v>
      </c>
      <c r="E598" s="178" vm="712">
        <f ca="1"/>
        <v>10.93</v>
      </c>
      <c r="F598" s="178" vm="942">
        <f ca="1"/>
        <v>10.55</v>
      </c>
      <c r="G598" s="178" vm="5212">
        <f ca="1"/>
        <v>2075114</v>
      </c>
      <c r="I598" s="178">
        <f ca="1"/>
        <v>1916</v>
      </c>
      <c r="J598" s="180" vm="5213">
        <f ca="1"/>
        <v>44998</v>
      </c>
      <c r="K598" s="180" vm="1474">
        <f ca="1"/>
        <v>111.31</v>
      </c>
      <c r="L598" s="180" vm="5214">
        <f ca="1"/>
        <v>112.15</v>
      </c>
      <c r="M598" s="180" vm="4726">
        <f ca="1"/>
        <v>115.09</v>
      </c>
      <c r="N598" s="180" vm="554">
        <f ca="1"/>
        <v>109.47</v>
      </c>
      <c r="O598" s="180" vm="5215">
        <f ca="1"/>
        <v>2002679</v>
      </c>
      <c r="Q598" s="182">
        <f t="shared" ca="1" si="19"/>
        <v>-3.539177126506686E-2</v>
      </c>
    </row>
    <row r="599" spans="1:17" x14ac:dyDescent="0.25">
      <c r="A599" s="178">
        <f t="shared" si="20"/>
        <v>595</v>
      </c>
      <c r="B599" s="178" vm="5216">
        <f ca="1"/>
        <v>43077</v>
      </c>
      <c r="C599" s="178" vm="462">
        <f ca="1"/>
        <v>10.9</v>
      </c>
      <c r="D599" s="178" vm="5187">
        <f ca="1"/>
        <v>10.83</v>
      </c>
      <c r="E599" s="178" vm="996">
        <f ca="1"/>
        <v>11.12</v>
      </c>
      <c r="F599" s="178" vm="702">
        <f ca="1"/>
        <v>10.79</v>
      </c>
      <c r="G599" s="178" vm="5217">
        <f ca="1"/>
        <v>1092358</v>
      </c>
      <c r="I599" s="178">
        <f ca="1"/>
        <v>1915</v>
      </c>
      <c r="J599" s="180" vm="5218">
        <f ca="1"/>
        <v>44995</v>
      </c>
      <c r="K599" s="180" vm="5219">
        <f ca="1"/>
        <v>115.32</v>
      </c>
      <c r="L599" s="180" vm="5220">
        <f ca="1"/>
        <v>119.1</v>
      </c>
      <c r="M599" s="180" vm="5220">
        <f ca="1"/>
        <v>119.1</v>
      </c>
      <c r="N599" s="180" vm="5221">
        <f ca="1"/>
        <v>113.83</v>
      </c>
      <c r="O599" s="180" vm="5222">
        <f ca="1"/>
        <v>1792826</v>
      </c>
      <c r="Q599" s="182">
        <f t="shared" ca="1" si="19"/>
        <v>-3.6692773412611457E-2</v>
      </c>
    </row>
    <row r="600" spans="1:17" x14ac:dyDescent="0.25">
      <c r="A600" s="178">
        <f t="shared" si="20"/>
        <v>596</v>
      </c>
      <c r="B600" s="178" vm="5223">
        <f ca="1"/>
        <v>43080</v>
      </c>
      <c r="C600" s="178" vm="2197">
        <f ca="1"/>
        <v>11.03</v>
      </c>
      <c r="D600" s="178" vm="713">
        <f ca="1"/>
        <v>10.91</v>
      </c>
      <c r="E600" s="178" vm="459">
        <f ca="1"/>
        <v>11.11</v>
      </c>
      <c r="F600" s="178" vm="473">
        <f ca="1"/>
        <v>10.86</v>
      </c>
      <c r="G600" s="178" vm="5224">
        <f ca="1"/>
        <v>787552</v>
      </c>
      <c r="I600" s="178">
        <f ca="1"/>
        <v>1914</v>
      </c>
      <c r="J600" s="180" vm="5225">
        <f ca="1"/>
        <v>44994</v>
      </c>
      <c r="K600" s="180" vm="5226">
        <f ca="1"/>
        <v>119.63</v>
      </c>
      <c r="L600" s="180" vm="2342">
        <f ca="1"/>
        <v>123.86</v>
      </c>
      <c r="M600" s="180" vm="5227">
        <f ca="1"/>
        <v>125.05</v>
      </c>
      <c r="N600" s="180" vm="5228">
        <f ca="1"/>
        <v>118.55</v>
      </c>
      <c r="O600" s="180" vm="5229">
        <f ca="1"/>
        <v>1478186</v>
      </c>
      <c r="Q600" s="182">
        <f t="shared" ca="1" si="19"/>
        <v>-3.4263714067682874E-2</v>
      </c>
    </row>
    <row r="601" spans="1:17" x14ac:dyDescent="0.25">
      <c r="A601" s="178">
        <f t="shared" si="20"/>
        <v>597</v>
      </c>
      <c r="B601" s="178" vm="5230">
        <f ca="1"/>
        <v>43081</v>
      </c>
      <c r="C601" s="178" vm="573">
        <f ca="1"/>
        <v>11.08</v>
      </c>
      <c r="D601" s="178" vm="5231">
        <f ca="1"/>
        <v>11.02</v>
      </c>
      <c r="E601" s="178" vm="2233">
        <f ca="1"/>
        <v>11.23</v>
      </c>
      <c r="F601" s="178" vm="888">
        <f ca="1"/>
        <v>10.92</v>
      </c>
      <c r="G601" s="178" vm="5232">
        <f ca="1"/>
        <v>831250</v>
      </c>
      <c r="I601" s="178">
        <f ca="1"/>
        <v>1913</v>
      </c>
      <c r="J601" s="180" vm="5233">
        <f ca="1"/>
        <v>44993</v>
      </c>
      <c r="K601" s="180" vm="5234">
        <f ca="1"/>
        <v>123.8</v>
      </c>
      <c r="L601" s="180" vm="5235">
        <f ca="1"/>
        <v>124.75</v>
      </c>
      <c r="M601" s="180" vm="5236">
        <f ca="1"/>
        <v>125.035</v>
      </c>
      <c r="N601" s="180" vm="5237">
        <f ca="1"/>
        <v>122.75</v>
      </c>
      <c r="O601" s="180" vm="5238">
        <f ca="1"/>
        <v>782567</v>
      </c>
      <c r="Q601" s="182">
        <f t="shared" ca="1" si="19"/>
        <v>-5.3973627623905293E-3</v>
      </c>
    </row>
    <row r="602" spans="1:17" x14ac:dyDescent="0.25">
      <c r="A602" s="178">
        <f t="shared" si="20"/>
        <v>598</v>
      </c>
      <c r="B602" s="178" vm="5239">
        <f ca="1"/>
        <v>43082</v>
      </c>
      <c r="C602" s="178" vm="896">
        <f ca="1"/>
        <v>11.28</v>
      </c>
      <c r="D602" s="178" vm="923">
        <f ca="1"/>
        <v>11.06</v>
      </c>
      <c r="E602" s="178" vm="580">
        <f ca="1"/>
        <v>11.46</v>
      </c>
      <c r="F602" s="178" vm="923">
        <f ca="1"/>
        <v>11.06</v>
      </c>
      <c r="G602" s="178" vm="5240">
        <f ca="1"/>
        <v>945040</v>
      </c>
      <c r="I602" s="178">
        <f ca="1"/>
        <v>1912</v>
      </c>
      <c r="J602" s="180" vm="5241">
        <f ca="1"/>
        <v>44992</v>
      </c>
      <c r="K602" s="180" vm="5242">
        <f ca="1"/>
        <v>124.47</v>
      </c>
      <c r="L602" s="180" vm="2941">
        <f ca="1"/>
        <v>125.19</v>
      </c>
      <c r="M602" s="180" vm="5243">
        <f ca="1"/>
        <v>127.4</v>
      </c>
      <c r="N602" s="180" vm="5244">
        <f ca="1"/>
        <v>123.66</v>
      </c>
      <c r="O602" s="180" vm="5245">
        <f ca="1"/>
        <v>1530180</v>
      </c>
      <c r="Q602" s="182">
        <f t="shared" ca="1" si="19"/>
        <v>-4.7288991262656784E-3</v>
      </c>
    </row>
    <row r="603" spans="1:17" x14ac:dyDescent="0.25">
      <c r="A603" s="178">
        <f t="shared" si="20"/>
        <v>599</v>
      </c>
      <c r="B603" s="178" vm="5246">
        <f ca="1"/>
        <v>43083</v>
      </c>
      <c r="C603" s="178" vm="5154">
        <f ca="1"/>
        <v>10.94</v>
      </c>
      <c r="D603" s="178" vm="559">
        <f ca="1"/>
        <v>11.27</v>
      </c>
      <c r="E603" s="178" vm="2412">
        <f ca="1"/>
        <v>11.39</v>
      </c>
      <c r="F603" s="178" vm="712">
        <f ca="1"/>
        <v>10.93</v>
      </c>
      <c r="G603" s="178" vm="5247">
        <f ca="1"/>
        <v>842589</v>
      </c>
      <c r="I603" s="178">
        <f ca="1"/>
        <v>1911</v>
      </c>
      <c r="J603" s="180" vm="5248">
        <f ca="1"/>
        <v>44991</v>
      </c>
      <c r="K603" s="180" vm="5063">
        <f ca="1"/>
        <v>125.06</v>
      </c>
      <c r="L603" s="180" vm="5249">
        <f ca="1"/>
        <v>126.01</v>
      </c>
      <c r="M603" s="180" vm="5250">
        <f ca="1"/>
        <v>129.5624</v>
      </c>
      <c r="N603" s="180" vm="5251">
        <f ca="1"/>
        <v>124.41</v>
      </c>
      <c r="O603" s="180" vm="5252">
        <f ca="1"/>
        <v>1764711</v>
      </c>
      <c r="Q603" s="182">
        <f t="shared" ca="1" si="19"/>
        <v>-3.8308107502338837E-3</v>
      </c>
    </row>
    <row r="604" spans="1:17" x14ac:dyDescent="0.25">
      <c r="A604" s="178">
        <f t="shared" si="20"/>
        <v>600</v>
      </c>
      <c r="B604" s="178" vm="5253">
        <f ca="1"/>
        <v>43084</v>
      </c>
      <c r="C604" s="178" vm="5254">
        <f ca="1"/>
        <v>12.55</v>
      </c>
      <c r="D604" s="178" vm="5255">
        <f ca="1"/>
        <v>11.34</v>
      </c>
      <c r="E604" s="178" vm="5256">
        <f ca="1"/>
        <v>13.04</v>
      </c>
      <c r="F604" s="178" vm="5257">
        <f ca="1"/>
        <v>11.235300000000001</v>
      </c>
      <c r="G604" s="178" vm="5258">
        <f ca="1"/>
        <v>7132442</v>
      </c>
      <c r="I604" s="178">
        <f ca="1"/>
        <v>1910</v>
      </c>
      <c r="J604" s="180" vm="5259">
        <f ca="1"/>
        <v>44988</v>
      </c>
      <c r="K604" s="180" vm="3016">
        <f ca="1"/>
        <v>125.54</v>
      </c>
      <c r="L604" s="180" vm="5260">
        <f ca="1"/>
        <v>125.97</v>
      </c>
      <c r="M604" s="180" vm="5261">
        <f ca="1"/>
        <v>126.33</v>
      </c>
      <c r="N604" s="180" vm="5262">
        <f ca="1"/>
        <v>121.78</v>
      </c>
      <c r="O604" s="180" vm="5263">
        <f ca="1"/>
        <v>1548282</v>
      </c>
      <c r="Q604" s="182">
        <f t="shared" ca="1" si="19"/>
        <v>1.5146082850832935E-3</v>
      </c>
    </row>
    <row r="605" spans="1:17" x14ac:dyDescent="0.25">
      <c r="A605" s="178">
        <f t="shared" si="20"/>
        <v>601</v>
      </c>
      <c r="B605" s="178" vm="5264">
        <f ca="1"/>
        <v>43087</v>
      </c>
      <c r="C605" s="178" vm="5265">
        <f ca="1"/>
        <v>12.9</v>
      </c>
      <c r="D605" s="178" vm="5266">
        <f ca="1"/>
        <v>12.7</v>
      </c>
      <c r="E605" s="178" vm="5267">
        <f ca="1"/>
        <v>12.97</v>
      </c>
      <c r="F605" s="178" vm="5268">
        <f ca="1"/>
        <v>12.4</v>
      </c>
      <c r="G605" s="178" vm="5269">
        <f ca="1"/>
        <v>2016498</v>
      </c>
      <c r="I605" s="178">
        <f ca="1"/>
        <v>1909</v>
      </c>
      <c r="J605" s="180" vm="5270">
        <f ca="1"/>
        <v>44987</v>
      </c>
      <c r="K605" s="180" vm="5271">
        <f ca="1"/>
        <v>125.35</v>
      </c>
      <c r="L605" s="180" vm="5272">
        <f ca="1"/>
        <v>123.22</v>
      </c>
      <c r="M605" s="180" vm="5273">
        <f ca="1"/>
        <v>125.98</v>
      </c>
      <c r="N605" s="180" vm="5274">
        <f ca="1"/>
        <v>122</v>
      </c>
      <c r="O605" s="180" vm="5275">
        <f ca="1"/>
        <v>928198</v>
      </c>
      <c r="Q605" s="182">
        <f t="shared" ca="1" si="19"/>
        <v>7.205795790701271E-3</v>
      </c>
    </row>
    <row r="606" spans="1:17" x14ac:dyDescent="0.25">
      <c r="A606" s="178">
        <f t="shared" si="20"/>
        <v>602</v>
      </c>
      <c r="B606" s="178" vm="5276">
        <f ca="1"/>
        <v>43088</v>
      </c>
      <c r="C606" s="178" vm="5277">
        <f ca="1"/>
        <v>12.92</v>
      </c>
      <c r="D606" s="178" vm="5277">
        <f ca="1"/>
        <v>12.92</v>
      </c>
      <c r="E606" s="178" vm="5278">
        <f ca="1"/>
        <v>13.164</v>
      </c>
      <c r="F606" s="178" vm="5279">
        <f ca="1"/>
        <v>12.85</v>
      </c>
      <c r="G606" s="178" vm="5280">
        <f ca="1"/>
        <v>1329780</v>
      </c>
      <c r="I606" s="178">
        <f ca="1"/>
        <v>1908</v>
      </c>
      <c r="J606" s="180" vm="5281">
        <f ca="1"/>
        <v>44986</v>
      </c>
      <c r="K606" s="180" vm="5282">
        <f ca="1"/>
        <v>124.45</v>
      </c>
      <c r="L606" s="180" vm="2865">
        <f ca="1"/>
        <v>123.08</v>
      </c>
      <c r="M606" s="180" vm="5283">
        <f ca="1"/>
        <v>125.7569</v>
      </c>
      <c r="N606" s="180" vm="5284">
        <f ca="1"/>
        <v>121.1</v>
      </c>
      <c r="O606" s="180" vm="5285">
        <f ca="1"/>
        <v>1396195</v>
      </c>
      <c r="Q606" s="182">
        <f t="shared" ca="1" si="19"/>
        <v>2.2262862927135477E-2</v>
      </c>
    </row>
    <row r="607" spans="1:17" x14ac:dyDescent="0.25">
      <c r="A607" s="178">
        <f t="shared" si="20"/>
        <v>603</v>
      </c>
      <c r="B607" s="178" vm="5286">
        <f ca="1"/>
        <v>43089</v>
      </c>
      <c r="C607" s="178" vm="5266">
        <f ca="1"/>
        <v>12.7</v>
      </c>
      <c r="D607" s="178" vm="5287">
        <f ca="1"/>
        <v>13</v>
      </c>
      <c r="E607" s="178" vm="5288">
        <f ca="1"/>
        <v>13.06</v>
      </c>
      <c r="F607" s="178" vm="5289">
        <f ca="1"/>
        <v>12.63</v>
      </c>
      <c r="G607" s="178" vm="5290">
        <f ca="1"/>
        <v>1035093</v>
      </c>
      <c r="I607" s="178">
        <f ca="1"/>
        <v>1907</v>
      </c>
      <c r="J607" s="180" vm="5291">
        <f ca="1"/>
        <v>44985</v>
      </c>
      <c r="K607" s="180" vm="5292">
        <f ca="1"/>
        <v>121.71</v>
      </c>
      <c r="L607" s="180" vm="5293">
        <f ca="1"/>
        <v>123.42</v>
      </c>
      <c r="M607" s="180" vm="4559">
        <f ca="1"/>
        <v>124.05</v>
      </c>
      <c r="N607" s="180" vm="5294">
        <f ca="1"/>
        <v>121.29</v>
      </c>
      <c r="O607" s="180" vm="5295">
        <f ca="1"/>
        <v>1225554</v>
      </c>
      <c r="Q607" s="182">
        <f t="shared" ca="1" si="19"/>
        <v>-1.5247553746368022E-2</v>
      </c>
    </row>
    <row r="608" spans="1:17" x14ac:dyDescent="0.25">
      <c r="A608" s="178">
        <f t="shared" si="20"/>
        <v>604</v>
      </c>
      <c r="B608" s="178" vm="5296">
        <f ca="1"/>
        <v>43090</v>
      </c>
      <c r="C608" s="178" vm="5297">
        <f ca="1"/>
        <v>12.99</v>
      </c>
      <c r="D608" s="178" vm="5298">
        <f ca="1"/>
        <v>12.8</v>
      </c>
      <c r="E608" s="178" vm="5299">
        <f ca="1"/>
        <v>13.1</v>
      </c>
      <c r="F608" s="178" vm="5300">
        <f ca="1"/>
        <v>12.551</v>
      </c>
      <c r="G608" s="178" vm="5301">
        <f ca="1"/>
        <v>748674</v>
      </c>
      <c r="I608" s="178">
        <f ca="1"/>
        <v>1906</v>
      </c>
      <c r="J608" s="180" vm="5302">
        <f ca="1"/>
        <v>44984</v>
      </c>
      <c r="K608" s="180" vm="5084">
        <f ca="1"/>
        <v>123.58</v>
      </c>
      <c r="L608" s="180" vm="5303">
        <f ca="1"/>
        <v>123.93</v>
      </c>
      <c r="M608" s="180" vm="5304">
        <f ca="1"/>
        <v>126.13</v>
      </c>
      <c r="N608" s="180" vm="5305">
        <f ca="1"/>
        <v>122.94</v>
      </c>
      <c r="O608" s="180" vm="5306">
        <f ca="1"/>
        <v>1130289</v>
      </c>
      <c r="Q608" s="182">
        <f t="shared" ca="1" si="19"/>
        <v>9.9212003501308252E-3</v>
      </c>
    </row>
    <row r="609" spans="1:17" x14ac:dyDescent="0.25">
      <c r="A609" s="178">
        <f t="shared" si="20"/>
        <v>605</v>
      </c>
      <c r="B609" s="178" vm="5307">
        <f ca="1"/>
        <v>43091</v>
      </c>
      <c r="C609" s="178" vm="5308">
        <f ca="1"/>
        <v>12.98</v>
      </c>
      <c r="D609" s="178" vm="5309">
        <f ca="1"/>
        <v>12.89</v>
      </c>
      <c r="E609" s="178" vm="5310">
        <f ca="1"/>
        <v>13.03</v>
      </c>
      <c r="F609" s="178" vm="2296">
        <f ca="1"/>
        <v>12.48</v>
      </c>
      <c r="G609" s="178" vm="5311">
        <f ca="1"/>
        <v>672945</v>
      </c>
      <c r="I609" s="178">
        <f ca="1"/>
        <v>1905</v>
      </c>
      <c r="J609" s="180" vm="5312">
        <f ca="1"/>
        <v>44981</v>
      </c>
      <c r="K609" s="180" vm="5313">
        <f ca="1"/>
        <v>122.36</v>
      </c>
      <c r="L609" s="180" vm="5314">
        <f ca="1"/>
        <v>122.87</v>
      </c>
      <c r="M609" s="180" vm="5315">
        <f ca="1"/>
        <v>123.89</v>
      </c>
      <c r="N609" s="180" vm="5316">
        <f ca="1"/>
        <v>121.73</v>
      </c>
      <c r="O609" s="180" vm="5317">
        <f ca="1"/>
        <v>1061930</v>
      </c>
      <c r="Q609" s="182">
        <f t="shared" ca="1" si="19"/>
        <v>-2.5099166888905629E-2</v>
      </c>
    </row>
    <row r="610" spans="1:17" x14ac:dyDescent="0.25">
      <c r="A610" s="178">
        <f t="shared" si="20"/>
        <v>606</v>
      </c>
      <c r="B610" s="178" vm="5318">
        <f ca="1"/>
        <v>43095</v>
      </c>
      <c r="C610" s="178" vm="5319">
        <f ca="1"/>
        <v>13.15</v>
      </c>
      <c r="D610" s="178" vm="5277">
        <f ca="1"/>
        <v>12.92</v>
      </c>
      <c r="E610" s="178" vm="5320">
        <f ca="1"/>
        <v>13.34</v>
      </c>
      <c r="F610" s="178" vm="5277">
        <f ca="1"/>
        <v>12.92</v>
      </c>
      <c r="G610" s="178" vm="5321">
        <f ca="1"/>
        <v>942106</v>
      </c>
      <c r="I610" s="178">
        <f ca="1"/>
        <v>1904</v>
      </c>
      <c r="J610" s="180" vm="5322">
        <f ca="1"/>
        <v>44980</v>
      </c>
      <c r="K610" s="180" vm="5323">
        <f ca="1"/>
        <v>125.47</v>
      </c>
      <c r="L610" s="180" vm="5324">
        <f ca="1"/>
        <v>127.5</v>
      </c>
      <c r="M610" s="180" vm="5325">
        <f ca="1"/>
        <v>128.80000000000001</v>
      </c>
      <c r="N610" s="180" vm="3287">
        <f ca="1"/>
        <v>123.57</v>
      </c>
      <c r="O610" s="180" vm="5326">
        <f ca="1"/>
        <v>1280071</v>
      </c>
      <c r="Q610" s="182">
        <f t="shared" ca="1" si="19"/>
        <v>2.313984675052819E-3</v>
      </c>
    </row>
    <row r="611" spans="1:17" x14ac:dyDescent="0.25">
      <c r="A611" s="178">
        <f t="shared" si="20"/>
        <v>607</v>
      </c>
      <c r="B611" s="178" vm="5327">
        <f ca="1"/>
        <v>43096</v>
      </c>
      <c r="C611" s="178" vm="5297">
        <f ca="1"/>
        <v>12.99</v>
      </c>
      <c r="D611" s="178" vm="5256">
        <f ca="1"/>
        <v>13.04</v>
      </c>
      <c r="E611" s="178" vm="5319">
        <f ca="1"/>
        <v>13.15</v>
      </c>
      <c r="F611" s="178" vm="5328">
        <f ca="1"/>
        <v>12.86</v>
      </c>
      <c r="G611" s="178" vm="5329">
        <f ca="1"/>
        <v>891186</v>
      </c>
      <c r="I611" s="178">
        <f ca="1"/>
        <v>1903</v>
      </c>
      <c r="J611" s="180" vm="5330">
        <f ca="1"/>
        <v>44979</v>
      </c>
      <c r="K611" s="180" vm="5331">
        <f ca="1"/>
        <v>125.18</v>
      </c>
      <c r="L611" s="180" vm="5332">
        <f ca="1"/>
        <v>118.64</v>
      </c>
      <c r="M611" s="180" vm="5333">
        <f ca="1"/>
        <v>125.21</v>
      </c>
      <c r="N611" s="180" vm="3345">
        <f ca="1"/>
        <v>116.65</v>
      </c>
      <c r="O611" s="180" vm="5334">
        <f ca="1"/>
        <v>2057416</v>
      </c>
      <c r="Q611" s="182">
        <f t="shared" ca="1" si="19"/>
        <v>5.2984922077485057E-2</v>
      </c>
    </row>
    <row r="612" spans="1:17" x14ac:dyDescent="0.25">
      <c r="A612" s="178">
        <f t="shared" si="20"/>
        <v>608</v>
      </c>
      <c r="B612" s="178" vm="5335">
        <f ca="1"/>
        <v>43097</v>
      </c>
      <c r="C612" s="178" vm="5287">
        <f ca="1"/>
        <v>13</v>
      </c>
      <c r="D612" s="178" vm="5310">
        <f ca="1"/>
        <v>13.03</v>
      </c>
      <c r="E612" s="178" vm="5336">
        <f ca="1"/>
        <v>13.21</v>
      </c>
      <c r="F612" s="178" vm="5337">
        <f ca="1"/>
        <v>12.93</v>
      </c>
      <c r="G612" s="178" vm="5338">
        <f ca="1"/>
        <v>507973</v>
      </c>
      <c r="I612" s="178">
        <f ca="1"/>
        <v>1902</v>
      </c>
      <c r="J612" s="180" vm="5339">
        <f ca="1"/>
        <v>44978</v>
      </c>
      <c r="K612" s="180" vm="5340">
        <f ca="1"/>
        <v>118.72</v>
      </c>
      <c r="L612" s="180" vm="5341">
        <f ca="1"/>
        <v>129</v>
      </c>
      <c r="M612" s="180" vm="5342">
        <f ca="1"/>
        <v>131.34</v>
      </c>
      <c r="N612" s="180" vm="5343">
        <f ca="1"/>
        <v>118.19</v>
      </c>
      <c r="O612" s="180" vm="5344">
        <f ca="1"/>
        <v>2611702</v>
      </c>
      <c r="Q612" s="182">
        <f t="shared" ca="1" si="19"/>
        <v>-0.10201090928944261</v>
      </c>
    </row>
    <row r="613" spans="1:17" x14ac:dyDescent="0.25">
      <c r="A613" s="178">
        <f t="shared" si="20"/>
        <v>609</v>
      </c>
      <c r="B613" s="178" vm="5345">
        <f ca="1"/>
        <v>43098</v>
      </c>
      <c r="C613" s="178" vm="5346">
        <f ca="1"/>
        <v>12.64</v>
      </c>
      <c r="D613" s="178" vm="5287">
        <f ca="1"/>
        <v>13</v>
      </c>
      <c r="E613" s="178" vm="5256">
        <f ca="1"/>
        <v>13.04</v>
      </c>
      <c r="F613" s="178" vm="5347">
        <f ca="1"/>
        <v>12.625</v>
      </c>
      <c r="G613" s="178" vm="5348">
        <f ca="1"/>
        <v>661368</v>
      </c>
      <c r="I613" s="178">
        <f ca="1"/>
        <v>1901</v>
      </c>
      <c r="J613" s="180" vm="5349">
        <f ca="1"/>
        <v>44974</v>
      </c>
      <c r="K613" s="180" vm="5350">
        <f ca="1"/>
        <v>131.47</v>
      </c>
      <c r="L613" s="180" vm="1824">
        <f ca="1"/>
        <v>131.29</v>
      </c>
      <c r="M613" s="180" vm="5351">
        <f ca="1"/>
        <v>136.22</v>
      </c>
      <c r="N613" s="180" vm="5352">
        <f ca="1"/>
        <v>129.74</v>
      </c>
      <c r="O613" s="180" vm="5353">
        <f ca="1"/>
        <v>2440369</v>
      </c>
      <c r="Q613" s="182">
        <f t="shared" ca="1" si="19"/>
        <v>2.0558121985243486E-3</v>
      </c>
    </row>
    <row r="614" spans="1:17" x14ac:dyDescent="0.25">
      <c r="A614" s="178">
        <f t="shared" si="20"/>
        <v>610</v>
      </c>
      <c r="B614" s="178" vm="5354">
        <f ca="1"/>
        <v>43102</v>
      </c>
      <c r="C614" s="178" vm="5267">
        <f ca="1"/>
        <v>12.97</v>
      </c>
      <c r="D614" s="178" vm="5346">
        <f ca="1"/>
        <v>12.64</v>
      </c>
      <c r="E614" s="178" vm="5308">
        <f ca="1"/>
        <v>12.98</v>
      </c>
      <c r="F614" s="178" vm="5355">
        <f ca="1"/>
        <v>12.58</v>
      </c>
      <c r="G614" s="178" vm="5356">
        <f ca="1"/>
        <v>779010</v>
      </c>
      <c r="I614" s="178">
        <f ca="1"/>
        <v>1900</v>
      </c>
      <c r="J614" s="180" vm="5357">
        <f ca="1"/>
        <v>44973</v>
      </c>
      <c r="K614" s="180" vm="5358">
        <f ca="1"/>
        <v>131.19999999999999</v>
      </c>
      <c r="L614" s="180" vm="5359">
        <f ca="1"/>
        <v>132.85</v>
      </c>
      <c r="M614" s="180" vm="5360">
        <f ca="1"/>
        <v>143.4999</v>
      </c>
      <c r="N614" s="180" vm="5361">
        <f ca="1"/>
        <v>130.45500000000001</v>
      </c>
      <c r="O614" s="180" vm="5362">
        <f ca="1"/>
        <v>5664790</v>
      </c>
      <c r="Q614" s="182">
        <f t="shared" ca="1" si="19"/>
        <v>4.30634528829354E-2</v>
      </c>
    </row>
    <row r="615" spans="1:17" x14ac:dyDescent="0.25">
      <c r="A615" s="178">
        <f t="shared" si="20"/>
        <v>611</v>
      </c>
      <c r="B615" s="178" vm="5363">
        <f ca="1"/>
        <v>43103</v>
      </c>
      <c r="C615" s="178" vm="5265">
        <f ca="1"/>
        <v>12.9</v>
      </c>
      <c r="D615" s="178" vm="5297">
        <f ca="1"/>
        <v>12.99</v>
      </c>
      <c r="E615" s="178" vm="5364">
        <f ca="1"/>
        <v>13.1379</v>
      </c>
      <c r="F615" s="178" vm="5365">
        <f ca="1"/>
        <v>12.824999999999999</v>
      </c>
      <c r="G615" s="178" vm="5366">
        <f ca="1"/>
        <v>1200901</v>
      </c>
      <c r="I615" s="178">
        <f ca="1"/>
        <v>1899</v>
      </c>
      <c r="J615" s="180" vm="5367">
        <f ca="1"/>
        <v>44972</v>
      </c>
      <c r="K615" s="180" vm="5368">
        <f ca="1"/>
        <v>125.67</v>
      </c>
      <c r="L615" s="180" vm="5369">
        <f ca="1"/>
        <v>121.75</v>
      </c>
      <c r="M615" s="180" vm="5370">
        <f ca="1"/>
        <v>125.86499999999999</v>
      </c>
      <c r="N615" s="180" vm="5371">
        <f ca="1"/>
        <v>121.57</v>
      </c>
      <c r="O615" s="180" vm="5372">
        <f ca="1"/>
        <v>1974032</v>
      </c>
      <c r="Q615" s="182">
        <f t="shared" ca="1" si="19"/>
        <v>2.6119985541229206E-2</v>
      </c>
    </row>
    <row r="616" spans="1:17" x14ac:dyDescent="0.25">
      <c r="A616" s="178">
        <f t="shared" si="20"/>
        <v>612</v>
      </c>
      <c r="B616" s="178" vm="5373">
        <f ca="1"/>
        <v>43104</v>
      </c>
      <c r="C616" s="178" vm="5266">
        <f ca="1"/>
        <v>12.7</v>
      </c>
      <c r="D616" s="178" vm="5374">
        <f ca="1"/>
        <v>12.91</v>
      </c>
      <c r="E616" s="178" vm="5308">
        <f ca="1"/>
        <v>12.98</v>
      </c>
      <c r="F616" s="178" vm="5375">
        <f ca="1"/>
        <v>12.51</v>
      </c>
      <c r="G616" s="178" vm="5376">
        <f ca="1"/>
        <v>814038</v>
      </c>
      <c r="I616" s="178">
        <f ca="1"/>
        <v>1898</v>
      </c>
      <c r="J616" s="180" vm="5377">
        <f ca="1"/>
        <v>44971</v>
      </c>
      <c r="K616" s="180" vm="5378">
        <f ca="1"/>
        <v>122.43</v>
      </c>
      <c r="L616" s="180" vm="5379">
        <f ca="1"/>
        <v>116.52</v>
      </c>
      <c r="M616" s="180" vm="5380">
        <f ca="1"/>
        <v>122.78</v>
      </c>
      <c r="N616" s="180" vm="5381">
        <f ca="1"/>
        <v>116.09</v>
      </c>
      <c r="O616" s="180" vm="5382">
        <f ca="1"/>
        <v>1893468</v>
      </c>
      <c r="Q616" s="182">
        <f t="shared" ca="1" si="19"/>
        <v>3.1361455204051356E-2</v>
      </c>
    </row>
    <row r="617" spans="1:17" x14ac:dyDescent="0.25">
      <c r="A617" s="178">
        <f t="shared" si="20"/>
        <v>613</v>
      </c>
      <c r="B617" s="178" vm="5383">
        <f ca="1"/>
        <v>43105</v>
      </c>
      <c r="C617" s="178" vm="5384">
        <f ca="1"/>
        <v>12.2</v>
      </c>
      <c r="D617" s="178" vm="5385">
        <f ca="1"/>
        <v>12.05</v>
      </c>
      <c r="E617" s="178" vm="5386">
        <f ca="1"/>
        <v>12.24</v>
      </c>
      <c r="F617" s="178" vm="484">
        <f ca="1"/>
        <v>11.65</v>
      </c>
      <c r="G617" s="178" vm="5387">
        <f ca="1"/>
        <v>1893067</v>
      </c>
      <c r="I617" s="178">
        <f ca="1"/>
        <v>1897</v>
      </c>
      <c r="J617" s="180" vm="5388">
        <f ca="1"/>
        <v>44970</v>
      </c>
      <c r="K617" s="180" vm="5389">
        <f ca="1"/>
        <v>118.65</v>
      </c>
      <c r="L617" s="180" vm="5390">
        <f ca="1"/>
        <v>116.44</v>
      </c>
      <c r="M617" s="180" vm="5391">
        <f ca="1"/>
        <v>119.15</v>
      </c>
      <c r="N617" s="180" vm="5392">
        <f ca="1"/>
        <v>112.73</v>
      </c>
      <c r="O617" s="180" vm="5393">
        <f ca="1"/>
        <v>2069591</v>
      </c>
      <c r="Q617" s="182">
        <f t="shared" ca="1" si="19"/>
        <v>2.8640555606759308E-2</v>
      </c>
    </row>
    <row r="618" spans="1:17" x14ac:dyDescent="0.25">
      <c r="A618" s="178">
        <f t="shared" si="20"/>
        <v>614</v>
      </c>
      <c r="B618" s="178" vm="5394">
        <f ca="1"/>
        <v>43108</v>
      </c>
      <c r="C618" s="178" vm="5395">
        <f ca="1"/>
        <v>13.23</v>
      </c>
      <c r="D618" s="178" vm="5396">
        <f ca="1"/>
        <v>12.53</v>
      </c>
      <c r="E618" s="178" vm="5397">
        <f ca="1"/>
        <v>13.55</v>
      </c>
      <c r="F618" s="178" vm="450">
        <f ca="1"/>
        <v>12.52</v>
      </c>
      <c r="G618" s="178" vm="5398">
        <f ca="1"/>
        <v>2862886</v>
      </c>
      <c r="I618" s="178">
        <f ca="1"/>
        <v>1896</v>
      </c>
      <c r="J618" s="180" vm="5399">
        <f ca="1"/>
        <v>44967</v>
      </c>
      <c r="K618" s="180" vm="5400">
        <f ca="1"/>
        <v>115.3</v>
      </c>
      <c r="L618" s="180" vm="5401">
        <f ca="1"/>
        <v>112.74</v>
      </c>
      <c r="M618" s="180" vm="5402">
        <f ca="1"/>
        <v>115.86</v>
      </c>
      <c r="N618" s="180" vm="5403">
        <f ca="1"/>
        <v>110.69</v>
      </c>
      <c r="O618" s="180" vm="5404">
        <f ca="1"/>
        <v>1592784</v>
      </c>
      <c r="Q618" s="182">
        <f t="shared" ca="1" si="19"/>
        <v>4.5201745947968256E-3</v>
      </c>
    </row>
    <row r="619" spans="1:17" x14ac:dyDescent="0.25">
      <c r="A619" s="178">
        <f t="shared" si="20"/>
        <v>615</v>
      </c>
      <c r="B619" s="178" vm="5405">
        <f ca="1"/>
        <v>43109</v>
      </c>
      <c r="C619" s="178" vm="5406">
        <f ca="1"/>
        <v>13.5</v>
      </c>
      <c r="D619" s="178" vm="184">
        <f ca="1"/>
        <v>13.36</v>
      </c>
      <c r="E619" s="178" vm="244">
        <f ca="1"/>
        <v>14.3</v>
      </c>
      <c r="F619" s="178" vm="5407">
        <f ca="1"/>
        <v>13.35</v>
      </c>
      <c r="G619" s="178" vm="5408">
        <f ca="1"/>
        <v>2173235</v>
      </c>
      <c r="I619" s="178">
        <f ca="1"/>
        <v>1895</v>
      </c>
      <c r="J619" s="180" vm="5409">
        <f ca="1"/>
        <v>44966</v>
      </c>
      <c r="K619" s="180" vm="4733">
        <f ca="1"/>
        <v>114.78</v>
      </c>
      <c r="L619" s="180" vm="5410">
        <f ca="1"/>
        <v>119.02</v>
      </c>
      <c r="M619" s="180" vm="5411">
        <f ca="1"/>
        <v>119.43</v>
      </c>
      <c r="N619" s="180" vm="5412">
        <f ca="1"/>
        <v>113.9297</v>
      </c>
      <c r="O619" s="180" vm="5413">
        <f ca="1"/>
        <v>1304480</v>
      </c>
      <c r="Q619" s="182">
        <f t="shared" ca="1" si="19"/>
        <v>-1.5903533113793507E-2</v>
      </c>
    </row>
    <row r="620" spans="1:17" x14ac:dyDescent="0.25">
      <c r="A620" s="178">
        <f t="shared" si="20"/>
        <v>616</v>
      </c>
      <c r="B620" s="178" vm="5414">
        <f ca="1"/>
        <v>43110</v>
      </c>
      <c r="C620" s="178" vm="5415">
        <f ca="1"/>
        <v>13.45</v>
      </c>
      <c r="D620" s="178" vm="5416">
        <f ca="1"/>
        <v>13.43</v>
      </c>
      <c r="E620" s="178" vm="5406">
        <f ca="1"/>
        <v>13.5</v>
      </c>
      <c r="F620" s="178" vm="5417">
        <f ca="1"/>
        <v>13.07</v>
      </c>
      <c r="G620" s="178" vm="5418">
        <f ca="1"/>
        <v>1625811</v>
      </c>
      <c r="I620" s="178">
        <f ca="1"/>
        <v>1894</v>
      </c>
      <c r="J620" s="180" vm="5419">
        <f ca="1"/>
        <v>44965</v>
      </c>
      <c r="K620" s="180" vm="5420">
        <f ca="1"/>
        <v>116.62</v>
      </c>
      <c r="L620" s="180" vm="4535">
        <f ca="1"/>
        <v>118.39</v>
      </c>
      <c r="M620" s="180" vm="5421">
        <f ca="1"/>
        <v>119.38</v>
      </c>
      <c r="N620" s="180" vm="5422">
        <f ca="1"/>
        <v>115.84</v>
      </c>
      <c r="O620" s="180" vm="5423">
        <f ca="1"/>
        <v>1608037</v>
      </c>
      <c r="Q620" s="182">
        <f t="shared" ca="1" si="19"/>
        <v>-3.3226768524230031E-2</v>
      </c>
    </row>
    <row r="621" spans="1:17" x14ac:dyDescent="0.25">
      <c r="A621" s="178">
        <f t="shared" si="20"/>
        <v>617</v>
      </c>
      <c r="B621" s="178" vm="5424">
        <f ca="1"/>
        <v>43111</v>
      </c>
      <c r="C621" s="178" vm="5425">
        <f ca="1"/>
        <v>13.61</v>
      </c>
      <c r="D621" s="178" vm="5426">
        <f ca="1"/>
        <v>13.47</v>
      </c>
      <c r="E621" s="178" vm="5427">
        <f ca="1"/>
        <v>13.7201</v>
      </c>
      <c r="F621" s="178" vm="184">
        <f ca="1"/>
        <v>13.36</v>
      </c>
      <c r="G621" s="178" vm="5428">
        <f ca="1"/>
        <v>1479083</v>
      </c>
      <c r="I621" s="178">
        <f ca="1"/>
        <v>1893</v>
      </c>
      <c r="J621" s="180" vm="5429">
        <f ca="1"/>
        <v>44964</v>
      </c>
      <c r="K621" s="180" vm="5430">
        <f ca="1"/>
        <v>120.56</v>
      </c>
      <c r="L621" s="180" vm="5431">
        <f ca="1"/>
        <v>118.48</v>
      </c>
      <c r="M621" s="180" vm="5190">
        <f ca="1"/>
        <v>121.26</v>
      </c>
      <c r="N621" s="180" vm="5432">
        <f ca="1"/>
        <v>115.81</v>
      </c>
      <c r="O621" s="180" vm="5433">
        <f ca="1"/>
        <v>1459511</v>
      </c>
      <c r="Q621" s="182">
        <f t="shared" ca="1" si="19"/>
        <v>1.5295546640539139E-2</v>
      </c>
    </row>
    <row r="622" spans="1:17" x14ac:dyDescent="0.25">
      <c r="A622" s="178">
        <f t="shared" si="20"/>
        <v>618</v>
      </c>
      <c r="B622" s="178" vm="5434">
        <f ca="1"/>
        <v>43112</v>
      </c>
      <c r="C622" s="178" vm="429">
        <f ca="1"/>
        <v>13.62</v>
      </c>
      <c r="D622" s="178" vm="5435">
        <f ca="1"/>
        <v>13.69</v>
      </c>
      <c r="E622" s="178" vm="5435">
        <f ca="1"/>
        <v>13.69</v>
      </c>
      <c r="F622" s="178" vm="5436">
        <f ca="1"/>
        <v>13.41</v>
      </c>
      <c r="G622" s="178" vm="5437">
        <f ca="1"/>
        <v>721350</v>
      </c>
      <c r="I622" s="178">
        <f ca="1"/>
        <v>1892</v>
      </c>
      <c r="J622" s="180" vm="5438">
        <f ca="1"/>
        <v>44963</v>
      </c>
      <c r="K622" s="180" vm="5439">
        <f ca="1"/>
        <v>118.73</v>
      </c>
      <c r="L622" s="180" vm="522">
        <f ca="1"/>
        <v>120</v>
      </c>
      <c r="M622" s="180" vm="5440">
        <f ca="1"/>
        <v>121.14</v>
      </c>
      <c r="N622" s="180" vm="5441">
        <f ca="1"/>
        <v>117.2</v>
      </c>
      <c r="O622" s="180" vm="5442">
        <f ca="1"/>
        <v>1446253</v>
      </c>
      <c r="Q622" s="182">
        <f t="shared" ca="1" si="19"/>
        <v>-2.7005089190609434E-2</v>
      </c>
    </row>
    <row r="623" spans="1:17" x14ac:dyDescent="0.25">
      <c r="A623" s="178">
        <f t="shared" si="20"/>
        <v>619</v>
      </c>
      <c r="B623" s="178" vm="5443">
        <f ca="1"/>
        <v>43116</v>
      </c>
      <c r="C623" s="178" vm="5444">
        <f ca="1"/>
        <v>13.4</v>
      </c>
      <c r="D623" s="178" vm="5445">
        <f ca="1"/>
        <v>13.74</v>
      </c>
      <c r="E623" s="178" vm="5445">
        <f ca="1"/>
        <v>13.74</v>
      </c>
      <c r="F623" s="178" vm="5446">
        <f ca="1"/>
        <v>13.11</v>
      </c>
      <c r="G623" s="178" vm="5447">
        <f ca="1"/>
        <v>1318575</v>
      </c>
      <c r="I623" s="178">
        <f ca="1"/>
        <v>1891</v>
      </c>
      <c r="J623" s="180" vm="5448">
        <f ca="1"/>
        <v>44960</v>
      </c>
      <c r="K623" s="180" vm="5449">
        <f ca="1"/>
        <v>121.98</v>
      </c>
      <c r="L623" s="180" vm="5450">
        <f ca="1"/>
        <v>122.9</v>
      </c>
      <c r="M623" s="180" vm="5451">
        <f ca="1"/>
        <v>126.99</v>
      </c>
      <c r="N623" s="180" vm="5452">
        <f ca="1"/>
        <v>120.89</v>
      </c>
      <c r="O623" s="180" vm="5453">
        <f ca="1"/>
        <v>1945474</v>
      </c>
      <c r="Q623" s="182">
        <f t="shared" ca="1" si="19"/>
        <v>-2.7811008246564517E-2</v>
      </c>
    </row>
    <row r="624" spans="1:17" x14ac:dyDescent="0.25">
      <c r="A624" s="178">
        <f t="shared" si="20"/>
        <v>620</v>
      </c>
      <c r="B624" s="178" vm="5454">
        <f ca="1"/>
        <v>43117</v>
      </c>
      <c r="C624" s="178" vm="5435">
        <f ca="1"/>
        <v>13.69</v>
      </c>
      <c r="D624" s="178" vm="5455">
        <f ca="1"/>
        <v>13.54</v>
      </c>
      <c r="E624" s="178" vm="5456">
        <f ca="1"/>
        <v>13.88</v>
      </c>
      <c r="F624" s="178" vm="5406">
        <f ca="1"/>
        <v>13.5</v>
      </c>
      <c r="G624" s="178" vm="5457">
        <f ca="1"/>
        <v>716245</v>
      </c>
      <c r="I624" s="178">
        <f ca="1"/>
        <v>1890</v>
      </c>
      <c r="J624" s="180" vm="5458">
        <f ca="1"/>
        <v>44959</v>
      </c>
      <c r="K624" s="180" vm="5459">
        <f ca="1"/>
        <v>125.42</v>
      </c>
      <c r="L624" s="180" vm="3288">
        <f ca="1"/>
        <v>126.03</v>
      </c>
      <c r="M624" s="180" vm="5325">
        <f ca="1"/>
        <v>128.80000000000001</v>
      </c>
      <c r="N624" s="180" vm="5460">
        <f ca="1"/>
        <v>123.7</v>
      </c>
      <c r="O624" s="180" vm="5461">
        <f ca="1"/>
        <v>1168220</v>
      </c>
      <c r="Q624" s="182">
        <f t="shared" ca="1" si="19"/>
        <v>1.4362086566698997E-3</v>
      </c>
    </row>
    <row r="625" spans="1:17" x14ac:dyDescent="0.25">
      <c r="A625" s="178">
        <f t="shared" si="20"/>
        <v>621</v>
      </c>
      <c r="B625" s="178" vm="5462">
        <f ca="1"/>
        <v>43118</v>
      </c>
      <c r="C625" s="178" vm="5463">
        <f ca="1"/>
        <v>13.59</v>
      </c>
      <c r="D625" s="178" vm="5464">
        <f ca="1"/>
        <v>13.66</v>
      </c>
      <c r="E625" s="178" vm="285">
        <f ca="1"/>
        <v>13.92</v>
      </c>
      <c r="F625" s="178" vm="5397">
        <f ca="1"/>
        <v>13.55</v>
      </c>
      <c r="G625" s="178" vm="5465">
        <f ca="1"/>
        <v>800075</v>
      </c>
      <c r="I625" s="178">
        <f ca="1"/>
        <v>1889</v>
      </c>
      <c r="J625" s="180" vm="5466">
        <f ca="1"/>
        <v>44958</v>
      </c>
      <c r="K625" s="180" vm="5467">
        <f ca="1"/>
        <v>125.24</v>
      </c>
      <c r="L625" s="180" vm="5468">
        <f ca="1"/>
        <v>122.2</v>
      </c>
      <c r="M625" s="180" vm="3005">
        <f ca="1"/>
        <v>126.96</v>
      </c>
      <c r="N625" s="180" vm="5469">
        <f ca="1"/>
        <v>121.35</v>
      </c>
      <c r="O625" s="180" vm="5470">
        <f ca="1"/>
        <v>1624488</v>
      </c>
      <c r="Q625" s="182">
        <f t="shared" ca="1" si="19"/>
        <v>2.8097876939288786E-2</v>
      </c>
    </row>
    <row r="626" spans="1:17" x14ac:dyDescent="0.25">
      <c r="A626" s="178">
        <f t="shared" si="20"/>
        <v>622</v>
      </c>
      <c r="B626" s="178" vm="5471">
        <f ca="1"/>
        <v>43119</v>
      </c>
      <c r="C626" s="178" vm="264">
        <f ca="1"/>
        <v>13.96</v>
      </c>
      <c r="D626" s="178" vm="5472">
        <f ca="1"/>
        <v>13.65</v>
      </c>
      <c r="E626" s="178" vm="5473">
        <f ca="1"/>
        <v>14.09</v>
      </c>
      <c r="F626" s="178" vm="5472">
        <f ca="1"/>
        <v>13.65</v>
      </c>
      <c r="G626" s="178" vm="5474">
        <f ca="1"/>
        <v>897526</v>
      </c>
      <c r="I626" s="178">
        <f ca="1"/>
        <v>1888</v>
      </c>
      <c r="J626" s="180" vm="5475">
        <f ca="1"/>
        <v>44957</v>
      </c>
      <c r="K626" s="180" vm="4569">
        <f ca="1"/>
        <v>121.77</v>
      </c>
      <c r="L626" s="180" vm="5476">
        <f ca="1"/>
        <v>118.13</v>
      </c>
      <c r="M626" s="180" vm="3266">
        <f ca="1"/>
        <v>123.14</v>
      </c>
      <c r="N626" s="180" vm="5476">
        <f ca="1"/>
        <v>118.13</v>
      </c>
      <c r="O626" s="180" vm="5477">
        <f ca="1"/>
        <v>1401976</v>
      </c>
      <c r="Q626" s="182">
        <f t="shared" ca="1" si="19"/>
        <v>3.0771658666753687E-2</v>
      </c>
    </row>
    <row r="627" spans="1:17" x14ac:dyDescent="0.25">
      <c r="A627" s="178">
        <f t="shared" si="20"/>
        <v>623</v>
      </c>
      <c r="B627" s="178" vm="5478">
        <f ca="1"/>
        <v>43122</v>
      </c>
      <c r="C627" s="178" vm="5479">
        <f ca="1"/>
        <v>14.21</v>
      </c>
      <c r="D627" s="178" vm="5480">
        <f ca="1"/>
        <v>13.93</v>
      </c>
      <c r="E627" s="178" vm="5479">
        <f ca="1"/>
        <v>14.21</v>
      </c>
      <c r="F627" s="178" vm="341">
        <f ca="1"/>
        <v>13.82</v>
      </c>
      <c r="G627" s="178" vm="5481">
        <f ca="1"/>
        <v>770713</v>
      </c>
      <c r="I627" s="178">
        <f ca="1"/>
        <v>1887</v>
      </c>
      <c r="J627" s="180" vm="5482">
        <f ca="1"/>
        <v>44956</v>
      </c>
      <c r="K627" s="180" vm="5483">
        <f ca="1"/>
        <v>118.08</v>
      </c>
      <c r="L627" s="180" vm="5128">
        <f ca="1"/>
        <v>119.4</v>
      </c>
      <c r="M627" s="180" vm="5484">
        <f ca="1"/>
        <v>121.23990000000001</v>
      </c>
      <c r="N627" s="180" vm="5485">
        <f ca="1"/>
        <v>118.06</v>
      </c>
      <c r="O627" s="180" vm="5486">
        <f ca="1"/>
        <v>984489</v>
      </c>
      <c r="Q627" s="182">
        <f t="shared" ca="1" si="19"/>
        <v>-2.7069321968217912E-2</v>
      </c>
    </row>
    <row r="628" spans="1:17" x14ac:dyDescent="0.25">
      <c r="A628" s="178">
        <f t="shared" si="20"/>
        <v>624</v>
      </c>
      <c r="B628" s="178" vm="5487">
        <f ca="1"/>
        <v>43123</v>
      </c>
      <c r="C628" s="178" vm="370">
        <f ca="1"/>
        <v>14.4</v>
      </c>
      <c r="D628" s="178" vm="5488">
        <f ca="1"/>
        <v>14.13</v>
      </c>
      <c r="E628" s="178" vm="151">
        <f ca="1"/>
        <v>14.42</v>
      </c>
      <c r="F628" s="178" vm="5473">
        <f ca="1"/>
        <v>14.09</v>
      </c>
      <c r="G628" s="178" vm="5489">
        <f ca="1"/>
        <v>707210</v>
      </c>
      <c r="I628" s="178">
        <f ca="1"/>
        <v>1886</v>
      </c>
      <c r="J628" s="180" vm="5490">
        <f ca="1"/>
        <v>44953</v>
      </c>
      <c r="K628" s="180" vm="2951">
        <f ca="1"/>
        <v>121.32</v>
      </c>
      <c r="L628" s="180" vm="4950">
        <f ca="1"/>
        <v>120.16</v>
      </c>
      <c r="M628" s="180" vm="5491">
        <f ca="1"/>
        <v>122.875</v>
      </c>
      <c r="N628" s="180" vm="5492">
        <f ca="1"/>
        <v>119.81</v>
      </c>
      <c r="O628" s="180" vm="5493">
        <f ca="1"/>
        <v>730714</v>
      </c>
      <c r="Q628" s="182">
        <f t="shared" ca="1" si="19"/>
        <v>2.2279994363129363E-3</v>
      </c>
    </row>
    <row r="629" spans="1:17" x14ac:dyDescent="0.25">
      <c r="A629" s="178">
        <f t="shared" si="20"/>
        <v>625</v>
      </c>
      <c r="B629" s="178" vm="5494">
        <f ca="1"/>
        <v>43124</v>
      </c>
      <c r="C629" s="178" vm="5495">
        <f ca="1"/>
        <v>14</v>
      </c>
      <c r="D629" s="178" vm="242">
        <f ca="1"/>
        <v>14.47</v>
      </c>
      <c r="E629" s="178" vm="242">
        <f ca="1"/>
        <v>14.47</v>
      </c>
      <c r="F629" s="178" vm="5456">
        <f ca="1"/>
        <v>13.88</v>
      </c>
      <c r="G629" s="178" vm="5496">
        <f ca="1"/>
        <v>1157308</v>
      </c>
      <c r="I629" s="178">
        <f ca="1"/>
        <v>1885</v>
      </c>
      <c r="J629" s="180" vm="5497">
        <f ca="1"/>
        <v>44952</v>
      </c>
      <c r="K629" s="180" vm="2331">
        <f ca="1"/>
        <v>121.05</v>
      </c>
      <c r="L629" s="180" vm="5498">
        <f ca="1"/>
        <v>124.83</v>
      </c>
      <c r="M629" s="180" vm="5499">
        <f ca="1"/>
        <v>125.69</v>
      </c>
      <c r="N629" s="180" vm="5500">
        <f ca="1"/>
        <v>120.18</v>
      </c>
      <c r="O629" s="180" vm="5501">
        <f ca="1"/>
        <v>1095030</v>
      </c>
      <c r="Q629" s="182">
        <f t="shared" ca="1" si="19"/>
        <v>-1.8741086179279269E-2</v>
      </c>
    </row>
    <row r="630" spans="1:17" x14ac:dyDescent="0.25">
      <c r="A630" s="178">
        <f t="shared" si="20"/>
        <v>626</v>
      </c>
      <c r="B630" s="178" vm="5502">
        <f ca="1"/>
        <v>43125</v>
      </c>
      <c r="C630" s="178" vm="5503">
        <f ca="1"/>
        <v>13.8</v>
      </c>
      <c r="D630" s="178" vm="5473">
        <f ca="1"/>
        <v>14.09</v>
      </c>
      <c r="E630" s="178" vm="173">
        <f ca="1"/>
        <v>14.15</v>
      </c>
      <c r="F630" s="178" vm="5504">
        <f ca="1"/>
        <v>13.53</v>
      </c>
      <c r="G630" s="178" vm="5505">
        <f ca="1"/>
        <v>883509</v>
      </c>
      <c r="I630" s="178">
        <f ca="1"/>
        <v>1884</v>
      </c>
      <c r="J630" s="180" vm="5506">
        <f ca="1"/>
        <v>44951</v>
      </c>
      <c r="K630" s="180" vm="5507">
        <f ca="1"/>
        <v>123.34</v>
      </c>
      <c r="L630" s="180" vm="5508">
        <f ca="1"/>
        <v>120.62</v>
      </c>
      <c r="M630" s="180" vm="2400">
        <f ca="1"/>
        <v>123.36</v>
      </c>
      <c r="N630" s="180" vm="5509">
        <f ca="1"/>
        <v>118.02</v>
      </c>
      <c r="O630" s="180" vm="5510">
        <f ca="1"/>
        <v>1206924</v>
      </c>
      <c r="Q630" s="182">
        <f t="shared" ca="1" si="19"/>
        <v>8.1109583487968347E-4</v>
      </c>
    </row>
    <row r="631" spans="1:17" x14ac:dyDescent="0.25">
      <c r="A631" s="178">
        <f t="shared" si="20"/>
        <v>627</v>
      </c>
      <c r="B631" s="178" vm="5511">
        <f ca="1"/>
        <v>43126</v>
      </c>
      <c r="C631" s="178" vm="341">
        <f ca="1"/>
        <v>13.82</v>
      </c>
      <c r="D631" s="178" vm="5512">
        <f ca="1"/>
        <v>13.81</v>
      </c>
      <c r="E631" s="178" vm="233">
        <f ca="1"/>
        <v>13.95</v>
      </c>
      <c r="F631" s="178" vm="5513">
        <f ca="1"/>
        <v>13.734999999999999</v>
      </c>
      <c r="G631" s="178" vm="5514">
        <f ca="1"/>
        <v>583033</v>
      </c>
      <c r="I631" s="178">
        <f ca="1"/>
        <v>1883</v>
      </c>
      <c r="J631" s="180" vm="5515">
        <f ca="1"/>
        <v>44950</v>
      </c>
      <c r="K631" s="180" vm="5516">
        <f ca="1"/>
        <v>123.24</v>
      </c>
      <c r="L631" s="180" vm="3041">
        <f ca="1"/>
        <v>124.1</v>
      </c>
      <c r="M631" s="180" vm="5517">
        <f ca="1"/>
        <v>125</v>
      </c>
      <c r="N631" s="180" vm="5518">
        <f ca="1"/>
        <v>122.05</v>
      </c>
      <c r="O631" s="180" vm="5519">
        <f ca="1"/>
        <v>1326069</v>
      </c>
      <c r="Q631" s="182">
        <f t="shared" ca="1" si="19"/>
        <v>-1.8888959301568226E-2</v>
      </c>
    </row>
    <row r="632" spans="1:17" x14ac:dyDescent="0.25">
      <c r="A632" s="178">
        <f t="shared" si="20"/>
        <v>628</v>
      </c>
      <c r="B632" s="178" vm="5520">
        <f ca="1"/>
        <v>43129</v>
      </c>
      <c r="C632" s="178" vm="5521">
        <f ca="1"/>
        <v>13.77</v>
      </c>
      <c r="D632" s="178" vm="5445">
        <f ca="1"/>
        <v>13.74</v>
      </c>
      <c r="E632" s="178" vm="5522">
        <f ca="1"/>
        <v>13.9</v>
      </c>
      <c r="F632" s="178" vm="5523">
        <f ca="1"/>
        <v>13.48</v>
      </c>
      <c r="G632" s="178" vm="5524">
        <f ca="1"/>
        <v>804857</v>
      </c>
      <c r="I632" s="178">
        <f ca="1"/>
        <v>1882</v>
      </c>
      <c r="J632" s="180" vm="5525">
        <f ca="1"/>
        <v>44949</v>
      </c>
      <c r="K632" s="180" vm="3051">
        <f ca="1"/>
        <v>125.59</v>
      </c>
      <c r="L632" s="180" vm="5526">
        <f ca="1"/>
        <v>122.73</v>
      </c>
      <c r="M632" s="180" vm="5261">
        <f ca="1"/>
        <v>126.33</v>
      </c>
      <c r="N632" s="180" vm="5527">
        <f ca="1"/>
        <v>121.92010000000001</v>
      </c>
      <c r="O632" s="180" vm="5528">
        <f ca="1"/>
        <v>1317781</v>
      </c>
      <c r="Q632" s="182">
        <f t="shared" ca="1" si="19"/>
        <v>2.5728262951809581E-2</v>
      </c>
    </row>
    <row r="633" spans="1:17" x14ac:dyDescent="0.25">
      <c r="A633" s="178">
        <f t="shared" si="20"/>
        <v>629</v>
      </c>
      <c r="B633" s="178" vm="5529">
        <f ca="1"/>
        <v>43130</v>
      </c>
      <c r="C633" s="178" vm="342">
        <f ca="1"/>
        <v>13.73</v>
      </c>
      <c r="D633" s="178" vm="5472">
        <f ca="1"/>
        <v>13.65</v>
      </c>
      <c r="E633" s="178" vm="233">
        <f ca="1"/>
        <v>13.95</v>
      </c>
      <c r="F633" s="178" vm="208">
        <f ca="1"/>
        <v>13.58</v>
      </c>
      <c r="G633" s="178" vm="5530">
        <f ca="1"/>
        <v>817808</v>
      </c>
      <c r="I633" s="178">
        <f ca="1"/>
        <v>1881</v>
      </c>
      <c r="J633" s="180" vm="5531">
        <f ca="1"/>
        <v>44946</v>
      </c>
      <c r="K633" s="180" vm="5532">
        <f ca="1"/>
        <v>122.4</v>
      </c>
      <c r="L633" s="180" vm="5305">
        <f ca="1"/>
        <v>122.94</v>
      </c>
      <c r="M633" s="180" vm="5533">
        <f ca="1"/>
        <v>124.6296</v>
      </c>
      <c r="N633" s="180" vm="5534">
        <f ca="1"/>
        <v>121.24</v>
      </c>
      <c r="O633" s="180" vm="5535">
        <f ca="1"/>
        <v>1403767</v>
      </c>
      <c r="Q633" s="182">
        <f t="shared" ca="1" si="19"/>
        <v>7.956405012498188E-3</v>
      </c>
    </row>
    <row r="634" spans="1:17" x14ac:dyDescent="0.25">
      <c r="A634" s="178">
        <f t="shared" si="20"/>
        <v>630</v>
      </c>
      <c r="B634" s="178" vm="5536">
        <f ca="1"/>
        <v>43131</v>
      </c>
      <c r="C634" s="178" vm="185">
        <f ca="1"/>
        <v>13.51</v>
      </c>
      <c r="D634" s="178" vm="5537">
        <f ca="1"/>
        <v>13.72</v>
      </c>
      <c r="E634" s="178" vm="5456">
        <f ca="1"/>
        <v>13.88</v>
      </c>
      <c r="F634" s="178" vm="5523">
        <f ca="1"/>
        <v>13.48</v>
      </c>
      <c r="G634" s="178" vm="5538">
        <f ca="1"/>
        <v>607215</v>
      </c>
      <c r="I634" s="178">
        <f ca="1"/>
        <v>1880</v>
      </c>
      <c r="J634" s="180" vm="5539">
        <f ca="1"/>
        <v>44945</v>
      </c>
      <c r="K634" s="180" vm="5540">
        <f ca="1"/>
        <v>121.43</v>
      </c>
      <c r="L634" s="180" vm="5541">
        <f ca="1"/>
        <v>125.6</v>
      </c>
      <c r="M634" s="180" vm="5542">
        <f ca="1"/>
        <v>125.8</v>
      </c>
      <c r="N634" s="180" vm="5543">
        <f ca="1"/>
        <v>121.22</v>
      </c>
      <c r="O634" s="180" vm="5544">
        <f ca="1"/>
        <v>1729449</v>
      </c>
      <c r="Q634" s="182">
        <f t="shared" ca="1" si="19"/>
        <v>-4.854307772910222E-2</v>
      </c>
    </row>
    <row r="635" spans="1:17" x14ac:dyDescent="0.25">
      <c r="A635" s="178">
        <f t="shared" si="20"/>
        <v>631</v>
      </c>
      <c r="B635" s="178" vm="5545">
        <f ca="1"/>
        <v>43132</v>
      </c>
      <c r="C635" s="178" vm="303">
        <f ca="1"/>
        <v>13.78</v>
      </c>
      <c r="D635" s="178" vm="5546">
        <f ca="1"/>
        <v>13.37</v>
      </c>
      <c r="E635" s="178" vm="175">
        <f ca="1"/>
        <v>13.79</v>
      </c>
      <c r="F635" s="178" vm="5547">
        <f ca="1"/>
        <v>13.204800000000001</v>
      </c>
      <c r="G635" s="178" vm="5548">
        <f ca="1"/>
        <v>1005676</v>
      </c>
      <c r="I635" s="178">
        <f ca="1"/>
        <v>1879</v>
      </c>
      <c r="J635" s="180" vm="5549">
        <f ca="1"/>
        <v>44944</v>
      </c>
      <c r="K635" s="180" vm="2950">
        <f ca="1"/>
        <v>127.47</v>
      </c>
      <c r="L635" s="180" vm="5550">
        <f ca="1"/>
        <v>128.72</v>
      </c>
      <c r="M635" s="180" vm="5551">
        <f ca="1"/>
        <v>131.1799</v>
      </c>
      <c r="N635" s="180" vm="5552">
        <f ca="1"/>
        <v>127.13</v>
      </c>
      <c r="O635" s="180" vm="5553">
        <f ca="1"/>
        <v>1352126</v>
      </c>
      <c r="Q635" s="182">
        <f t="shared" ca="1" si="19"/>
        <v>-4.5397698507044478E-3</v>
      </c>
    </row>
    <row r="636" spans="1:17" x14ac:dyDescent="0.25">
      <c r="A636" s="178">
        <f t="shared" si="20"/>
        <v>632</v>
      </c>
      <c r="B636" s="178" vm="5554">
        <f ca="1"/>
        <v>43133</v>
      </c>
      <c r="C636" s="178" vm="5426">
        <f ca="1"/>
        <v>13.47</v>
      </c>
      <c r="D636" s="178" vm="5555">
        <f ca="1"/>
        <v>13.83</v>
      </c>
      <c r="E636" s="178" vm="5556">
        <f ca="1"/>
        <v>13.98</v>
      </c>
      <c r="F636" s="178" vm="5557">
        <f ca="1"/>
        <v>13.33</v>
      </c>
      <c r="G636" s="178" vm="5558">
        <f ca="1"/>
        <v>602772</v>
      </c>
      <c r="I636" s="178">
        <f ca="1"/>
        <v>1878</v>
      </c>
      <c r="J636" s="180" vm="5559">
        <f ca="1"/>
        <v>44943</v>
      </c>
      <c r="K636" s="180" vm="3222">
        <f ca="1"/>
        <v>128.05000000000001</v>
      </c>
      <c r="L636" s="180" vm="5560">
        <f ca="1"/>
        <v>125.51</v>
      </c>
      <c r="M636" s="180" vm="5561">
        <f ca="1"/>
        <v>129.01</v>
      </c>
      <c r="N636" s="180" vm="5562">
        <f ca="1"/>
        <v>124.88</v>
      </c>
      <c r="O636" s="180" vm="5563">
        <f ca="1"/>
        <v>1073578</v>
      </c>
      <c r="Q636" s="182">
        <f t="shared" ca="1" si="19"/>
        <v>1.7568498503650772E-2</v>
      </c>
    </row>
    <row r="637" spans="1:17" x14ac:dyDescent="0.25">
      <c r="A637" s="178">
        <f t="shared" si="20"/>
        <v>633</v>
      </c>
      <c r="B637" s="178" vm="5564">
        <f ca="1"/>
        <v>43136</v>
      </c>
      <c r="C637" s="178" vm="5565">
        <f ca="1"/>
        <v>12.87</v>
      </c>
      <c r="D637" s="178" vm="5557">
        <f ca="1"/>
        <v>13.33</v>
      </c>
      <c r="E637" s="178" vm="185">
        <f ca="1"/>
        <v>13.51</v>
      </c>
      <c r="F637" s="178" vm="5328">
        <f ca="1"/>
        <v>12.86</v>
      </c>
      <c r="G637" s="178" vm="5566">
        <f ca="1"/>
        <v>1098031</v>
      </c>
      <c r="I637" s="178">
        <f ca="1"/>
        <v>1877</v>
      </c>
      <c r="J637" s="180" vm="5567">
        <f ca="1"/>
        <v>44939</v>
      </c>
      <c r="K637" s="180" vm="5568">
        <f ca="1"/>
        <v>125.82</v>
      </c>
      <c r="L637" s="180" vm="5517">
        <f ca="1"/>
        <v>125</v>
      </c>
      <c r="M637" s="180" vm="5569">
        <f ca="1"/>
        <v>127.6581</v>
      </c>
      <c r="N637" s="180" vm="5570">
        <f ca="1"/>
        <v>122.715</v>
      </c>
      <c r="O637" s="180" vm="5571">
        <f ca="1"/>
        <v>1459323</v>
      </c>
      <c r="Q637" s="182">
        <f t="shared" ca="1" si="19"/>
        <v>-1.0200539164693979E-2</v>
      </c>
    </row>
    <row r="638" spans="1:17" x14ac:dyDescent="0.25">
      <c r="A638" s="178">
        <f t="shared" si="20"/>
        <v>634</v>
      </c>
      <c r="B638" s="178" vm="5572">
        <f ca="1"/>
        <v>43137</v>
      </c>
      <c r="C638" s="178" vm="5287">
        <f ca="1"/>
        <v>13</v>
      </c>
      <c r="D638" s="178" vm="5573">
        <f ca="1"/>
        <v>12.45</v>
      </c>
      <c r="E638" s="178" vm="5299">
        <f ca="1"/>
        <v>13.1</v>
      </c>
      <c r="F638" s="178" vm="5574">
        <f ca="1"/>
        <v>12.32</v>
      </c>
      <c r="G638" s="178" vm="5575">
        <f ca="1"/>
        <v>930155</v>
      </c>
      <c r="I638" s="178">
        <f ca="1"/>
        <v>1876</v>
      </c>
      <c r="J638" s="180" vm="5576">
        <f ca="1"/>
        <v>44938</v>
      </c>
      <c r="K638" s="180" vm="5577">
        <f ca="1"/>
        <v>127.11</v>
      </c>
      <c r="L638" s="180" vm="5578">
        <f ca="1"/>
        <v>124.02</v>
      </c>
      <c r="M638" s="180" vm="5243">
        <f ca="1"/>
        <v>127.4</v>
      </c>
      <c r="N638" s="180" vm="5579">
        <f ca="1"/>
        <v>121.38</v>
      </c>
      <c r="O638" s="180" vm="5580">
        <f ca="1"/>
        <v>1694504</v>
      </c>
      <c r="Q638" s="182">
        <f t="shared" ca="1" si="19"/>
        <v>3.7350069908400695E-2</v>
      </c>
    </row>
    <row r="639" spans="1:17" x14ac:dyDescent="0.25">
      <c r="A639" s="178">
        <f t="shared" si="20"/>
        <v>635</v>
      </c>
      <c r="B639" s="178" vm="5581">
        <f ca="1"/>
        <v>43138</v>
      </c>
      <c r="C639" s="178" vm="5582">
        <f ca="1"/>
        <v>13.16</v>
      </c>
      <c r="D639" s="178" vm="5287">
        <f ca="1"/>
        <v>13</v>
      </c>
      <c r="E639" s="178" vm="5320">
        <f ca="1"/>
        <v>13.34</v>
      </c>
      <c r="F639" s="178" vm="5583">
        <f ca="1"/>
        <v>12.811500000000001</v>
      </c>
      <c r="G639" s="178" vm="5584">
        <f ca="1"/>
        <v>467626</v>
      </c>
      <c r="I639" s="178">
        <f ca="1"/>
        <v>1875</v>
      </c>
      <c r="J639" s="180" vm="5585">
        <f ca="1"/>
        <v>44937</v>
      </c>
      <c r="K639" s="180" vm="5586">
        <f ca="1"/>
        <v>122.45</v>
      </c>
      <c r="L639" s="180" vm="5587">
        <f ca="1"/>
        <v>116.73</v>
      </c>
      <c r="M639" s="180" vm="5588">
        <f ca="1"/>
        <v>124.15</v>
      </c>
      <c r="N639" s="180" vm="5589">
        <f ca="1"/>
        <v>116.15</v>
      </c>
      <c r="O639" s="180" vm="5590">
        <f ca="1"/>
        <v>2078914</v>
      </c>
      <c r="Q639" s="182">
        <f t="shared" ca="1" si="19"/>
        <v>6.0425580785255499E-2</v>
      </c>
    </row>
    <row r="640" spans="1:17" x14ac:dyDescent="0.25">
      <c r="A640" s="178">
        <f t="shared" si="20"/>
        <v>636</v>
      </c>
      <c r="B640" s="178" vm="5591">
        <f ca="1"/>
        <v>43139</v>
      </c>
      <c r="C640" s="178" vm="5289">
        <f ca="1"/>
        <v>12.63</v>
      </c>
      <c r="D640" s="178" vm="5592">
        <f ca="1"/>
        <v>13.12</v>
      </c>
      <c r="E640" s="178" vm="5592">
        <f ca="1"/>
        <v>13.12</v>
      </c>
      <c r="F640" s="178" vm="5254">
        <f ca="1"/>
        <v>12.55</v>
      </c>
      <c r="G640" s="178" vm="5593">
        <f ca="1"/>
        <v>1395033</v>
      </c>
      <c r="I640" s="178">
        <f ca="1"/>
        <v>1874</v>
      </c>
      <c r="J640" s="180" vm="5594">
        <f ca="1"/>
        <v>44936</v>
      </c>
      <c r="K640" s="180" vm="5595">
        <f ca="1"/>
        <v>115.27</v>
      </c>
      <c r="L640" s="180" vm="5596">
        <f ca="1"/>
        <v>112.17</v>
      </c>
      <c r="M640" s="180" vm="5597">
        <f ca="1"/>
        <v>115.38</v>
      </c>
      <c r="N640" s="180" vm="1136">
        <f ca="1"/>
        <v>109.65</v>
      </c>
      <c r="O640" s="180" vm="5598">
        <f ca="1"/>
        <v>1716648</v>
      </c>
      <c r="Q640" s="182">
        <f t="shared" ca="1" si="19"/>
        <v>1.6091296041969988E-2</v>
      </c>
    </row>
    <row r="641" spans="1:17" x14ac:dyDescent="0.25">
      <c r="A641" s="178">
        <f t="shared" si="20"/>
        <v>637</v>
      </c>
      <c r="B641" s="178" vm="5599">
        <f ca="1"/>
        <v>43140</v>
      </c>
      <c r="C641" s="178" vm="5600">
        <f ca="1"/>
        <v>12.88</v>
      </c>
      <c r="D641" s="178" vm="5601">
        <f ca="1"/>
        <v>12.83</v>
      </c>
      <c r="E641" s="178" vm="5602">
        <f ca="1"/>
        <v>13.01</v>
      </c>
      <c r="F641" s="178" vm="5603">
        <f ca="1"/>
        <v>12.46</v>
      </c>
      <c r="G641" s="178" vm="5604">
        <f ca="1"/>
        <v>763680</v>
      </c>
      <c r="I641" s="178">
        <f ca="1"/>
        <v>1873</v>
      </c>
      <c r="J641" s="180" vm="5605">
        <f ca="1"/>
        <v>44935</v>
      </c>
      <c r="K641" s="180" vm="5606">
        <f ca="1"/>
        <v>113.43</v>
      </c>
      <c r="L641" s="180" vm="5607">
        <f ca="1"/>
        <v>110.875</v>
      </c>
      <c r="M641" s="180" vm="5608">
        <f ca="1"/>
        <v>114.86</v>
      </c>
      <c r="N641" s="180" vm="1112">
        <f ca="1"/>
        <v>108.88</v>
      </c>
      <c r="O641" s="180" vm="5609">
        <f ca="1"/>
        <v>1492174</v>
      </c>
      <c r="Q641" s="182">
        <f t="shared" ca="1" si="19"/>
        <v>2.0665204975033893E-2</v>
      </c>
    </row>
    <row r="642" spans="1:17" x14ac:dyDescent="0.25">
      <c r="A642" s="178">
        <f t="shared" si="20"/>
        <v>638</v>
      </c>
      <c r="B642" s="178" vm="5610">
        <f ca="1"/>
        <v>43143</v>
      </c>
      <c r="C642" s="178" vm="5611">
        <f ca="1"/>
        <v>12.74</v>
      </c>
      <c r="D642" s="178" vm="5612">
        <f ca="1"/>
        <v>12.94</v>
      </c>
      <c r="E642" s="178" vm="5256">
        <f ca="1"/>
        <v>13.04</v>
      </c>
      <c r="F642" s="178" vm="5254">
        <f ca="1"/>
        <v>12.55</v>
      </c>
      <c r="G642" s="178" vm="5613">
        <f ca="1"/>
        <v>2096170</v>
      </c>
      <c r="I642" s="178">
        <f ca="1"/>
        <v>1872</v>
      </c>
      <c r="J642" s="180" vm="5614">
        <f ca="1"/>
        <v>44932</v>
      </c>
      <c r="K642" s="180" vm="5615">
        <f ca="1"/>
        <v>111.11</v>
      </c>
      <c r="L642" s="180" vm="5616">
        <f ca="1"/>
        <v>110.37</v>
      </c>
      <c r="M642" s="180" vm="5617">
        <f ca="1"/>
        <v>115.99</v>
      </c>
      <c r="N642" s="180" vm="1364">
        <f ca="1"/>
        <v>109.84</v>
      </c>
      <c r="O642" s="180" vm="5618">
        <f ca="1"/>
        <v>1810820</v>
      </c>
      <c r="Q642" s="182">
        <f t="shared" ca="1" si="19"/>
        <v>1.0494984595147147E-2</v>
      </c>
    </row>
    <row r="643" spans="1:17" x14ac:dyDescent="0.25">
      <c r="A643" s="178">
        <f t="shared" si="20"/>
        <v>639</v>
      </c>
      <c r="B643" s="178" vm="5619">
        <f ca="1"/>
        <v>43144</v>
      </c>
      <c r="C643" s="178" vm="5265">
        <f ca="1"/>
        <v>12.9</v>
      </c>
      <c r="D643" s="178" vm="5620">
        <f ca="1"/>
        <v>12.77</v>
      </c>
      <c r="E643" s="178" vm="5621">
        <f ca="1"/>
        <v>13.08</v>
      </c>
      <c r="F643" s="178" vm="5622">
        <f ca="1"/>
        <v>12.6462</v>
      </c>
      <c r="G643" s="178" vm="5623">
        <f ca="1"/>
        <v>351573</v>
      </c>
      <c r="I643" s="178">
        <f ca="1"/>
        <v>1871</v>
      </c>
      <c r="J643" s="180" vm="5624">
        <f ca="1"/>
        <v>44931</v>
      </c>
      <c r="K643" s="180" vm="432">
        <f ca="1"/>
        <v>109.95</v>
      </c>
      <c r="L643" s="180" vm="4838">
        <f ca="1"/>
        <v>107.17</v>
      </c>
      <c r="M643" s="180" vm="5625">
        <f ca="1"/>
        <v>110.49</v>
      </c>
      <c r="N643" s="180" vm="5626">
        <f ca="1"/>
        <v>104.45</v>
      </c>
      <c r="O643" s="180" vm="5627">
        <f ca="1"/>
        <v>1076424</v>
      </c>
      <c r="Q643" s="182">
        <f t="shared" ca="1" si="19"/>
        <v>1.2999084542846652E-2</v>
      </c>
    </row>
    <row r="644" spans="1:17" x14ac:dyDescent="0.25">
      <c r="A644" s="178">
        <f t="shared" si="20"/>
        <v>640</v>
      </c>
      <c r="B644" s="178" vm="5628">
        <f ca="1"/>
        <v>43145</v>
      </c>
      <c r="C644" s="178" vm="5629">
        <f ca="1"/>
        <v>13.29</v>
      </c>
      <c r="D644" s="178" vm="5630">
        <f ca="1"/>
        <v>12.76</v>
      </c>
      <c r="E644" s="178" vm="5407">
        <f ca="1"/>
        <v>13.35</v>
      </c>
      <c r="F644" s="178" vm="5631">
        <f ca="1"/>
        <v>12.71</v>
      </c>
      <c r="G644" s="178" vm="5632">
        <f ca="1"/>
        <v>904150</v>
      </c>
      <c r="I644" s="178">
        <f ca="1"/>
        <v>1870</v>
      </c>
      <c r="J644" s="180" vm="5633">
        <f ca="1"/>
        <v>44930</v>
      </c>
      <c r="K644" s="180" vm="1643">
        <f ca="1"/>
        <v>108.53</v>
      </c>
      <c r="L644" s="180" vm="1763">
        <f ca="1"/>
        <v>108.25</v>
      </c>
      <c r="M644" s="180" vm="5634">
        <f ca="1"/>
        <v>110.13</v>
      </c>
      <c r="N644" s="180" vm="146">
        <f ca="1"/>
        <v>107.3</v>
      </c>
      <c r="O644" s="180" vm="5635">
        <f ca="1"/>
        <v>1280440</v>
      </c>
      <c r="Q644" s="182">
        <f t="shared" ca="1" si="19"/>
        <v>1.5975077356319461E-2</v>
      </c>
    </row>
    <row r="645" spans="1:17" x14ac:dyDescent="0.25">
      <c r="A645" s="178">
        <f t="shared" si="20"/>
        <v>641</v>
      </c>
      <c r="B645" s="178" vm="5636">
        <f ca="1"/>
        <v>43146</v>
      </c>
      <c r="C645" s="178" vm="5637">
        <f ca="1"/>
        <v>13.26</v>
      </c>
      <c r="D645" s="178" vm="5436">
        <f ca="1"/>
        <v>13.41</v>
      </c>
      <c r="E645" s="178" vm="5638">
        <f ca="1"/>
        <v>13.44</v>
      </c>
      <c r="F645" s="178" vm="5310">
        <f ca="1"/>
        <v>13.03</v>
      </c>
      <c r="G645" s="178" vm="5639">
        <f ca="1"/>
        <v>328761</v>
      </c>
      <c r="I645" s="178">
        <f ca="1"/>
        <v>1869</v>
      </c>
      <c r="J645" s="180" vm="5640">
        <f ca="1"/>
        <v>44929</v>
      </c>
      <c r="K645" s="180" vm="5641">
        <f ca="1"/>
        <v>106.81</v>
      </c>
      <c r="L645" s="180" vm="5642">
        <f ca="1"/>
        <v>109.89</v>
      </c>
      <c r="M645" s="180" vm="5643">
        <f ca="1"/>
        <v>110.61</v>
      </c>
      <c r="N645" s="180" vm="5644">
        <f ca="1"/>
        <v>105.78</v>
      </c>
      <c r="O645" s="180" vm="5645">
        <f ca="1"/>
        <v>1336497</v>
      </c>
      <c r="Q645" s="182">
        <f t="shared" ca="1" si="19"/>
        <v>-1.5053248382486478E-2</v>
      </c>
    </row>
    <row r="646" spans="1:17" x14ac:dyDescent="0.25">
      <c r="A646" s="178">
        <f t="shared" si="20"/>
        <v>642</v>
      </c>
      <c r="B646" s="178" vm="5646">
        <f ca="1"/>
        <v>43147</v>
      </c>
      <c r="C646" s="178" vm="5647">
        <f ca="1"/>
        <v>13.25</v>
      </c>
      <c r="D646" s="178" vm="5648">
        <f ca="1"/>
        <v>13.2</v>
      </c>
      <c r="E646" s="178" vm="5472">
        <f ca="1"/>
        <v>13.65</v>
      </c>
      <c r="F646" s="178" vm="5649">
        <f ca="1"/>
        <v>13.13</v>
      </c>
      <c r="G646" s="178" vm="5650">
        <f ca="1"/>
        <v>763373</v>
      </c>
      <c r="I646" s="178">
        <f ca="1"/>
        <v>1868</v>
      </c>
      <c r="J646" s="180" vm="5651">
        <f ca="1"/>
        <v>44925</v>
      </c>
      <c r="K646" s="180" vm="840">
        <f ca="1"/>
        <v>108.43</v>
      </c>
      <c r="L646" s="180" vm="1251">
        <f ca="1"/>
        <v>105.77</v>
      </c>
      <c r="M646" s="180" vm="5652">
        <f ca="1"/>
        <v>108.51</v>
      </c>
      <c r="N646" s="180" vm="5653">
        <f ca="1"/>
        <v>104.86</v>
      </c>
      <c r="O646" s="180" vm="5654">
        <f ca="1"/>
        <v>940039</v>
      </c>
      <c r="Q646" s="182">
        <f t="shared" ref="Q646:Q709" ca="1" si="21">LN(K646/K647)</f>
        <v>6.8480741433011088E-3</v>
      </c>
    </row>
    <row r="647" spans="1:17" x14ac:dyDescent="0.25">
      <c r="A647" s="178">
        <f t="shared" ref="A647:A710" si="22">A646+1</f>
        <v>643</v>
      </c>
      <c r="B647" s="178" vm="5655">
        <f ca="1"/>
        <v>43151</v>
      </c>
      <c r="C647" s="178" vm="5523">
        <f ca="1"/>
        <v>13.48</v>
      </c>
      <c r="D647" s="178" vm="5656">
        <f ca="1"/>
        <v>13.14</v>
      </c>
      <c r="E647" s="178" vm="5397">
        <f ca="1"/>
        <v>13.55</v>
      </c>
      <c r="F647" s="178" vm="5446">
        <f ca="1"/>
        <v>13.11</v>
      </c>
      <c r="G647" s="178" vm="5657">
        <f ca="1"/>
        <v>807060</v>
      </c>
      <c r="I647" s="178">
        <f ca="1"/>
        <v>1867</v>
      </c>
      <c r="J647" s="180" vm="5658">
        <f ca="1"/>
        <v>44924</v>
      </c>
      <c r="K647" s="180" vm="884">
        <f ca="1"/>
        <v>107.69</v>
      </c>
      <c r="L647" s="180" vm="873">
        <f ca="1"/>
        <v>105.99</v>
      </c>
      <c r="M647" s="180" vm="5659">
        <f ca="1"/>
        <v>108.83</v>
      </c>
      <c r="N647" s="180" vm="327">
        <f ca="1"/>
        <v>104.29</v>
      </c>
      <c r="O647" s="180" vm="5660">
        <f ca="1"/>
        <v>1306552</v>
      </c>
      <c r="Q647" s="182">
        <f t="shared" ca="1" si="21"/>
        <v>2.367864080885251E-2</v>
      </c>
    </row>
    <row r="648" spans="1:17" x14ac:dyDescent="0.25">
      <c r="A648" s="178">
        <f t="shared" si="22"/>
        <v>644</v>
      </c>
      <c r="B648" s="178" vm="5661">
        <f ca="1"/>
        <v>43152</v>
      </c>
      <c r="C648" s="178" vm="5415">
        <f ca="1"/>
        <v>13.45</v>
      </c>
      <c r="D648" s="178" vm="5426">
        <f ca="1"/>
        <v>13.47</v>
      </c>
      <c r="E648" s="178" vm="175">
        <f ca="1"/>
        <v>13.79</v>
      </c>
      <c r="F648" s="178" vm="5647">
        <f ca="1"/>
        <v>13.25</v>
      </c>
      <c r="G648" s="178" vm="5662">
        <f ca="1"/>
        <v>917489</v>
      </c>
      <c r="I648" s="178">
        <f ca="1"/>
        <v>1866</v>
      </c>
      <c r="J648" s="180" vm="5663">
        <f ca="1"/>
        <v>44923</v>
      </c>
      <c r="K648" s="180" vm="5664">
        <f ca="1"/>
        <v>105.17</v>
      </c>
      <c r="L648" s="180" vm="5665">
        <f ca="1"/>
        <v>108.1</v>
      </c>
      <c r="M648" s="180" vm="5666">
        <f ca="1"/>
        <v>108.5531</v>
      </c>
      <c r="N648" s="180" vm="4818">
        <f ca="1"/>
        <v>103.36</v>
      </c>
      <c r="O648" s="180" vm="5667">
        <f ca="1"/>
        <v>1178965</v>
      </c>
      <c r="Q648" s="182">
        <f t="shared" ca="1" si="21"/>
        <v>-2.627532222711193E-2</v>
      </c>
    </row>
    <row r="649" spans="1:17" x14ac:dyDescent="0.25">
      <c r="A649" s="178">
        <f t="shared" si="22"/>
        <v>645</v>
      </c>
      <c r="B649" s="178" vm="5668">
        <f ca="1"/>
        <v>43153</v>
      </c>
      <c r="C649" s="178" vm="221">
        <f ca="1"/>
        <v>13.75</v>
      </c>
      <c r="D649" s="178" vm="5669">
        <f ca="1"/>
        <v>13.56</v>
      </c>
      <c r="E649" s="178" vm="5670">
        <f ca="1"/>
        <v>13.86</v>
      </c>
      <c r="F649" s="178" vm="5523">
        <f ca="1"/>
        <v>13.48</v>
      </c>
      <c r="G649" s="178" vm="5671">
        <f ca="1"/>
        <v>826363</v>
      </c>
      <c r="I649" s="178">
        <f ca="1"/>
        <v>1865</v>
      </c>
      <c r="J649" s="180" vm="5672">
        <f ca="1"/>
        <v>44922</v>
      </c>
      <c r="K649" s="180" vm="5673">
        <f ca="1"/>
        <v>107.97</v>
      </c>
      <c r="L649" s="180" vm="3481">
        <f ca="1"/>
        <v>103</v>
      </c>
      <c r="M649" s="180" vm="5674">
        <f ca="1"/>
        <v>108.09</v>
      </c>
      <c r="N649" s="180" vm="402">
        <f ca="1"/>
        <v>102</v>
      </c>
      <c r="O649" s="180" vm="5675">
        <f ca="1"/>
        <v>1536719</v>
      </c>
      <c r="Q649" s="182">
        <f t="shared" ca="1" si="21"/>
        <v>4.7124422529413221E-2</v>
      </c>
    </row>
    <row r="650" spans="1:17" x14ac:dyDescent="0.25">
      <c r="A650" s="178">
        <f t="shared" si="22"/>
        <v>646</v>
      </c>
      <c r="B650" s="178" vm="5676">
        <f ca="1"/>
        <v>43154</v>
      </c>
      <c r="C650" s="178" vm="342">
        <f ca="1"/>
        <v>13.73</v>
      </c>
      <c r="D650" s="178" vm="5456">
        <f ca="1"/>
        <v>13.88</v>
      </c>
      <c r="E650" s="178" vm="5522">
        <f ca="1"/>
        <v>13.9</v>
      </c>
      <c r="F650" s="178" vm="5464">
        <f ca="1"/>
        <v>13.66</v>
      </c>
      <c r="G650" s="178" vm="5677">
        <f ca="1"/>
        <v>696418</v>
      </c>
      <c r="I650" s="178">
        <f ca="1"/>
        <v>1864</v>
      </c>
      <c r="J650" s="180" vm="5678">
        <f ca="1"/>
        <v>44918</v>
      </c>
      <c r="K650" s="180" vm="3481">
        <f ca="1"/>
        <v>103</v>
      </c>
      <c r="L650" s="180" vm="1292">
        <f ca="1"/>
        <v>102.48</v>
      </c>
      <c r="M650" s="180" vm="5679">
        <f ca="1"/>
        <v>103.17</v>
      </c>
      <c r="N650" s="180" vm="5680">
        <f ca="1"/>
        <v>99.1</v>
      </c>
      <c r="O650" s="180" vm="5681">
        <f ca="1"/>
        <v>1241770</v>
      </c>
      <c r="Q650" s="182">
        <f t="shared" ca="1" si="21"/>
        <v>5.3541135447269265E-3</v>
      </c>
    </row>
    <row r="651" spans="1:17" x14ac:dyDescent="0.25">
      <c r="A651" s="178">
        <f t="shared" si="22"/>
        <v>647</v>
      </c>
      <c r="B651" s="178" vm="5682">
        <f ca="1"/>
        <v>43157</v>
      </c>
      <c r="C651" s="178" vm="5683">
        <f ca="1"/>
        <v>14.67</v>
      </c>
      <c r="D651" s="178" vm="342">
        <f ca="1"/>
        <v>13.73</v>
      </c>
      <c r="E651" s="178" vm="5684">
        <f ca="1"/>
        <v>14.76</v>
      </c>
      <c r="F651" s="178" vm="5685">
        <f ca="1"/>
        <v>13.68</v>
      </c>
      <c r="G651" s="178" vm="5686">
        <f ca="1"/>
        <v>1635616</v>
      </c>
      <c r="I651" s="178">
        <f ca="1"/>
        <v>1863</v>
      </c>
      <c r="J651" s="180" vm="5687">
        <f ca="1"/>
        <v>44917</v>
      </c>
      <c r="K651" s="180" vm="3504">
        <f ca="1"/>
        <v>102.45</v>
      </c>
      <c r="L651" s="180" vm="5688">
        <f ca="1"/>
        <v>101.23</v>
      </c>
      <c r="M651" s="180" vm="1335">
        <f ca="1"/>
        <v>102.67</v>
      </c>
      <c r="N651" s="180" vm="664">
        <f ca="1"/>
        <v>98.3</v>
      </c>
      <c r="O651" s="180" vm="5689">
        <f ca="1"/>
        <v>1423637</v>
      </c>
      <c r="Q651" s="182">
        <f t="shared" ca="1" si="21"/>
        <v>-4.8792389355410812E-4</v>
      </c>
    </row>
    <row r="652" spans="1:17" x14ac:dyDescent="0.25">
      <c r="A652" s="178">
        <f t="shared" si="22"/>
        <v>648</v>
      </c>
      <c r="B652" s="178" vm="5690">
        <f ca="1"/>
        <v>43158</v>
      </c>
      <c r="C652" s="178" vm="361">
        <f ca="1"/>
        <v>14.07</v>
      </c>
      <c r="D652" s="178" vm="127">
        <f ca="1"/>
        <v>14.82</v>
      </c>
      <c r="E652" s="178" vm="118">
        <f ca="1"/>
        <v>14.95</v>
      </c>
      <c r="F652" s="178" vm="5556">
        <f ca="1"/>
        <v>13.98</v>
      </c>
      <c r="G652" s="178" vm="5691">
        <f ca="1"/>
        <v>1762194</v>
      </c>
      <c r="I652" s="178">
        <f ca="1"/>
        <v>1862</v>
      </c>
      <c r="J652" s="180" vm="5692">
        <f ca="1"/>
        <v>44916</v>
      </c>
      <c r="K652" s="180" vm="1738">
        <f ca="1"/>
        <v>102.5</v>
      </c>
      <c r="L652" s="180" vm="5693">
        <f ca="1"/>
        <v>96.94</v>
      </c>
      <c r="M652" s="180" vm="1738">
        <f ca="1"/>
        <v>102.5</v>
      </c>
      <c r="N652" s="180" vm="5693">
        <f ca="1"/>
        <v>96.94</v>
      </c>
      <c r="O652" s="180" vm="5694">
        <f ca="1"/>
        <v>1994322</v>
      </c>
      <c r="Q652" s="182">
        <f t="shared" ca="1" si="21"/>
        <v>8.1262964078765793E-2</v>
      </c>
    </row>
    <row r="653" spans="1:17" x14ac:dyDescent="0.25">
      <c r="A653" s="178">
        <f t="shared" si="22"/>
        <v>649</v>
      </c>
      <c r="B653" s="178" vm="5695">
        <f ca="1"/>
        <v>43159</v>
      </c>
      <c r="C653" s="178" vm="5386">
        <f ca="1"/>
        <v>12.24</v>
      </c>
      <c r="D653" s="178" vm="5648">
        <f ca="1"/>
        <v>13.2</v>
      </c>
      <c r="E653" s="178" vm="5696">
        <f ca="1"/>
        <v>13.3437</v>
      </c>
      <c r="F653" s="178" vm="5697">
        <f ca="1"/>
        <v>12.020099999999999</v>
      </c>
      <c r="G653" s="178" vm="5698">
        <f ca="1"/>
        <v>3891416</v>
      </c>
      <c r="I653" s="178">
        <f ca="1"/>
        <v>1861</v>
      </c>
      <c r="J653" s="180" vm="5699">
        <f ca="1"/>
        <v>44915</v>
      </c>
      <c r="K653" s="180" vm="3450">
        <f ca="1"/>
        <v>94.5</v>
      </c>
      <c r="L653" s="180" vm="5700">
        <f ca="1"/>
        <v>93.51</v>
      </c>
      <c r="M653" s="180" vm="5701">
        <f ca="1"/>
        <v>95.87</v>
      </c>
      <c r="N653" s="180" vm="5702">
        <f ca="1"/>
        <v>92.49</v>
      </c>
      <c r="O653" s="180" vm="5703">
        <f ca="1"/>
        <v>1029907</v>
      </c>
      <c r="Q653" s="182">
        <f t="shared" ca="1" si="21"/>
        <v>6.9020714671793005E-3</v>
      </c>
    </row>
    <row r="654" spans="1:17" x14ac:dyDescent="0.25">
      <c r="A654" s="178">
        <f t="shared" si="22"/>
        <v>650</v>
      </c>
      <c r="B654" s="178" vm="5704">
        <f ca="1"/>
        <v>43160</v>
      </c>
      <c r="C654" s="178" vm="5277">
        <f ca="1"/>
        <v>12.92</v>
      </c>
      <c r="D654" s="178" vm="5705">
        <f ca="1"/>
        <v>12.75</v>
      </c>
      <c r="E654" s="178" vm="5706">
        <f ca="1"/>
        <v>13.6653</v>
      </c>
      <c r="F654" s="178" vm="5346">
        <f ca="1"/>
        <v>12.64</v>
      </c>
      <c r="G654" s="178" vm="5707">
        <f ca="1"/>
        <v>1816898</v>
      </c>
      <c r="I654" s="178">
        <f ca="1"/>
        <v>1860</v>
      </c>
      <c r="J654" s="180" vm="5708">
        <f ca="1"/>
        <v>44914</v>
      </c>
      <c r="K654" s="180" vm="5709">
        <f ca="1"/>
        <v>93.85</v>
      </c>
      <c r="L654" s="180" vm="5710">
        <f ca="1"/>
        <v>94.79</v>
      </c>
      <c r="M654" s="180" vm="5711">
        <f ca="1"/>
        <v>97.51</v>
      </c>
      <c r="N654" s="180" vm="5712">
        <f ca="1"/>
        <v>93.61</v>
      </c>
      <c r="O654" s="180" vm="5713">
        <f ca="1"/>
        <v>1295533</v>
      </c>
      <c r="Q654" s="182">
        <f t="shared" ca="1" si="21"/>
        <v>-1.2284386186140354E-2</v>
      </c>
    </row>
    <row r="655" spans="1:17" x14ac:dyDescent="0.25">
      <c r="A655" s="178">
        <f t="shared" si="22"/>
        <v>651</v>
      </c>
      <c r="B655" s="178" vm="5714">
        <f ca="1"/>
        <v>43161</v>
      </c>
      <c r="C655" s="178" vm="305">
        <f ca="1"/>
        <v>13.63</v>
      </c>
      <c r="D655" s="178" vm="5715">
        <f ca="1"/>
        <v>12.95</v>
      </c>
      <c r="E655" s="178" vm="5716">
        <f ca="1"/>
        <v>13.765000000000001</v>
      </c>
      <c r="F655" s="178" vm="5298">
        <f ca="1"/>
        <v>12.8</v>
      </c>
      <c r="G655" s="178" vm="5717">
        <f ca="1"/>
        <v>1722652</v>
      </c>
      <c r="I655" s="178">
        <f ca="1"/>
        <v>1859</v>
      </c>
      <c r="J655" s="180" vm="5718">
        <f ca="1"/>
        <v>44911</v>
      </c>
      <c r="K655" s="180" vm="5719">
        <f ca="1"/>
        <v>95.01</v>
      </c>
      <c r="L655" s="180" vm="5720">
        <f ca="1"/>
        <v>92.41</v>
      </c>
      <c r="M655" s="180" vm="5721">
        <f ca="1"/>
        <v>95.89</v>
      </c>
      <c r="N655" s="180" vm="5722">
        <f ca="1"/>
        <v>91.42</v>
      </c>
      <c r="O655" s="180" vm="5723">
        <f ca="1"/>
        <v>1678565</v>
      </c>
      <c r="Q655" s="182">
        <f t="shared" ca="1" si="21"/>
        <v>2.7746951318709152E-2</v>
      </c>
    </row>
    <row r="656" spans="1:17" x14ac:dyDescent="0.25">
      <c r="A656" s="178">
        <f t="shared" si="22"/>
        <v>652</v>
      </c>
      <c r="B656" s="178" vm="5724">
        <f ca="1"/>
        <v>43164</v>
      </c>
      <c r="C656" s="178" vm="5725">
        <f ca="1"/>
        <v>13.52</v>
      </c>
      <c r="D656" s="178" vm="5726">
        <f ca="1"/>
        <v>13.49</v>
      </c>
      <c r="E656" s="178" vm="5521">
        <f ca="1"/>
        <v>13.77</v>
      </c>
      <c r="F656" s="178" vm="5727">
        <f ca="1"/>
        <v>13.46</v>
      </c>
      <c r="G656" s="178" vm="5728">
        <f ca="1"/>
        <v>1238337</v>
      </c>
      <c r="I656" s="178">
        <f ca="1"/>
        <v>1858</v>
      </c>
      <c r="J656" s="180" vm="5729">
        <f ca="1"/>
        <v>44910</v>
      </c>
      <c r="K656" s="180" vm="5720">
        <f ca="1"/>
        <v>92.41</v>
      </c>
      <c r="L656" s="180" vm="4421">
        <f ca="1"/>
        <v>94.15</v>
      </c>
      <c r="M656" s="180" vm="5730">
        <f ca="1"/>
        <v>94.64</v>
      </c>
      <c r="N656" s="180" vm="5731">
        <f ca="1"/>
        <v>92.23</v>
      </c>
      <c r="O656" s="180" vm="5732">
        <f ca="1"/>
        <v>1202018</v>
      </c>
      <c r="Q656" s="182">
        <f t="shared" ca="1" si="21"/>
        <v>-4.5998487841877558E-2</v>
      </c>
    </row>
    <row r="657" spans="1:17" x14ac:dyDescent="0.25">
      <c r="A657" s="178">
        <f t="shared" si="22"/>
        <v>653</v>
      </c>
      <c r="B657" s="178" vm="5733">
        <f ca="1"/>
        <v>43165</v>
      </c>
      <c r="C657" s="178" vm="233">
        <f ca="1"/>
        <v>13.95</v>
      </c>
      <c r="D657" s="178" vm="5725">
        <f ca="1"/>
        <v>13.52</v>
      </c>
      <c r="E657" s="178" vm="5734">
        <f ca="1"/>
        <v>13.965</v>
      </c>
      <c r="F657" s="178" vm="5735">
        <f ca="1"/>
        <v>13.455</v>
      </c>
      <c r="G657" s="178" vm="5736">
        <f ca="1"/>
        <v>1193831</v>
      </c>
      <c r="I657" s="178">
        <f ca="1"/>
        <v>1857</v>
      </c>
      <c r="J657" s="180" vm="5737">
        <f ca="1"/>
        <v>44909</v>
      </c>
      <c r="K657" s="180" vm="4374">
        <f ca="1"/>
        <v>96.76</v>
      </c>
      <c r="L657" s="180" vm="5738">
        <f ca="1"/>
        <v>95.72</v>
      </c>
      <c r="M657" s="180" vm="5739">
        <f ca="1"/>
        <v>98.62</v>
      </c>
      <c r="N657" s="180" vm="5740">
        <f ca="1"/>
        <v>95.18</v>
      </c>
      <c r="O657" s="180" vm="5741">
        <f ca="1"/>
        <v>837289</v>
      </c>
      <c r="Q657" s="182">
        <f t="shared" ca="1" si="21"/>
        <v>1.3421623731884698E-2</v>
      </c>
    </row>
    <row r="658" spans="1:17" x14ac:dyDescent="0.25">
      <c r="A658" s="178">
        <f t="shared" si="22"/>
        <v>654</v>
      </c>
      <c r="B658" s="178" vm="5742">
        <f ca="1"/>
        <v>43166</v>
      </c>
      <c r="C658" s="178" vm="263">
        <f ca="1"/>
        <v>14.32</v>
      </c>
      <c r="D658" s="178" vm="303">
        <f ca="1"/>
        <v>13.78</v>
      </c>
      <c r="E658" s="178" vm="163">
        <f ca="1"/>
        <v>14.35</v>
      </c>
      <c r="F658" s="178" vm="5445">
        <f ca="1"/>
        <v>13.74</v>
      </c>
      <c r="G658" s="178" vm="5743">
        <f ca="1"/>
        <v>1180779</v>
      </c>
      <c r="I658" s="178">
        <f ca="1"/>
        <v>1856</v>
      </c>
      <c r="J658" s="180" vm="5744">
        <f ca="1"/>
        <v>44908</v>
      </c>
      <c r="K658" s="180" vm="5745">
        <f ca="1"/>
        <v>95.47</v>
      </c>
      <c r="L658" s="180" vm="5746">
        <f ca="1"/>
        <v>98.75</v>
      </c>
      <c r="M658" s="180" vm="5747">
        <f ca="1"/>
        <v>99.31</v>
      </c>
      <c r="N658" s="180" vm="5748">
        <f ca="1"/>
        <v>93.27</v>
      </c>
      <c r="O658" s="180" vm="5749">
        <f ca="1"/>
        <v>1237127</v>
      </c>
      <c r="Q658" s="182">
        <f t="shared" ca="1" si="21"/>
        <v>1.946121705914413E-2</v>
      </c>
    </row>
    <row r="659" spans="1:17" x14ac:dyDescent="0.25">
      <c r="A659" s="178">
        <f t="shared" si="22"/>
        <v>655</v>
      </c>
      <c r="B659" s="178" vm="5750">
        <f ca="1"/>
        <v>43167</v>
      </c>
      <c r="C659" s="178" vm="219">
        <f ca="1"/>
        <v>14.11</v>
      </c>
      <c r="D659" s="178" vm="160">
        <f ca="1"/>
        <v>14.37</v>
      </c>
      <c r="E659" s="178" vm="5751">
        <f ca="1"/>
        <v>14.54</v>
      </c>
      <c r="F659" s="178" vm="5752">
        <f ca="1"/>
        <v>13.91</v>
      </c>
      <c r="G659" s="178" vm="5753">
        <f ca="1"/>
        <v>951023</v>
      </c>
      <c r="I659" s="178">
        <f ca="1"/>
        <v>1855</v>
      </c>
      <c r="J659" s="180" vm="5754">
        <f ca="1"/>
        <v>44907</v>
      </c>
      <c r="K659" s="180" vm="5755">
        <f ca="1"/>
        <v>93.63</v>
      </c>
      <c r="L659" s="180" vm="665">
        <f ca="1"/>
        <v>95.5</v>
      </c>
      <c r="M659" s="180" vm="665">
        <f ca="1"/>
        <v>95.5</v>
      </c>
      <c r="N659" s="180" vm="5756">
        <f ca="1"/>
        <v>93.31</v>
      </c>
      <c r="O659" s="180" vm="5757">
        <f ca="1"/>
        <v>813757</v>
      </c>
      <c r="Q659" s="182">
        <f t="shared" ca="1" si="21"/>
        <v>-1.2102058531305811E-2</v>
      </c>
    </row>
    <row r="660" spans="1:17" x14ac:dyDescent="0.25">
      <c r="A660" s="178">
        <f t="shared" si="22"/>
        <v>656</v>
      </c>
      <c r="B660" s="178" vm="5758">
        <f ca="1"/>
        <v>43168</v>
      </c>
      <c r="C660" s="178" vm="5759">
        <f ca="1"/>
        <v>14.18</v>
      </c>
      <c r="D660" s="178" vm="5760">
        <f ca="1"/>
        <v>14.12</v>
      </c>
      <c r="E660" s="178" vm="273">
        <f ca="1"/>
        <v>14.25</v>
      </c>
      <c r="F660" s="178" vm="233">
        <f ca="1"/>
        <v>13.95</v>
      </c>
      <c r="G660" s="178" vm="5761">
        <f ca="1"/>
        <v>990066</v>
      </c>
      <c r="I660" s="178">
        <f ca="1"/>
        <v>1854</v>
      </c>
      <c r="J660" s="180" vm="5762">
        <f ca="1"/>
        <v>44904</v>
      </c>
      <c r="K660" s="180" vm="5763">
        <f ca="1"/>
        <v>94.77</v>
      </c>
      <c r="L660" s="180" vm="5764">
        <f ca="1"/>
        <v>95.53</v>
      </c>
      <c r="M660" s="180" vm="5711">
        <f ca="1"/>
        <v>97.51</v>
      </c>
      <c r="N660" s="180" vm="5765">
        <f ca="1"/>
        <v>94.1</v>
      </c>
      <c r="O660" s="180" vm="5766">
        <f ca="1"/>
        <v>776041</v>
      </c>
      <c r="Q660" s="182">
        <f t="shared" ca="1" si="21"/>
        <v>-1.840093737842028E-2</v>
      </c>
    </row>
    <row r="661" spans="1:17" x14ac:dyDescent="0.25">
      <c r="A661" s="178">
        <f t="shared" si="22"/>
        <v>657</v>
      </c>
      <c r="B661" s="178" vm="5767">
        <f ca="1"/>
        <v>43171</v>
      </c>
      <c r="C661" s="178" vm="5768">
        <f ca="1"/>
        <v>14.22</v>
      </c>
      <c r="D661" s="178" vm="5769">
        <f ca="1"/>
        <v>14.24</v>
      </c>
      <c r="E661" s="178" vm="5770">
        <f ca="1"/>
        <v>14.359</v>
      </c>
      <c r="F661" s="178" vm="220">
        <f ca="1"/>
        <v>14.17</v>
      </c>
      <c r="G661" s="178" vm="5771">
        <f ca="1"/>
        <v>748795</v>
      </c>
      <c r="I661" s="178">
        <f ca="1"/>
        <v>1853</v>
      </c>
      <c r="J661" s="180" vm="5772">
        <f ca="1"/>
        <v>44903</v>
      </c>
      <c r="K661" s="180" vm="5773">
        <f ca="1"/>
        <v>96.53</v>
      </c>
      <c r="L661" s="180" vm="5774">
        <f ca="1"/>
        <v>98.53</v>
      </c>
      <c r="M661" s="180" vm="5775">
        <f ca="1"/>
        <v>99.48</v>
      </c>
      <c r="N661" s="180" vm="5776">
        <f ca="1"/>
        <v>95.84</v>
      </c>
      <c r="O661" s="180" vm="5777">
        <f ca="1"/>
        <v>980907</v>
      </c>
      <c r="Q661" s="182">
        <f t="shared" ca="1" si="21"/>
        <v>-4.1352276439928339E-3</v>
      </c>
    </row>
    <row r="662" spans="1:17" x14ac:dyDescent="0.25">
      <c r="A662" s="178">
        <f t="shared" si="22"/>
        <v>658</v>
      </c>
      <c r="B662" s="178" vm="5778">
        <f ca="1"/>
        <v>43172</v>
      </c>
      <c r="C662" s="178" vm="5779">
        <f ca="1"/>
        <v>14.31</v>
      </c>
      <c r="D662" s="178" vm="5769">
        <f ca="1"/>
        <v>14.24</v>
      </c>
      <c r="E662" s="178" vm="5780">
        <f ca="1"/>
        <v>14.6</v>
      </c>
      <c r="F662" s="178" vm="5769">
        <f ca="1"/>
        <v>14.24</v>
      </c>
      <c r="G662" s="178" vm="5781">
        <f ca="1"/>
        <v>1353820</v>
      </c>
      <c r="I662" s="178">
        <f ca="1"/>
        <v>1852</v>
      </c>
      <c r="J662" s="180" vm="5782">
        <f ca="1"/>
        <v>44902</v>
      </c>
      <c r="K662" s="180" vm="5783">
        <f ca="1"/>
        <v>96.93</v>
      </c>
      <c r="L662" s="180" vm="629">
        <f ca="1"/>
        <v>93.8</v>
      </c>
      <c r="M662" s="180" vm="5784">
        <f ca="1"/>
        <v>98.28</v>
      </c>
      <c r="N662" s="180" vm="5785">
        <f ca="1"/>
        <v>92.361000000000004</v>
      </c>
      <c r="O662" s="180" vm="5786">
        <f ca="1"/>
        <v>1338115</v>
      </c>
      <c r="Q662" s="182">
        <f t="shared" ca="1" si="21"/>
        <v>2.6130249229538861E-2</v>
      </c>
    </row>
    <row r="663" spans="1:17" x14ac:dyDescent="0.25">
      <c r="A663" s="178">
        <f t="shared" si="22"/>
        <v>659</v>
      </c>
      <c r="B663" s="178" vm="5787">
        <f ca="1"/>
        <v>43173</v>
      </c>
      <c r="C663" s="178" vm="172">
        <f ca="1"/>
        <v>14.19</v>
      </c>
      <c r="D663" s="178" vm="160">
        <f ca="1"/>
        <v>14.37</v>
      </c>
      <c r="E663" s="178" vm="5788">
        <f ca="1"/>
        <v>14.5</v>
      </c>
      <c r="F663" s="178" vm="5488">
        <f ca="1"/>
        <v>14.13</v>
      </c>
      <c r="G663" s="178" vm="5789">
        <f ca="1"/>
        <v>740918</v>
      </c>
      <c r="I663" s="178">
        <f ca="1"/>
        <v>1851</v>
      </c>
      <c r="J663" s="180" vm="5790">
        <f ca="1"/>
        <v>44901</v>
      </c>
      <c r="K663" s="180" vm="5791">
        <f ca="1"/>
        <v>94.43</v>
      </c>
      <c r="L663" s="180" vm="5792">
        <f ca="1"/>
        <v>98.88</v>
      </c>
      <c r="M663" s="180" vm="5793">
        <f ca="1"/>
        <v>99.78</v>
      </c>
      <c r="N663" s="180" vm="5794">
        <f ca="1"/>
        <v>93.2</v>
      </c>
      <c r="O663" s="180" vm="5795">
        <f ca="1"/>
        <v>1919015</v>
      </c>
      <c r="Q663" s="182">
        <f t="shared" ca="1" si="21"/>
        <v>-3.8026605301246443E-2</v>
      </c>
    </row>
    <row r="664" spans="1:17" x14ac:dyDescent="0.25">
      <c r="A664" s="178">
        <f t="shared" si="22"/>
        <v>660</v>
      </c>
      <c r="B664" s="178" vm="5796">
        <f ca="1"/>
        <v>43174</v>
      </c>
      <c r="C664" s="178" vm="5779">
        <f ca="1"/>
        <v>14.31</v>
      </c>
      <c r="D664" s="178" vm="5759">
        <f ca="1"/>
        <v>14.18</v>
      </c>
      <c r="E664" s="178" vm="417">
        <f ca="1"/>
        <v>14.44</v>
      </c>
      <c r="F664" s="178" vm="5760">
        <f ca="1"/>
        <v>14.12</v>
      </c>
      <c r="G664" s="178" vm="5797">
        <f ca="1"/>
        <v>602997</v>
      </c>
      <c r="I664" s="178">
        <f ca="1"/>
        <v>1850</v>
      </c>
      <c r="J664" s="180" vm="5798">
        <f ca="1"/>
        <v>44900</v>
      </c>
      <c r="K664" s="180" vm="5799">
        <f ca="1"/>
        <v>98.09</v>
      </c>
      <c r="L664" s="180" vm="5800">
        <f ca="1"/>
        <v>102.88</v>
      </c>
      <c r="M664" s="180" vm="5801">
        <f ca="1"/>
        <v>102.94</v>
      </c>
      <c r="N664" s="180" vm="5802">
        <f ca="1"/>
        <v>97.02</v>
      </c>
      <c r="O664" s="180" vm="5803">
        <f ca="1"/>
        <v>1964322</v>
      </c>
      <c r="Q664" s="182">
        <f t="shared" ca="1" si="21"/>
        <v>-5.8409316095917041E-2</v>
      </c>
    </row>
    <row r="665" spans="1:17" x14ac:dyDescent="0.25">
      <c r="A665" s="178">
        <f t="shared" si="22"/>
        <v>661</v>
      </c>
      <c r="B665" s="178" vm="5804">
        <f ca="1"/>
        <v>43175</v>
      </c>
      <c r="C665" s="178" vm="5805">
        <f ca="1"/>
        <v>14.87</v>
      </c>
      <c r="D665" s="178" vm="163">
        <f ca="1"/>
        <v>14.35</v>
      </c>
      <c r="E665" s="178" vm="5806">
        <f ca="1"/>
        <v>14.98</v>
      </c>
      <c r="F665" s="178" vm="163">
        <f ca="1"/>
        <v>14.35</v>
      </c>
      <c r="G665" s="178" vm="5807">
        <f ca="1"/>
        <v>1528115</v>
      </c>
      <c r="I665" s="178">
        <f ca="1"/>
        <v>1849</v>
      </c>
      <c r="J665" s="180" vm="5808">
        <f ca="1"/>
        <v>44897</v>
      </c>
      <c r="K665" s="180" vm="5809">
        <f ca="1"/>
        <v>103.99</v>
      </c>
      <c r="L665" s="180" vm="796">
        <f ca="1"/>
        <v>98.17</v>
      </c>
      <c r="M665" s="180" vm="5810">
        <f ca="1"/>
        <v>104.23</v>
      </c>
      <c r="N665" s="180" vm="5811">
        <f ca="1"/>
        <v>97.5</v>
      </c>
      <c r="O665" s="180" vm="5812">
        <f ca="1"/>
        <v>1683666</v>
      </c>
      <c r="Q665" s="182">
        <f t="shared" ca="1" si="21"/>
        <v>4.2229369637528678E-2</v>
      </c>
    </row>
    <row r="666" spans="1:17" x14ac:dyDescent="0.25">
      <c r="A666" s="178">
        <f t="shared" si="22"/>
        <v>662</v>
      </c>
      <c r="B666" s="178" vm="5813">
        <f ca="1"/>
        <v>43178</v>
      </c>
      <c r="C666" s="178" vm="5814">
        <f ca="1"/>
        <v>15.01</v>
      </c>
      <c r="D666" s="178" vm="351">
        <f ca="1"/>
        <v>14.75</v>
      </c>
      <c r="E666" s="178" vm="5815">
        <f ca="1"/>
        <v>15.11</v>
      </c>
      <c r="F666" s="178" vm="5816">
        <f ca="1"/>
        <v>14.5801</v>
      </c>
      <c r="G666" s="178" vm="5817">
        <f ca="1"/>
        <v>1486591</v>
      </c>
      <c r="I666" s="178">
        <f ca="1"/>
        <v>1848</v>
      </c>
      <c r="J666" s="180" vm="5818">
        <f ca="1"/>
        <v>44896</v>
      </c>
      <c r="K666" s="180" vm="3692">
        <f ca="1"/>
        <v>99.69</v>
      </c>
      <c r="L666" s="180" vm="1747">
        <f ca="1"/>
        <v>101.14</v>
      </c>
      <c r="M666" s="180" vm="5819">
        <f ca="1"/>
        <v>103.8057</v>
      </c>
      <c r="N666" s="180" vm="1666">
        <f ca="1"/>
        <v>98.59</v>
      </c>
      <c r="O666" s="180" vm="5820">
        <f ca="1"/>
        <v>1649721</v>
      </c>
      <c r="Q666" s="182">
        <f t="shared" ca="1" si="21"/>
        <v>-1.3055145806646859E-2</v>
      </c>
    </row>
    <row r="667" spans="1:17" x14ac:dyDescent="0.25">
      <c r="A667" s="178">
        <f t="shared" si="22"/>
        <v>663</v>
      </c>
      <c r="B667" s="178" vm="5821">
        <f ca="1"/>
        <v>43179</v>
      </c>
      <c r="C667" s="178" vm="5822">
        <f ca="1"/>
        <v>15.34</v>
      </c>
      <c r="D667" s="178" vm="74">
        <f ca="1"/>
        <v>15.07</v>
      </c>
      <c r="E667" s="178" vm="174">
        <f ca="1"/>
        <v>15.49</v>
      </c>
      <c r="F667" s="178" vm="5823">
        <f ca="1"/>
        <v>15.06</v>
      </c>
      <c r="G667" s="178" vm="5824">
        <f ca="1"/>
        <v>999259</v>
      </c>
      <c r="I667" s="178">
        <f ca="1"/>
        <v>1847</v>
      </c>
      <c r="J667" s="180" vm="5825">
        <f ca="1"/>
        <v>44895</v>
      </c>
      <c r="K667" s="180" vm="290">
        <f ca="1"/>
        <v>101</v>
      </c>
      <c r="L667" s="180" vm="5826">
        <f ca="1"/>
        <v>98.02</v>
      </c>
      <c r="M667" s="180" vm="5827">
        <f ca="1"/>
        <v>101.01</v>
      </c>
      <c r="N667" s="180" vm="5828">
        <f ca="1"/>
        <v>96.73</v>
      </c>
      <c r="O667" s="180" vm="5829">
        <f ca="1"/>
        <v>1973024</v>
      </c>
      <c r="Q667" s="182">
        <f t="shared" ca="1" si="21"/>
        <v>3.3423687038810185E-2</v>
      </c>
    </row>
    <row r="668" spans="1:17" x14ac:dyDescent="0.25">
      <c r="A668" s="178">
        <f t="shared" si="22"/>
        <v>664</v>
      </c>
      <c r="B668" s="178" vm="5830">
        <f ca="1"/>
        <v>43180</v>
      </c>
      <c r="C668" s="178" vm="5831">
        <f ca="1"/>
        <v>15.55</v>
      </c>
      <c r="D668" s="178" vm="5832">
        <f ca="1"/>
        <v>15.33</v>
      </c>
      <c r="E668" s="178" vm="5833">
        <f ca="1"/>
        <v>15.59</v>
      </c>
      <c r="F668" s="178" vm="5832">
        <f ca="1"/>
        <v>15.33</v>
      </c>
      <c r="G668" s="178" vm="5834">
        <f ca="1"/>
        <v>713115</v>
      </c>
      <c r="I668" s="178">
        <f ca="1"/>
        <v>1846</v>
      </c>
      <c r="J668" s="180" vm="5835">
        <f ca="1"/>
        <v>44894</v>
      </c>
      <c r="K668" s="180" vm="662">
        <f ca="1"/>
        <v>97.68</v>
      </c>
      <c r="L668" s="180" vm="5836">
        <f ca="1"/>
        <v>93.96</v>
      </c>
      <c r="M668" s="180" vm="687">
        <f ca="1"/>
        <v>99.5</v>
      </c>
      <c r="N668" s="180" vm="5836">
        <f ca="1"/>
        <v>93.96</v>
      </c>
      <c r="O668" s="180" vm="5837">
        <f ca="1"/>
        <v>1872882</v>
      </c>
      <c r="Q668" s="182">
        <f t="shared" ca="1" si="21"/>
        <v>4.0105625457229253E-2</v>
      </c>
    </row>
    <row r="669" spans="1:17" x14ac:dyDescent="0.25">
      <c r="A669" s="178">
        <f t="shared" si="22"/>
        <v>665</v>
      </c>
      <c r="B669" s="178" vm="5838">
        <f ca="1"/>
        <v>43181</v>
      </c>
      <c r="C669" s="178" vm="5839">
        <f ca="1"/>
        <v>15.5</v>
      </c>
      <c r="D669" s="178" vm="174">
        <f ca="1"/>
        <v>15.49</v>
      </c>
      <c r="E669" s="178" vm="5840">
        <f ca="1"/>
        <v>15.849</v>
      </c>
      <c r="F669" s="178" vm="174">
        <f ca="1"/>
        <v>15.49</v>
      </c>
      <c r="G669" s="178" vm="5841">
        <f ca="1"/>
        <v>843259</v>
      </c>
      <c r="I669" s="178">
        <f ca="1"/>
        <v>1845</v>
      </c>
      <c r="J669" s="180" vm="5842">
        <f ca="1"/>
        <v>44893</v>
      </c>
      <c r="K669" s="180" vm="5843">
        <f ca="1"/>
        <v>93.84</v>
      </c>
      <c r="L669" s="180" vm="5844">
        <f ca="1"/>
        <v>93.92</v>
      </c>
      <c r="M669" s="180" vm="5721">
        <f ca="1"/>
        <v>95.89</v>
      </c>
      <c r="N669" s="180" vm="5845">
        <f ca="1"/>
        <v>93.14</v>
      </c>
      <c r="O669" s="180" vm="5846">
        <f ca="1"/>
        <v>1205067</v>
      </c>
      <c r="Q669" s="182">
        <f t="shared" ca="1" si="21"/>
        <v>-1.1337869797180766E-2</v>
      </c>
    </row>
    <row r="670" spans="1:17" x14ac:dyDescent="0.25">
      <c r="A670" s="178">
        <f t="shared" si="22"/>
        <v>666</v>
      </c>
      <c r="B670" s="178" vm="5847">
        <f ca="1"/>
        <v>43182</v>
      </c>
      <c r="C670" s="178" vm="5848">
        <f ca="1"/>
        <v>15.41</v>
      </c>
      <c r="D670" s="178" vm="5849">
        <f ca="1"/>
        <v>15.58</v>
      </c>
      <c r="E670" s="178" vm="5850">
        <f ca="1"/>
        <v>15.76</v>
      </c>
      <c r="F670" s="178" vm="5848">
        <f ca="1"/>
        <v>15.41</v>
      </c>
      <c r="G670" s="178" vm="5851">
        <f ca="1"/>
        <v>1382344</v>
      </c>
      <c r="I670" s="178">
        <f ca="1"/>
        <v>1844</v>
      </c>
      <c r="J670" s="180" vm="5852">
        <f ca="1"/>
        <v>44890</v>
      </c>
      <c r="K670" s="180" vm="5853">
        <f ca="1"/>
        <v>94.91</v>
      </c>
      <c r="L670" s="180" vm="5854">
        <f ca="1"/>
        <v>95.9</v>
      </c>
      <c r="M670" s="180" vm="5855">
        <f ca="1"/>
        <v>96.8</v>
      </c>
      <c r="N670" s="180" vm="5856">
        <f ca="1"/>
        <v>94.042500000000004</v>
      </c>
      <c r="O670" s="180" vm="5857">
        <f ca="1"/>
        <v>711737</v>
      </c>
      <c r="Q670" s="182">
        <f t="shared" ca="1" si="21"/>
        <v>-1.796017786881627E-2</v>
      </c>
    </row>
    <row r="671" spans="1:17" x14ac:dyDescent="0.25">
      <c r="A671" s="178">
        <f t="shared" si="22"/>
        <v>667</v>
      </c>
      <c r="B671" s="178" vm="5858">
        <f ca="1"/>
        <v>43185</v>
      </c>
      <c r="C671" s="178" vm="5859">
        <f ca="1"/>
        <v>15.92</v>
      </c>
      <c r="D671" s="178" vm="5860">
        <f ca="1"/>
        <v>15.64</v>
      </c>
      <c r="E671" s="178" vm="5861">
        <f ca="1"/>
        <v>16</v>
      </c>
      <c r="F671" s="178" vm="5860">
        <f ca="1"/>
        <v>15.64</v>
      </c>
      <c r="G671" s="178" vm="5862">
        <f ca="1"/>
        <v>1626529</v>
      </c>
      <c r="I671" s="178">
        <f ca="1"/>
        <v>1843</v>
      </c>
      <c r="J671" s="180" vm="5863">
        <f ca="1"/>
        <v>44888</v>
      </c>
      <c r="K671" s="180" vm="5864">
        <f ca="1"/>
        <v>96.63</v>
      </c>
      <c r="L671" s="180" vm="5865">
        <f ca="1"/>
        <v>96.13</v>
      </c>
      <c r="M671" s="180" vm="5866">
        <f ca="1"/>
        <v>97.87</v>
      </c>
      <c r="N671" s="180" vm="1675">
        <f ca="1"/>
        <v>95.32</v>
      </c>
      <c r="O671" s="180" vm="5867">
        <f ca="1"/>
        <v>982550</v>
      </c>
      <c r="Q671" s="182">
        <f t="shared" ca="1" si="21"/>
        <v>5.1878099334923171E-3</v>
      </c>
    </row>
    <row r="672" spans="1:17" x14ac:dyDescent="0.25">
      <c r="A672" s="178">
        <f t="shared" si="22"/>
        <v>668</v>
      </c>
      <c r="B672" s="178" vm="5868">
        <f ca="1"/>
        <v>43186</v>
      </c>
      <c r="C672" s="178" vm="5859">
        <f ca="1"/>
        <v>15.92</v>
      </c>
      <c r="D672" s="178" vm="5861">
        <f ca="1"/>
        <v>16</v>
      </c>
      <c r="E672" s="178" vm="5869">
        <f ca="1"/>
        <v>16.13</v>
      </c>
      <c r="F672" s="178" vm="73">
        <f ca="1"/>
        <v>15.57</v>
      </c>
      <c r="G672" s="178" vm="5870">
        <f ca="1"/>
        <v>973109</v>
      </c>
      <c r="I672" s="178">
        <f ca="1"/>
        <v>1842</v>
      </c>
      <c r="J672" s="180" vm="5871">
        <f ca="1"/>
        <v>44887</v>
      </c>
      <c r="K672" s="180" vm="5865">
        <f ca="1"/>
        <v>96.13</v>
      </c>
      <c r="L672" s="180" vm="5765">
        <f ca="1"/>
        <v>94.1</v>
      </c>
      <c r="M672" s="180" vm="5872">
        <f ca="1"/>
        <v>96.3</v>
      </c>
      <c r="N672" s="180" vm="1175">
        <f ca="1"/>
        <v>90.76</v>
      </c>
      <c r="O672" s="180" vm="5873">
        <f ca="1"/>
        <v>1629982</v>
      </c>
      <c r="Q672" s="182">
        <f t="shared" ca="1" si="21"/>
        <v>3.7736326998604998E-2</v>
      </c>
    </row>
    <row r="673" spans="1:17" x14ac:dyDescent="0.25">
      <c r="A673" s="178">
        <f t="shared" si="22"/>
        <v>669</v>
      </c>
      <c r="B673" s="178" vm="5874">
        <f ca="1"/>
        <v>43187</v>
      </c>
      <c r="C673" s="178" vm="5875">
        <f ca="1"/>
        <v>16.059999999999999</v>
      </c>
      <c r="D673" s="178" vm="5876">
        <f ca="1"/>
        <v>15.95</v>
      </c>
      <c r="E673" s="178" vm="5877">
        <f ca="1"/>
        <v>16.36</v>
      </c>
      <c r="F673" s="178" vm="5878">
        <f ca="1"/>
        <v>15.91</v>
      </c>
      <c r="G673" s="178" vm="5879">
        <f ca="1"/>
        <v>976851</v>
      </c>
      <c r="I673" s="178">
        <f ca="1"/>
        <v>1841</v>
      </c>
      <c r="J673" s="180" vm="5880">
        <f ca="1"/>
        <v>44886</v>
      </c>
      <c r="K673" s="180" vm="5881">
        <f ca="1"/>
        <v>92.57</v>
      </c>
      <c r="L673" s="180" vm="3440">
        <f ca="1"/>
        <v>99.82</v>
      </c>
      <c r="M673" s="180" vm="5882">
        <f ca="1"/>
        <v>100.03</v>
      </c>
      <c r="N673" s="180" vm="5883">
        <f ca="1"/>
        <v>91.29</v>
      </c>
      <c r="O673" s="180" vm="5884">
        <f ca="1"/>
        <v>2754965</v>
      </c>
      <c r="Q673" s="182">
        <f t="shared" ca="1" si="21"/>
        <v>-9.1305195287753174E-2</v>
      </c>
    </row>
    <row r="674" spans="1:17" x14ac:dyDescent="0.25">
      <c r="A674" s="178">
        <f t="shared" si="22"/>
        <v>670</v>
      </c>
      <c r="B674" s="178" vm="5885">
        <f ca="1"/>
        <v>43188</v>
      </c>
      <c r="C674" s="178" vm="5886">
        <f ca="1"/>
        <v>16.25</v>
      </c>
      <c r="D674" s="178" vm="5887">
        <f ca="1"/>
        <v>16.190000000000001</v>
      </c>
      <c r="E674" s="178" vm="5888">
        <f ca="1"/>
        <v>16.5</v>
      </c>
      <c r="F674" s="178" vm="5889">
        <f ca="1"/>
        <v>16.149999999999999</v>
      </c>
      <c r="G674" s="178" vm="5890">
        <f ca="1"/>
        <v>729347</v>
      </c>
      <c r="I674" s="178">
        <f ca="1"/>
        <v>1840</v>
      </c>
      <c r="J674" s="180" vm="5891">
        <f ca="1"/>
        <v>44883</v>
      </c>
      <c r="K674" s="180" vm="393">
        <f ca="1"/>
        <v>101.42</v>
      </c>
      <c r="L674" s="180" vm="5892">
        <f ca="1"/>
        <v>100.55</v>
      </c>
      <c r="M674" s="180" vm="1729">
        <f ca="1"/>
        <v>101.99</v>
      </c>
      <c r="N674" s="180" vm="5893">
        <f ca="1"/>
        <v>98.11</v>
      </c>
      <c r="O674" s="180" vm="5894">
        <f ca="1"/>
        <v>2666590</v>
      </c>
      <c r="Q674" s="182">
        <f t="shared" ca="1" si="21"/>
        <v>3.1144558988040097E-2</v>
      </c>
    </row>
    <row r="675" spans="1:17" x14ac:dyDescent="0.25">
      <c r="A675" s="178">
        <f t="shared" si="22"/>
        <v>671</v>
      </c>
      <c r="B675" s="178" vm="5895">
        <f ca="1"/>
        <v>43192</v>
      </c>
      <c r="C675" s="178" vm="5896">
        <f ca="1"/>
        <v>15.89</v>
      </c>
      <c r="D675" s="178" vm="5897">
        <f ca="1"/>
        <v>16.27</v>
      </c>
      <c r="E675" s="178" vm="5898">
        <f ca="1"/>
        <v>16.32</v>
      </c>
      <c r="F675" s="178" vm="5899">
        <f ca="1"/>
        <v>15.72</v>
      </c>
      <c r="G675" s="178" vm="5900">
        <f ca="1"/>
        <v>790895</v>
      </c>
      <c r="I675" s="178">
        <f ca="1"/>
        <v>1839</v>
      </c>
      <c r="J675" s="180" vm="5901">
        <f ca="1"/>
        <v>44882</v>
      </c>
      <c r="K675" s="180" vm="5902">
        <f ca="1"/>
        <v>98.31</v>
      </c>
      <c r="L675" s="180" vm="685">
        <f ca="1"/>
        <v>95.8</v>
      </c>
      <c r="M675" s="180" vm="5903">
        <f ca="1"/>
        <v>98.4</v>
      </c>
      <c r="N675" s="180" vm="5904">
        <f ca="1"/>
        <v>94.25</v>
      </c>
      <c r="O675" s="180" vm="5905">
        <f ca="1"/>
        <v>1478408</v>
      </c>
      <c r="Q675" s="182">
        <f t="shared" ca="1" si="21"/>
        <v>1.0532333160976065E-2</v>
      </c>
    </row>
    <row r="676" spans="1:17" x14ac:dyDescent="0.25">
      <c r="A676" s="178">
        <f t="shared" si="22"/>
        <v>672</v>
      </c>
      <c r="B676" s="178" vm="5906">
        <f ca="1"/>
        <v>43193</v>
      </c>
      <c r="C676" s="178" vm="5907">
        <f ca="1"/>
        <v>16.579999999999998</v>
      </c>
      <c r="D676" s="178" vm="5908">
        <f ca="1"/>
        <v>15.97</v>
      </c>
      <c r="E676" s="178" vm="5909">
        <f ca="1"/>
        <v>16.59</v>
      </c>
      <c r="F676" s="178" vm="5876">
        <f ca="1"/>
        <v>15.95</v>
      </c>
      <c r="G676" s="178" vm="5910">
        <f ca="1"/>
        <v>930806</v>
      </c>
      <c r="I676" s="178">
        <f ca="1"/>
        <v>1838</v>
      </c>
      <c r="J676" s="180" vm="5911">
        <f ca="1"/>
        <v>44881</v>
      </c>
      <c r="K676" s="180" vm="1217">
        <f ca="1"/>
        <v>97.28</v>
      </c>
      <c r="L676" s="180" vm="5912">
        <f ca="1"/>
        <v>95.16</v>
      </c>
      <c r="M676" s="180" vm="355">
        <f ca="1"/>
        <v>99.91</v>
      </c>
      <c r="N676" s="180" vm="5913">
        <f ca="1"/>
        <v>94.07</v>
      </c>
      <c r="O676" s="180" vm="5914">
        <f ca="1"/>
        <v>2218797</v>
      </c>
      <c r="Q676" s="182">
        <f t="shared" ca="1" si="21"/>
        <v>6.393751800918987E-3</v>
      </c>
    </row>
    <row r="677" spans="1:17" x14ac:dyDescent="0.25">
      <c r="A677" s="178">
        <f t="shared" si="22"/>
        <v>673</v>
      </c>
      <c r="B677" s="178" vm="5915">
        <f ca="1"/>
        <v>43194</v>
      </c>
      <c r="C677" s="178" vm="5916">
        <f ca="1"/>
        <v>17.02</v>
      </c>
      <c r="D677" s="178" vm="5917">
        <f ca="1"/>
        <v>16.440000000000001</v>
      </c>
      <c r="E677" s="178" vm="5918">
        <f ca="1"/>
        <v>17.065000000000001</v>
      </c>
      <c r="F677" s="178" vm="5897">
        <f ca="1"/>
        <v>16.27</v>
      </c>
      <c r="G677" s="178" vm="5919">
        <f ca="1"/>
        <v>986061</v>
      </c>
      <c r="I677" s="178">
        <f ca="1"/>
        <v>1837</v>
      </c>
      <c r="J677" s="180" vm="5920">
        <f ca="1"/>
        <v>44880</v>
      </c>
      <c r="K677" s="180" vm="1231">
        <f ca="1"/>
        <v>96.66</v>
      </c>
      <c r="L677" s="180" vm="5921">
        <f ca="1"/>
        <v>94.28</v>
      </c>
      <c r="M677" s="180" vm="5922">
        <f ca="1"/>
        <v>99.45</v>
      </c>
      <c r="N677" s="180" vm="5923">
        <f ca="1"/>
        <v>92.28</v>
      </c>
      <c r="O677" s="180" vm="5924">
        <f ca="1"/>
        <v>2812301</v>
      </c>
      <c r="Q677" s="182">
        <f t="shared" ca="1" si="21"/>
        <v>6.15496822862589E-2</v>
      </c>
    </row>
    <row r="678" spans="1:17" x14ac:dyDescent="0.25">
      <c r="A678" s="178">
        <f t="shared" si="22"/>
        <v>674</v>
      </c>
      <c r="B678" s="178" vm="5925">
        <f ca="1"/>
        <v>43195</v>
      </c>
      <c r="C678" s="178" vm="5926">
        <f ca="1"/>
        <v>17.32</v>
      </c>
      <c r="D678" s="178" vm="5927">
        <f ca="1"/>
        <v>17.21</v>
      </c>
      <c r="E678" s="178" vm="5928">
        <f ca="1"/>
        <v>17.434999999999999</v>
      </c>
      <c r="F678" s="178" vm="5929">
        <f ca="1"/>
        <v>16.95</v>
      </c>
      <c r="G678" s="178" vm="5930">
        <f ca="1"/>
        <v>1410492</v>
      </c>
      <c r="I678" s="178">
        <f ca="1"/>
        <v>1836</v>
      </c>
      <c r="J678" s="180" vm="5931">
        <f ca="1"/>
        <v>44879</v>
      </c>
      <c r="K678" s="180" vm="5932">
        <f ca="1"/>
        <v>90.89</v>
      </c>
      <c r="L678" s="180" vm="3857">
        <f ca="1"/>
        <v>92.63</v>
      </c>
      <c r="M678" s="180" vm="5933">
        <f ca="1"/>
        <v>92.715000000000003</v>
      </c>
      <c r="N678" s="180" vm="5934">
        <f ca="1"/>
        <v>89.06</v>
      </c>
      <c r="O678" s="180" vm="5935">
        <f ca="1"/>
        <v>1639797</v>
      </c>
      <c r="Q678" s="182">
        <f t="shared" ca="1" si="21"/>
        <v>-2.5526830036877304E-2</v>
      </c>
    </row>
    <row r="679" spans="1:17" x14ac:dyDescent="0.25">
      <c r="A679" s="178">
        <f t="shared" si="22"/>
        <v>675</v>
      </c>
      <c r="B679" s="178" vm="5936">
        <f ca="1"/>
        <v>43196</v>
      </c>
      <c r="C679" s="178" vm="5907">
        <f ca="1"/>
        <v>16.579999999999998</v>
      </c>
      <c r="D679" s="178" vm="5937">
        <f ca="1"/>
        <v>17.16</v>
      </c>
      <c r="E679" s="178" vm="5938">
        <f ca="1"/>
        <v>17.39</v>
      </c>
      <c r="F679" s="178" vm="5939">
        <f ca="1"/>
        <v>16.37</v>
      </c>
      <c r="G679" s="178" vm="5940">
        <f ca="1"/>
        <v>1342385</v>
      </c>
      <c r="I679" s="178">
        <f ca="1"/>
        <v>1835</v>
      </c>
      <c r="J679" s="180" vm="5941">
        <f ca="1"/>
        <v>44876</v>
      </c>
      <c r="K679" s="180" vm="5942">
        <f ca="1"/>
        <v>93.24</v>
      </c>
      <c r="L679" s="180" vm="5943">
        <f ca="1"/>
        <v>93.36</v>
      </c>
      <c r="M679" s="180" vm="4406">
        <f ca="1"/>
        <v>98.7</v>
      </c>
      <c r="N679" s="180" vm="5944">
        <f ca="1"/>
        <v>92.456000000000003</v>
      </c>
      <c r="O679" s="180" vm="5945">
        <f ca="1"/>
        <v>3325744</v>
      </c>
      <c r="Q679" s="182">
        <f t="shared" ca="1" si="21"/>
        <v>9.4828296812618229E-3</v>
      </c>
    </row>
    <row r="680" spans="1:17" x14ac:dyDescent="0.25">
      <c r="A680" s="178">
        <f t="shared" si="22"/>
        <v>676</v>
      </c>
      <c r="B680" s="178" vm="5946">
        <f ca="1"/>
        <v>43199</v>
      </c>
      <c r="C680" s="178" vm="5947">
        <f ca="1"/>
        <v>16.61</v>
      </c>
      <c r="D680" s="178" vm="5948">
        <f ca="1"/>
        <v>16.77</v>
      </c>
      <c r="E680" s="178" vm="5949">
        <f ca="1"/>
        <v>17.260000000000002</v>
      </c>
      <c r="F680" s="178" vm="5950">
        <f ca="1"/>
        <v>16.45</v>
      </c>
      <c r="G680" s="178" vm="5951">
        <f ca="1"/>
        <v>865069</v>
      </c>
      <c r="I680" s="178">
        <f ca="1"/>
        <v>1834</v>
      </c>
      <c r="J680" s="180" vm="5952">
        <f ca="1"/>
        <v>44875</v>
      </c>
      <c r="K680" s="180" vm="4301">
        <f ca="1"/>
        <v>92.36</v>
      </c>
      <c r="L680" s="180" vm="4198">
        <f ca="1"/>
        <v>85.91</v>
      </c>
      <c r="M680" s="180" vm="5953">
        <f ca="1"/>
        <v>92.44</v>
      </c>
      <c r="N680" s="180" vm="5954">
        <f ca="1"/>
        <v>85.680099999999996</v>
      </c>
      <c r="O680" s="180" vm="5955">
        <f ca="1"/>
        <v>2535502</v>
      </c>
      <c r="Q680" s="182">
        <f t="shared" ca="1" si="21"/>
        <v>0.12964117807932093</v>
      </c>
    </row>
    <row r="681" spans="1:17" x14ac:dyDescent="0.25">
      <c r="A681" s="178">
        <f t="shared" si="22"/>
        <v>677</v>
      </c>
      <c r="B681" s="178" vm="5956">
        <f ca="1"/>
        <v>43200</v>
      </c>
      <c r="C681" s="178" vm="5957">
        <f ca="1"/>
        <v>16.809999999999999</v>
      </c>
      <c r="D681" s="178" vm="5958">
        <f ca="1"/>
        <v>16.75</v>
      </c>
      <c r="E681" s="178" vm="5959">
        <f ca="1"/>
        <v>16.849</v>
      </c>
      <c r="F681" s="178" vm="5917">
        <f ca="1"/>
        <v>16.440000000000001</v>
      </c>
      <c r="G681" s="178" vm="5960">
        <f ca="1"/>
        <v>1266489</v>
      </c>
      <c r="I681" s="178">
        <f ca="1"/>
        <v>1833</v>
      </c>
      <c r="J681" s="180" vm="5961">
        <f ca="1"/>
        <v>44874</v>
      </c>
      <c r="K681" s="180" vm="5962">
        <f ca="1"/>
        <v>81.13</v>
      </c>
      <c r="L681" s="180" vm="5963">
        <f ca="1"/>
        <v>81.849999999999994</v>
      </c>
      <c r="M681" s="180" vm="5964">
        <f ca="1"/>
        <v>85.88</v>
      </c>
      <c r="N681" s="180" vm="5965">
        <f ca="1"/>
        <v>80.8</v>
      </c>
      <c r="O681" s="180" vm="5966">
        <f ca="1"/>
        <v>1794153</v>
      </c>
      <c r="Q681" s="182">
        <f t="shared" ca="1" si="21"/>
        <v>-2.1944072056138852E-2</v>
      </c>
    </row>
    <row r="682" spans="1:17" x14ac:dyDescent="0.25">
      <c r="A682" s="178">
        <f t="shared" si="22"/>
        <v>678</v>
      </c>
      <c r="B682" s="178" vm="5967">
        <f ca="1"/>
        <v>43201</v>
      </c>
      <c r="C682" s="178" vm="5968">
        <f ca="1"/>
        <v>16.920000000000002</v>
      </c>
      <c r="D682" s="178" vm="5958">
        <f ca="1"/>
        <v>16.75</v>
      </c>
      <c r="E682" s="178" vm="5969">
        <f ca="1"/>
        <v>17.100000000000001</v>
      </c>
      <c r="F682" s="178" vm="5970">
        <f ca="1"/>
        <v>16.690000000000001</v>
      </c>
      <c r="G682" s="178" vm="5971">
        <f ca="1"/>
        <v>859257</v>
      </c>
      <c r="I682" s="178">
        <f ca="1"/>
        <v>1832</v>
      </c>
      <c r="J682" s="180" vm="5972">
        <f ca="1"/>
        <v>44873</v>
      </c>
      <c r="K682" s="180" vm="5973">
        <f ca="1"/>
        <v>82.93</v>
      </c>
      <c r="L682" s="180" vm="5974">
        <f ca="1"/>
        <v>81.17</v>
      </c>
      <c r="M682" s="180" vm="5975">
        <f ca="1"/>
        <v>84.314999999999998</v>
      </c>
      <c r="N682" s="180" vm="5976">
        <f ca="1"/>
        <v>80.72</v>
      </c>
      <c r="O682" s="180" vm="5977">
        <f ca="1"/>
        <v>2182795</v>
      </c>
      <c r="Q682" s="182">
        <f t="shared" ca="1" si="21"/>
        <v>3.0982702278191759E-2</v>
      </c>
    </row>
    <row r="683" spans="1:17" x14ac:dyDescent="0.25">
      <c r="A683" s="178">
        <f t="shared" si="22"/>
        <v>679</v>
      </c>
      <c r="B683" s="178" vm="5978">
        <f ca="1"/>
        <v>43202</v>
      </c>
      <c r="C683" s="178" vm="5958">
        <f ca="1"/>
        <v>16.75</v>
      </c>
      <c r="D683" s="178" vm="5979">
        <f ca="1"/>
        <v>16.96</v>
      </c>
      <c r="E683" s="178" vm="5916">
        <f ca="1"/>
        <v>17.02</v>
      </c>
      <c r="F683" s="178" vm="5970">
        <f ca="1"/>
        <v>16.690000000000001</v>
      </c>
      <c r="G683" s="178" vm="5980">
        <f ca="1"/>
        <v>998066</v>
      </c>
      <c r="I683" s="178">
        <f ca="1"/>
        <v>1831</v>
      </c>
      <c r="J683" s="180" vm="5981">
        <f ca="1"/>
        <v>44872</v>
      </c>
      <c r="K683" s="180" vm="5982">
        <f ca="1"/>
        <v>80.400000000000006</v>
      </c>
      <c r="L683" s="180" vm="3897">
        <f ca="1"/>
        <v>86.69</v>
      </c>
      <c r="M683" s="180" vm="4083">
        <f ca="1"/>
        <v>86.97</v>
      </c>
      <c r="N683" s="180" vm="5983">
        <f ca="1"/>
        <v>77.56</v>
      </c>
      <c r="O683" s="180" vm="5984">
        <f ca="1"/>
        <v>3195961</v>
      </c>
      <c r="Q683" s="182">
        <f t="shared" ca="1" si="21"/>
        <v>-6.0097705144895146E-2</v>
      </c>
    </row>
    <row r="684" spans="1:17" x14ac:dyDescent="0.25">
      <c r="A684" s="178">
        <f t="shared" si="22"/>
        <v>680</v>
      </c>
      <c r="B684" s="178" vm="5985">
        <f ca="1"/>
        <v>43203</v>
      </c>
      <c r="C684" s="178" vm="5897">
        <f ca="1"/>
        <v>16.27</v>
      </c>
      <c r="D684" s="178" vm="5986">
        <f ca="1"/>
        <v>16.86</v>
      </c>
      <c r="E684" s="178" vm="5987">
        <f ca="1"/>
        <v>16.98</v>
      </c>
      <c r="F684" s="178" vm="5988">
        <f ca="1"/>
        <v>16.010000000000002</v>
      </c>
      <c r="G684" s="178" vm="5989">
        <f ca="1"/>
        <v>1275046</v>
      </c>
      <c r="I684" s="178">
        <f ca="1"/>
        <v>1830</v>
      </c>
      <c r="J684" s="180" vm="5990">
        <f ca="1"/>
        <v>44869</v>
      </c>
      <c r="K684" s="180" vm="5991">
        <f ca="1"/>
        <v>85.38</v>
      </c>
      <c r="L684" s="180" vm="5992">
        <f ca="1"/>
        <v>78.81</v>
      </c>
      <c r="M684" s="180" vm="5993">
        <f ca="1"/>
        <v>85.427599999999998</v>
      </c>
      <c r="N684" s="180" vm="5994">
        <f ca="1"/>
        <v>76.819999999999993</v>
      </c>
      <c r="O684" s="180" vm="5995">
        <f ca="1"/>
        <v>3825675</v>
      </c>
      <c r="Q684" s="182">
        <f t="shared" ca="1" si="21"/>
        <v>0.10851480458327049</v>
      </c>
    </row>
    <row r="685" spans="1:17" x14ac:dyDescent="0.25">
      <c r="A685" s="178">
        <f t="shared" si="22"/>
        <v>681</v>
      </c>
      <c r="B685" s="178" vm="5996">
        <f ca="1"/>
        <v>43206</v>
      </c>
      <c r="C685" s="178" vm="5997">
        <f ca="1"/>
        <v>16.05</v>
      </c>
      <c r="D685" s="178" vm="5998">
        <f ca="1"/>
        <v>15.63</v>
      </c>
      <c r="E685" s="178" vm="5999">
        <f ca="1"/>
        <v>16.07</v>
      </c>
      <c r="F685" s="178" vm="6000">
        <f ca="1"/>
        <v>15.32</v>
      </c>
      <c r="G685" s="178" vm="6001">
        <f ca="1"/>
        <v>1280309</v>
      </c>
      <c r="I685" s="178">
        <f ca="1"/>
        <v>1829</v>
      </c>
      <c r="J685" s="180" vm="6002">
        <f ca="1"/>
        <v>44868</v>
      </c>
      <c r="K685" s="180" vm="6003">
        <f ca="1"/>
        <v>76.599999999999994</v>
      </c>
      <c r="L685" s="180" vm="6004">
        <f ca="1"/>
        <v>70.09</v>
      </c>
      <c r="M685" s="180" vm="6005">
        <f ca="1"/>
        <v>78.48</v>
      </c>
      <c r="N685" s="180" vm="6006">
        <f ca="1"/>
        <v>67.61</v>
      </c>
      <c r="O685" s="180" vm="6007">
        <f ca="1"/>
        <v>5122581</v>
      </c>
      <c r="Q685" s="182">
        <f t="shared" ca="1" si="21"/>
        <v>0.13315846701885795</v>
      </c>
    </row>
    <row r="686" spans="1:17" x14ac:dyDescent="0.25">
      <c r="A686" s="178">
        <f t="shared" si="22"/>
        <v>682</v>
      </c>
      <c r="B686" s="178" vm="6008">
        <f ca="1"/>
        <v>43207</v>
      </c>
      <c r="C686" s="178" vm="6009">
        <f ca="1"/>
        <v>16.100000000000001</v>
      </c>
      <c r="D686" s="178" vm="6010">
        <f ca="1"/>
        <v>16.18</v>
      </c>
      <c r="E686" s="178" vm="6011">
        <f ca="1"/>
        <v>16.34</v>
      </c>
      <c r="F686" s="178" vm="6012">
        <f ca="1"/>
        <v>15.78</v>
      </c>
      <c r="G686" s="178" vm="6013">
        <f ca="1"/>
        <v>895718</v>
      </c>
      <c r="I686" s="178">
        <f ca="1"/>
        <v>1828</v>
      </c>
      <c r="J686" s="180" vm="6014">
        <f ca="1"/>
        <v>44867</v>
      </c>
      <c r="K686" s="180" vm="6015">
        <f ca="1"/>
        <v>67.05</v>
      </c>
      <c r="L686" s="180" vm="6016">
        <f ca="1"/>
        <v>71</v>
      </c>
      <c r="M686" s="180" vm="6017">
        <f ca="1"/>
        <v>71.489900000000006</v>
      </c>
      <c r="N686" s="180" vm="6018">
        <f ca="1"/>
        <v>66.599999999999994</v>
      </c>
      <c r="O686" s="180" vm="6019">
        <f ca="1"/>
        <v>2901158</v>
      </c>
      <c r="Q686" s="182">
        <f t="shared" ca="1" si="21"/>
        <v>-6.6773158938987581E-2</v>
      </c>
    </row>
    <row r="687" spans="1:17" x14ac:dyDescent="0.25">
      <c r="A687" s="178">
        <f t="shared" si="22"/>
        <v>683</v>
      </c>
      <c r="B687" s="178" vm="6020">
        <f ca="1"/>
        <v>43208</v>
      </c>
      <c r="C687" s="178" vm="6">
        <f ca="1"/>
        <v>15.77</v>
      </c>
      <c r="D687" s="178" vm="6021">
        <f ca="1"/>
        <v>16.22</v>
      </c>
      <c r="E687" s="178" vm="6021">
        <f ca="1"/>
        <v>16.22</v>
      </c>
      <c r="F687" s="178" vm="6022">
        <f ca="1"/>
        <v>15.71</v>
      </c>
      <c r="G687" s="178" vm="6023">
        <f ca="1"/>
        <v>831798</v>
      </c>
      <c r="I687" s="178">
        <f ca="1"/>
        <v>1827</v>
      </c>
      <c r="J687" s="180" vm="6024">
        <f ca="1"/>
        <v>44866</v>
      </c>
      <c r="K687" s="180" vm="6025">
        <f ca="1"/>
        <v>71.680000000000007</v>
      </c>
      <c r="L687" s="180" vm="6026">
        <f ca="1"/>
        <v>72.53</v>
      </c>
      <c r="M687" s="180" vm="6027">
        <f ca="1"/>
        <v>74.47</v>
      </c>
      <c r="N687" s="180" vm="6028">
        <f ca="1"/>
        <v>70.44</v>
      </c>
      <c r="O687" s="180" vm="6029">
        <f ca="1"/>
        <v>1614124</v>
      </c>
      <c r="Q687" s="182">
        <f t="shared" ca="1" si="21"/>
        <v>1.3059232143328223E-2</v>
      </c>
    </row>
    <row r="688" spans="1:17" x14ac:dyDescent="0.25">
      <c r="A688" s="178">
        <f t="shared" si="22"/>
        <v>684</v>
      </c>
      <c r="B688" s="178" vm="6030">
        <f ca="1"/>
        <v>43209</v>
      </c>
      <c r="C688" s="178" vm="6031">
        <f ca="1"/>
        <v>15.79</v>
      </c>
      <c r="D688" s="178" vm="6022">
        <f ca="1"/>
        <v>15.71</v>
      </c>
      <c r="E688" s="178" vm="6032">
        <f ca="1"/>
        <v>15.83</v>
      </c>
      <c r="F688" s="178" vm="6033">
        <f ca="1"/>
        <v>15.47</v>
      </c>
      <c r="G688" s="178" vm="6034">
        <f ca="1"/>
        <v>682368</v>
      </c>
      <c r="I688" s="178">
        <f ca="1"/>
        <v>1826</v>
      </c>
      <c r="J688" s="180" vm="6035">
        <f ca="1"/>
        <v>44865</v>
      </c>
      <c r="K688" s="180" vm="6036">
        <f ca="1"/>
        <v>70.75</v>
      </c>
      <c r="L688" s="180" vm="6037">
        <f ca="1"/>
        <v>70.86</v>
      </c>
      <c r="M688" s="180" vm="6038">
        <f ca="1"/>
        <v>72.2</v>
      </c>
      <c r="N688" s="180" vm="6039">
        <f ca="1"/>
        <v>69.709999999999994</v>
      </c>
      <c r="O688" s="180" vm="6040">
        <f ca="1"/>
        <v>1660900</v>
      </c>
      <c r="Q688" s="182">
        <f t="shared" ca="1" si="21"/>
        <v>-1.4871205598879176E-2</v>
      </c>
    </row>
    <row r="689" spans="1:17" x14ac:dyDescent="0.25">
      <c r="A689" s="178">
        <f t="shared" si="22"/>
        <v>685</v>
      </c>
      <c r="B689" s="178" vm="6041">
        <f ca="1"/>
        <v>43210</v>
      </c>
      <c r="C689" s="178" vm="5849">
        <f ca="1"/>
        <v>15.58</v>
      </c>
      <c r="D689" s="178" vm="6033">
        <f ca="1"/>
        <v>15.47</v>
      </c>
      <c r="E689" s="178" vm="6042">
        <f ca="1"/>
        <v>15.85</v>
      </c>
      <c r="F689" s="178" vm="6033">
        <f ca="1"/>
        <v>15.47</v>
      </c>
      <c r="G689" s="178" vm="6043">
        <f ca="1"/>
        <v>743260</v>
      </c>
      <c r="I689" s="178">
        <f ca="1"/>
        <v>1825</v>
      </c>
      <c r="J689" s="180" vm="6044">
        <f ca="1"/>
        <v>44862</v>
      </c>
      <c r="K689" s="180" vm="6045">
        <f ca="1"/>
        <v>71.81</v>
      </c>
      <c r="L689" s="180" vm="6046">
        <f ca="1"/>
        <v>73.2</v>
      </c>
      <c r="M689" s="180" vm="6047">
        <f ca="1"/>
        <v>73.364999999999995</v>
      </c>
      <c r="N689" s="180" vm="6048">
        <f ca="1"/>
        <v>68.56</v>
      </c>
      <c r="O689" s="180" vm="6049">
        <f ca="1"/>
        <v>2645112</v>
      </c>
      <c r="Q689" s="182">
        <f t="shared" ca="1" si="21"/>
        <v>-2.1763944434745226E-2</v>
      </c>
    </row>
    <row r="690" spans="1:17" x14ac:dyDescent="0.25">
      <c r="A690" s="178">
        <f t="shared" si="22"/>
        <v>686</v>
      </c>
      <c r="B690" s="178" vm="6050">
        <f ca="1"/>
        <v>43213</v>
      </c>
      <c r="C690" s="178" vm="6051">
        <f ca="1"/>
        <v>15.7</v>
      </c>
      <c r="D690" s="178" vm="5831">
        <f ca="1"/>
        <v>15.55</v>
      </c>
      <c r="E690" s="178" vm="5876">
        <f ca="1"/>
        <v>15.95</v>
      </c>
      <c r="F690" s="178" vm="6052">
        <f ca="1"/>
        <v>15.54</v>
      </c>
      <c r="G690" s="178" vm="6053">
        <f ca="1"/>
        <v>644649</v>
      </c>
      <c r="I690" s="178">
        <f ca="1"/>
        <v>1824</v>
      </c>
      <c r="J690" s="180" vm="6054">
        <f ca="1"/>
        <v>44861</v>
      </c>
      <c r="K690" s="180" vm="6055">
        <f ca="1"/>
        <v>73.39</v>
      </c>
      <c r="L690" s="180" vm="6056">
        <f ca="1"/>
        <v>77.91</v>
      </c>
      <c r="M690" s="180" vm="6057">
        <f ca="1"/>
        <v>78.650000000000006</v>
      </c>
      <c r="N690" s="180" vm="6058">
        <f ca="1"/>
        <v>73.3</v>
      </c>
      <c r="O690" s="180" vm="6059">
        <f ca="1"/>
        <v>1833527</v>
      </c>
      <c r="Q690" s="182">
        <f t="shared" ca="1" si="21"/>
        <v>-4.4244391414233426E-2</v>
      </c>
    </row>
    <row r="691" spans="1:17" x14ac:dyDescent="0.25">
      <c r="A691" s="178">
        <f t="shared" si="22"/>
        <v>687</v>
      </c>
      <c r="B691" s="178" vm="6060">
        <f ca="1"/>
        <v>43214</v>
      </c>
      <c r="C691" s="178" vm="5899">
        <f ca="1"/>
        <v>15.72</v>
      </c>
      <c r="D691" s="178" vm="6061">
        <f ca="1"/>
        <v>15.84</v>
      </c>
      <c r="E691" s="178" vm="5908">
        <f ca="1"/>
        <v>15.97</v>
      </c>
      <c r="F691" s="178" vm="6062">
        <f ca="1"/>
        <v>15.65</v>
      </c>
      <c r="G691" s="178" vm="6063">
        <f ca="1"/>
        <v>1332170</v>
      </c>
      <c r="I691" s="178">
        <f ca="1"/>
        <v>1823</v>
      </c>
      <c r="J691" s="180" vm="6064">
        <f ca="1"/>
        <v>44860</v>
      </c>
      <c r="K691" s="180" vm="6065">
        <f ca="1"/>
        <v>76.709999999999994</v>
      </c>
      <c r="L691" s="180" vm="6066">
        <f ca="1"/>
        <v>78</v>
      </c>
      <c r="M691" s="180" vm="5982">
        <f ca="1"/>
        <v>80.400000000000006</v>
      </c>
      <c r="N691" s="180" vm="6067">
        <f ca="1"/>
        <v>76.400000000000006</v>
      </c>
      <c r="O691" s="180" vm="6068">
        <f ca="1"/>
        <v>1649624</v>
      </c>
      <c r="Q691" s="182">
        <f t="shared" ca="1" si="21"/>
        <v>-3.5976484377113642E-2</v>
      </c>
    </row>
    <row r="692" spans="1:17" x14ac:dyDescent="0.25">
      <c r="A692" s="178">
        <f t="shared" si="22"/>
        <v>688</v>
      </c>
      <c r="B692" s="178" vm="6069">
        <f ca="1"/>
        <v>43215</v>
      </c>
      <c r="C692" s="178" vm="6061">
        <f ca="1"/>
        <v>15.84</v>
      </c>
      <c r="D692" s="178" vm="6062">
        <f ca="1"/>
        <v>15.65</v>
      </c>
      <c r="E692" s="178" vm="5908">
        <f ca="1"/>
        <v>15.97</v>
      </c>
      <c r="F692" s="178" vm="6070">
        <f ca="1"/>
        <v>15.585000000000001</v>
      </c>
      <c r="G692" s="178" vm="6071">
        <f ca="1"/>
        <v>736705</v>
      </c>
      <c r="I692" s="178">
        <f ca="1"/>
        <v>1822</v>
      </c>
      <c r="J692" s="180" vm="6072">
        <f ca="1"/>
        <v>44859</v>
      </c>
      <c r="K692" s="180" vm="6073">
        <f ca="1"/>
        <v>79.52</v>
      </c>
      <c r="L692" s="180" vm="6074">
        <f ca="1"/>
        <v>77.09</v>
      </c>
      <c r="M692" s="180" vm="5976">
        <f ca="1"/>
        <v>80.72</v>
      </c>
      <c r="N692" s="180" vm="6074">
        <f ca="1"/>
        <v>77.09</v>
      </c>
      <c r="O692" s="180" vm="6075">
        <f ca="1"/>
        <v>1541820</v>
      </c>
      <c r="Q692" s="182">
        <f t="shared" ca="1" si="21"/>
        <v>3.9764120329564598E-2</v>
      </c>
    </row>
    <row r="693" spans="1:17" x14ac:dyDescent="0.25">
      <c r="A693" s="178">
        <f t="shared" si="22"/>
        <v>689</v>
      </c>
      <c r="B693" s="178" vm="6076">
        <f ca="1"/>
        <v>43216</v>
      </c>
      <c r="C693" s="178" vm="6077">
        <f ca="1"/>
        <v>15.98</v>
      </c>
      <c r="D693" s="178" vm="6042">
        <f ca="1"/>
        <v>15.85</v>
      </c>
      <c r="E693" s="178" vm="6078">
        <f ca="1"/>
        <v>15.99</v>
      </c>
      <c r="F693" s="178" vm="6079">
        <f ca="1"/>
        <v>15.62</v>
      </c>
      <c r="G693" s="178" vm="6080">
        <f ca="1"/>
        <v>379567</v>
      </c>
      <c r="I693" s="178">
        <f ca="1"/>
        <v>1821</v>
      </c>
      <c r="J693" s="180" vm="6081">
        <f ca="1"/>
        <v>44858</v>
      </c>
      <c r="K693" s="180" vm="6082">
        <f ca="1"/>
        <v>76.42</v>
      </c>
      <c r="L693" s="180" vm="6083">
        <f ca="1"/>
        <v>78.03</v>
      </c>
      <c r="M693" s="180" vm="6084">
        <f ca="1"/>
        <v>78.34</v>
      </c>
      <c r="N693" s="180" vm="6085">
        <f ca="1"/>
        <v>74.36</v>
      </c>
      <c r="O693" s="180" vm="6086">
        <f ca="1"/>
        <v>1360974</v>
      </c>
      <c r="Q693" s="182">
        <f t="shared" ca="1" si="21"/>
        <v>-1.6739507202396819E-2</v>
      </c>
    </row>
    <row r="694" spans="1:17" x14ac:dyDescent="0.25">
      <c r="A694" s="178">
        <f t="shared" si="22"/>
        <v>690</v>
      </c>
      <c r="B694" s="178" vm="6087">
        <f ca="1"/>
        <v>43217</v>
      </c>
      <c r="C694" s="178" vm="6078">
        <f ca="1"/>
        <v>15.99</v>
      </c>
      <c r="D694" s="178" vm="6088">
        <f ca="1"/>
        <v>15.96</v>
      </c>
      <c r="E694" s="178" vm="5939">
        <f ca="1"/>
        <v>16.37</v>
      </c>
      <c r="F694" s="178" vm="5878">
        <f ca="1"/>
        <v>15.91</v>
      </c>
      <c r="G694" s="178" vm="6089">
        <f ca="1"/>
        <v>686682</v>
      </c>
      <c r="I694" s="178">
        <f ca="1"/>
        <v>1820</v>
      </c>
      <c r="J694" s="180" vm="6090">
        <f ca="1"/>
        <v>44855</v>
      </c>
      <c r="K694" s="180" vm="6091">
        <f ca="1"/>
        <v>77.709999999999994</v>
      </c>
      <c r="L694" s="180" vm="6092">
        <f ca="1"/>
        <v>73.44</v>
      </c>
      <c r="M694" s="180" vm="6093">
        <f ca="1"/>
        <v>77.849999999999994</v>
      </c>
      <c r="N694" s="180" vm="6094">
        <f ca="1"/>
        <v>72.959999999999994</v>
      </c>
      <c r="O694" s="180" vm="6095">
        <f ca="1"/>
        <v>1702013</v>
      </c>
      <c r="Q694" s="182">
        <f t="shared" ca="1" si="21"/>
        <v>5.8423340328544897E-2</v>
      </c>
    </row>
    <row r="695" spans="1:17" x14ac:dyDescent="0.25">
      <c r="A695" s="178">
        <f t="shared" si="22"/>
        <v>691</v>
      </c>
      <c r="B695" s="178" vm="6096">
        <f ca="1"/>
        <v>43220</v>
      </c>
      <c r="C695" s="178" vm="6097">
        <f ca="1"/>
        <v>15.8</v>
      </c>
      <c r="D695" s="178" vm="5861">
        <f ca="1"/>
        <v>16</v>
      </c>
      <c r="E695" s="178" vm="6098">
        <f ca="1"/>
        <v>16.260000000000002</v>
      </c>
      <c r="F695" s="178" vm="6097">
        <f ca="1"/>
        <v>15.8</v>
      </c>
      <c r="G695" s="178" vm="6099">
        <f ca="1"/>
        <v>361163</v>
      </c>
      <c r="I695" s="178">
        <f ca="1"/>
        <v>1819</v>
      </c>
      <c r="J695" s="180" vm="6100">
        <f ca="1"/>
        <v>44854</v>
      </c>
      <c r="K695" s="180" vm="6058">
        <f ca="1"/>
        <v>73.3</v>
      </c>
      <c r="L695" s="180" vm="6101">
        <f ca="1"/>
        <v>77.44</v>
      </c>
      <c r="M695" s="180" vm="6102">
        <f ca="1"/>
        <v>79.965000000000003</v>
      </c>
      <c r="N695" s="180" vm="6103">
        <f ca="1"/>
        <v>73.260000000000005</v>
      </c>
      <c r="O695" s="180" vm="6104">
        <f ca="1"/>
        <v>1933276</v>
      </c>
      <c r="Q695" s="182">
        <f t="shared" ca="1" si="21"/>
        <v>-5.0542671676677933E-2</v>
      </c>
    </row>
    <row r="696" spans="1:17" x14ac:dyDescent="0.25">
      <c r="A696" s="178">
        <f t="shared" si="22"/>
        <v>692</v>
      </c>
      <c r="B696" s="178" vm="6105">
        <f ca="1"/>
        <v>43221</v>
      </c>
      <c r="C696" s="178" vm="6106">
        <f ca="1"/>
        <v>15.67</v>
      </c>
      <c r="D696" s="178" vm="5899">
        <f ca="1"/>
        <v>15.72</v>
      </c>
      <c r="E696" s="178" vm="6107">
        <f ca="1"/>
        <v>15.7828</v>
      </c>
      <c r="F696" s="178" vm="6108">
        <f ca="1"/>
        <v>15.25</v>
      </c>
      <c r="G696" s="178" vm="6109">
        <f ca="1"/>
        <v>1178315</v>
      </c>
      <c r="I696" s="178">
        <f ca="1"/>
        <v>1818</v>
      </c>
      <c r="J696" s="180" vm="6110">
        <f ca="1"/>
        <v>44853</v>
      </c>
      <c r="K696" s="180" vm="6111">
        <f ca="1"/>
        <v>77.099999999999994</v>
      </c>
      <c r="L696" s="180" vm="6112">
        <f ca="1"/>
        <v>77.930000000000007</v>
      </c>
      <c r="M696" s="180" vm="6113">
        <f ca="1"/>
        <v>78.616</v>
      </c>
      <c r="N696" s="180" vm="6114">
        <f ca="1"/>
        <v>75.95</v>
      </c>
      <c r="O696" s="180" vm="6115">
        <f ca="1"/>
        <v>1534117</v>
      </c>
      <c r="Q696" s="182">
        <f t="shared" ca="1" si="21"/>
        <v>-3.6047971068644061E-2</v>
      </c>
    </row>
    <row r="697" spans="1:17" x14ac:dyDescent="0.25">
      <c r="A697" s="178">
        <f t="shared" si="22"/>
        <v>693</v>
      </c>
      <c r="B697" s="178" vm="6116">
        <f ca="1"/>
        <v>43222</v>
      </c>
      <c r="C697" s="178" vm="6078">
        <f ca="1"/>
        <v>15.99</v>
      </c>
      <c r="D697" s="178" vm="6117">
        <f ca="1"/>
        <v>15.61</v>
      </c>
      <c r="E697" s="178" vm="5999">
        <f ca="1"/>
        <v>16.07</v>
      </c>
      <c r="F697" s="178" vm="6118">
        <f ca="1"/>
        <v>15.414999999999999</v>
      </c>
      <c r="G697" s="178" vm="6119">
        <f ca="1"/>
        <v>917066</v>
      </c>
      <c r="I697" s="178">
        <f ca="1"/>
        <v>1817</v>
      </c>
      <c r="J697" s="180" vm="6120">
        <f ca="1"/>
        <v>44852</v>
      </c>
      <c r="K697" s="180" vm="6121">
        <f ca="1"/>
        <v>79.930000000000007</v>
      </c>
      <c r="L697" s="180" vm="6122">
        <f ca="1"/>
        <v>80.989999999999995</v>
      </c>
      <c r="M697" s="180" vm="6123">
        <f ca="1"/>
        <v>82.3</v>
      </c>
      <c r="N697" s="180" vm="6124">
        <f ca="1"/>
        <v>79.28</v>
      </c>
      <c r="O697" s="180" vm="6125">
        <f ca="1"/>
        <v>1762360</v>
      </c>
      <c r="Q697" s="182">
        <f t="shared" ca="1" si="21"/>
        <v>2.4057883509257923E-2</v>
      </c>
    </row>
    <row r="698" spans="1:17" x14ac:dyDescent="0.25">
      <c r="A698" s="178">
        <f t="shared" si="22"/>
        <v>694</v>
      </c>
      <c r="B698" s="178" vm="6126">
        <f ca="1"/>
        <v>43223</v>
      </c>
      <c r="C698" s="178" vm="6117">
        <f ca="1"/>
        <v>15.61</v>
      </c>
      <c r="D698" s="178" vm="5878">
        <f ca="1"/>
        <v>15.91</v>
      </c>
      <c r="E698" s="178" vm="5878">
        <f ca="1"/>
        <v>15.91</v>
      </c>
      <c r="F698" s="178" vm="6127">
        <f ca="1"/>
        <v>15.51</v>
      </c>
      <c r="G698" s="178" vm="6128">
        <f ca="1"/>
        <v>633411</v>
      </c>
      <c r="I698" s="178">
        <f ca="1"/>
        <v>1816</v>
      </c>
      <c r="J698" s="180" vm="6129">
        <f ca="1"/>
        <v>44851</v>
      </c>
      <c r="K698" s="180" vm="6083">
        <f ca="1"/>
        <v>78.03</v>
      </c>
      <c r="L698" s="180" vm="6130">
        <f ca="1"/>
        <v>79.48</v>
      </c>
      <c r="M698" s="180" vm="6131">
        <f ca="1"/>
        <v>80.254999999999995</v>
      </c>
      <c r="N698" s="180" vm="6132">
        <f ca="1"/>
        <v>76.03</v>
      </c>
      <c r="O698" s="180" vm="6133">
        <f ca="1"/>
        <v>1305648</v>
      </c>
      <c r="Q698" s="182">
        <f t="shared" ca="1" si="21"/>
        <v>6.6864078352498382E-3</v>
      </c>
    </row>
    <row r="699" spans="1:17" x14ac:dyDescent="0.25">
      <c r="A699" s="178">
        <f t="shared" si="22"/>
        <v>695</v>
      </c>
      <c r="B699" s="178" vm="6134">
        <f ca="1"/>
        <v>43224</v>
      </c>
      <c r="C699" s="178" vm="6135">
        <f ca="1"/>
        <v>15.43</v>
      </c>
      <c r="D699" s="178" vm="83">
        <f ca="1"/>
        <v>15.6</v>
      </c>
      <c r="E699" s="178" vm="6051">
        <f ca="1"/>
        <v>15.7</v>
      </c>
      <c r="F699" s="178" vm="6136">
        <f ca="1"/>
        <v>15.4</v>
      </c>
      <c r="G699" s="178" vm="6137">
        <f ca="1"/>
        <v>1513472</v>
      </c>
      <c r="I699" s="178">
        <f ca="1"/>
        <v>1815</v>
      </c>
      <c r="J699" s="180" vm="6138">
        <f ca="1"/>
        <v>44848</v>
      </c>
      <c r="K699" s="180" vm="6139">
        <f ca="1"/>
        <v>77.510000000000005</v>
      </c>
      <c r="L699" s="180" vm="6140">
        <f ca="1"/>
        <v>79.150000000000006</v>
      </c>
      <c r="M699" s="180" vm="6141">
        <f ca="1"/>
        <v>81.459999999999994</v>
      </c>
      <c r="N699" s="180" vm="6142">
        <f ca="1"/>
        <v>77</v>
      </c>
      <c r="O699" s="180" vm="6143">
        <f ca="1"/>
        <v>1708670</v>
      </c>
      <c r="Q699" s="182">
        <f t="shared" ca="1" si="21"/>
        <v>-6.942686668020919E-3</v>
      </c>
    </row>
    <row r="700" spans="1:17" x14ac:dyDescent="0.25">
      <c r="A700" s="178">
        <f t="shared" si="22"/>
        <v>696</v>
      </c>
      <c r="B700" s="178" vm="6144">
        <f ca="1"/>
        <v>43227</v>
      </c>
      <c r="C700" s="178" vm="6145">
        <f ca="1"/>
        <v>15.15</v>
      </c>
      <c r="D700" s="178" vm="5848">
        <f ca="1"/>
        <v>15.41</v>
      </c>
      <c r="E700" s="178" vm="73">
        <f ca="1"/>
        <v>15.57</v>
      </c>
      <c r="F700" s="178" vm="5806">
        <f ca="1"/>
        <v>14.98</v>
      </c>
      <c r="G700" s="178" vm="6146">
        <f ca="1"/>
        <v>1970600</v>
      </c>
      <c r="I700" s="178">
        <f ca="1"/>
        <v>1814</v>
      </c>
      <c r="J700" s="180" vm="6147">
        <f ca="1"/>
        <v>44847</v>
      </c>
      <c r="K700" s="180" vm="6148">
        <f ca="1"/>
        <v>78.05</v>
      </c>
      <c r="L700" s="180" vm="6149">
        <f ca="1"/>
        <v>73.37</v>
      </c>
      <c r="M700" s="180" vm="6150">
        <f ca="1"/>
        <v>79.73</v>
      </c>
      <c r="N700" s="180" vm="6151">
        <f ca="1"/>
        <v>71.400000000000006</v>
      </c>
      <c r="O700" s="180" vm="6152">
        <f ca="1"/>
        <v>1593290</v>
      </c>
      <c r="Q700" s="182">
        <f t="shared" ca="1" si="21"/>
        <v>2.5301382093801044E-2</v>
      </c>
    </row>
    <row r="701" spans="1:17" x14ac:dyDescent="0.25">
      <c r="A701" s="178">
        <f t="shared" si="22"/>
        <v>697</v>
      </c>
      <c r="B701" s="178" vm="6153">
        <f ca="1"/>
        <v>43228</v>
      </c>
      <c r="C701" s="178" vm="6154">
        <f ca="1"/>
        <v>16.21</v>
      </c>
      <c r="D701" s="178" vm="5886">
        <f ca="1"/>
        <v>16.25</v>
      </c>
      <c r="E701" s="178" vm="5917">
        <f ca="1"/>
        <v>16.440000000000001</v>
      </c>
      <c r="F701" s="178" vm="6155">
        <f ca="1"/>
        <v>15.228999999999999</v>
      </c>
      <c r="G701" s="178" vm="6156">
        <f ca="1"/>
        <v>2438662</v>
      </c>
      <c r="I701" s="178">
        <f ca="1"/>
        <v>1813</v>
      </c>
      <c r="J701" s="180" vm="6157">
        <f ca="1"/>
        <v>44846</v>
      </c>
      <c r="K701" s="180" vm="6158">
        <f ca="1"/>
        <v>76.099999999999994</v>
      </c>
      <c r="L701" s="180" vm="6159">
        <f ca="1"/>
        <v>76.11</v>
      </c>
      <c r="M701" s="180" vm="6160">
        <f ca="1"/>
        <v>76.67</v>
      </c>
      <c r="N701" s="180" vm="6161">
        <f ca="1"/>
        <v>73.89</v>
      </c>
      <c r="O701" s="180" vm="6162">
        <f ca="1"/>
        <v>1085516</v>
      </c>
      <c r="Q701" s="182">
        <f t="shared" ca="1" si="21"/>
        <v>-2.1002895617776205E-3</v>
      </c>
    </row>
    <row r="702" spans="1:17" x14ac:dyDescent="0.25">
      <c r="A702" s="178">
        <f t="shared" si="22"/>
        <v>698</v>
      </c>
      <c r="B702" s="178" vm="6163">
        <f ca="1"/>
        <v>43229</v>
      </c>
      <c r="C702" s="178" vm="6022">
        <f ca="1"/>
        <v>15.71</v>
      </c>
      <c r="D702" s="178" vm="18">
        <f ca="1"/>
        <v>15.86</v>
      </c>
      <c r="E702" s="178" vm="6164">
        <f ca="1"/>
        <v>15.87</v>
      </c>
      <c r="F702" s="178" vm="6165">
        <f ca="1"/>
        <v>15.42</v>
      </c>
      <c r="G702" s="178" vm="6166">
        <f ca="1"/>
        <v>1799921</v>
      </c>
      <c r="I702" s="178">
        <f ca="1"/>
        <v>1812</v>
      </c>
      <c r="J702" s="180" vm="6167">
        <f ca="1"/>
        <v>44845</v>
      </c>
      <c r="K702" s="180" vm="6168">
        <f ca="1"/>
        <v>76.260000000000005</v>
      </c>
      <c r="L702" s="180" vm="6169">
        <f ca="1"/>
        <v>73.180000000000007</v>
      </c>
      <c r="M702" s="180" vm="6170">
        <f ca="1"/>
        <v>77.69</v>
      </c>
      <c r="N702" s="180" vm="6171">
        <f ca="1"/>
        <v>72.180000000000007</v>
      </c>
      <c r="O702" s="180" vm="6172">
        <f ca="1"/>
        <v>1657647</v>
      </c>
      <c r="Q702" s="182">
        <f t="shared" ca="1" si="21"/>
        <v>3.4552893734695563E-2</v>
      </c>
    </row>
    <row r="703" spans="1:17" x14ac:dyDescent="0.25">
      <c r="A703" s="178">
        <f t="shared" si="22"/>
        <v>699</v>
      </c>
      <c r="B703" s="178" vm="6173">
        <f ca="1"/>
        <v>43230</v>
      </c>
      <c r="C703" s="178" vm="5869">
        <f ca="1"/>
        <v>16.13</v>
      </c>
      <c r="D703" s="178" vm="17">
        <f ca="1"/>
        <v>15.82</v>
      </c>
      <c r="E703" s="178" vm="6174">
        <f ca="1"/>
        <v>16.14</v>
      </c>
      <c r="F703" s="178" vm="6079">
        <f ca="1"/>
        <v>15.62</v>
      </c>
      <c r="G703" s="178" vm="6175">
        <f ca="1"/>
        <v>818823</v>
      </c>
      <c r="I703" s="178">
        <f ca="1"/>
        <v>1811</v>
      </c>
      <c r="J703" s="180" vm="6176">
        <f ca="1"/>
        <v>44844</v>
      </c>
      <c r="K703" s="180" vm="6177">
        <f ca="1"/>
        <v>73.67</v>
      </c>
      <c r="L703" s="180" vm="6178">
        <f ca="1"/>
        <v>76.61</v>
      </c>
      <c r="M703" s="180" vm="6142">
        <f ca="1"/>
        <v>77</v>
      </c>
      <c r="N703" s="180" vm="6179">
        <f ca="1"/>
        <v>72.16</v>
      </c>
      <c r="O703" s="180" vm="6180">
        <f ca="1"/>
        <v>1285991</v>
      </c>
      <c r="Q703" s="182">
        <f t="shared" ca="1" si="21"/>
        <v>-3.9523472967882847E-2</v>
      </c>
    </row>
    <row r="704" spans="1:17" x14ac:dyDescent="0.25">
      <c r="A704" s="178">
        <f t="shared" si="22"/>
        <v>700</v>
      </c>
      <c r="B704" s="178" vm="6181">
        <f ca="1"/>
        <v>43231</v>
      </c>
      <c r="C704" s="178" vm="5861">
        <f ca="1"/>
        <v>16</v>
      </c>
      <c r="D704" s="178" vm="5887">
        <f ca="1"/>
        <v>16.190000000000001</v>
      </c>
      <c r="E704" s="178" vm="6182">
        <f ca="1"/>
        <v>16.28</v>
      </c>
      <c r="F704" s="178" vm="6032">
        <f ca="1"/>
        <v>15.83</v>
      </c>
      <c r="G704" s="178" vm="6183">
        <f ca="1"/>
        <v>822028</v>
      </c>
      <c r="I704" s="178">
        <f ca="1"/>
        <v>1810</v>
      </c>
      <c r="J704" s="180" vm="6184">
        <f ca="1"/>
        <v>44841</v>
      </c>
      <c r="K704" s="180" vm="6185">
        <f ca="1"/>
        <v>76.64</v>
      </c>
      <c r="L704" s="180" vm="6186">
        <f ca="1"/>
        <v>76.069999999999993</v>
      </c>
      <c r="M704" s="180" vm="6187">
        <f ca="1"/>
        <v>77.11</v>
      </c>
      <c r="N704" s="180" vm="6188">
        <f ca="1"/>
        <v>75.03</v>
      </c>
      <c r="O704" s="180" vm="6189">
        <f ca="1"/>
        <v>886491</v>
      </c>
      <c r="Q704" s="182">
        <f t="shared" ca="1" si="21"/>
        <v>-2.5252565772555701E-2</v>
      </c>
    </row>
    <row r="705" spans="1:17" x14ac:dyDescent="0.25">
      <c r="A705" s="178">
        <f t="shared" si="22"/>
        <v>701</v>
      </c>
      <c r="B705" s="178" vm="6190">
        <f ca="1"/>
        <v>43234</v>
      </c>
      <c r="C705" s="178" vm="6000">
        <f ca="1"/>
        <v>15.32</v>
      </c>
      <c r="D705" s="178" vm="5861">
        <f ca="1"/>
        <v>16</v>
      </c>
      <c r="E705" s="178" vm="6191">
        <f ca="1"/>
        <v>16.219799999999999</v>
      </c>
      <c r="F705" s="178" vm="6192">
        <f ca="1"/>
        <v>15.244999999999999</v>
      </c>
      <c r="G705" s="178" vm="6193">
        <f ca="1"/>
        <v>1399209</v>
      </c>
      <c r="I705" s="178">
        <f ca="1"/>
        <v>1809</v>
      </c>
      <c r="J705" s="180" vm="6194">
        <f ca="1"/>
        <v>44840</v>
      </c>
      <c r="K705" s="180" vm="6195">
        <f ca="1"/>
        <v>78.599999999999994</v>
      </c>
      <c r="L705" s="180" vm="6196">
        <f ca="1"/>
        <v>78.930000000000007</v>
      </c>
      <c r="M705" s="180" vm="6197">
        <f ca="1"/>
        <v>80.38</v>
      </c>
      <c r="N705" s="180" vm="6198">
        <f ca="1"/>
        <v>77.749799999999993</v>
      </c>
      <c r="O705" s="180" vm="6199">
        <f ca="1"/>
        <v>1052152</v>
      </c>
      <c r="Q705" s="182">
        <f t="shared" ca="1" si="21"/>
        <v>-7.9833155419897946E-3</v>
      </c>
    </row>
    <row r="706" spans="1:17" x14ac:dyDescent="0.25">
      <c r="A706" s="178">
        <f t="shared" si="22"/>
        <v>702</v>
      </c>
      <c r="B706" s="178" vm="6200">
        <f ca="1"/>
        <v>43235</v>
      </c>
      <c r="C706" s="178" vm="6051">
        <f ca="1"/>
        <v>15.7</v>
      </c>
      <c r="D706" s="178" vm="389">
        <f ca="1"/>
        <v>15.21</v>
      </c>
      <c r="E706" s="178" vm="5878">
        <f ca="1"/>
        <v>15.91</v>
      </c>
      <c r="F706" s="178" vm="389">
        <f ca="1"/>
        <v>15.21</v>
      </c>
      <c r="G706" s="178" vm="6201">
        <f ca="1"/>
        <v>907483</v>
      </c>
      <c r="I706" s="178">
        <f ca="1"/>
        <v>1808</v>
      </c>
      <c r="J706" s="180" vm="6202">
        <f ca="1"/>
        <v>44839</v>
      </c>
      <c r="K706" s="180" vm="6203">
        <f ca="1"/>
        <v>79.23</v>
      </c>
      <c r="L706" s="180" vm="6204">
        <f ca="1"/>
        <v>76.33</v>
      </c>
      <c r="M706" s="180" vm="6205">
        <f ca="1"/>
        <v>80.08</v>
      </c>
      <c r="N706" s="180" vm="6206">
        <f ca="1"/>
        <v>75.849999999999994</v>
      </c>
      <c r="O706" s="180" vm="6207">
        <f ca="1"/>
        <v>1548497</v>
      </c>
      <c r="Q706" s="182">
        <f t="shared" ca="1" si="21"/>
        <v>2.2335176438355395E-2</v>
      </c>
    </row>
    <row r="707" spans="1:17" x14ac:dyDescent="0.25">
      <c r="A707" s="178">
        <f t="shared" si="22"/>
        <v>703</v>
      </c>
      <c r="B707" s="178" vm="6208">
        <f ca="1"/>
        <v>43236</v>
      </c>
      <c r="C707" s="178" vm="6154">
        <f ca="1"/>
        <v>16.21</v>
      </c>
      <c r="D707" s="178" vm="6031">
        <f ca="1"/>
        <v>15.79</v>
      </c>
      <c r="E707" s="178" vm="6209">
        <f ca="1"/>
        <v>16.290099999999999</v>
      </c>
      <c r="F707" s="178" vm="6031">
        <f ca="1"/>
        <v>15.79</v>
      </c>
      <c r="G707" s="178" vm="6210">
        <f ca="1"/>
        <v>890774</v>
      </c>
      <c r="I707" s="178">
        <f ca="1"/>
        <v>1807</v>
      </c>
      <c r="J707" s="180" vm="6211">
        <f ca="1"/>
        <v>44838</v>
      </c>
      <c r="K707" s="180" vm="6212">
        <f ca="1"/>
        <v>77.48</v>
      </c>
      <c r="L707" s="180" vm="6213">
        <f ca="1"/>
        <v>75.180000000000007</v>
      </c>
      <c r="M707" s="180" vm="6214">
        <f ca="1"/>
        <v>78.06</v>
      </c>
      <c r="N707" s="180" vm="6213">
        <f ca="1"/>
        <v>75.180000000000007</v>
      </c>
      <c r="O707" s="180" vm="6215">
        <f ca="1"/>
        <v>2005907</v>
      </c>
      <c r="Q707" s="182">
        <f t="shared" ca="1" si="21"/>
        <v>6.8366178011700862E-2</v>
      </c>
    </row>
    <row r="708" spans="1:17" x14ac:dyDescent="0.25">
      <c r="A708" s="178">
        <f t="shared" si="22"/>
        <v>704</v>
      </c>
      <c r="B708" s="178" vm="6216">
        <f ca="1"/>
        <v>43237</v>
      </c>
      <c r="C708" s="178" vm="6217">
        <f ca="1"/>
        <v>16.170000000000002</v>
      </c>
      <c r="D708" s="178" vm="5869">
        <f ca="1"/>
        <v>16.13</v>
      </c>
      <c r="E708" s="178" vm="6218">
        <f ca="1"/>
        <v>16.46</v>
      </c>
      <c r="F708" s="178" vm="6219">
        <f ca="1"/>
        <v>15.960800000000001</v>
      </c>
      <c r="G708" s="178" vm="6220">
        <f ca="1"/>
        <v>845697</v>
      </c>
      <c r="I708" s="178">
        <f ca="1"/>
        <v>1806</v>
      </c>
      <c r="J708" s="180" vm="6221">
        <f ca="1"/>
        <v>44837</v>
      </c>
      <c r="K708" s="180" vm="6222">
        <f ca="1"/>
        <v>72.36</v>
      </c>
      <c r="L708" s="180" vm="6223">
        <f ca="1"/>
        <v>69.489999999999995</v>
      </c>
      <c r="M708" s="180" vm="6224">
        <f ca="1"/>
        <v>73.33</v>
      </c>
      <c r="N708" s="180" vm="6225">
        <f ca="1"/>
        <v>69.36</v>
      </c>
      <c r="O708" s="180" vm="6226">
        <f ca="1"/>
        <v>1585623</v>
      </c>
      <c r="Q708" s="182">
        <f t="shared" ca="1" si="21"/>
        <v>5.2486872497548354E-2</v>
      </c>
    </row>
    <row r="709" spans="1:17" x14ac:dyDescent="0.25">
      <c r="A709" s="178">
        <f t="shared" si="22"/>
        <v>705</v>
      </c>
      <c r="B709" s="178" vm="6227">
        <f ca="1"/>
        <v>43238</v>
      </c>
      <c r="C709" s="178" vm="6228">
        <f ca="1"/>
        <v>16.420000000000002</v>
      </c>
      <c r="D709" s="178" vm="6010">
        <f ca="1"/>
        <v>16.18</v>
      </c>
      <c r="E709" s="178" vm="5888">
        <f ca="1"/>
        <v>16.5</v>
      </c>
      <c r="F709" s="178" vm="5861">
        <f ca="1"/>
        <v>16</v>
      </c>
      <c r="G709" s="178" vm="6229">
        <f ca="1"/>
        <v>926888</v>
      </c>
      <c r="I709" s="178">
        <f ca="1"/>
        <v>1805</v>
      </c>
      <c r="J709" s="180" vm="6230">
        <f ca="1"/>
        <v>44834</v>
      </c>
      <c r="K709" s="180" vm="6231">
        <f ca="1"/>
        <v>68.66</v>
      </c>
      <c r="L709" s="180" vm="6232">
        <f ca="1"/>
        <v>67.94</v>
      </c>
      <c r="M709" s="180" vm="6233">
        <f ca="1"/>
        <v>71.405000000000001</v>
      </c>
      <c r="N709" s="180" vm="6234">
        <f ca="1"/>
        <v>65.25</v>
      </c>
      <c r="O709" s="180" vm="6235">
        <f ca="1"/>
        <v>1650529</v>
      </c>
      <c r="Q709" s="182">
        <f t="shared" ca="1" si="21"/>
        <v>-4.1928285937053875E-2</v>
      </c>
    </row>
    <row r="710" spans="1:17" x14ac:dyDescent="0.25">
      <c r="A710" s="178">
        <f t="shared" si="22"/>
        <v>706</v>
      </c>
      <c r="B710" s="178" vm="6236">
        <f ca="1"/>
        <v>43241</v>
      </c>
      <c r="C710" s="178" vm="6237">
        <f ca="1"/>
        <v>17.09</v>
      </c>
      <c r="D710" s="178" vm="6238">
        <f ca="1"/>
        <v>16.53</v>
      </c>
      <c r="E710" s="178" vm="6239">
        <f ca="1"/>
        <v>17.1449</v>
      </c>
      <c r="F710" s="178" vm="6238">
        <f ca="1"/>
        <v>16.53</v>
      </c>
      <c r="G710" s="178" vm="6240">
        <f ca="1"/>
        <v>1327432</v>
      </c>
      <c r="I710" s="178">
        <f ca="1"/>
        <v>1804</v>
      </c>
      <c r="J710" s="180" vm="6241">
        <f ca="1"/>
        <v>44833</v>
      </c>
      <c r="K710" s="180" vm="6242">
        <f ca="1"/>
        <v>71.599999999999994</v>
      </c>
      <c r="L710" s="180" vm="6243">
        <f ca="1"/>
        <v>70.459999999999994</v>
      </c>
      <c r="M710" s="180" vm="6244">
        <f ca="1"/>
        <v>71.647999999999996</v>
      </c>
      <c r="N710" s="180" vm="6245">
        <f ca="1"/>
        <v>68.400000000000006</v>
      </c>
      <c r="O710" s="180" vm="6246">
        <f ca="1"/>
        <v>1077180</v>
      </c>
      <c r="Q710" s="182">
        <f t="shared" ref="Q710:Q773" ca="1" si="23">LN(K710/K711)</f>
        <v>-8.8988351421300325E-3</v>
      </c>
    </row>
    <row r="711" spans="1:17" x14ac:dyDescent="0.25">
      <c r="A711" s="178">
        <f t="shared" ref="A711:A774" si="24">A710+1</f>
        <v>707</v>
      </c>
      <c r="B711" s="178" vm="6247">
        <f ca="1"/>
        <v>43242</v>
      </c>
      <c r="C711" s="178" vm="6248">
        <f ca="1"/>
        <v>16.72</v>
      </c>
      <c r="D711" s="178" vm="6249">
        <f ca="1"/>
        <v>17.05</v>
      </c>
      <c r="E711" s="178" vm="6250">
        <f ca="1"/>
        <v>17.239999999999998</v>
      </c>
      <c r="F711" s="178" vm="6251">
        <f ca="1"/>
        <v>16.671700000000001</v>
      </c>
      <c r="G711" s="178" vm="6252">
        <f ca="1"/>
        <v>948326</v>
      </c>
      <c r="I711" s="178">
        <f ca="1"/>
        <v>1803</v>
      </c>
      <c r="J711" s="180" vm="6253">
        <f ca="1"/>
        <v>44832</v>
      </c>
      <c r="K711" s="180" vm="6254">
        <f ca="1"/>
        <v>72.239999999999995</v>
      </c>
      <c r="L711" s="180" vm="6255">
        <f ca="1"/>
        <v>69.52</v>
      </c>
      <c r="M711" s="180" vm="6256">
        <f ca="1"/>
        <v>72.857900000000001</v>
      </c>
      <c r="N711" s="180" vm="6257">
        <f ca="1"/>
        <v>68.8</v>
      </c>
      <c r="O711" s="180" vm="6258">
        <f ca="1"/>
        <v>1486820</v>
      </c>
      <c r="Q711" s="182">
        <f t="shared" ca="1" si="23"/>
        <v>4.6612304869419106E-2</v>
      </c>
    </row>
    <row r="712" spans="1:17" x14ac:dyDescent="0.25">
      <c r="A712" s="178">
        <f t="shared" si="24"/>
        <v>708</v>
      </c>
      <c r="B712" s="178" vm="6259">
        <f ca="1"/>
        <v>43243</v>
      </c>
      <c r="C712" s="178" vm="6260">
        <f ca="1"/>
        <v>16.73</v>
      </c>
      <c r="D712" s="178" vm="6261">
        <f ca="1"/>
        <v>16.64</v>
      </c>
      <c r="E712" s="178" vm="6262">
        <f ca="1"/>
        <v>17.12</v>
      </c>
      <c r="F712" s="178" vm="6263">
        <f ca="1"/>
        <v>16.41</v>
      </c>
      <c r="G712" s="178" vm="6264">
        <f ca="1"/>
        <v>688665</v>
      </c>
      <c r="I712" s="178">
        <f ca="1"/>
        <v>1802</v>
      </c>
      <c r="J712" s="180" vm="6265">
        <f ca="1"/>
        <v>44831</v>
      </c>
      <c r="K712" s="180" vm="6266">
        <f ca="1"/>
        <v>68.95</v>
      </c>
      <c r="L712" s="180" vm="6267">
        <f ca="1"/>
        <v>67.709999999999994</v>
      </c>
      <c r="M712" s="180" vm="6268">
        <f ca="1"/>
        <v>71.16</v>
      </c>
      <c r="N712" s="180" vm="6269">
        <f ca="1"/>
        <v>67.48</v>
      </c>
      <c r="O712" s="180" vm="6270">
        <f ca="1"/>
        <v>1757068</v>
      </c>
      <c r="Q712" s="182">
        <f t="shared" ca="1" si="23"/>
        <v>4.9805908289267634E-2</v>
      </c>
    </row>
    <row r="713" spans="1:17" x14ac:dyDescent="0.25">
      <c r="A713" s="178">
        <f t="shared" si="24"/>
        <v>709</v>
      </c>
      <c r="B713" s="178" vm="6271">
        <f ca="1"/>
        <v>43244</v>
      </c>
      <c r="C713" s="178" vm="6272">
        <f ca="1"/>
        <v>16.79</v>
      </c>
      <c r="D713" s="178" vm="6273">
        <f ca="1"/>
        <v>16.66</v>
      </c>
      <c r="E713" s="178" vm="6274">
        <f ca="1"/>
        <v>17</v>
      </c>
      <c r="F713" s="178" vm="6238">
        <f ca="1"/>
        <v>16.53</v>
      </c>
      <c r="G713" s="178" vm="6275">
        <f ca="1"/>
        <v>752470</v>
      </c>
      <c r="I713" s="178">
        <f ca="1"/>
        <v>1801</v>
      </c>
      <c r="J713" s="180" vm="6276">
        <f ca="1"/>
        <v>44830</v>
      </c>
      <c r="K713" s="180" vm="6277">
        <f ca="1"/>
        <v>65.599999999999994</v>
      </c>
      <c r="L713" s="180" vm="6278">
        <f ca="1"/>
        <v>66.510000000000005</v>
      </c>
      <c r="M713" s="180" vm="6279">
        <f ca="1"/>
        <v>68.784999999999997</v>
      </c>
      <c r="N713" s="180" vm="6280">
        <f ca="1"/>
        <v>65.5</v>
      </c>
      <c r="O713" s="180" vm="6281">
        <f ca="1"/>
        <v>1608328</v>
      </c>
      <c r="Q713" s="182">
        <f t="shared" ca="1" si="23"/>
        <v>-1.6779170771380646E-2</v>
      </c>
    </row>
    <row r="714" spans="1:17" x14ac:dyDescent="0.25">
      <c r="A714" s="178">
        <f t="shared" si="24"/>
        <v>710</v>
      </c>
      <c r="B714" s="178" vm="6282">
        <f ca="1"/>
        <v>43245</v>
      </c>
      <c r="C714" s="178" vm="6283">
        <f ca="1"/>
        <v>17.28</v>
      </c>
      <c r="D714" s="178" vm="6284">
        <f ca="1"/>
        <v>16.87</v>
      </c>
      <c r="E714" s="178" vm="5938">
        <f ca="1"/>
        <v>17.39</v>
      </c>
      <c r="F714" s="178" vm="5957">
        <f ca="1"/>
        <v>16.809999999999999</v>
      </c>
      <c r="G714" s="178" vm="6285">
        <f ca="1"/>
        <v>787386</v>
      </c>
      <c r="I714" s="178">
        <f ca="1"/>
        <v>1800</v>
      </c>
      <c r="J714" s="180" vm="6286">
        <f ca="1"/>
        <v>44827</v>
      </c>
      <c r="K714" s="180" vm="6287">
        <f ca="1"/>
        <v>66.709999999999994</v>
      </c>
      <c r="L714" s="180" vm="6288">
        <f ca="1"/>
        <v>66.885000000000005</v>
      </c>
      <c r="M714" s="180" vm="6289">
        <f ca="1"/>
        <v>68.45</v>
      </c>
      <c r="N714" s="180" vm="6290">
        <f ca="1"/>
        <v>65.170100000000005</v>
      </c>
      <c r="O714" s="180" vm="6291">
        <f ca="1"/>
        <v>2020560</v>
      </c>
      <c r="Q714" s="182">
        <f t="shared" ca="1" si="23"/>
        <v>-3.0558138282696264E-2</v>
      </c>
    </row>
    <row r="715" spans="1:17" x14ac:dyDescent="0.25">
      <c r="A715" s="178">
        <f t="shared" si="24"/>
        <v>711</v>
      </c>
      <c r="B715" s="178" vm="6292">
        <f ca="1"/>
        <v>43249</v>
      </c>
      <c r="C715" s="178" vm="6293">
        <f ca="1"/>
        <v>17.350000000000001</v>
      </c>
      <c r="D715" s="178" vm="6294">
        <f ca="1"/>
        <v>17.170000000000002</v>
      </c>
      <c r="E715" s="178" vm="6295">
        <f ca="1"/>
        <v>17.45</v>
      </c>
      <c r="F715" s="178" vm="6296">
        <f ca="1"/>
        <v>17.11</v>
      </c>
      <c r="G715" s="178" vm="6297">
        <f ca="1"/>
        <v>938597</v>
      </c>
      <c r="I715" s="178">
        <f ca="1"/>
        <v>1799</v>
      </c>
      <c r="J715" s="180" vm="6298">
        <f ca="1"/>
        <v>44826</v>
      </c>
      <c r="K715" s="180" vm="6299">
        <f ca="1"/>
        <v>68.78</v>
      </c>
      <c r="L715" s="180" vm="6300">
        <f ca="1"/>
        <v>74.489999999999995</v>
      </c>
      <c r="M715" s="180" vm="6301">
        <f ca="1"/>
        <v>74.98</v>
      </c>
      <c r="N715" s="180" vm="6302">
        <f ca="1"/>
        <v>68.739999999999995</v>
      </c>
      <c r="O715" s="180" vm="6303">
        <f ca="1"/>
        <v>1646061</v>
      </c>
      <c r="Q715" s="182">
        <f t="shared" ca="1" si="23"/>
        <v>-8.3637464544847509E-2</v>
      </c>
    </row>
    <row r="716" spans="1:17" x14ac:dyDescent="0.25">
      <c r="A716" s="178">
        <f t="shared" si="24"/>
        <v>712</v>
      </c>
      <c r="B716" s="178" vm="6304">
        <f ca="1"/>
        <v>43250</v>
      </c>
      <c r="C716" s="178" vm="6305">
        <f ca="1"/>
        <v>17.84</v>
      </c>
      <c r="D716" s="178" vm="6306">
        <f ca="1"/>
        <v>17.47</v>
      </c>
      <c r="E716" s="178" vm="6307">
        <f ca="1"/>
        <v>17.86</v>
      </c>
      <c r="F716" s="178" vm="6308">
        <f ca="1"/>
        <v>17.400099999999998</v>
      </c>
      <c r="G716" s="178" vm="6309">
        <f ca="1"/>
        <v>753071</v>
      </c>
      <c r="I716" s="178">
        <f ca="1"/>
        <v>1798</v>
      </c>
      <c r="J716" s="180" vm="6310">
        <f ca="1"/>
        <v>44825</v>
      </c>
      <c r="K716" s="180" vm="6311">
        <f ca="1"/>
        <v>74.78</v>
      </c>
      <c r="L716" s="180" vm="6312">
        <f ca="1"/>
        <v>77.95</v>
      </c>
      <c r="M716" s="180" vm="6313">
        <f ca="1"/>
        <v>78.91</v>
      </c>
      <c r="N716" s="180" vm="6314">
        <f ca="1"/>
        <v>74.715000000000003</v>
      </c>
      <c r="O716" s="180" vm="6315">
        <f ca="1"/>
        <v>1044547</v>
      </c>
      <c r="Q716" s="182">
        <f t="shared" ca="1" si="23"/>
        <v>-3.301411156981205E-2</v>
      </c>
    </row>
    <row r="717" spans="1:17" x14ac:dyDescent="0.25">
      <c r="A717" s="178">
        <f t="shared" si="24"/>
        <v>713</v>
      </c>
      <c r="B717" s="178" vm="6316">
        <f ca="1"/>
        <v>43251</v>
      </c>
      <c r="C717" s="178" vm="6305">
        <f ca="1"/>
        <v>17.84</v>
      </c>
      <c r="D717" s="178" vm="6317">
        <f ca="1"/>
        <v>17.87</v>
      </c>
      <c r="E717" s="178" vm="6318">
        <f ca="1"/>
        <v>18.21</v>
      </c>
      <c r="F717" s="178" vm="6319">
        <f ca="1"/>
        <v>17.635000000000002</v>
      </c>
      <c r="G717" s="178" vm="6320">
        <f ca="1"/>
        <v>954131</v>
      </c>
      <c r="I717" s="178">
        <f ca="1"/>
        <v>1797</v>
      </c>
      <c r="J717" s="180" vm="6321">
        <f ca="1"/>
        <v>44824</v>
      </c>
      <c r="K717" s="180" vm="6322">
        <f ca="1"/>
        <v>77.290000000000006</v>
      </c>
      <c r="L717" s="180" vm="6323">
        <f ca="1"/>
        <v>76.62</v>
      </c>
      <c r="M717" s="180" vm="6324">
        <f ca="1"/>
        <v>78.28</v>
      </c>
      <c r="N717" s="180" vm="6325">
        <f ca="1"/>
        <v>76.3</v>
      </c>
      <c r="O717" s="180" vm="6326">
        <f ca="1"/>
        <v>871473</v>
      </c>
      <c r="Q717" s="182">
        <f t="shared" ca="1" si="23"/>
        <v>-1.4386889124050849E-2</v>
      </c>
    </row>
    <row r="718" spans="1:17" x14ac:dyDescent="0.25">
      <c r="A718" s="178">
        <f t="shared" si="24"/>
        <v>714</v>
      </c>
      <c r="B718" s="178" vm="6327">
        <f ca="1"/>
        <v>43252</v>
      </c>
      <c r="C718" s="178" vm="6328">
        <f ca="1"/>
        <v>18.260000000000002</v>
      </c>
      <c r="D718" s="178" vm="6329">
        <f ca="1"/>
        <v>18.14</v>
      </c>
      <c r="E718" s="178" vm="6330">
        <f ca="1"/>
        <v>18.445</v>
      </c>
      <c r="F718" s="178" vm="6317">
        <f ca="1"/>
        <v>17.87</v>
      </c>
      <c r="G718" s="178" vm="6331">
        <f ca="1"/>
        <v>1110259</v>
      </c>
      <c r="I718" s="178">
        <f ca="1"/>
        <v>1796</v>
      </c>
      <c r="J718" s="180" vm="6332">
        <f ca="1"/>
        <v>44823</v>
      </c>
      <c r="K718" s="180" vm="6333">
        <f ca="1"/>
        <v>78.41</v>
      </c>
      <c r="L718" s="180" vm="6334">
        <f ca="1"/>
        <v>74.819999999999993</v>
      </c>
      <c r="M718" s="180" vm="6335">
        <f ca="1"/>
        <v>78.849999999999994</v>
      </c>
      <c r="N718" s="180" vm="6334">
        <f ca="1"/>
        <v>74.819999999999993</v>
      </c>
      <c r="O718" s="180" vm="6336">
        <f ca="1"/>
        <v>1452256</v>
      </c>
      <c r="Q718" s="182">
        <f t="shared" ca="1" si="23"/>
        <v>2.9246390901659591E-2</v>
      </c>
    </row>
    <row r="719" spans="1:17" x14ac:dyDescent="0.25">
      <c r="A719" s="178">
        <f t="shared" si="24"/>
        <v>715</v>
      </c>
      <c r="B719" s="178" vm="6337">
        <f ca="1"/>
        <v>43255</v>
      </c>
      <c r="C719" s="178" vm="6338">
        <f ca="1"/>
        <v>18.13</v>
      </c>
      <c r="D719" s="178" vm="6339">
        <f ca="1"/>
        <v>18.41</v>
      </c>
      <c r="E719" s="178" vm="6340">
        <f ca="1"/>
        <v>18.45</v>
      </c>
      <c r="F719" s="178" vm="6341">
        <f ca="1"/>
        <v>17.77</v>
      </c>
      <c r="G719" s="178" vm="6342">
        <f ca="1"/>
        <v>1061394</v>
      </c>
      <c r="I719" s="178">
        <f ca="1"/>
        <v>1795</v>
      </c>
      <c r="J719" s="180" vm="6343">
        <f ca="1"/>
        <v>44820</v>
      </c>
      <c r="K719" s="180" vm="6344">
        <f ca="1"/>
        <v>76.150000000000006</v>
      </c>
      <c r="L719" s="180" vm="6345">
        <f ca="1"/>
        <v>76.08</v>
      </c>
      <c r="M719" s="180" vm="6346">
        <f ca="1"/>
        <v>76.38</v>
      </c>
      <c r="N719" s="180" vm="6347">
        <f ca="1"/>
        <v>74.75</v>
      </c>
      <c r="O719" s="180" vm="6348">
        <f ca="1"/>
        <v>1438271</v>
      </c>
      <c r="Q719" s="182">
        <f t="shared" ca="1" si="23"/>
        <v>-1.6410891875451101E-2</v>
      </c>
    </row>
    <row r="720" spans="1:17" x14ac:dyDescent="0.25">
      <c r="A720" s="178">
        <f t="shared" si="24"/>
        <v>716</v>
      </c>
      <c r="B720" s="178" vm="6349">
        <f ca="1"/>
        <v>43256</v>
      </c>
      <c r="C720" s="178" vm="6350">
        <f ca="1"/>
        <v>18.61</v>
      </c>
      <c r="D720" s="178" vm="6351">
        <f ca="1"/>
        <v>18.079999999999998</v>
      </c>
      <c r="E720" s="178" vm="6352">
        <f ca="1"/>
        <v>18.64</v>
      </c>
      <c r="F720" s="178" vm="6353">
        <f ca="1"/>
        <v>17.72</v>
      </c>
      <c r="G720" s="178" vm="6354">
        <f ca="1"/>
        <v>807849</v>
      </c>
      <c r="I720" s="178">
        <f ca="1"/>
        <v>1794</v>
      </c>
      <c r="J720" s="180" vm="6355">
        <f ca="1"/>
        <v>44819</v>
      </c>
      <c r="K720" s="180" vm="6356">
        <f ca="1"/>
        <v>77.41</v>
      </c>
      <c r="L720" s="180" vm="6357">
        <f ca="1"/>
        <v>75.86</v>
      </c>
      <c r="M720" s="180" vm="6358">
        <f ca="1"/>
        <v>79.91</v>
      </c>
      <c r="N720" s="180" vm="6359">
        <f ca="1"/>
        <v>75.825000000000003</v>
      </c>
      <c r="O720" s="180" vm="6360">
        <f ca="1"/>
        <v>1304627</v>
      </c>
      <c r="Q720" s="182">
        <f t="shared" ca="1" si="23"/>
        <v>1.2871529197868081E-2</v>
      </c>
    </row>
    <row r="721" spans="1:17" x14ac:dyDescent="0.25">
      <c r="A721" s="178">
        <f t="shared" si="24"/>
        <v>717</v>
      </c>
      <c r="B721" s="178" vm="6361">
        <f ca="1"/>
        <v>43257</v>
      </c>
      <c r="C721" s="178" vm="6340">
        <f ca="1"/>
        <v>18.45</v>
      </c>
      <c r="D721" s="178" vm="6362">
        <f ca="1"/>
        <v>18.649999999999999</v>
      </c>
      <c r="E721" s="178" vm="6363">
        <f ca="1"/>
        <v>18.89</v>
      </c>
      <c r="F721" s="178" vm="6364">
        <f ca="1"/>
        <v>18.100000000000001</v>
      </c>
      <c r="G721" s="178" vm="6365">
        <f ca="1"/>
        <v>1219156</v>
      </c>
      <c r="I721" s="178">
        <f ca="1"/>
        <v>1793</v>
      </c>
      <c r="J721" s="180" vm="6366">
        <f ca="1"/>
        <v>44818</v>
      </c>
      <c r="K721" s="180" vm="6082">
        <f ca="1"/>
        <v>76.42</v>
      </c>
      <c r="L721" s="180" vm="6367">
        <f ca="1"/>
        <v>75.510000000000005</v>
      </c>
      <c r="M721" s="180" vm="6368">
        <f ca="1"/>
        <v>76.569999999999993</v>
      </c>
      <c r="N721" s="180" vm="6369">
        <f ca="1"/>
        <v>72.88</v>
      </c>
      <c r="O721" s="180" vm="6370">
        <f ca="1"/>
        <v>1690479</v>
      </c>
      <c r="Q721" s="182">
        <f t="shared" ca="1" si="23"/>
        <v>1.3569801795143301E-2</v>
      </c>
    </row>
    <row r="722" spans="1:17" x14ac:dyDescent="0.25">
      <c r="A722" s="178">
        <f t="shared" si="24"/>
        <v>718</v>
      </c>
      <c r="B722" s="178" vm="6371">
        <f ca="1"/>
        <v>43258</v>
      </c>
      <c r="C722" s="178" vm="6372">
        <f ca="1"/>
        <v>18.54</v>
      </c>
      <c r="D722" s="178" vm="6373">
        <f ca="1"/>
        <v>18.420000000000002</v>
      </c>
      <c r="E722" s="178" vm="6374">
        <f ca="1"/>
        <v>18.79</v>
      </c>
      <c r="F722" s="178" vm="6375">
        <f ca="1"/>
        <v>18.28</v>
      </c>
      <c r="G722" s="178" vm="6376">
        <f ca="1"/>
        <v>849058</v>
      </c>
      <c r="I722" s="178">
        <f ca="1"/>
        <v>1792</v>
      </c>
      <c r="J722" s="180" vm="6377">
        <f ca="1"/>
        <v>44817</v>
      </c>
      <c r="K722" s="180" vm="6378">
        <f ca="1"/>
        <v>75.39</v>
      </c>
      <c r="L722" s="180" vm="6379">
        <f ca="1"/>
        <v>79.02</v>
      </c>
      <c r="M722" s="180" vm="6380">
        <f ca="1"/>
        <v>80.34</v>
      </c>
      <c r="N722" s="180" vm="6381">
        <f ca="1"/>
        <v>74.86</v>
      </c>
      <c r="O722" s="180" vm="6382">
        <f ca="1"/>
        <v>1935674</v>
      </c>
      <c r="Q722" s="182">
        <f t="shared" ca="1" si="23"/>
        <v>-0.10324925548745426</v>
      </c>
    </row>
    <row r="723" spans="1:17" x14ac:dyDescent="0.25">
      <c r="A723" s="178">
        <f t="shared" si="24"/>
        <v>719</v>
      </c>
      <c r="B723" s="178" vm="6383">
        <f ca="1"/>
        <v>43259</v>
      </c>
      <c r="C723" s="178" vm="6384">
        <f ca="1"/>
        <v>19.09</v>
      </c>
      <c r="D723" s="178" vm="6385">
        <f ca="1"/>
        <v>18.55</v>
      </c>
      <c r="E723" s="178" vm="6386">
        <f ca="1"/>
        <v>19.2</v>
      </c>
      <c r="F723" s="178" vm="6387">
        <f ca="1"/>
        <v>18.510000000000002</v>
      </c>
      <c r="G723" s="178" vm="6388">
        <f ca="1"/>
        <v>1022430</v>
      </c>
      <c r="I723" s="178">
        <f ca="1"/>
        <v>1791</v>
      </c>
      <c r="J723" s="180" vm="6389">
        <f ca="1"/>
        <v>44816</v>
      </c>
      <c r="K723" s="180" vm="6390">
        <f ca="1"/>
        <v>83.59</v>
      </c>
      <c r="L723" s="180" vm="6391">
        <f ca="1"/>
        <v>80.98</v>
      </c>
      <c r="M723" s="180" vm="4167">
        <f ca="1"/>
        <v>83.64</v>
      </c>
      <c r="N723" s="180" vm="6392">
        <f ca="1"/>
        <v>80.62</v>
      </c>
      <c r="O723" s="180" vm="6393">
        <f ca="1"/>
        <v>1434530</v>
      </c>
      <c r="Q723" s="182">
        <f t="shared" ca="1" si="23"/>
        <v>3.6177138022045058E-2</v>
      </c>
    </row>
    <row r="724" spans="1:17" x14ac:dyDescent="0.25">
      <c r="A724" s="178">
        <f t="shared" si="24"/>
        <v>720</v>
      </c>
      <c r="B724" s="178" vm="6394">
        <f ca="1"/>
        <v>43262</v>
      </c>
      <c r="C724" s="178" vm="6395">
        <f ca="1"/>
        <v>18.809999999999999</v>
      </c>
      <c r="D724" s="178" vm="6396">
        <f ca="1"/>
        <v>19.05</v>
      </c>
      <c r="E724" s="178" vm="6397">
        <f ca="1"/>
        <v>19.158899999999999</v>
      </c>
      <c r="F724" s="178" vm="6398">
        <f ca="1"/>
        <v>18.709399999999999</v>
      </c>
      <c r="G724" s="178" vm="6399">
        <f ca="1"/>
        <v>701488</v>
      </c>
      <c r="I724" s="178">
        <f ca="1"/>
        <v>1790</v>
      </c>
      <c r="J724" s="180" vm="6400">
        <f ca="1"/>
        <v>44813</v>
      </c>
      <c r="K724" s="180" vm="6392">
        <f ca="1"/>
        <v>80.62</v>
      </c>
      <c r="L724" s="180" vm="6130">
        <f ca="1"/>
        <v>79.48</v>
      </c>
      <c r="M724" s="180" vm="6401">
        <f ca="1"/>
        <v>81.430000000000007</v>
      </c>
      <c r="N724" s="180" vm="6402">
        <f ca="1"/>
        <v>78.78</v>
      </c>
      <c r="O724" s="180" vm="6403">
        <f ca="1"/>
        <v>1338565</v>
      </c>
      <c r="Q724" s="182">
        <f t="shared" ca="1" si="23"/>
        <v>2.6011392987389664E-2</v>
      </c>
    </row>
    <row r="725" spans="1:17" x14ac:dyDescent="0.25">
      <c r="A725" s="178">
        <f t="shared" si="24"/>
        <v>721</v>
      </c>
      <c r="B725" s="178" vm="6404">
        <f ca="1"/>
        <v>43263</v>
      </c>
      <c r="C725" s="178" vm="6405">
        <f ca="1"/>
        <v>19.34</v>
      </c>
      <c r="D725" s="178" vm="6406">
        <f ca="1"/>
        <v>19.03</v>
      </c>
      <c r="E725" s="178" vm="6407">
        <f ca="1"/>
        <v>19.54</v>
      </c>
      <c r="F725" s="178" vm="6408">
        <f ca="1"/>
        <v>18.95</v>
      </c>
      <c r="G725" s="178" vm="6409">
        <f ca="1"/>
        <v>790041</v>
      </c>
      <c r="I725" s="178">
        <f ca="1"/>
        <v>1789</v>
      </c>
      <c r="J725" s="180" vm="6410">
        <f ca="1"/>
        <v>44812</v>
      </c>
      <c r="K725" s="180" vm="6411">
        <f ca="1"/>
        <v>78.55</v>
      </c>
      <c r="L725" s="180" vm="6412">
        <f ca="1"/>
        <v>74.875</v>
      </c>
      <c r="M725" s="180" vm="6413">
        <f ca="1"/>
        <v>78.58</v>
      </c>
      <c r="N725" s="180" vm="6414">
        <f ca="1"/>
        <v>73.53</v>
      </c>
      <c r="O725" s="180" vm="6415">
        <f ca="1"/>
        <v>1074857</v>
      </c>
      <c r="Q725" s="182">
        <f t="shared" ca="1" si="23"/>
        <v>2.8669318891251048E-2</v>
      </c>
    </row>
    <row r="726" spans="1:17" x14ac:dyDescent="0.25">
      <c r="A726" s="178">
        <f t="shared" si="24"/>
        <v>722</v>
      </c>
      <c r="B726" s="178" vm="6416">
        <f ca="1"/>
        <v>43264</v>
      </c>
      <c r="C726" s="178" vm="6417">
        <f ca="1"/>
        <v>18.670000000000002</v>
      </c>
      <c r="D726" s="178" vm="6418">
        <f ca="1"/>
        <v>19.3</v>
      </c>
      <c r="E726" s="178" vm="6419">
        <f ca="1"/>
        <v>19.399999999999999</v>
      </c>
      <c r="F726" s="178" vm="6420">
        <f ca="1"/>
        <v>18.440000000000001</v>
      </c>
      <c r="G726" s="178" vm="6421">
        <f ca="1"/>
        <v>1035182</v>
      </c>
      <c r="I726" s="178">
        <f ca="1"/>
        <v>1788</v>
      </c>
      <c r="J726" s="180" vm="6422">
        <f ca="1"/>
        <v>44811</v>
      </c>
      <c r="K726" s="180" vm="6204">
        <f ca="1"/>
        <v>76.33</v>
      </c>
      <c r="L726" s="180" vm="6423">
        <f ca="1"/>
        <v>71.47</v>
      </c>
      <c r="M726" s="180" vm="6424">
        <f ca="1"/>
        <v>76.680000000000007</v>
      </c>
      <c r="N726" s="180" vm="6425">
        <f ca="1"/>
        <v>71.12</v>
      </c>
      <c r="O726" s="180" vm="6426">
        <f ca="1"/>
        <v>1130043</v>
      </c>
      <c r="Q726" s="182">
        <f t="shared" ca="1" si="23"/>
        <v>5.9233607542901065E-2</v>
      </c>
    </row>
    <row r="727" spans="1:17" x14ac:dyDescent="0.25">
      <c r="A727" s="178">
        <f t="shared" si="24"/>
        <v>723</v>
      </c>
      <c r="B727" s="178" vm="6427">
        <f ca="1"/>
        <v>43265</v>
      </c>
      <c r="C727" s="178" vm="6428">
        <f ca="1"/>
        <v>18.84</v>
      </c>
      <c r="D727" s="178" vm="6374">
        <f ca="1"/>
        <v>18.79</v>
      </c>
      <c r="E727" s="178" vm="6429">
        <f ca="1"/>
        <v>18.920000000000002</v>
      </c>
      <c r="F727" s="178" vm="6430">
        <f ca="1"/>
        <v>18.57</v>
      </c>
      <c r="G727" s="178" vm="6431">
        <f ca="1"/>
        <v>810426</v>
      </c>
      <c r="I727" s="178">
        <f ca="1"/>
        <v>1787</v>
      </c>
      <c r="J727" s="180" vm="6432">
        <f ca="1"/>
        <v>44810</v>
      </c>
      <c r="K727" s="180" vm="6433">
        <f ca="1"/>
        <v>71.94</v>
      </c>
      <c r="L727" s="180" vm="6434">
        <f ca="1"/>
        <v>71.25</v>
      </c>
      <c r="M727" s="180" vm="6435">
        <f ca="1"/>
        <v>72.540000000000006</v>
      </c>
      <c r="N727" s="180" vm="6436">
        <f ca="1"/>
        <v>68.06</v>
      </c>
      <c r="O727" s="180" vm="6437">
        <f ca="1"/>
        <v>1356654</v>
      </c>
      <c r="Q727" s="182">
        <f t="shared" ca="1" si="23"/>
        <v>1.3152561226162526E-2</v>
      </c>
    </row>
    <row r="728" spans="1:17" x14ac:dyDescent="0.25">
      <c r="A728" s="178">
        <f t="shared" si="24"/>
        <v>724</v>
      </c>
      <c r="B728" s="178" vm="6438">
        <f ca="1"/>
        <v>43266</v>
      </c>
      <c r="C728" s="178" vm="6439">
        <f ca="1"/>
        <v>18.66</v>
      </c>
      <c r="D728" s="178" vm="6440">
        <f ca="1"/>
        <v>18.77</v>
      </c>
      <c r="E728" s="178" vm="6441">
        <f ca="1"/>
        <v>19.04</v>
      </c>
      <c r="F728" s="178" vm="6352">
        <f ca="1"/>
        <v>18.64</v>
      </c>
      <c r="G728" s="178" vm="6442">
        <f ca="1"/>
        <v>1048297</v>
      </c>
      <c r="I728" s="178">
        <f ca="1"/>
        <v>1786</v>
      </c>
      <c r="J728" s="180" vm="6443">
        <f ca="1"/>
        <v>44806</v>
      </c>
      <c r="K728" s="180" vm="6016">
        <f ca="1"/>
        <v>71</v>
      </c>
      <c r="L728" s="180" vm="6444">
        <f ca="1"/>
        <v>73.650000000000006</v>
      </c>
      <c r="M728" s="180" vm="6445">
        <f ca="1"/>
        <v>74.010000000000005</v>
      </c>
      <c r="N728" s="180" vm="6446">
        <f ca="1"/>
        <v>70.540000000000006</v>
      </c>
      <c r="O728" s="180" vm="6447">
        <f ca="1"/>
        <v>968425</v>
      </c>
      <c r="Q728" s="182">
        <f t="shared" ca="1" si="23"/>
        <v>-2.8053499186175383E-2</v>
      </c>
    </row>
    <row r="729" spans="1:17" x14ac:dyDescent="0.25">
      <c r="A729" s="178">
        <f t="shared" si="24"/>
        <v>725</v>
      </c>
      <c r="B729" s="178" vm="6448">
        <f ca="1"/>
        <v>43269</v>
      </c>
      <c r="C729" s="178" vm="6441">
        <f ca="1"/>
        <v>19.04</v>
      </c>
      <c r="D729" s="178" vm="6449">
        <f ca="1"/>
        <v>18.600000000000001</v>
      </c>
      <c r="E729" s="178" vm="6450">
        <f ca="1"/>
        <v>19.059999999999999</v>
      </c>
      <c r="F729" s="178" vm="6451">
        <f ca="1"/>
        <v>18.52</v>
      </c>
      <c r="G729" s="178" vm="6452">
        <f ca="1"/>
        <v>588930</v>
      </c>
      <c r="I729" s="178">
        <f ca="1"/>
        <v>1785</v>
      </c>
      <c r="J729" s="180" vm="6453">
        <f ca="1"/>
        <v>44805</v>
      </c>
      <c r="K729" s="180" vm="6454">
        <f ca="1"/>
        <v>73.02</v>
      </c>
      <c r="L729" s="180" vm="6455">
        <f ca="1"/>
        <v>72.17</v>
      </c>
      <c r="M729" s="180" vm="6456">
        <f ca="1"/>
        <v>73.72</v>
      </c>
      <c r="N729" s="180" vm="6457">
        <f ca="1"/>
        <v>71.11</v>
      </c>
      <c r="O729" s="180" vm="6458">
        <f ca="1"/>
        <v>1188073</v>
      </c>
      <c r="Q729" s="182">
        <f t="shared" ca="1" si="23"/>
        <v>-9.2694229678002508E-3</v>
      </c>
    </row>
    <row r="730" spans="1:17" x14ac:dyDescent="0.25">
      <c r="A730" s="178">
        <f t="shared" si="24"/>
        <v>726</v>
      </c>
      <c r="B730" s="178" vm="6459">
        <f ca="1"/>
        <v>43270</v>
      </c>
      <c r="C730" s="178" vm="6384">
        <f ca="1"/>
        <v>19.09</v>
      </c>
      <c r="D730" s="178" vm="6460">
        <f ca="1"/>
        <v>18.86</v>
      </c>
      <c r="E730" s="178" vm="6461">
        <f ca="1"/>
        <v>19.105</v>
      </c>
      <c r="F730" s="178" vm="6462">
        <f ca="1"/>
        <v>18.72</v>
      </c>
      <c r="G730" s="178" vm="6463">
        <f ca="1"/>
        <v>877873</v>
      </c>
      <c r="I730" s="178">
        <f ca="1"/>
        <v>1784</v>
      </c>
      <c r="J730" s="180" vm="6464">
        <f ca="1"/>
        <v>44804</v>
      </c>
      <c r="K730" s="180" vm="6465">
        <f ca="1"/>
        <v>73.7</v>
      </c>
      <c r="L730" s="180" vm="6466">
        <f ca="1"/>
        <v>74.19</v>
      </c>
      <c r="M730" s="180" vm="6467">
        <f ca="1"/>
        <v>74.599999999999994</v>
      </c>
      <c r="N730" s="180" vm="6468">
        <f ca="1"/>
        <v>72.31</v>
      </c>
      <c r="O730" s="180" vm="6469">
        <f ca="1"/>
        <v>971101</v>
      </c>
      <c r="Q730" s="182">
        <f t="shared" ca="1" si="23"/>
        <v>-1.0848929732386024E-3</v>
      </c>
    </row>
    <row r="731" spans="1:17" x14ac:dyDescent="0.25">
      <c r="A731" s="178">
        <f t="shared" si="24"/>
        <v>727</v>
      </c>
      <c r="B731" s="178" vm="6470">
        <f ca="1"/>
        <v>43271</v>
      </c>
      <c r="C731" s="178" vm="6471">
        <f ca="1"/>
        <v>19.12</v>
      </c>
      <c r="D731" s="178" vm="6472">
        <f ca="1"/>
        <v>19.190000000000001</v>
      </c>
      <c r="E731" s="178" vm="6473">
        <f ca="1"/>
        <v>19.199000000000002</v>
      </c>
      <c r="F731" s="178" vm="6474">
        <f ca="1"/>
        <v>18.75</v>
      </c>
      <c r="G731" s="178" vm="6475">
        <f ca="1"/>
        <v>519354</v>
      </c>
      <c r="I731" s="178">
        <f ca="1"/>
        <v>1783</v>
      </c>
      <c r="J731" s="180" vm="6476">
        <f ca="1"/>
        <v>44803</v>
      </c>
      <c r="K731" s="180" vm="6477">
        <f ca="1"/>
        <v>73.78</v>
      </c>
      <c r="L731" s="180" vm="6478">
        <f ca="1"/>
        <v>75.92</v>
      </c>
      <c r="M731" s="180" vm="6003">
        <f ca="1"/>
        <v>76.599999999999994</v>
      </c>
      <c r="N731" s="180" vm="6479">
        <f ca="1"/>
        <v>72.56</v>
      </c>
      <c r="O731" s="180" vm="6480">
        <f ca="1"/>
        <v>934044</v>
      </c>
      <c r="Q731" s="182">
        <f t="shared" ca="1" si="23"/>
        <v>-1.4532010307753297E-2</v>
      </c>
    </row>
    <row r="732" spans="1:17" x14ac:dyDescent="0.25">
      <c r="A732" s="178">
        <f t="shared" si="24"/>
        <v>728</v>
      </c>
      <c r="B732" s="178" vm="6481">
        <f ca="1"/>
        <v>43272</v>
      </c>
      <c r="C732" s="178" vm="6363">
        <f ca="1"/>
        <v>18.89</v>
      </c>
      <c r="D732" s="178" vm="6441">
        <f ca="1"/>
        <v>19.04</v>
      </c>
      <c r="E732" s="178" vm="6482">
        <f ca="1"/>
        <v>19.16</v>
      </c>
      <c r="F732" s="178" vm="6483">
        <f ca="1"/>
        <v>18.82</v>
      </c>
      <c r="G732" s="178" vm="6484">
        <f ca="1"/>
        <v>682125</v>
      </c>
      <c r="I732" s="178">
        <f ca="1"/>
        <v>1782</v>
      </c>
      <c r="J732" s="180" vm="6485">
        <f ca="1"/>
        <v>44802</v>
      </c>
      <c r="K732" s="180" vm="6381">
        <f ca="1"/>
        <v>74.86</v>
      </c>
      <c r="L732" s="180" vm="6486">
        <f ca="1"/>
        <v>75.41</v>
      </c>
      <c r="M732" s="180" vm="6487">
        <f ca="1"/>
        <v>76.86</v>
      </c>
      <c r="N732" s="180" vm="6488">
        <f ca="1"/>
        <v>74.510000000000005</v>
      </c>
      <c r="O732" s="180" vm="6489">
        <f ca="1"/>
        <v>931846</v>
      </c>
      <c r="Q732" s="182">
        <f t="shared" ca="1" si="23"/>
        <v>-2.9613271368586349E-2</v>
      </c>
    </row>
    <row r="733" spans="1:17" x14ac:dyDescent="0.25">
      <c r="A733" s="178">
        <f t="shared" si="24"/>
        <v>729</v>
      </c>
      <c r="B733" s="178" vm="6490">
        <f ca="1"/>
        <v>43273</v>
      </c>
      <c r="C733" s="178" vm="6491">
        <f ca="1"/>
        <v>18.010000000000002</v>
      </c>
      <c r="D733" s="178" vm="6492">
        <f ca="1"/>
        <v>18.97</v>
      </c>
      <c r="E733" s="178" vm="6493">
        <f ca="1"/>
        <v>19.015000000000001</v>
      </c>
      <c r="F733" s="178" vm="6494">
        <f ca="1"/>
        <v>17.88</v>
      </c>
      <c r="G733" s="178" vm="6495">
        <f ca="1"/>
        <v>2137928</v>
      </c>
      <c r="I733" s="178">
        <f ca="1"/>
        <v>1781</v>
      </c>
      <c r="J733" s="180" vm="6496">
        <f ca="1"/>
        <v>44799</v>
      </c>
      <c r="K733" s="180" vm="6187">
        <f ca="1"/>
        <v>77.11</v>
      </c>
      <c r="L733" s="180" vm="6497">
        <f ca="1"/>
        <v>80.73</v>
      </c>
      <c r="M733" s="180" vm="6498">
        <f ca="1"/>
        <v>81.247299999999996</v>
      </c>
      <c r="N733" s="180" vm="6499">
        <f ca="1"/>
        <v>76.83</v>
      </c>
      <c r="O733" s="180" vm="6500">
        <f ca="1"/>
        <v>1469958</v>
      </c>
      <c r="Q733" s="182">
        <f t="shared" ca="1" si="23"/>
        <v>-4.9339629997530651E-2</v>
      </c>
    </row>
    <row r="734" spans="1:17" x14ac:dyDescent="0.25">
      <c r="A734" s="178">
        <f t="shared" si="24"/>
        <v>730</v>
      </c>
      <c r="B734" s="178" vm="6501">
        <f ca="1"/>
        <v>43276</v>
      </c>
      <c r="C734" s="178" vm="6502">
        <f ca="1"/>
        <v>17.68</v>
      </c>
      <c r="D734" s="178" vm="6503">
        <f ca="1"/>
        <v>18.09</v>
      </c>
      <c r="E734" s="178" vm="6373">
        <f ca="1"/>
        <v>18.420000000000002</v>
      </c>
      <c r="F734" s="178" vm="6504">
        <f ca="1"/>
        <v>17.489999999999998</v>
      </c>
      <c r="G734" s="178" vm="6505">
        <f ca="1"/>
        <v>1287458</v>
      </c>
      <c r="I734" s="178">
        <f ca="1"/>
        <v>1780</v>
      </c>
      <c r="J734" s="180" vm="6506">
        <f ca="1"/>
        <v>44798</v>
      </c>
      <c r="K734" s="180" vm="6507">
        <f ca="1"/>
        <v>81.010000000000005</v>
      </c>
      <c r="L734" s="180" vm="6508">
        <f ca="1"/>
        <v>77.180000000000007</v>
      </c>
      <c r="M734" s="180" vm="6509">
        <f ca="1"/>
        <v>81.02</v>
      </c>
      <c r="N734" s="180" vm="6510">
        <f ca="1"/>
        <v>77.06</v>
      </c>
      <c r="O734" s="180" vm="6511">
        <f ca="1"/>
        <v>1465715</v>
      </c>
      <c r="Q734" s="182">
        <f t="shared" ca="1" si="23"/>
        <v>5.4801282065632187E-2</v>
      </c>
    </row>
    <row r="735" spans="1:17" x14ac:dyDescent="0.25">
      <c r="A735" s="178">
        <f t="shared" si="24"/>
        <v>731</v>
      </c>
      <c r="B735" s="178" vm="6512">
        <f ca="1"/>
        <v>43277</v>
      </c>
      <c r="C735" s="178" vm="6513">
        <f ca="1"/>
        <v>17.850000000000001</v>
      </c>
      <c r="D735" s="178" vm="6514">
        <f ca="1"/>
        <v>17.64</v>
      </c>
      <c r="E735" s="178" vm="6515">
        <f ca="1"/>
        <v>18.12</v>
      </c>
      <c r="F735" s="178" vm="6514">
        <f ca="1"/>
        <v>17.64</v>
      </c>
      <c r="G735" s="178" vm="6516">
        <f ca="1"/>
        <v>631703</v>
      </c>
      <c r="I735" s="178">
        <f ca="1"/>
        <v>1779</v>
      </c>
      <c r="J735" s="180" vm="6517">
        <f ca="1"/>
        <v>44797</v>
      </c>
      <c r="K735" s="180" vm="6518">
        <f ca="1"/>
        <v>76.69</v>
      </c>
      <c r="L735" s="180" vm="6519">
        <f ca="1"/>
        <v>74.180000000000007</v>
      </c>
      <c r="M735" s="180" vm="6195">
        <f ca="1"/>
        <v>78.599999999999994</v>
      </c>
      <c r="N735" s="180" vm="6520">
        <f ca="1"/>
        <v>73.989999999999995</v>
      </c>
      <c r="O735" s="180" vm="6521">
        <f ca="1"/>
        <v>1559329</v>
      </c>
      <c r="Q735" s="182">
        <f t="shared" ca="1" si="23"/>
        <v>3.6652622207759153E-2</v>
      </c>
    </row>
    <row r="736" spans="1:17" x14ac:dyDescent="0.25">
      <c r="A736" s="178">
        <f t="shared" si="24"/>
        <v>732</v>
      </c>
      <c r="B736" s="178" vm="6522">
        <f ca="1"/>
        <v>43278</v>
      </c>
      <c r="C736" s="178" vm="6523">
        <f ca="1"/>
        <v>17.940000000000001</v>
      </c>
      <c r="D736" s="178" vm="6524">
        <f ca="1"/>
        <v>17.899999999999999</v>
      </c>
      <c r="E736" s="178" vm="6525">
        <f ca="1"/>
        <v>18.37</v>
      </c>
      <c r="F736" s="178" vm="6307">
        <f ca="1"/>
        <v>17.86</v>
      </c>
      <c r="G736" s="178" vm="6526">
        <f ca="1"/>
        <v>990627</v>
      </c>
      <c r="I736" s="178">
        <f ca="1"/>
        <v>1778</v>
      </c>
      <c r="J736" s="180" vm="6527">
        <f ca="1"/>
        <v>44796</v>
      </c>
      <c r="K736" s="180" vm="6528">
        <f ca="1"/>
        <v>73.930000000000007</v>
      </c>
      <c r="L736" s="180" vm="6529">
        <f ca="1"/>
        <v>72.819999999999993</v>
      </c>
      <c r="M736" s="180" vm="6530">
        <f ca="1"/>
        <v>75.13</v>
      </c>
      <c r="N736" s="180" vm="6529">
        <f ca="1"/>
        <v>72.819999999999993</v>
      </c>
      <c r="O736" s="180" vm="6531">
        <f ca="1"/>
        <v>988930</v>
      </c>
      <c r="Q736" s="182">
        <f t="shared" ca="1" si="23"/>
        <v>2.0498121361773949E-2</v>
      </c>
    </row>
    <row r="737" spans="1:17" x14ac:dyDescent="0.25">
      <c r="A737" s="178">
        <f t="shared" si="24"/>
        <v>733</v>
      </c>
      <c r="B737" s="178" vm="6532">
        <f ca="1"/>
        <v>43279</v>
      </c>
      <c r="C737" s="178" vm="6533">
        <f ca="1"/>
        <v>17.75</v>
      </c>
      <c r="D737" s="178" vm="6534">
        <f ca="1"/>
        <v>17.93</v>
      </c>
      <c r="E737" s="178" vm="6535">
        <f ca="1"/>
        <v>18.25</v>
      </c>
      <c r="F737" s="178" vm="6536">
        <f ca="1"/>
        <v>17.675000000000001</v>
      </c>
      <c r="G737" s="178" vm="6537">
        <f ca="1"/>
        <v>887623</v>
      </c>
      <c r="I737" s="178">
        <f ca="1"/>
        <v>1777</v>
      </c>
      <c r="J737" s="180" vm="6538">
        <f ca="1"/>
        <v>44795</v>
      </c>
      <c r="K737" s="180" vm="6539">
        <f ca="1"/>
        <v>72.430000000000007</v>
      </c>
      <c r="L737" s="180" vm="6540">
        <f ca="1"/>
        <v>70.98</v>
      </c>
      <c r="M737" s="180" vm="3979">
        <f ca="1"/>
        <v>74</v>
      </c>
      <c r="N737" s="180" vm="6541">
        <f ca="1"/>
        <v>70.051000000000002</v>
      </c>
      <c r="O737" s="180" vm="6542">
        <f ca="1"/>
        <v>1209568</v>
      </c>
      <c r="Q737" s="182">
        <f t="shared" ca="1" si="23"/>
        <v>-5.7819544339789853E-3</v>
      </c>
    </row>
    <row r="738" spans="1:17" x14ac:dyDescent="0.25">
      <c r="A738" s="178">
        <f t="shared" si="24"/>
        <v>734</v>
      </c>
      <c r="B738" s="178" vm="6543">
        <f ca="1"/>
        <v>43280</v>
      </c>
      <c r="C738" s="178" vm="6544">
        <f ca="1"/>
        <v>17.61</v>
      </c>
      <c r="D738" s="178" vm="6545">
        <f ca="1"/>
        <v>17.91</v>
      </c>
      <c r="E738" s="178" vm="6546">
        <f ca="1"/>
        <v>18.22</v>
      </c>
      <c r="F738" s="178" vm="6547">
        <f ca="1"/>
        <v>17.559999999999999</v>
      </c>
      <c r="G738" s="178" vm="6548">
        <f ca="1"/>
        <v>803030</v>
      </c>
      <c r="I738" s="178">
        <f ca="1"/>
        <v>1776</v>
      </c>
      <c r="J738" s="180" vm="6549">
        <f ca="1"/>
        <v>44792</v>
      </c>
      <c r="K738" s="180" vm="6550">
        <f ca="1"/>
        <v>72.849999999999994</v>
      </c>
      <c r="L738" s="180" vm="6551">
        <f ca="1"/>
        <v>75.424999999999997</v>
      </c>
      <c r="M738" s="180" vm="6552">
        <f ca="1"/>
        <v>76.010000000000005</v>
      </c>
      <c r="N738" s="180" vm="6553">
        <f ca="1"/>
        <v>71.900000000000006</v>
      </c>
      <c r="O738" s="180" vm="6554">
        <f ca="1"/>
        <v>1796779</v>
      </c>
      <c r="Q738" s="182">
        <f t="shared" ca="1" si="23"/>
        <v>-5.4363388079365194E-2</v>
      </c>
    </row>
    <row r="739" spans="1:17" x14ac:dyDescent="0.25">
      <c r="A739" s="178">
        <f t="shared" si="24"/>
        <v>735</v>
      </c>
      <c r="B739" s="178" vm="6555">
        <f ca="1"/>
        <v>43283</v>
      </c>
      <c r="C739" s="178" vm="6556">
        <f ca="1"/>
        <v>17.36</v>
      </c>
      <c r="D739" s="178" vm="6557">
        <f ca="1"/>
        <v>17.57</v>
      </c>
      <c r="E739" s="178" vm="6558">
        <f ca="1"/>
        <v>17.600000000000001</v>
      </c>
      <c r="F739" s="178" vm="5937">
        <f ca="1"/>
        <v>17.16</v>
      </c>
      <c r="G739" s="178" vm="6559">
        <f ca="1"/>
        <v>1058884</v>
      </c>
      <c r="I739" s="178">
        <f ca="1"/>
        <v>1775</v>
      </c>
      <c r="J739" s="180" vm="6560">
        <f ca="1"/>
        <v>44791</v>
      </c>
      <c r="K739" s="180" vm="6561">
        <f ca="1"/>
        <v>76.92</v>
      </c>
      <c r="L739" s="180" vm="6562">
        <f ca="1"/>
        <v>76.5</v>
      </c>
      <c r="M739" s="180" vm="6563">
        <f ca="1"/>
        <v>77.284999999999997</v>
      </c>
      <c r="N739" s="180" vm="6564">
        <f ca="1"/>
        <v>75.38</v>
      </c>
      <c r="O739" s="180" vm="6565">
        <f ca="1"/>
        <v>1100377</v>
      </c>
      <c r="Q739" s="182">
        <f t="shared" ca="1" si="23"/>
        <v>2.2125342532725548E-3</v>
      </c>
    </row>
    <row r="740" spans="1:17" x14ac:dyDescent="0.25">
      <c r="A740" s="178">
        <f t="shared" si="24"/>
        <v>736</v>
      </c>
      <c r="B740" s="178" vm="6566">
        <f ca="1"/>
        <v>43284</v>
      </c>
      <c r="C740" s="178" vm="6567">
        <f ca="1"/>
        <v>17.25</v>
      </c>
      <c r="D740" s="178" vm="6568">
        <f ca="1"/>
        <v>17.399999999999999</v>
      </c>
      <c r="E740" s="178" vm="6569">
        <f ca="1"/>
        <v>17.62</v>
      </c>
      <c r="F740" s="178" vm="6570">
        <f ca="1"/>
        <v>17.22</v>
      </c>
      <c r="G740" s="178" vm="6571">
        <f ca="1"/>
        <v>485534</v>
      </c>
      <c r="I740" s="178">
        <f ca="1"/>
        <v>1774</v>
      </c>
      <c r="J740" s="180" vm="6572">
        <f ca="1"/>
        <v>44790</v>
      </c>
      <c r="K740" s="180" vm="6573">
        <f ca="1"/>
        <v>76.75</v>
      </c>
      <c r="L740" s="180" vm="6574">
        <f ca="1"/>
        <v>77.86</v>
      </c>
      <c r="M740" s="180" vm="6575">
        <f ca="1"/>
        <v>78.61</v>
      </c>
      <c r="N740" s="180" vm="6576">
        <f ca="1"/>
        <v>75.790000000000006</v>
      </c>
      <c r="O740" s="180" vm="6577">
        <f ca="1"/>
        <v>1233247</v>
      </c>
      <c r="Q740" s="182">
        <f t="shared" ca="1" si="23"/>
        <v>-3.0917734267058416E-2</v>
      </c>
    </row>
    <row r="741" spans="1:17" x14ac:dyDescent="0.25">
      <c r="A741" s="178">
        <f t="shared" si="24"/>
        <v>737</v>
      </c>
      <c r="B741" s="178" vm="6578">
        <f ca="1"/>
        <v>43286</v>
      </c>
      <c r="C741" s="178" vm="6570">
        <f ca="1"/>
        <v>17.22</v>
      </c>
      <c r="D741" s="178" vm="6579">
        <f ca="1"/>
        <v>17.38</v>
      </c>
      <c r="E741" s="178" vm="6306">
        <f ca="1"/>
        <v>17.47</v>
      </c>
      <c r="F741" s="178" vm="6580">
        <f ca="1"/>
        <v>16.93</v>
      </c>
      <c r="G741" s="178" vm="6581">
        <f ca="1"/>
        <v>604858</v>
      </c>
      <c r="I741" s="178">
        <f ca="1"/>
        <v>1773</v>
      </c>
      <c r="J741" s="180" vm="6582">
        <f ca="1"/>
        <v>44789</v>
      </c>
      <c r="K741" s="180" vm="6583">
        <f ca="1"/>
        <v>79.16</v>
      </c>
      <c r="L741" s="180" vm="6584">
        <f ca="1"/>
        <v>78.69</v>
      </c>
      <c r="M741" s="180" vm="6585">
        <f ca="1"/>
        <v>80.59</v>
      </c>
      <c r="N741" s="180" vm="6586">
        <f ca="1"/>
        <v>76.625</v>
      </c>
      <c r="O741" s="180" vm="6587">
        <f ca="1"/>
        <v>1304922</v>
      </c>
      <c r="Q741" s="182">
        <f t="shared" ca="1" si="23"/>
        <v>4.1774856625481655E-3</v>
      </c>
    </row>
    <row r="742" spans="1:17" x14ac:dyDescent="0.25">
      <c r="A742" s="178">
        <f t="shared" si="24"/>
        <v>738</v>
      </c>
      <c r="B742" s="178" vm="6588">
        <f ca="1"/>
        <v>43287</v>
      </c>
      <c r="C742" s="178" vm="6589">
        <f ca="1"/>
        <v>16.739999999999998</v>
      </c>
      <c r="D742" s="178" vm="6250">
        <f ca="1"/>
        <v>17.239999999999998</v>
      </c>
      <c r="E742" s="178" vm="6250">
        <f ca="1"/>
        <v>17.239999999999998</v>
      </c>
      <c r="F742" s="178" vm="6590">
        <f ca="1"/>
        <v>16.614999999999998</v>
      </c>
      <c r="G742" s="178" vm="6591">
        <f ca="1"/>
        <v>989186</v>
      </c>
      <c r="I742" s="178">
        <f ca="1"/>
        <v>1772</v>
      </c>
      <c r="J742" s="180" vm="6592">
        <f ca="1"/>
        <v>44788</v>
      </c>
      <c r="K742" s="180" vm="6593">
        <f ca="1"/>
        <v>78.83</v>
      </c>
      <c r="L742" s="180" vm="6594">
        <f ca="1"/>
        <v>77.38</v>
      </c>
      <c r="M742" s="180" vm="3914">
        <f ca="1"/>
        <v>79.63</v>
      </c>
      <c r="N742" s="180" vm="6518">
        <f ca="1"/>
        <v>76.69</v>
      </c>
      <c r="O742" s="180" vm="6595">
        <f ca="1"/>
        <v>1378910</v>
      </c>
      <c r="Q742" s="182">
        <f t="shared" ca="1" si="23"/>
        <v>1.1354335161253726E-2</v>
      </c>
    </row>
    <row r="743" spans="1:17" x14ac:dyDescent="0.25">
      <c r="A743" s="178">
        <f t="shared" si="24"/>
        <v>739</v>
      </c>
      <c r="B743" s="178" vm="6596">
        <f ca="1"/>
        <v>43290</v>
      </c>
      <c r="C743" s="178" vm="6597">
        <f ca="1"/>
        <v>16.760000000000002</v>
      </c>
      <c r="D743" s="178" vm="6598">
        <f ca="1"/>
        <v>16.88</v>
      </c>
      <c r="E743" s="178" vm="5979">
        <f ca="1"/>
        <v>16.96</v>
      </c>
      <c r="F743" s="178" vm="6599">
        <f ca="1"/>
        <v>16.434999999999999</v>
      </c>
      <c r="G743" s="178" vm="6600">
        <f ca="1"/>
        <v>794658</v>
      </c>
      <c r="I743" s="178">
        <f ca="1"/>
        <v>1771</v>
      </c>
      <c r="J743" s="180" vm="6601">
        <f ca="1"/>
        <v>44785</v>
      </c>
      <c r="K743" s="180" vm="6602">
        <f ca="1"/>
        <v>77.94</v>
      </c>
      <c r="L743" s="180" vm="6603">
        <f ca="1"/>
        <v>77.7</v>
      </c>
      <c r="M743" s="180" vm="6604">
        <f ca="1"/>
        <v>78.185199999999995</v>
      </c>
      <c r="N743" s="180" vm="6605">
        <f ca="1"/>
        <v>76.311199999999999</v>
      </c>
      <c r="O743" s="180" vm="6606">
        <f ca="1"/>
        <v>1030639</v>
      </c>
      <c r="Q743" s="182">
        <f t="shared" ca="1" si="23"/>
        <v>1.4734659756936733E-2</v>
      </c>
    </row>
    <row r="744" spans="1:17" x14ac:dyDescent="0.25">
      <c r="A744" s="178">
        <f t="shared" si="24"/>
        <v>740</v>
      </c>
      <c r="B744" s="178" vm="6607">
        <f ca="1"/>
        <v>43291</v>
      </c>
      <c r="C744" s="178" vm="5909">
        <f ca="1"/>
        <v>16.59</v>
      </c>
      <c r="D744" s="178" vm="6597">
        <f ca="1"/>
        <v>16.760000000000002</v>
      </c>
      <c r="E744" s="178" vm="6608">
        <f ca="1"/>
        <v>16.91</v>
      </c>
      <c r="F744" s="178" vm="6609">
        <f ca="1"/>
        <v>16.48</v>
      </c>
      <c r="G744" s="178" vm="6610">
        <f ca="1"/>
        <v>660969</v>
      </c>
      <c r="I744" s="178">
        <f ca="1"/>
        <v>1770</v>
      </c>
      <c r="J744" s="180" vm="6611">
        <f ca="1"/>
        <v>44784</v>
      </c>
      <c r="K744" s="180" vm="6612">
        <f ca="1"/>
        <v>76.8</v>
      </c>
      <c r="L744" s="180" vm="6142">
        <f ca="1"/>
        <v>77</v>
      </c>
      <c r="M744" s="180" vm="3922">
        <f ca="1"/>
        <v>79.3</v>
      </c>
      <c r="N744" s="180" vm="6613">
        <f ca="1"/>
        <v>75.989999999999995</v>
      </c>
      <c r="O744" s="180" vm="6614">
        <f ca="1"/>
        <v>1731210</v>
      </c>
      <c r="Q744" s="182">
        <f t="shared" ca="1" si="23"/>
        <v>1.6145261120997956E-2</v>
      </c>
    </row>
    <row r="745" spans="1:17" x14ac:dyDescent="0.25">
      <c r="A745" s="178">
        <f t="shared" si="24"/>
        <v>741</v>
      </c>
      <c r="B745" s="178" vm="6615">
        <f ca="1"/>
        <v>43292</v>
      </c>
      <c r="C745" s="178" vm="6616">
        <f ca="1"/>
        <v>16.989999999999998</v>
      </c>
      <c r="D745" s="178" vm="6238">
        <f ca="1"/>
        <v>16.53</v>
      </c>
      <c r="E745" s="178" vm="6556">
        <f ca="1"/>
        <v>17.36</v>
      </c>
      <c r="F745" s="178" vm="6617">
        <f ca="1"/>
        <v>16.350100000000001</v>
      </c>
      <c r="G745" s="178" vm="6618">
        <f ca="1"/>
        <v>1255589</v>
      </c>
      <c r="I745" s="178">
        <f ca="1"/>
        <v>1769</v>
      </c>
      <c r="J745" s="180" vm="6619">
        <f ca="1"/>
        <v>44783</v>
      </c>
      <c r="K745" s="180" vm="6620">
        <f ca="1"/>
        <v>75.569999999999993</v>
      </c>
      <c r="L745" s="180" vm="6621">
        <f ca="1"/>
        <v>73.599999999999994</v>
      </c>
      <c r="M745" s="180" vm="6478">
        <f ca="1"/>
        <v>75.92</v>
      </c>
      <c r="N745" s="180" vm="6622">
        <f ca="1"/>
        <v>73.34</v>
      </c>
      <c r="O745" s="180" vm="6623">
        <f ca="1"/>
        <v>1651748</v>
      </c>
      <c r="Q745" s="182">
        <f t="shared" ca="1" si="23"/>
        <v>6.2802126495736826E-2</v>
      </c>
    </row>
    <row r="746" spans="1:17" x14ac:dyDescent="0.25">
      <c r="A746" s="178">
        <f t="shared" si="24"/>
        <v>742</v>
      </c>
      <c r="B746" s="178" vm="6624">
        <f ca="1"/>
        <v>43293</v>
      </c>
      <c r="C746" s="178" vm="6625">
        <f ca="1"/>
        <v>16.89</v>
      </c>
      <c r="D746" s="178" vm="6616">
        <f ca="1"/>
        <v>16.989999999999998</v>
      </c>
      <c r="E746" s="178" vm="6616">
        <f ca="1"/>
        <v>16.989999999999998</v>
      </c>
      <c r="F746" s="178" vm="6626">
        <f ca="1"/>
        <v>16.649999999999999</v>
      </c>
      <c r="G746" s="178" vm="6627">
        <f ca="1"/>
        <v>554242</v>
      </c>
      <c r="I746" s="178">
        <f ca="1"/>
        <v>1768</v>
      </c>
      <c r="J746" s="180" vm="6628">
        <f ca="1"/>
        <v>44782</v>
      </c>
      <c r="K746" s="180" vm="6629">
        <f ca="1"/>
        <v>70.97</v>
      </c>
      <c r="L746" s="180" vm="6630">
        <f ca="1"/>
        <v>72.7</v>
      </c>
      <c r="M746" s="180" vm="6631">
        <f ca="1"/>
        <v>73.248699999999999</v>
      </c>
      <c r="N746" s="180" vm="6632">
        <f ca="1"/>
        <v>70.010000000000005</v>
      </c>
      <c r="O746" s="180" vm="6633">
        <f ca="1"/>
        <v>1617825</v>
      </c>
      <c r="Q746" s="182">
        <f t="shared" ca="1" si="23"/>
        <v>-4.3697945185694642E-2</v>
      </c>
    </row>
    <row r="747" spans="1:17" x14ac:dyDescent="0.25">
      <c r="A747" s="178">
        <f t="shared" si="24"/>
        <v>743</v>
      </c>
      <c r="B747" s="178" vm="6634">
        <f ca="1"/>
        <v>43294</v>
      </c>
      <c r="C747" s="178" vm="6262">
        <f ca="1"/>
        <v>17.12</v>
      </c>
      <c r="D747" s="178" vm="6635">
        <f ca="1"/>
        <v>16.899999999999999</v>
      </c>
      <c r="E747" s="178" vm="5949">
        <f ca="1"/>
        <v>17.260000000000002</v>
      </c>
      <c r="F747" s="178" vm="6636">
        <f ca="1"/>
        <v>16.835000000000001</v>
      </c>
      <c r="G747" s="178" vm="6637">
        <f ca="1"/>
        <v>884127</v>
      </c>
      <c r="I747" s="178">
        <f ca="1"/>
        <v>1767</v>
      </c>
      <c r="J747" s="180" vm="6638">
        <f ca="1"/>
        <v>44781</v>
      </c>
      <c r="K747" s="180" vm="6639">
        <f ca="1"/>
        <v>74.14</v>
      </c>
      <c r="L747" s="180" vm="3979">
        <f ca="1"/>
        <v>74</v>
      </c>
      <c r="M747" s="180" vm="6640">
        <f ca="1"/>
        <v>77.349999999999994</v>
      </c>
      <c r="N747" s="180" vm="6055">
        <f ca="1"/>
        <v>73.39</v>
      </c>
      <c r="O747" s="180" vm="6641">
        <f ca="1"/>
        <v>2024254</v>
      </c>
      <c r="Q747" s="182">
        <f t="shared" ca="1" si="23"/>
        <v>7.1743116519716217E-3</v>
      </c>
    </row>
    <row r="748" spans="1:17" x14ac:dyDescent="0.25">
      <c r="A748" s="178">
        <f t="shared" si="24"/>
        <v>744</v>
      </c>
      <c r="B748" s="178" vm="6642">
        <f ca="1"/>
        <v>43297</v>
      </c>
      <c r="C748" s="178" vm="6643">
        <f ca="1"/>
        <v>17.03</v>
      </c>
      <c r="D748" s="178" vm="6644">
        <f ca="1"/>
        <v>17.2</v>
      </c>
      <c r="E748" s="178" vm="6568">
        <f ca="1"/>
        <v>17.399999999999999</v>
      </c>
      <c r="F748" s="178" vm="6645">
        <f ca="1"/>
        <v>16.670100000000001</v>
      </c>
      <c r="G748" s="178" vm="6646">
        <f ca="1"/>
        <v>836163</v>
      </c>
      <c r="I748" s="178">
        <f ca="1"/>
        <v>1766</v>
      </c>
      <c r="J748" s="180" vm="6647">
        <f ca="1"/>
        <v>44778</v>
      </c>
      <c r="K748" s="180" vm="6648">
        <f ca="1"/>
        <v>73.61</v>
      </c>
      <c r="L748" s="180" vm="6649">
        <f ca="1"/>
        <v>68.03</v>
      </c>
      <c r="M748" s="180" vm="6650">
        <f ca="1"/>
        <v>73.66</v>
      </c>
      <c r="N748" s="180" vm="6651">
        <f ca="1"/>
        <v>67.250100000000003</v>
      </c>
      <c r="O748" s="180" vm="6652">
        <f ca="1"/>
        <v>3329476</v>
      </c>
      <c r="Q748" s="182">
        <f t="shared" ca="1" si="23"/>
        <v>6.3515632792136734E-2</v>
      </c>
    </row>
    <row r="749" spans="1:17" x14ac:dyDescent="0.25">
      <c r="A749" s="178">
        <f t="shared" si="24"/>
        <v>745</v>
      </c>
      <c r="B749" s="178" vm="6653">
        <f ca="1"/>
        <v>43298</v>
      </c>
      <c r="C749" s="178" vm="6654">
        <f ca="1"/>
        <v>17.34</v>
      </c>
      <c r="D749" s="178" vm="5916">
        <f ca="1"/>
        <v>17.02</v>
      </c>
      <c r="E749" s="178" vm="6655">
        <f ca="1"/>
        <v>17.48</v>
      </c>
      <c r="F749" s="178" vm="6656">
        <f ca="1"/>
        <v>17.010000000000002</v>
      </c>
      <c r="G749" s="178" vm="6657">
        <f ca="1"/>
        <v>685686</v>
      </c>
      <c r="I749" s="178">
        <f ca="1"/>
        <v>1765</v>
      </c>
      <c r="J749" s="180" vm="6658">
        <f ca="1"/>
        <v>44777</v>
      </c>
      <c r="K749" s="180" vm="6659">
        <f ca="1"/>
        <v>69.08</v>
      </c>
      <c r="L749" s="180" vm="6660">
        <f ca="1"/>
        <v>69.180000000000007</v>
      </c>
      <c r="M749" s="180" vm="6045">
        <f ca="1"/>
        <v>71.81</v>
      </c>
      <c r="N749" s="180" vm="6661">
        <f ca="1"/>
        <v>66.010000000000005</v>
      </c>
      <c r="O749" s="180" vm="6662">
        <f ca="1"/>
        <v>6350899</v>
      </c>
      <c r="Q749" s="182">
        <f t="shared" ca="1" si="23"/>
        <v>-0.11346309599388898</v>
      </c>
    </row>
    <row r="750" spans="1:17" x14ac:dyDescent="0.25">
      <c r="A750" s="178">
        <f t="shared" si="24"/>
        <v>746</v>
      </c>
      <c r="B750" s="178" vm="6663">
        <f ca="1"/>
        <v>43299</v>
      </c>
      <c r="C750" s="178" vm="6664">
        <f ca="1"/>
        <v>17.690000000000001</v>
      </c>
      <c r="D750" s="178" vm="6579">
        <f ca="1"/>
        <v>17.38</v>
      </c>
      <c r="E750" s="178" vm="6665">
        <f ca="1"/>
        <v>17.71</v>
      </c>
      <c r="F750" s="178" vm="6296">
        <f ca="1"/>
        <v>17.11</v>
      </c>
      <c r="G750" s="178" vm="6666">
        <f ca="1"/>
        <v>795032</v>
      </c>
      <c r="I750" s="178">
        <f ca="1"/>
        <v>1764</v>
      </c>
      <c r="J750" s="180" vm="6667">
        <f ca="1"/>
        <v>44776</v>
      </c>
      <c r="K750" s="180" vm="6594">
        <f ca="1"/>
        <v>77.38</v>
      </c>
      <c r="L750" s="180" vm="6668">
        <f ca="1"/>
        <v>73.73</v>
      </c>
      <c r="M750" s="180" vm="6669">
        <f ca="1"/>
        <v>77.739999999999995</v>
      </c>
      <c r="N750" s="180" vm="6668">
        <f ca="1"/>
        <v>73.73</v>
      </c>
      <c r="O750" s="180" vm="6670">
        <f ca="1"/>
        <v>2100379</v>
      </c>
      <c r="Q750" s="182">
        <f t="shared" ca="1" si="23"/>
        <v>6.1836909713523902E-2</v>
      </c>
    </row>
    <row r="751" spans="1:17" x14ac:dyDescent="0.25">
      <c r="A751" s="178">
        <f t="shared" si="24"/>
        <v>747</v>
      </c>
      <c r="B751" s="178" vm="6671">
        <f ca="1"/>
        <v>43300</v>
      </c>
      <c r="C751" s="178" vm="6672">
        <f ca="1"/>
        <v>18.059999999999999</v>
      </c>
      <c r="D751" s="178" vm="6502">
        <f ca="1"/>
        <v>17.68</v>
      </c>
      <c r="E751" s="178" vm="6546">
        <f ca="1"/>
        <v>18.22</v>
      </c>
      <c r="F751" s="178" vm="6547">
        <f ca="1"/>
        <v>17.559999999999999</v>
      </c>
      <c r="G751" s="178" vm="6673">
        <f ca="1"/>
        <v>736459</v>
      </c>
      <c r="I751" s="178">
        <f ca="1"/>
        <v>1763</v>
      </c>
      <c r="J751" s="180" vm="6674">
        <f ca="1"/>
        <v>44775</v>
      </c>
      <c r="K751" s="180" vm="6675">
        <f ca="1"/>
        <v>72.739999999999995</v>
      </c>
      <c r="L751" s="180" vm="6676">
        <f ca="1"/>
        <v>72.090500000000006</v>
      </c>
      <c r="M751" s="180" vm="6677">
        <f ca="1"/>
        <v>73.709900000000005</v>
      </c>
      <c r="N751" s="180" vm="6678">
        <f ca="1"/>
        <v>71.34</v>
      </c>
      <c r="O751" s="180" vm="6679">
        <f ca="1"/>
        <v>1578604</v>
      </c>
      <c r="Q751" s="182">
        <f t="shared" ca="1" si="23"/>
        <v>1.1004127657869747E-3</v>
      </c>
    </row>
    <row r="752" spans="1:17" x14ac:dyDescent="0.25">
      <c r="A752" s="178">
        <f t="shared" si="24"/>
        <v>748</v>
      </c>
      <c r="B752" s="178" vm="6680">
        <f ca="1"/>
        <v>43301</v>
      </c>
      <c r="C752" s="178" vm="6681">
        <f ca="1"/>
        <v>17.649999999999999</v>
      </c>
      <c r="D752" s="178" vm="6307">
        <f ca="1"/>
        <v>17.86</v>
      </c>
      <c r="E752" s="178" vm="6682">
        <f ca="1"/>
        <v>18.040099999999999</v>
      </c>
      <c r="F752" s="178" vm="6579">
        <f ca="1"/>
        <v>17.38</v>
      </c>
      <c r="G752" s="178" vm="6683">
        <f ca="1"/>
        <v>938623</v>
      </c>
      <c r="I752" s="178">
        <f ca="1"/>
        <v>1762</v>
      </c>
      <c r="J752" s="180" vm="6684">
        <f ca="1"/>
        <v>44774</v>
      </c>
      <c r="K752" s="180" vm="6685">
        <f ca="1"/>
        <v>72.66</v>
      </c>
      <c r="L752" s="180" vm="6016">
        <f ca="1"/>
        <v>71</v>
      </c>
      <c r="M752" s="180" vm="3979">
        <f ca="1"/>
        <v>74</v>
      </c>
      <c r="N752" s="180" vm="6686">
        <f ca="1"/>
        <v>70.2</v>
      </c>
      <c r="O752" s="180" vm="6687">
        <f ca="1"/>
        <v>1760522</v>
      </c>
      <c r="Q752" s="182">
        <f t="shared" ca="1" si="23"/>
        <v>1.4137449600544898E-2</v>
      </c>
    </row>
    <row r="753" spans="1:17" x14ac:dyDescent="0.25">
      <c r="A753" s="178">
        <f t="shared" si="24"/>
        <v>749</v>
      </c>
      <c r="B753" s="178" vm="6688">
        <f ca="1"/>
        <v>43304</v>
      </c>
      <c r="C753" s="178" vm="6293">
        <f ca="1"/>
        <v>17.350000000000001</v>
      </c>
      <c r="D753" s="178" vm="6681">
        <f ca="1"/>
        <v>17.649999999999999</v>
      </c>
      <c r="E753" s="178" vm="6689">
        <f ca="1"/>
        <v>17.79</v>
      </c>
      <c r="F753" s="178" vm="5927">
        <f ca="1"/>
        <v>17.21</v>
      </c>
      <c r="G753" s="178" vm="6690">
        <f ca="1"/>
        <v>629414</v>
      </c>
      <c r="I753" s="178">
        <f ca="1"/>
        <v>1761</v>
      </c>
      <c r="J753" s="180" vm="6691">
        <f ca="1"/>
        <v>44771</v>
      </c>
      <c r="K753" s="180" vm="6692">
        <f ca="1"/>
        <v>71.64</v>
      </c>
      <c r="L753" s="180" vm="6693">
        <f ca="1"/>
        <v>67</v>
      </c>
      <c r="M753" s="180" vm="6694">
        <f ca="1"/>
        <v>72</v>
      </c>
      <c r="N753" s="180" vm="6695">
        <f ca="1"/>
        <v>65.760000000000005</v>
      </c>
      <c r="O753" s="180" vm="6696">
        <f ca="1"/>
        <v>2747360</v>
      </c>
      <c r="Q753" s="182">
        <f t="shared" ca="1" si="23"/>
        <v>7.3549780679557905E-2</v>
      </c>
    </row>
    <row r="754" spans="1:17" x14ac:dyDescent="0.25">
      <c r="A754" s="178">
        <f t="shared" si="24"/>
        <v>750</v>
      </c>
      <c r="B754" s="178" vm="6697">
        <f ca="1"/>
        <v>43305</v>
      </c>
      <c r="C754" s="178" vm="6698">
        <f ca="1"/>
        <v>17.13</v>
      </c>
      <c r="D754" s="178" vm="6579">
        <f ca="1"/>
        <v>17.38</v>
      </c>
      <c r="E754" s="178" vm="6699">
        <f ca="1"/>
        <v>17.510000000000002</v>
      </c>
      <c r="F754" s="178" vm="5968">
        <f ca="1"/>
        <v>16.920000000000002</v>
      </c>
      <c r="G754" s="178" vm="6700">
        <f ca="1"/>
        <v>1364437</v>
      </c>
      <c r="I754" s="178">
        <f ca="1"/>
        <v>1760</v>
      </c>
      <c r="J754" s="180" vm="6701">
        <f ca="1"/>
        <v>44770</v>
      </c>
      <c r="K754" s="180" vm="6702">
        <f ca="1"/>
        <v>66.56</v>
      </c>
      <c r="L754" s="180" vm="6703">
        <f ca="1"/>
        <v>61.86</v>
      </c>
      <c r="M754" s="180" vm="6704">
        <f ca="1"/>
        <v>66.900000000000006</v>
      </c>
      <c r="N754" s="180" vm="6705">
        <f ca="1"/>
        <v>61.1</v>
      </c>
      <c r="O754" s="180" vm="6706">
        <f ca="1"/>
        <v>2635561</v>
      </c>
      <c r="Q754" s="182">
        <f t="shared" ca="1" si="23"/>
        <v>8.1997742509339722E-2</v>
      </c>
    </row>
    <row r="755" spans="1:17" x14ac:dyDescent="0.25">
      <c r="A755" s="178">
        <f t="shared" si="24"/>
        <v>751</v>
      </c>
      <c r="B755" s="178" vm="6707">
        <f ca="1"/>
        <v>43306</v>
      </c>
      <c r="C755" s="178" vm="6708">
        <f ca="1"/>
        <v>18.63</v>
      </c>
      <c r="D755" s="178" vm="6709">
        <f ca="1"/>
        <v>17.8</v>
      </c>
      <c r="E755" s="178" vm="6362">
        <f ca="1"/>
        <v>18.649999999999999</v>
      </c>
      <c r="F755" s="178" vm="6504">
        <f ca="1"/>
        <v>17.489999999999998</v>
      </c>
      <c r="G755" s="178" vm="6710">
        <f ca="1"/>
        <v>1472394</v>
      </c>
      <c r="I755" s="178">
        <f ca="1"/>
        <v>1759</v>
      </c>
      <c r="J755" s="180" vm="6711">
        <f ca="1"/>
        <v>44769</v>
      </c>
      <c r="K755" s="180" vm="6712">
        <f ca="1"/>
        <v>61.32</v>
      </c>
      <c r="L755" s="180" vm="6713">
        <f ca="1"/>
        <v>59.75</v>
      </c>
      <c r="M755" s="180" vm="6714">
        <f ca="1"/>
        <v>61.55</v>
      </c>
      <c r="N755" s="180" vm="6715">
        <f ca="1"/>
        <v>58.6</v>
      </c>
      <c r="O755" s="180" vm="6716">
        <f ca="1"/>
        <v>1431984</v>
      </c>
      <c r="Q755" s="182">
        <f t="shared" ca="1" si="23"/>
        <v>4.9646695271048417E-2</v>
      </c>
    </row>
    <row r="756" spans="1:17" x14ac:dyDescent="0.25">
      <c r="A756" s="178">
        <f t="shared" si="24"/>
        <v>752</v>
      </c>
      <c r="B756" s="178" vm="6717">
        <f ca="1"/>
        <v>43307</v>
      </c>
      <c r="C756" s="178" vm="6462">
        <f ca="1"/>
        <v>18.72</v>
      </c>
      <c r="D756" s="178" vm="6718">
        <f ca="1"/>
        <v>18.579999999999998</v>
      </c>
      <c r="E756" s="178" vm="6719">
        <f ca="1"/>
        <v>19.22</v>
      </c>
      <c r="F756" s="178" vm="6339">
        <f ca="1"/>
        <v>18.41</v>
      </c>
      <c r="G756" s="178" vm="6720">
        <f ca="1"/>
        <v>1175304</v>
      </c>
      <c r="I756" s="178">
        <f ca="1"/>
        <v>1758</v>
      </c>
      <c r="J756" s="180" vm="6721">
        <f ca="1"/>
        <v>44768</v>
      </c>
      <c r="K756" s="180" vm="6722">
        <f ca="1"/>
        <v>58.35</v>
      </c>
      <c r="L756" s="180" vm="6723">
        <f ca="1"/>
        <v>59</v>
      </c>
      <c r="M756" s="180" vm="6724">
        <f ca="1"/>
        <v>60.06</v>
      </c>
      <c r="N756" s="180" vm="6725">
        <f ca="1"/>
        <v>57.383899999999997</v>
      </c>
      <c r="O756" s="180" vm="6726">
        <f ca="1"/>
        <v>1360035</v>
      </c>
      <c r="Q756" s="182">
        <f t="shared" ca="1" si="23"/>
        <v>-4.244535482086547E-2</v>
      </c>
    </row>
    <row r="757" spans="1:17" x14ac:dyDescent="0.25">
      <c r="A757" s="178">
        <f t="shared" si="24"/>
        <v>753</v>
      </c>
      <c r="B757" s="178" vm="6727">
        <f ca="1"/>
        <v>43308</v>
      </c>
      <c r="C757" s="178" vm="6351">
        <f ca="1"/>
        <v>18.079999999999998</v>
      </c>
      <c r="D757" s="178" vm="6374">
        <f ca="1"/>
        <v>18.79</v>
      </c>
      <c r="E757" s="178" vm="6728">
        <f ca="1"/>
        <v>18.815000000000001</v>
      </c>
      <c r="F757" s="178" vm="6729">
        <f ca="1"/>
        <v>18</v>
      </c>
      <c r="G757" s="178" vm="6730">
        <f ca="1"/>
        <v>832573</v>
      </c>
      <c r="I757" s="178">
        <f ca="1"/>
        <v>1757</v>
      </c>
      <c r="J757" s="180" vm="6731">
        <f ca="1"/>
        <v>44767</v>
      </c>
      <c r="K757" s="180" vm="6732">
        <f ca="1"/>
        <v>60.88</v>
      </c>
      <c r="L757" s="180" vm="6733">
        <f ca="1"/>
        <v>62.51</v>
      </c>
      <c r="M757" s="180" vm="6734">
        <f ca="1"/>
        <v>62.55</v>
      </c>
      <c r="N757" s="180" vm="6735">
        <f ca="1"/>
        <v>60.25</v>
      </c>
      <c r="O757" s="180" vm="6736">
        <f ca="1"/>
        <v>1167679</v>
      </c>
      <c r="Q757" s="182">
        <f t="shared" ca="1" si="23"/>
        <v>-3.1687099833989998E-2</v>
      </c>
    </row>
    <row r="758" spans="1:17" x14ac:dyDescent="0.25">
      <c r="A758" s="178">
        <f t="shared" si="24"/>
        <v>754</v>
      </c>
      <c r="B758" s="178" vm="6737">
        <f ca="1"/>
        <v>43311</v>
      </c>
      <c r="C758" s="178" vm="6545">
        <f ca="1"/>
        <v>17.91</v>
      </c>
      <c r="D758" s="178" vm="6738">
        <f ca="1"/>
        <v>18.04</v>
      </c>
      <c r="E758" s="178" vm="6739">
        <f ca="1"/>
        <v>18.2</v>
      </c>
      <c r="F758" s="178" vm="6740">
        <f ca="1"/>
        <v>17.759</v>
      </c>
      <c r="G758" s="178" vm="6741">
        <f ca="1"/>
        <v>1107873</v>
      </c>
      <c r="I758" s="178">
        <f ca="1"/>
        <v>1756</v>
      </c>
      <c r="J758" s="180" vm="6742">
        <f ca="1"/>
        <v>44764</v>
      </c>
      <c r="K758" s="180" vm="6743">
        <f ca="1"/>
        <v>62.84</v>
      </c>
      <c r="L758" s="180" vm="6744">
        <f ca="1"/>
        <v>63.82</v>
      </c>
      <c r="M758" s="180" vm="6745">
        <f ca="1"/>
        <v>65</v>
      </c>
      <c r="N758" s="180" vm="6746">
        <f ca="1"/>
        <v>61.5</v>
      </c>
      <c r="O758" s="180" vm="6747">
        <f ca="1"/>
        <v>1458912</v>
      </c>
      <c r="Q758" s="182">
        <f t="shared" ca="1" si="23"/>
        <v>-1.6571041226831455E-2</v>
      </c>
    </row>
    <row r="759" spans="1:17" x14ac:dyDescent="0.25">
      <c r="A759" s="178">
        <f t="shared" si="24"/>
        <v>755</v>
      </c>
      <c r="B759" s="178" vm="6748">
        <f ca="1"/>
        <v>43312</v>
      </c>
      <c r="C759" s="178" vm="6749">
        <f ca="1"/>
        <v>18.11</v>
      </c>
      <c r="D759" s="178" vm="6750">
        <f ca="1"/>
        <v>17.989999999999998</v>
      </c>
      <c r="E759" s="178" vm="6751">
        <f ca="1"/>
        <v>18.399999999999999</v>
      </c>
      <c r="F759" s="178" vm="6752">
        <f ca="1"/>
        <v>17.73</v>
      </c>
      <c r="G759" s="178" vm="6753">
        <f ca="1"/>
        <v>841406</v>
      </c>
      <c r="I759" s="178">
        <f ca="1"/>
        <v>1755</v>
      </c>
      <c r="J759" s="180" vm="6754">
        <f ca="1"/>
        <v>44763</v>
      </c>
      <c r="K759" s="180" vm="6755">
        <f ca="1"/>
        <v>63.89</v>
      </c>
      <c r="L759" s="180" vm="6756">
        <f ca="1"/>
        <v>62.17</v>
      </c>
      <c r="M759" s="180" vm="6755">
        <f ca="1"/>
        <v>63.89</v>
      </c>
      <c r="N759" s="180" vm="6757">
        <f ca="1"/>
        <v>61.14</v>
      </c>
      <c r="O759" s="180" vm="6758">
        <f ca="1"/>
        <v>2316109</v>
      </c>
      <c r="Q759" s="182">
        <f t="shared" ca="1" si="23"/>
        <v>2.023784485703279E-2</v>
      </c>
    </row>
    <row r="760" spans="1:17" x14ac:dyDescent="0.25">
      <c r="A760" s="178">
        <f t="shared" si="24"/>
        <v>756</v>
      </c>
      <c r="B760" s="178" vm="6759">
        <f ca="1"/>
        <v>43313</v>
      </c>
      <c r="C760" s="178" vm="6665">
        <f ca="1"/>
        <v>17.71</v>
      </c>
      <c r="D760" s="178" vm="6672">
        <f ca="1"/>
        <v>18.059999999999999</v>
      </c>
      <c r="E760" s="178" vm="6760">
        <f ca="1"/>
        <v>18.299900000000001</v>
      </c>
      <c r="F760" s="178" vm="6761">
        <f ca="1"/>
        <v>17.431000000000001</v>
      </c>
      <c r="G760" s="178" vm="6762">
        <f ca="1"/>
        <v>1071968</v>
      </c>
      <c r="I760" s="178">
        <f ca="1"/>
        <v>1754</v>
      </c>
      <c r="J760" s="180" vm="6763">
        <f ca="1"/>
        <v>44762</v>
      </c>
      <c r="K760" s="180" vm="6764">
        <f ca="1"/>
        <v>62.61</v>
      </c>
      <c r="L760" s="180" vm="6765">
        <f ca="1"/>
        <v>57.55</v>
      </c>
      <c r="M760" s="180" vm="6766">
        <f ca="1"/>
        <v>62.95</v>
      </c>
      <c r="N760" s="180" vm="6767">
        <f ca="1"/>
        <v>57.08</v>
      </c>
      <c r="O760" s="180" vm="6768">
        <f ca="1"/>
        <v>2862248</v>
      </c>
      <c r="Q760" s="182">
        <f t="shared" ca="1" si="23"/>
        <v>7.6137231063961003E-2</v>
      </c>
    </row>
    <row r="761" spans="1:17" x14ac:dyDescent="0.25">
      <c r="A761" s="178">
        <f t="shared" si="24"/>
        <v>757</v>
      </c>
      <c r="B761" s="178" vm="6769">
        <f ca="1"/>
        <v>43314</v>
      </c>
      <c r="C761" s="178" vm="6770">
        <f ca="1"/>
        <v>17.96</v>
      </c>
      <c r="D761" s="178" vm="6514">
        <f ca="1"/>
        <v>17.64</v>
      </c>
      <c r="E761" s="178" vm="6771">
        <f ca="1"/>
        <v>18.170000000000002</v>
      </c>
      <c r="F761" s="178" vm="6772">
        <f ca="1"/>
        <v>17.545100000000001</v>
      </c>
      <c r="G761" s="178" vm="6773">
        <f ca="1"/>
        <v>720899</v>
      </c>
      <c r="I761" s="178">
        <f ca="1"/>
        <v>1753</v>
      </c>
      <c r="J761" s="180" vm="6774">
        <f ca="1"/>
        <v>44761</v>
      </c>
      <c r="K761" s="180" vm="6775">
        <f ca="1"/>
        <v>58.02</v>
      </c>
      <c r="L761" s="180" vm="6776">
        <f ca="1"/>
        <v>55.2</v>
      </c>
      <c r="M761" s="180" vm="6777">
        <f ca="1"/>
        <v>58.73</v>
      </c>
      <c r="N761" s="180" vm="6778">
        <f ca="1"/>
        <v>54.765000000000001</v>
      </c>
      <c r="O761" s="180" vm="6779">
        <f ca="1"/>
        <v>1653517</v>
      </c>
      <c r="Q761" s="182">
        <f t="shared" ca="1" si="23"/>
        <v>5.3636428173534624E-2</v>
      </c>
    </row>
    <row r="762" spans="1:17" x14ac:dyDescent="0.25">
      <c r="A762" s="178">
        <f t="shared" si="24"/>
        <v>758</v>
      </c>
      <c r="B762" s="178" vm="6780">
        <f ca="1"/>
        <v>43315</v>
      </c>
      <c r="C762" s="178" vm="6781">
        <f ca="1"/>
        <v>17.98</v>
      </c>
      <c r="D762" s="178" vm="6738">
        <f ca="1"/>
        <v>18.04</v>
      </c>
      <c r="E762" s="178" vm="6782">
        <f ca="1"/>
        <v>18.129000000000001</v>
      </c>
      <c r="F762" s="178" vm="6353">
        <f ca="1"/>
        <v>17.72</v>
      </c>
      <c r="G762" s="178" vm="6783">
        <f ca="1"/>
        <v>770848</v>
      </c>
      <c r="I762" s="178">
        <f ca="1"/>
        <v>1752</v>
      </c>
      <c r="J762" s="180" vm="6784">
        <f ca="1"/>
        <v>44760</v>
      </c>
      <c r="K762" s="180" vm="6785">
        <f ca="1"/>
        <v>54.99</v>
      </c>
      <c r="L762" s="180" vm="6786">
        <f ca="1"/>
        <v>55.47</v>
      </c>
      <c r="M762" s="180" vm="6787">
        <f ca="1"/>
        <v>56.96</v>
      </c>
      <c r="N762" s="180" vm="6788">
        <f ca="1"/>
        <v>54.634999999999998</v>
      </c>
      <c r="O762" s="180" vm="6789">
        <f ca="1"/>
        <v>1328386</v>
      </c>
      <c r="Q762" s="182">
        <f t="shared" ca="1" si="23"/>
        <v>1.5578066333568251E-2</v>
      </c>
    </row>
    <row r="763" spans="1:17" x14ac:dyDescent="0.25">
      <c r="A763" s="178">
        <f t="shared" si="24"/>
        <v>759</v>
      </c>
      <c r="B763" s="178" vm="6790">
        <f ca="1"/>
        <v>43318</v>
      </c>
      <c r="C763" s="178" vm="6515">
        <f ca="1"/>
        <v>18.12</v>
      </c>
      <c r="D763" s="178" vm="6729">
        <f ca="1"/>
        <v>18</v>
      </c>
      <c r="E763" s="178" vm="6339">
        <f ca="1"/>
        <v>18.41</v>
      </c>
      <c r="F763" s="178" vm="6305">
        <f ca="1"/>
        <v>17.84</v>
      </c>
      <c r="G763" s="178" vm="6791">
        <f ca="1"/>
        <v>1857905</v>
      </c>
      <c r="I763" s="178">
        <f ca="1"/>
        <v>1751</v>
      </c>
      <c r="J763" s="180" vm="6792">
        <f ca="1"/>
        <v>44757</v>
      </c>
      <c r="K763" s="180" vm="6793">
        <f ca="1"/>
        <v>54.14</v>
      </c>
      <c r="L763" s="180" vm="6794">
        <f ca="1"/>
        <v>53.99</v>
      </c>
      <c r="M763" s="180" vm="6795">
        <f ca="1"/>
        <v>54.5</v>
      </c>
      <c r="N763" s="180" vm="6796">
        <f ca="1"/>
        <v>52.43</v>
      </c>
      <c r="O763" s="180" vm="6797">
        <f ca="1"/>
        <v>1153903</v>
      </c>
      <c r="Q763" s="182">
        <f t="shared" ca="1" si="23"/>
        <v>2.4115571869908415E-2</v>
      </c>
    </row>
    <row r="764" spans="1:17" x14ac:dyDescent="0.25">
      <c r="A764" s="178">
        <f t="shared" si="24"/>
        <v>760</v>
      </c>
      <c r="B764" s="178" vm="6798">
        <f ca="1"/>
        <v>43319</v>
      </c>
      <c r="C764" s="178" vm="6514">
        <f ca="1"/>
        <v>17.64</v>
      </c>
      <c r="D764" s="178" vm="6654">
        <f ca="1"/>
        <v>17.34</v>
      </c>
      <c r="E764" s="178" vm="6729">
        <f ca="1"/>
        <v>18</v>
      </c>
      <c r="F764" s="178" vm="6098">
        <f ca="1"/>
        <v>16.260000000000002</v>
      </c>
      <c r="G764" s="178" vm="6799">
        <f ca="1"/>
        <v>3216158</v>
      </c>
      <c r="I764" s="178">
        <f ca="1"/>
        <v>1750</v>
      </c>
      <c r="J764" s="180" vm="6800">
        <f ca="1"/>
        <v>44756</v>
      </c>
      <c r="K764" s="180" vm="6801">
        <f ca="1"/>
        <v>52.85</v>
      </c>
      <c r="L764" s="180" vm="6802">
        <f ca="1"/>
        <v>53.7</v>
      </c>
      <c r="M764" s="180" vm="6803">
        <f ca="1"/>
        <v>53.82</v>
      </c>
      <c r="N764" s="180" vm="6804">
        <f ca="1"/>
        <v>51.884799999999998</v>
      </c>
      <c r="O764" s="180" vm="6805">
        <f ca="1"/>
        <v>1030837</v>
      </c>
      <c r="Q764" s="182">
        <f t="shared" ca="1" si="23"/>
        <v>-2.9274021038853633E-2</v>
      </c>
    </row>
    <row r="765" spans="1:17" x14ac:dyDescent="0.25">
      <c r="A765" s="178">
        <f t="shared" si="24"/>
        <v>761</v>
      </c>
      <c r="B765" s="178" vm="6806">
        <f ca="1"/>
        <v>43320</v>
      </c>
      <c r="C765" s="178" vm="6328">
        <f ca="1"/>
        <v>18.260000000000002</v>
      </c>
      <c r="D765" s="178" vm="6807">
        <f ca="1"/>
        <v>17.670000000000002</v>
      </c>
      <c r="E765" s="178" vm="6525">
        <f ca="1"/>
        <v>18.37</v>
      </c>
      <c r="F765" s="178" vm="6514">
        <f ca="1"/>
        <v>17.64</v>
      </c>
      <c r="G765" s="178" vm="6808">
        <f ca="1"/>
        <v>1330900</v>
      </c>
      <c r="I765" s="178">
        <f ca="1"/>
        <v>1749</v>
      </c>
      <c r="J765" s="180" vm="6809">
        <f ca="1"/>
        <v>44755</v>
      </c>
      <c r="K765" s="180" vm="6810">
        <f ca="1"/>
        <v>54.42</v>
      </c>
      <c r="L765" s="180" vm="6811">
        <f ca="1"/>
        <v>52.66</v>
      </c>
      <c r="M765" s="180" vm="6812">
        <f ca="1"/>
        <v>55.372300000000003</v>
      </c>
      <c r="N765" s="180" vm="6813">
        <f ca="1"/>
        <v>51.63</v>
      </c>
      <c r="O765" s="180" vm="6814">
        <f ca="1"/>
        <v>1118865</v>
      </c>
      <c r="Q765" s="182">
        <f t="shared" ca="1" si="23"/>
        <v>1.4063888357622302E-2</v>
      </c>
    </row>
    <row r="766" spans="1:17" x14ac:dyDescent="0.25">
      <c r="A766" s="178">
        <f t="shared" si="24"/>
        <v>762</v>
      </c>
      <c r="B766" s="178" vm="6815">
        <f ca="1"/>
        <v>43321</v>
      </c>
      <c r="C766" s="178" vm="6816">
        <f ca="1"/>
        <v>18.96</v>
      </c>
      <c r="D766" s="178" vm="6535">
        <f ca="1"/>
        <v>18.25</v>
      </c>
      <c r="E766" s="178" vm="6817">
        <f ca="1"/>
        <v>18.989999999999998</v>
      </c>
      <c r="F766" s="178" vm="6546">
        <f ca="1"/>
        <v>18.22</v>
      </c>
      <c r="G766" s="178" vm="6818">
        <f ca="1"/>
        <v>1140258</v>
      </c>
      <c r="I766" s="178">
        <f ca="1"/>
        <v>1748</v>
      </c>
      <c r="J766" s="180" vm="6819">
        <f ca="1"/>
        <v>44754</v>
      </c>
      <c r="K766" s="180" vm="6820">
        <f ca="1"/>
        <v>53.66</v>
      </c>
      <c r="L766" s="180" vm="6821">
        <f ca="1"/>
        <v>54.38</v>
      </c>
      <c r="M766" s="180" vm="6822">
        <f ca="1"/>
        <v>56</v>
      </c>
      <c r="N766" s="180" vm="6823">
        <f ca="1"/>
        <v>52.92</v>
      </c>
      <c r="O766" s="180" vm="6824">
        <f ca="1"/>
        <v>1269016</v>
      </c>
      <c r="Q766" s="182">
        <f t="shared" ca="1" si="23"/>
        <v>-1.6266532419964445E-2</v>
      </c>
    </row>
    <row r="767" spans="1:17" x14ac:dyDescent="0.25">
      <c r="A767" s="178">
        <f t="shared" si="24"/>
        <v>763</v>
      </c>
      <c r="B767" s="178" vm="6825">
        <f ca="1"/>
        <v>43322</v>
      </c>
      <c r="C767" s="178" vm="6826">
        <f ca="1"/>
        <v>18.53</v>
      </c>
      <c r="D767" s="178" vm="6474">
        <f ca="1"/>
        <v>18.75</v>
      </c>
      <c r="E767" s="178" vm="6827">
        <f ca="1"/>
        <v>19.489999999999998</v>
      </c>
      <c r="F767" s="178" vm="6828">
        <f ca="1"/>
        <v>18.5</v>
      </c>
      <c r="G767" s="178" vm="6829">
        <f ca="1"/>
        <v>1066030</v>
      </c>
      <c r="I767" s="178">
        <f ca="1"/>
        <v>1747</v>
      </c>
      <c r="J767" s="180" vm="6830">
        <f ca="1"/>
        <v>44753</v>
      </c>
      <c r="K767" s="180" vm="6831">
        <f ca="1"/>
        <v>54.54</v>
      </c>
      <c r="L767" s="180" vm="6832">
        <f ca="1"/>
        <v>57.32</v>
      </c>
      <c r="M767" s="180" vm="6833">
        <f ca="1"/>
        <v>57.756500000000003</v>
      </c>
      <c r="N767" s="180" vm="6834">
        <f ca="1"/>
        <v>54.37</v>
      </c>
      <c r="O767" s="180" vm="6835">
        <f ca="1"/>
        <v>1378003</v>
      </c>
      <c r="Q767" s="182">
        <f t="shared" ca="1" si="23"/>
        <v>-6.2886993099098121E-2</v>
      </c>
    </row>
    <row r="768" spans="1:17" x14ac:dyDescent="0.25">
      <c r="A768" s="178">
        <f t="shared" si="24"/>
        <v>764</v>
      </c>
      <c r="B768" s="178" vm="6836">
        <f ca="1"/>
        <v>43325</v>
      </c>
      <c r="C768" s="178" vm="6523">
        <f ca="1"/>
        <v>17.940000000000001</v>
      </c>
      <c r="D768" s="178" vm="6828">
        <f ca="1"/>
        <v>18.5</v>
      </c>
      <c r="E768" s="178" vm="6837">
        <f ca="1"/>
        <v>18.71</v>
      </c>
      <c r="F768" s="178" vm="6545">
        <f ca="1"/>
        <v>17.91</v>
      </c>
      <c r="G768" s="178" vm="6838">
        <f ca="1"/>
        <v>1052899</v>
      </c>
      <c r="I768" s="178">
        <f ca="1"/>
        <v>1746</v>
      </c>
      <c r="J768" s="180" vm="6839">
        <f ca="1"/>
        <v>44750</v>
      </c>
      <c r="K768" s="180" vm="6840">
        <f ca="1"/>
        <v>58.08</v>
      </c>
      <c r="L768" s="180" vm="6841">
        <f ca="1"/>
        <v>57.41</v>
      </c>
      <c r="M768" s="180" vm="6842">
        <f ca="1"/>
        <v>58.55</v>
      </c>
      <c r="N768" s="180" vm="6843">
        <f ca="1"/>
        <v>56.02</v>
      </c>
      <c r="O768" s="180" vm="6844">
        <f ca="1"/>
        <v>1459650</v>
      </c>
      <c r="Q768" s="182">
        <f t="shared" ca="1" si="23"/>
        <v>-5.16395570473542E-4</v>
      </c>
    </row>
    <row r="769" spans="1:17" x14ac:dyDescent="0.25">
      <c r="A769" s="178">
        <f t="shared" si="24"/>
        <v>765</v>
      </c>
      <c r="B769" s="178" vm="6845">
        <f ca="1"/>
        <v>43326</v>
      </c>
      <c r="C769" s="178" vm="6352">
        <f ca="1"/>
        <v>18.64</v>
      </c>
      <c r="D769" s="178" vm="6738">
        <f ca="1"/>
        <v>18.04</v>
      </c>
      <c r="E769" s="178" vm="6846">
        <f ca="1"/>
        <v>18.709</v>
      </c>
      <c r="F769" s="178" vm="6491">
        <f ca="1"/>
        <v>18.010000000000002</v>
      </c>
      <c r="G769" s="178" vm="6847">
        <f ca="1"/>
        <v>984836</v>
      </c>
      <c r="I769" s="178">
        <f ca="1"/>
        <v>1745</v>
      </c>
      <c r="J769" s="180" vm="6848">
        <f ca="1"/>
        <v>44749</v>
      </c>
      <c r="K769" s="180" vm="6849">
        <f ca="1"/>
        <v>58.11</v>
      </c>
      <c r="L769" s="180" vm="6850">
        <f ca="1"/>
        <v>53.03</v>
      </c>
      <c r="M769" s="180" vm="6851">
        <f ca="1"/>
        <v>58.229900000000001</v>
      </c>
      <c r="N769" s="180" vm="6811">
        <f ca="1"/>
        <v>52.66</v>
      </c>
      <c r="O769" s="180" vm="6852">
        <f ca="1"/>
        <v>2790120</v>
      </c>
      <c r="Q769" s="182">
        <f t="shared" ca="1" si="23"/>
        <v>0.10476794570289782</v>
      </c>
    </row>
    <row r="770" spans="1:17" x14ac:dyDescent="0.25">
      <c r="A770" s="178">
        <f t="shared" si="24"/>
        <v>766</v>
      </c>
      <c r="B770" s="178" vm="6853">
        <f ca="1"/>
        <v>43327</v>
      </c>
      <c r="C770" s="178" vm="6854">
        <f ca="1"/>
        <v>18.3</v>
      </c>
      <c r="D770" s="178" vm="6387">
        <f ca="1"/>
        <v>18.510000000000002</v>
      </c>
      <c r="E770" s="178" vm="6474">
        <f ca="1"/>
        <v>18.75</v>
      </c>
      <c r="F770" s="178" vm="6771">
        <f ca="1"/>
        <v>18.170000000000002</v>
      </c>
      <c r="G770" s="178" vm="6855">
        <f ca="1"/>
        <v>839194</v>
      </c>
      <c r="I770" s="178">
        <f ca="1"/>
        <v>1744</v>
      </c>
      <c r="J770" s="180" vm="6856">
        <f ca="1"/>
        <v>44748</v>
      </c>
      <c r="K770" s="180" vm="6857">
        <f ca="1"/>
        <v>52.33</v>
      </c>
      <c r="L770" s="180" vm="6858">
        <f ca="1"/>
        <v>53.06</v>
      </c>
      <c r="M770" s="180" vm="6859">
        <f ca="1"/>
        <v>54.39</v>
      </c>
      <c r="N770" s="180" vm="6860">
        <f ca="1"/>
        <v>51.56</v>
      </c>
      <c r="O770" s="180" vm="6861">
        <f ca="1"/>
        <v>1677102</v>
      </c>
      <c r="Q770" s="182">
        <f t="shared" ca="1" si="23"/>
        <v>-2.7889503117211948E-2</v>
      </c>
    </row>
    <row r="771" spans="1:17" x14ac:dyDescent="0.25">
      <c r="A771" s="178">
        <f t="shared" si="24"/>
        <v>767</v>
      </c>
      <c r="B771" s="178" vm="6862">
        <f ca="1"/>
        <v>43328</v>
      </c>
      <c r="C771" s="178" vm="6863">
        <f ca="1"/>
        <v>18.18</v>
      </c>
      <c r="D771" s="178" vm="6864">
        <f ca="1"/>
        <v>18.350000000000001</v>
      </c>
      <c r="E771" s="178" vm="6387">
        <f ca="1"/>
        <v>18.510000000000002</v>
      </c>
      <c r="F771" s="178" vm="6338">
        <f ca="1"/>
        <v>18.13</v>
      </c>
      <c r="G771" s="178" vm="6865">
        <f ca="1"/>
        <v>852121</v>
      </c>
      <c r="I771" s="178">
        <f ca="1"/>
        <v>1743</v>
      </c>
      <c r="J771" s="180" vm="6866">
        <f ca="1"/>
        <v>44747</v>
      </c>
      <c r="K771" s="180" vm="6867">
        <f ca="1"/>
        <v>53.81</v>
      </c>
      <c r="L771" s="180" vm="6868">
        <f ca="1"/>
        <v>48.06</v>
      </c>
      <c r="M771" s="180" vm="6869">
        <f ca="1"/>
        <v>54.058799999999998</v>
      </c>
      <c r="N771" s="180" vm="6870">
        <f ca="1"/>
        <v>47.88</v>
      </c>
      <c r="O771" s="180" vm="6871">
        <f ca="1"/>
        <v>2598082</v>
      </c>
      <c r="Q771" s="182">
        <f t="shared" ca="1" si="23"/>
        <v>0.11530052217188104</v>
      </c>
    </row>
    <row r="772" spans="1:17" x14ac:dyDescent="0.25">
      <c r="A772" s="178">
        <f t="shared" si="24"/>
        <v>768</v>
      </c>
      <c r="B772" s="178" vm="6872">
        <f ca="1"/>
        <v>43329</v>
      </c>
      <c r="C772" s="178" vm="6417">
        <f ca="1"/>
        <v>18.670000000000002</v>
      </c>
      <c r="D772" s="178" vm="6329">
        <f ca="1"/>
        <v>18.14</v>
      </c>
      <c r="E772" s="178" vm="6462">
        <f ca="1"/>
        <v>18.72</v>
      </c>
      <c r="F772" s="178" vm="6329">
        <f ca="1"/>
        <v>18.14</v>
      </c>
      <c r="G772" s="178" vm="6873">
        <f ca="1"/>
        <v>717667</v>
      </c>
      <c r="I772" s="178">
        <f ca="1"/>
        <v>1742</v>
      </c>
      <c r="J772" s="180" vm="6874">
        <f ca="1"/>
        <v>44743</v>
      </c>
      <c r="K772" s="180" vm="6875">
        <f ca="1"/>
        <v>47.95</v>
      </c>
      <c r="L772" s="180" vm="6876">
        <f ca="1"/>
        <v>48.31</v>
      </c>
      <c r="M772" s="180" vm="6877">
        <f ca="1"/>
        <v>48.81</v>
      </c>
      <c r="N772" s="180" vm="6878">
        <f ca="1"/>
        <v>46.08</v>
      </c>
      <c r="O772" s="180" vm="6879">
        <f ca="1"/>
        <v>1275897</v>
      </c>
      <c r="Q772" s="182">
        <f t="shared" ca="1" si="23"/>
        <v>-1.4904022515915709E-2</v>
      </c>
    </row>
    <row r="773" spans="1:17" x14ac:dyDescent="0.25">
      <c r="A773" s="178">
        <f t="shared" si="24"/>
        <v>769</v>
      </c>
      <c r="B773" s="178" vm="6880">
        <f ca="1"/>
        <v>43332</v>
      </c>
      <c r="C773" s="178" vm="6881">
        <f ca="1"/>
        <v>19.53</v>
      </c>
      <c r="D773" s="178" vm="6882">
        <f ca="1"/>
        <v>18.73</v>
      </c>
      <c r="E773" s="178" vm="6883">
        <f ca="1"/>
        <v>19.66</v>
      </c>
      <c r="F773" s="178" vm="6882">
        <f ca="1"/>
        <v>18.73</v>
      </c>
      <c r="G773" s="178" vm="6884">
        <f ca="1"/>
        <v>1917233</v>
      </c>
      <c r="I773" s="178">
        <f ca="1"/>
        <v>1741</v>
      </c>
      <c r="J773" s="180" vm="6885">
        <f ca="1"/>
        <v>44742</v>
      </c>
      <c r="K773" s="180" vm="6886">
        <f ca="1"/>
        <v>48.67</v>
      </c>
      <c r="L773" s="180" vm="6887">
        <f ca="1"/>
        <v>47.78</v>
      </c>
      <c r="M773" s="180" vm="6888">
        <f ca="1"/>
        <v>49.13</v>
      </c>
      <c r="N773" s="180" vm="6889">
        <f ca="1"/>
        <v>46.37</v>
      </c>
      <c r="O773" s="180" vm="6890">
        <f ca="1"/>
        <v>1620565</v>
      </c>
      <c r="Q773" s="182">
        <f t="shared" ca="1" si="23"/>
        <v>2.8806604282381946E-3</v>
      </c>
    </row>
    <row r="774" spans="1:17" x14ac:dyDescent="0.25">
      <c r="A774" s="178">
        <f t="shared" si="24"/>
        <v>770</v>
      </c>
      <c r="B774" s="178" vm="6891">
        <f ca="1"/>
        <v>43333</v>
      </c>
      <c r="C774" s="178" vm="6892">
        <f ca="1"/>
        <v>20.22</v>
      </c>
      <c r="D774" s="178" vm="6407">
        <f ca="1"/>
        <v>19.54</v>
      </c>
      <c r="E774" s="178" vm="6893">
        <f ca="1"/>
        <v>20.367999999999999</v>
      </c>
      <c r="F774" s="178" vm="6894">
        <f ca="1"/>
        <v>19.181000000000001</v>
      </c>
      <c r="G774" s="178" vm="6895">
        <f ca="1"/>
        <v>1329191</v>
      </c>
      <c r="I774" s="178">
        <f ca="1"/>
        <v>1740</v>
      </c>
      <c r="J774" s="180" vm="6896">
        <f ca="1"/>
        <v>44741</v>
      </c>
      <c r="K774" s="180" vm="6897">
        <f ca="1"/>
        <v>48.53</v>
      </c>
      <c r="L774" s="180" vm="6898">
        <f ca="1"/>
        <v>50.67</v>
      </c>
      <c r="M774" s="180" vm="6898">
        <f ca="1"/>
        <v>50.67</v>
      </c>
      <c r="N774" s="180" vm="6899">
        <f ca="1"/>
        <v>47.66</v>
      </c>
      <c r="O774" s="180" vm="6900">
        <f ca="1"/>
        <v>1376608</v>
      </c>
      <c r="Q774" s="182">
        <f t="shared" ref="Q774:Q837" ca="1" si="25">LN(K774/K775)</f>
        <v>-3.9196936935046091E-2</v>
      </c>
    </row>
    <row r="775" spans="1:17" x14ac:dyDescent="0.25">
      <c r="A775" s="178">
        <f t="shared" ref="A775:A838" si="26">A774+1</f>
        <v>771</v>
      </c>
      <c r="B775" s="178" vm="6901">
        <f ca="1"/>
        <v>43334</v>
      </c>
      <c r="C775" s="178" vm="6902">
        <f ca="1"/>
        <v>20.47</v>
      </c>
      <c r="D775" s="178" vm="6903">
        <f ca="1"/>
        <v>20.239999999999998</v>
      </c>
      <c r="E775" s="178" vm="6904">
        <f ca="1"/>
        <v>20.71</v>
      </c>
      <c r="F775" s="178" vm="6903">
        <f ca="1"/>
        <v>20.239999999999998</v>
      </c>
      <c r="G775" s="178" vm="6905">
        <f ca="1"/>
        <v>767622</v>
      </c>
      <c r="I775" s="178">
        <f ca="1"/>
        <v>1739</v>
      </c>
      <c r="J775" s="180" vm="6906">
        <f ca="1"/>
        <v>44740</v>
      </c>
      <c r="K775" s="180" vm="6907">
        <f ca="1"/>
        <v>50.47</v>
      </c>
      <c r="L775" s="180" vm="6908">
        <f ca="1"/>
        <v>52.98</v>
      </c>
      <c r="M775" s="180" vm="6909">
        <f ca="1"/>
        <v>54.93</v>
      </c>
      <c r="N775" s="180" vm="6910">
        <f ca="1"/>
        <v>50.38</v>
      </c>
      <c r="O775" s="180" vm="6911">
        <f ca="1"/>
        <v>1354125</v>
      </c>
      <c r="Q775" s="182">
        <f t="shared" ca="1" si="25"/>
        <v>-4.6646095191259951E-2</v>
      </c>
    </row>
    <row r="776" spans="1:17" x14ac:dyDescent="0.25">
      <c r="A776" s="178">
        <f t="shared" si="26"/>
        <v>772</v>
      </c>
      <c r="B776" s="178" vm="6912">
        <f ca="1"/>
        <v>43335</v>
      </c>
      <c r="C776" s="178" vm="6913">
        <f ca="1"/>
        <v>20.69</v>
      </c>
      <c r="D776" s="178" vm="6902">
        <f ca="1"/>
        <v>20.47</v>
      </c>
      <c r="E776" s="178" vm="6914">
        <f ca="1"/>
        <v>20.86</v>
      </c>
      <c r="F776" s="178" vm="6915">
        <f ca="1"/>
        <v>20.39</v>
      </c>
      <c r="G776" s="178" vm="6916">
        <f ca="1"/>
        <v>637508</v>
      </c>
      <c r="I776" s="178">
        <f ca="1"/>
        <v>1738</v>
      </c>
      <c r="J776" s="180" vm="6917">
        <f ca="1"/>
        <v>44739</v>
      </c>
      <c r="K776" s="180" vm="6918">
        <f ca="1"/>
        <v>52.88</v>
      </c>
      <c r="L776" s="180" vm="6919">
        <f ca="1"/>
        <v>53.79</v>
      </c>
      <c r="M776" s="180" vm="6920">
        <f ca="1"/>
        <v>54.07</v>
      </c>
      <c r="N776" s="180" vm="6921">
        <f ca="1"/>
        <v>51.77</v>
      </c>
      <c r="O776" s="180" vm="6922">
        <f ca="1"/>
        <v>1149906</v>
      </c>
      <c r="Q776" s="182">
        <f t="shared" ca="1" si="25"/>
        <v>-1.1469524999727903E-2</v>
      </c>
    </row>
    <row r="777" spans="1:17" x14ac:dyDescent="0.25">
      <c r="A777" s="178">
        <f t="shared" si="26"/>
        <v>773</v>
      </c>
      <c r="B777" s="178" vm="6923">
        <f ca="1"/>
        <v>43336</v>
      </c>
      <c r="C777" s="178" vm="6924">
        <f ca="1"/>
        <v>20.440000000000001</v>
      </c>
      <c r="D777" s="178" vm="6925">
        <f ca="1"/>
        <v>20.61</v>
      </c>
      <c r="E777" s="178" vm="6926">
        <f ca="1"/>
        <v>20.75</v>
      </c>
      <c r="F777" s="178" vm="6927">
        <f ca="1"/>
        <v>20.16</v>
      </c>
      <c r="G777" s="178" vm="6928">
        <f ca="1"/>
        <v>698678</v>
      </c>
      <c r="I777" s="178">
        <f ca="1"/>
        <v>1737</v>
      </c>
      <c r="J777" s="180" vm="6929">
        <f ca="1"/>
        <v>44736</v>
      </c>
      <c r="K777" s="180" vm="6930">
        <f ca="1"/>
        <v>53.49</v>
      </c>
      <c r="L777" s="180" vm="6931">
        <f ca="1"/>
        <v>50.25</v>
      </c>
      <c r="M777" s="180" vm="6932">
        <f ca="1"/>
        <v>53.51</v>
      </c>
      <c r="N777" s="180" vm="6933">
        <f ca="1"/>
        <v>50</v>
      </c>
      <c r="O777" s="180" vm="6934">
        <f ca="1"/>
        <v>1642009</v>
      </c>
      <c r="Q777" s="182">
        <f t="shared" ca="1" si="25"/>
        <v>7.9341887685500212E-2</v>
      </c>
    </row>
    <row r="778" spans="1:17" x14ac:dyDescent="0.25">
      <c r="A778" s="178">
        <f t="shared" si="26"/>
        <v>774</v>
      </c>
      <c r="B778" s="178" vm="6935">
        <f ca="1"/>
        <v>43339</v>
      </c>
      <c r="C778" s="178" vm="6936">
        <f ca="1"/>
        <v>20.14</v>
      </c>
      <c r="D778" s="178" vm="6937">
        <f ca="1"/>
        <v>20.53</v>
      </c>
      <c r="E778" s="178" vm="6938">
        <f ca="1"/>
        <v>20.57</v>
      </c>
      <c r="F778" s="178" vm="6939">
        <f ca="1"/>
        <v>20.04</v>
      </c>
      <c r="G778" s="178" vm="6940">
        <f ca="1"/>
        <v>656349</v>
      </c>
      <c r="I778" s="178">
        <f ca="1"/>
        <v>1736</v>
      </c>
      <c r="J778" s="180" vm="6941">
        <f ca="1"/>
        <v>44735</v>
      </c>
      <c r="K778" s="180" vm="6942">
        <f ca="1"/>
        <v>49.41</v>
      </c>
      <c r="L778" s="180" vm="6943">
        <f ca="1"/>
        <v>48.16</v>
      </c>
      <c r="M778" s="180" vm="6944">
        <f ca="1"/>
        <v>49.47</v>
      </c>
      <c r="N778" s="180" vm="6945">
        <f ca="1"/>
        <v>47.14</v>
      </c>
      <c r="O778" s="180" vm="6946">
        <f ca="1"/>
        <v>1406740</v>
      </c>
      <c r="Q778" s="182">
        <f t="shared" ca="1" si="25"/>
        <v>3.4592701839853385E-2</v>
      </c>
    </row>
    <row r="779" spans="1:17" x14ac:dyDescent="0.25">
      <c r="A779" s="178">
        <f t="shared" si="26"/>
        <v>775</v>
      </c>
      <c r="B779" s="178" vm="6947">
        <f ca="1"/>
        <v>43340</v>
      </c>
      <c r="C779" s="178" vm="6948">
        <f ca="1"/>
        <v>20.420000000000002</v>
      </c>
      <c r="D779" s="178" vm="6949">
        <f ca="1"/>
        <v>20.21</v>
      </c>
      <c r="E779" s="178" vm="6950">
        <f ca="1"/>
        <v>20.5</v>
      </c>
      <c r="F779" s="178" vm="6951">
        <f ca="1"/>
        <v>19.84</v>
      </c>
      <c r="G779" s="178" vm="6952">
        <f ca="1"/>
        <v>833299</v>
      </c>
      <c r="I779" s="178">
        <f ca="1"/>
        <v>1735</v>
      </c>
      <c r="J779" s="180" vm="6953">
        <f ca="1"/>
        <v>44734</v>
      </c>
      <c r="K779" s="180" vm="6954">
        <f ca="1"/>
        <v>47.73</v>
      </c>
      <c r="L779" s="180" vm="6955">
        <f ca="1"/>
        <v>47.55</v>
      </c>
      <c r="M779" s="180" vm="6956">
        <f ca="1"/>
        <v>48.8</v>
      </c>
      <c r="N779" s="180" vm="6957">
        <f ca="1"/>
        <v>47.12</v>
      </c>
      <c r="O779" s="180" vm="6958">
        <f ca="1"/>
        <v>1039656</v>
      </c>
      <c r="Q779" s="182">
        <f t="shared" ca="1" si="25"/>
        <v>-1.5178584370574561E-2</v>
      </c>
    </row>
    <row r="780" spans="1:17" x14ac:dyDescent="0.25">
      <c r="A780" s="178">
        <f t="shared" si="26"/>
        <v>776</v>
      </c>
      <c r="B780" s="178" vm="6959">
        <f ca="1"/>
        <v>43341</v>
      </c>
      <c r="C780" s="178" vm="6960">
        <f ca="1"/>
        <v>20.52</v>
      </c>
      <c r="D780" s="178" vm="6961">
        <f ca="1"/>
        <v>20.38</v>
      </c>
      <c r="E780" s="178" vm="6962">
        <f ca="1"/>
        <v>20.585000000000001</v>
      </c>
      <c r="F780" s="178" vm="6963">
        <f ca="1"/>
        <v>19.809999999999999</v>
      </c>
      <c r="G780" s="178" vm="6964">
        <f ca="1"/>
        <v>835655</v>
      </c>
      <c r="I780" s="178">
        <f ca="1"/>
        <v>1734</v>
      </c>
      <c r="J780" s="180" vm="6965">
        <f ca="1"/>
        <v>44733</v>
      </c>
      <c r="K780" s="180" vm="6966">
        <f ca="1"/>
        <v>48.46</v>
      </c>
      <c r="L780" s="180" vm="6967">
        <f ca="1"/>
        <v>48.52</v>
      </c>
      <c r="M780" s="180" vm="6968">
        <f ca="1"/>
        <v>49.27</v>
      </c>
      <c r="N780" s="180" vm="6957">
        <f ca="1"/>
        <v>47.12</v>
      </c>
      <c r="O780" s="180" vm="6969">
        <f ca="1"/>
        <v>1529709</v>
      </c>
      <c r="Q780" s="182">
        <f t="shared" ca="1" si="25"/>
        <v>2.6132980830184362E-2</v>
      </c>
    </row>
    <row r="781" spans="1:17" x14ac:dyDescent="0.25">
      <c r="A781" s="178">
        <f t="shared" si="26"/>
        <v>777</v>
      </c>
      <c r="B781" s="178" vm="6970">
        <f ca="1"/>
        <v>43342</v>
      </c>
      <c r="C781" s="178" vm="6971">
        <f ca="1"/>
        <v>19.82</v>
      </c>
      <c r="D781" s="178" vm="6972">
        <f ca="1"/>
        <v>20.54</v>
      </c>
      <c r="E781" s="178" vm="6973">
        <f ca="1"/>
        <v>20.63</v>
      </c>
      <c r="F781" s="178" vm="6974">
        <f ca="1"/>
        <v>19.77</v>
      </c>
      <c r="G781" s="178" vm="6975">
        <f ca="1"/>
        <v>1239802</v>
      </c>
      <c r="I781" s="178">
        <f ca="1"/>
        <v>1733</v>
      </c>
      <c r="J781" s="180" vm="6976">
        <f ca="1"/>
        <v>44729</v>
      </c>
      <c r="K781" s="180" vm="6977">
        <f ca="1"/>
        <v>47.21</v>
      </c>
      <c r="L781" s="180" vm="6978">
        <f ca="1"/>
        <v>47.59</v>
      </c>
      <c r="M781" s="180" vm="6979">
        <f ca="1"/>
        <v>48.9</v>
      </c>
      <c r="N781" s="180" vm="6980">
        <f ca="1"/>
        <v>47.08</v>
      </c>
      <c r="O781" s="180" vm="6981">
        <f ca="1"/>
        <v>2204018</v>
      </c>
      <c r="Q781" s="182">
        <f t="shared" ca="1" si="25"/>
        <v>-2.1179709917149169E-4</v>
      </c>
    </row>
    <row r="782" spans="1:17" x14ac:dyDescent="0.25">
      <c r="A782" s="178">
        <f t="shared" si="26"/>
        <v>778</v>
      </c>
      <c r="B782" s="178" vm="6982">
        <f ca="1"/>
        <v>43343</v>
      </c>
      <c r="C782" s="178" vm="6983">
        <f ca="1"/>
        <v>20.66</v>
      </c>
      <c r="D782" s="178" vm="6984">
        <f ca="1"/>
        <v>19.920000000000002</v>
      </c>
      <c r="E782" s="178" vm="6985">
        <f ca="1"/>
        <v>21.24</v>
      </c>
      <c r="F782" s="178" vm="6986">
        <f ca="1"/>
        <v>19.600000000000001</v>
      </c>
      <c r="G782" s="178" vm="6987">
        <f ca="1"/>
        <v>1620705</v>
      </c>
      <c r="I782" s="178">
        <f ca="1"/>
        <v>1732</v>
      </c>
      <c r="J782" s="180" vm="6988">
        <f ca="1"/>
        <v>44728</v>
      </c>
      <c r="K782" s="180" vm="6989">
        <f ca="1"/>
        <v>47.22</v>
      </c>
      <c r="L782" s="180" vm="6990">
        <f ca="1"/>
        <v>50.18</v>
      </c>
      <c r="M782" s="180" vm="6991">
        <f ca="1"/>
        <v>50.42</v>
      </c>
      <c r="N782" s="180" vm="6992">
        <f ca="1"/>
        <v>46.914999999999999</v>
      </c>
      <c r="O782" s="180" vm="6993">
        <f ca="1"/>
        <v>1696492</v>
      </c>
      <c r="Q782" s="182">
        <f t="shared" ca="1" si="25"/>
        <v>-0.10122235918755353</v>
      </c>
    </row>
    <row r="783" spans="1:17" x14ac:dyDescent="0.25">
      <c r="A783" s="178">
        <f t="shared" si="26"/>
        <v>779</v>
      </c>
      <c r="B783" s="178" vm="6994">
        <f ca="1"/>
        <v>43347</v>
      </c>
      <c r="C783" s="178" vm="6995">
        <f ca="1"/>
        <v>20.77</v>
      </c>
      <c r="D783" s="178" vm="6950">
        <f ca="1"/>
        <v>20.5</v>
      </c>
      <c r="E783" s="178" vm="6996">
        <f ca="1"/>
        <v>20.92</v>
      </c>
      <c r="F783" s="178" vm="6997">
        <f ca="1"/>
        <v>19.98</v>
      </c>
      <c r="G783" s="178" vm="6998">
        <f ca="1"/>
        <v>840728</v>
      </c>
      <c r="I783" s="178">
        <f ca="1"/>
        <v>1731</v>
      </c>
      <c r="J783" s="180" vm="6999">
        <f ca="1"/>
        <v>44727</v>
      </c>
      <c r="K783" s="180" vm="7000">
        <f ca="1"/>
        <v>52.25</v>
      </c>
      <c r="L783" s="180" vm="7001">
        <f ca="1"/>
        <v>51.82</v>
      </c>
      <c r="M783" s="180" vm="7002">
        <f ca="1"/>
        <v>53.11</v>
      </c>
      <c r="N783" s="180" vm="7003">
        <f ca="1"/>
        <v>50.43</v>
      </c>
      <c r="O783" s="180" vm="7004">
        <f ca="1"/>
        <v>1432593</v>
      </c>
      <c r="Q783" s="182">
        <f t="shared" ca="1" si="25"/>
        <v>2.2255393635261661E-2</v>
      </c>
    </row>
    <row r="784" spans="1:17" x14ac:dyDescent="0.25">
      <c r="A784" s="178">
        <f t="shared" si="26"/>
        <v>780</v>
      </c>
      <c r="B784" s="178" vm="7005">
        <f ca="1"/>
        <v>43348</v>
      </c>
      <c r="C784" s="178" vm="7006">
        <f ca="1"/>
        <v>20.43</v>
      </c>
      <c r="D784" s="178" vm="7007">
        <f ca="1"/>
        <v>20.81</v>
      </c>
      <c r="E784" s="178" vm="7008">
        <f ca="1"/>
        <v>20.85</v>
      </c>
      <c r="F784" s="178" vm="7009">
        <f ca="1"/>
        <v>20.23</v>
      </c>
      <c r="G784" s="178" vm="7010">
        <f ca="1"/>
        <v>1058481</v>
      </c>
      <c r="I784" s="178">
        <f ca="1"/>
        <v>1730</v>
      </c>
      <c r="J784" s="180" vm="7011">
        <f ca="1"/>
        <v>44726</v>
      </c>
      <c r="K784" s="180" vm="7012">
        <f ca="1"/>
        <v>51.1</v>
      </c>
      <c r="L784" s="180" vm="7013">
        <f ca="1"/>
        <v>50.05</v>
      </c>
      <c r="M784" s="180" vm="7014">
        <f ca="1"/>
        <v>51.734999999999999</v>
      </c>
      <c r="N784" s="180" vm="7013">
        <f ca="1"/>
        <v>50.05</v>
      </c>
      <c r="O784" s="180" vm="7015">
        <f ca="1"/>
        <v>1313248</v>
      </c>
      <c r="Q784" s="182">
        <f t="shared" ca="1" si="25"/>
        <v>2.3162472697140765E-2</v>
      </c>
    </row>
    <row r="785" spans="1:17" x14ac:dyDescent="0.25">
      <c r="A785" s="178">
        <f t="shared" si="26"/>
        <v>781</v>
      </c>
      <c r="B785" s="178" vm="7016">
        <f ca="1"/>
        <v>43349</v>
      </c>
      <c r="C785" s="178" vm="7017">
        <f ca="1"/>
        <v>20.79</v>
      </c>
      <c r="D785" s="178" vm="7018">
        <f ca="1"/>
        <v>20.62</v>
      </c>
      <c r="E785" s="178" vm="7019">
        <f ca="1"/>
        <v>21.16</v>
      </c>
      <c r="F785" s="178" vm="7020">
        <f ca="1"/>
        <v>20.226400000000002</v>
      </c>
      <c r="G785" s="178" vm="7021">
        <f ca="1"/>
        <v>1575173</v>
      </c>
      <c r="I785" s="178">
        <f ca="1"/>
        <v>1729</v>
      </c>
      <c r="J785" s="180" vm="7022">
        <f ca="1"/>
        <v>44725</v>
      </c>
      <c r="K785" s="180" vm="7023">
        <f ca="1"/>
        <v>49.93</v>
      </c>
      <c r="L785" s="180" vm="7024">
        <f ca="1"/>
        <v>51.155000000000001</v>
      </c>
      <c r="M785" s="180" vm="7025">
        <f ca="1"/>
        <v>52.96</v>
      </c>
      <c r="N785" s="180" vm="7026">
        <f ca="1"/>
        <v>49.59</v>
      </c>
      <c r="O785" s="180" vm="7027">
        <f ca="1"/>
        <v>2044721</v>
      </c>
      <c r="Q785" s="182">
        <f t="shared" ca="1" si="25"/>
        <v>-7.5023120786241848E-2</v>
      </c>
    </row>
    <row r="786" spans="1:17" x14ac:dyDescent="0.25">
      <c r="A786" s="178">
        <f t="shared" si="26"/>
        <v>782</v>
      </c>
      <c r="B786" s="178" vm="7028">
        <f ca="1"/>
        <v>43350</v>
      </c>
      <c r="C786" s="178" vm="7029">
        <f ca="1"/>
        <v>21.12</v>
      </c>
      <c r="D786" s="178" vm="7030">
        <f ca="1"/>
        <v>20.67</v>
      </c>
      <c r="E786" s="178" vm="7031">
        <f ca="1"/>
        <v>21.6</v>
      </c>
      <c r="F786" s="178" vm="7032">
        <f ca="1"/>
        <v>20.6</v>
      </c>
      <c r="G786" s="178" vm="7033">
        <f ca="1"/>
        <v>1770808</v>
      </c>
      <c r="I786" s="178">
        <f ca="1"/>
        <v>1728</v>
      </c>
      <c r="J786" s="180" vm="7034">
        <f ca="1"/>
        <v>44722</v>
      </c>
      <c r="K786" s="180" vm="6803">
        <f ca="1"/>
        <v>53.82</v>
      </c>
      <c r="L786" s="180" vm="7035">
        <f ca="1"/>
        <v>55.98</v>
      </c>
      <c r="M786" s="180" vm="7036">
        <f ca="1"/>
        <v>56.768500000000003</v>
      </c>
      <c r="N786" s="180" vm="7037">
        <f ca="1"/>
        <v>53.69</v>
      </c>
      <c r="O786" s="180" vm="7038">
        <f ca="1"/>
        <v>1412357</v>
      </c>
      <c r="Q786" s="182">
        <f t="shared" ca="1" si="25"/>
        <v>-6.7182736720407393E-2</v>
      </c>
    </row>
    <row r="787" spans="1:17" x14ac:dyDescent="0.25">
      <c r="A787" s="178">
        <f t="shared" si="26"/>
        <v>783</v>
      </c>
      <c r="B787" s="178" vm="7039">
        <f ca="1"/>
        <v>43353</v>
      </c>
      <c r="C787" s="178" vm="7040">
        <f ca="1"/>
        <v>21.34</v>
      </c>
      <c r="D787" s="178" vm="7041">
        <f ca="1"/>
        <v>21.15</v>
      </c>
      <c r="E787" s="178" vm="7042">
        <f ca="1"/>
        <v>21.57</v>
      </c>
      <c r="F787" s="178" vm="7043">
        <f ca="1"/>
        <v>21.01</v>
      </c>
      <c r="G787" s="178" vm="7044">
        <f ca="1"/>
        <v>950392</v>
      </c>
      <c r="I787" s="178">
        <f ca="1"/>
        <v>1727</v>
      </c>
      <c r="J787" s="180" vm="7045">
        <f ca="1"/>
        <v>44721</v>
      </c>
      <c r="K787" s="180" vm="7046">
        <f ca="1"/>
        <v>57.56</v>
      </c>
      <c r="L787" s="180" vm="7047">
        <f ca="1"/>
        <v>58.34</v>
      </c>
      <c r="M787" s="180" vm="7048">
        <f ca="1"/>
        <v>59.5</v>
      </c>
      <c r="N787" s="180" vm="7049">
        <f ca="1"/>
        <v>57.212899999999998</v>
      </c>
      <c r="O787" s="180" vm="7050">
        <f ca="1"/>
        <v>1139751</v>
      </c>
      <c r="Q787" s="182">
        <f t="shared" ca="1" si="25"/>
        <v>-1.9100640918601475E-2</v>
      </c>
    </row>
    <row r="788" spans="1:17" x14ac:dyDescent="0.25">
      <c r="A788" s="178">
        <f t="shared" si="26"/>
        <v>784</v>
      </c>
      <c r="B788" s="178" vm="7051">
        <f ca="1"/>
        <v>43354</v>
      </c>
      <c r="C788" s="178" vm="7052">
        <f ca="1"/>
        <v>20.97</v>
      </c>
      <c r="D788" s="178" vm="7053">
        <f ca="1"/>
        <v>21.36</v>
      </c>
      <c r="E788" s="178" vm="7054">
        <f ca="1"/>
        <v>21.55</v>
      </c>
      <c r="F788" s="178" vm="7055">
        <f ca="1"/>
        <v>20.89</v>
      </c>
      <c r="G788" s="178" vm="7056">
        <f ca="1"/>
        <v>809584</v>
      </c>
      <c r="I788" s="178">
        <f ca="1"/>
        <v>1726</v>
      </c>
      <c r="J788" s="180" vm="7057">
        <f ca="1"/>
        <v>44720</v>
      </c>
      <c r="K788" s="180" vm="7058">
        <f ca="1"/>
        <v>58.67</v>
      </c>
      <c r="L788" s="180" vm="7059">
        <f ca="1"/>
        <v>60.09</v>
      </c>
      <c r="M788" s="180" vm="7060">
        <f ca="1"/>
        <v>60.949300000000001</v>
      </c>
      <c r="N788" s="180" vm="7061">
        <f ca="1"/>
        <v>57.670099999999998</v>
      </c>
      <c r="O788" s="180" vm="7062">
        <f ca="1"/>
        <v>1641726</v>
      </c>
      <c r="Q788" s="182">
        <f t="shared" ca="1" si="25"/>
        <v>-3.3026218396347708E-2</v>
      </c>
    </row>
    <row r="789" spans="1:17" x14ac:dyDescent="0.25">
      <c r="A789" s="178">
        <f t="shared" si="26"/>
        <v>785</v>
      </c>
      <c r="B789" s="178" vm="7063">
        <f ca="1"/>
        <v>43355</v>
      </c>
      <c r="C789" s="178" vm="7064">
        <f ca="1"/>
        <v>21.14</v>
      </c>
      <c r="D789" s="178" vm="7065">
        <f ca="1"/>
        <v>21</v>
      </c>
      <c r="E789" s="178" vm="7066">
        <f ca="1"/>
        <v>21.18</v>
      </c>
      <c r="F789" s="178" vm="7067">
        <f ca="1"/>
        <v>20.34</v>
      </c>
      <c r="G789" s="178" vm="7068">
        <f ca="1"/>
        <v>1067190</v>
      </c>
      <c r="I789" s="178">
        <f ca="1"/>
        <v>1725</v>
      </c>
      <c r="J789" s="180" vm="7069">
        <f ca="1"/>
        <v>44719</v>
      </c>
      <c r="K789" s="180" vm="7070">
        <f ca="1"/>
        <v>60.64</v>
      </c>
      <c r="L789" s="180" vm="7071">
        <f ca="1"/>
        <v>59.1</v>
      </c>
      <c r="M789" s="180" vm="7072">
        <f ca="1"/>
        <v>61.734999999999999</v>
      </c>
      <c r="N789" s="180" vm="7073">
        <f ca="1"/>
        <v>58.865000000000002</v>
      </c>
      <c r="O789" s="180" vm="7074">
        <f ca="1"/>
        <v>1871845</v>
      </c>
      <c r="Q789" s="182">
        <f t="shared" ca="1" si="25"/>
        <v>6.5984825884752435E-4</v>
      </c>
    </row>
    <row r="790" spans="1:17" x14ac:dyDescent="0.25">
      <c r="A790" s="178">
        <f t="shared" si="26"/>
        <v>786</v>
      </c>
      <c r="B790" s="178" vm="7075">
        <f ca="1"/>
        <v>43356</v>
      </c>
      <c r="C790" s="178" vm="7076">
        <f ca="1"/>
        <v>21.31</v>
      </c>
      <c r="D790" s="178" vm="7077">
        <f ca="1"/>
        <v>21.27</v>
      </c>
      <c r="E790" s="178" vm="7031">
        <f ca="1"/>
        <v>21.6</v>
      </c>
      <c r="F790" s="178" vm="7078">
        <f ca="1"/>
        <v>21.04</v>
      </c>
      <c r="G790" s="178" vm="7079">
        <f ca="1"/>
        <v>649500</v>
      </c>
      <c r="I790" s="178">
        <f ca="1"/>
        <v>1724</v>
      </c>
      <c r="J790" s="180" vm="7080">
        <f ca="1"/>
        <v>44718</v>
      </c>
      <c r="K790" s="180" vm="7081">
        <f ca="1"/>
        <v>60.6</v>
      </c>
      <c r="L790" s="180" vm="7082">
        <f ca="1"/>
        <v>61.72</v>
      </c>
      <c r="M790" s="180" vm="7083">
        <f ca="1"/>
        <v>62.06</v>
      </c>
      <c r="N790" s="180" vm="7084">
        <f ca="1"/>
        <v>60.08</v>
      </c>
      <c r="O790" s="180" vm="7085">
        <f ca="1"/>
        <v>1370119</v>
      </c>
      <c r="Q790" s="182">
        <f t="shared" ca="1" si="25"/>
        <v>-3.9525743158233583E-3</v>
      </c>
    </row>
    <row r="791" spans="1:17" x14ac:dyDescent="0.25">
      <c r="A791" s="178">
        <f t="shared" si="26"/>
        <v>787</v>
      </c>
      <c r="B791" s="178" vm="7086">
        <f ca="1"/>
        <v>43357</v>
      </c>
      <c r="C791" s="178" vm="7087">
        <f ca="1"/>
        <v>21.42</v>
      </c>
      <c r="D791" s="178" vm="7076">
        <f ca="1"/>
        <v>21.31</v>
      </c>
      <c r="E791" s="178" vm="7088">
        <f ca="1"/>
        <v>21.53</v>
      </c>
      <c r="F791" s="178" vm="7043">
        <f ca="1"/>
        <v>21.01</v>
      </c>
      <c r="G791" s="178" vm="7089">
        <f ca="1"/>
        <v>902823</v>
      </c>
      <c r="I791" s="178">
        <f ca="1"/>
        <v>1723</v>
      </c>
      <c r="J791" s="180" vm="7090">
        <f ca="1"/>
        <v>44715</v>
      </c>
      <c r="K791" s="180" vm="7091">
        <f ca="1"/>
        <v>60.84</v>
      </c>
      <c r="L791" s="180" vm="7092">
        <f ca="1"/>
        <v>60.2</v>
      </c>
      <c r="M791" s="180" vm="7093">
        <f ca="1"/>
        <v>61.465000000000003</v>
      </c>
      <c r="N791" s="180" vm="7094">
        <f ca="1"/>
        <v>58.84</v>
      </c>
      <c r="O791" s="180" vm="7095">
        <f ca="1"/>
        <v>1492136</v>
      </c>
      <c r="Q791" s="182">
        <f t="shared" ca="1" si="25"/>
        <v>-8.0216522468002129E-3</v>
      </c>
    </row>
    <row r="792" spans="1:17" x14ac:dyDescent="0.25">
      <c r="A792" s="178">
        <f t="shared" si="26"/>
        <v>788</v>
      </c>
      <c r="B792" s="178" vm="7096">
        <f ca="1"/>
        <v>43360</v>
      </c>
      <c r="C792" s="178" vm="7097">
        <f ca="1"/>
        <v>21.71</v>
      </c>
      <c r="D792" s="178" vm="7098">
        <f ca="1"/>
        <v>21.48</v>
      </c>
      <c r="E792" s="178" vm="7099">
        <f ca="1"/>
        <v>21.8</v>
      </c>
      <c r="F792" s="178" vm="7100">
        <f ca="1"/>
        <v>21.07</v>
      </c>
      <c r="G792" s="178" vm="7101">
        <f ca="1"/>
        <v>917754</v>
      </c>
      <c r="I792" s="178">
        <f ca="1"/>
        <v>1722</v>
      </c>
      <c r="J792" s="180" vm="7102">
        <f ca="1"/>
        <v>44714</v>
      </c>
      <c r="K792" s="180" vm="7103">
        <f ca="1"/>
        <v>61.33</v>
      </c>
      <c r="L792" s="180" vm="7104">
        <f ca="1"/>
        <v>55.81</v>
      </c>
      <c r="M792" s="180" vm="7103">
        <f ca="1"/>
        <v>61.33</v>
      </c>
      <c r="N792" s="180" vm="7104">
        <f ca="1"/>
        <v>55.81</v>
      </c>
      <c r="O792" s="180" vm="7105">
        <f ca="1"/>
        <v>1952881</v>
      </c>
      <c r="Q792" s="182">
        <f t="shared" ca="1" si="25"/>
        <v>9.198943186407875E-2</v>
      </c>
    </row>
    <row r="793" spans="1:17" x14ac:dyDescent="0.25">
      <c r="A793" s="178">
        <f t="shared" si="26"/>
        <v>789</v>
      </c>
      <c r="B793" s="178" vm="7106">
        <f ca="1"/>
        <v>43361</v>
      </c>
      <c r="C793" s="178" vm="7107">
        <f ca="1"/>
        <v>21.88</v>
      </c>
      <c r="D793" s="178" vm="7108">
        <f ca="1"/>
        <v>21.68</v>
      </c>
      <c r="E793" s="178" vm="7109">
        <f ca="1"/>
        <v>22.07</v>
      </c>
      <c r="F793" s="178" vm="7042">
        <f ca="1"/>
        <v>21.57</v>
      </c>
      <c r="G793" s="178" vm="7110">
        <f ca="1"/>
        <v>755984</v>
      </c>
      <c r="I793" s="178">
        <f ca="1"/>
        <v>1721</v>
      </c>
      <c r="J793" s="180" vm="7111">
        <f ca="1"/>
        <v>44713</v>
      </c>
      <c r="K793" s="180" vm="7112">
        <f ca="1"/>
        <v>55.94</v>
      </c>
      <c r="L793" s="180" vm="7113">
        <f ca="1"/>
        <v>56.71</v>
      </c>
      <c r="M793" s="180" vm="7114">
        <f ca="1"/>
        <v>57.4</v>
      </c>
      <c r="N793" s="180" vm="7115">
        <f ca="1"/>
        <v>54.82</v>
      </c>
      <c r="O793" s="180" vm="7116">
        <f ca="1"/>
        <v>1826505</v>
      </c>
      <c r="Q793" s="182">
        <f t="shared" ca="1" si="25"/>
        <v>3.2229213215451739E-3</v>
      </c>
    </row>
    <row r="794" spans="1:17" x14ac:dyDescent="0.25">
      <c r="A794" s="178">
        <f t="shared" si="26"/>
        <v>790</v>
      </c>
      <c r="B794" s="178" vm="7117">
        <f ca="1"/>
        <v>43362</v>
      </c>
      <c r="C794" s="178" vm="7118">
        <f ca="1"/>
        <v>21.35</v>
      </c>
      <c r="D794" s="178" vm="7119">
        <f ca="1"/>
        <v>21.9</v>
      </c>
      <c r="E794" s="178" vm="7120">
        <f ca="1"/>
        <v>21.99</v>
      </c>
      <c r="F794" s="178" vm="7121">
        <f ca="1"/>
        <v>21.28</v>
      </c>
      <c r="G794" s="178" vm="7122">
        <f ca="1"/>
        <v>1104018</v>
      </c>
      <c r="I794" s="178">
        <f ca="1"/>
        <v>1720</v>
      </c>
      <c r="J794" s="180" vm="7123">
        <f ca="1"/>
        <v>44712</v>
      </c>
      <c r="K794" s="180" vm="7124">
        <f ca="1"/>
        <v>55.76</v>
      </c>
      <c r="L794" s="180" vm="7125">
        <f ca="1"/>
        <v>56.1</v>
      </c>
      <c r="M794" s="180" vm="7126">
        <f ca="1"/>
        <v>56.54</v>
      </c>
      <c r="N794" s="180" vm="7127">
        <f ca="1"/>
        <v>54.41</v>
      </c>
      <c r="O794" s="180" vm="7128">
        <f ca="1"/>
        <v>1770190</v>
      </c>
      <c r="Q794" s="182">
        <f t="shared" ca="1" si="25"/>
        <v>-6.7918044814680584E-3</v>
      </c>
    </row>
    <row r="795" spans="1:17" x14ac:dyDescent="0.25">
      <c r="A795" s="178">
        <f t="shared" si="26"/>
        <v>791</v>
      </c>
      <c r="B795" s="178" vm="7129">
        <f ca="1"/>
        <v>43363</v>
      </c>
      <c r="C795" s="178" vm="7042">
        <f ca="1"/>
        <v>21.57</v>
      </c>
      <c r="D795" s="178" vm="7130">
        <f ca="1"/>
        <v>21.44</v>
      </c>
      <c r="E795" s="178" vm="7131">
        <f ca="1"/>
        <v>21.72</v>
      </c>
      <c r="F795" s="178" vm="7019">
        <f ca="1"/>
        <v>21.16</v>
      </c>
      <c r="G795" s="178" vm="7132">
        <f ca="1"/>
        <v>1038361</v>
      </c>
      <c r="I795" s="178">
        <f ca="1"/>
        <v>1719</v>
      </c>
      <c r="J795" s="180" vm="7133">
        <f ca="1"/>
        <v>44708</v>
      </c>
      <c r="K795" s="180" vm="7134">
        <f ca="1"/>
        <v>56.14</v>
      </c>
      <c r="L795" s="180" vm="6795">
        <f ca="1"/>
        <v>54.5</v>
      </c>
      <c r="M795" s="180" vm="7134">
        <f ca="1"/>
        <v>56.14</v>
      </c>
      <c r="N795" s="180" vm="7135">
        <f ca="1"/>
        <v>54.265000000000001</v>
      </c>
      <c r="O795" s="180" vm="7136">
        <f ca="1"/>
        <v>1606950</v>
      </c>
      <c r="Q795" s="182">
        <f t="shared" ca="1" si="25"/>
        <v>5.228754470160276E-2</v>
      </c>
    </row>
    <row r="796" spans="1:17" x14ac:dyDescent="0.25">
      <c r="A796" s="178">
        <f t="shared" si="26"/>
        <v>792</v>
      </c>
      <c r="B796" s="178" vm="7137">
        <f ca="1"/>
        <v>43364</v>
      </c>
      <c r="C796" s="178" vm="7138">
        <f ca="1"/>
        <v>21.52</v>
      </c>
      <c r="D796" s="178" vm="7139">
        <f ca="1"/>
        <v>21.65</v>
      </c>
      <c r="E796" s="178" vm="7140">
        <f ca="1"/>
        <v>21.83</v>
      </c>
      <c r="F796" s="178" vm="7141">
        <f ca="1"/>
        <v>21.405000000000001</v>
      </c>
      <c r="G796" s="178" vm="7142">
        <f ca="1"/>
        <v>1580227</v>
      </c>
      <c r="I796" s="178">
        <f ca="1"/>
        <v>1718</v>
      </c>
      <c r="J796" s="180" vm="7143">
        <f ca="1"/>
        <v>44707</v>
      </c>
      <c r="K796" s="180" vm="7144">
        <f ca="1"/>
        <v>53.28</v>
      </c>
      <c r="L796" s="180" vm="7145">
        <f ca="1"/>
        <v>51.08</v>
      </c>
      <c r="M796" s="180" vm="7146">
        <f ca="1"/>
        <v>54.27</v>
      </c>
      <c r="N796" s="180" vm="7147">
        <f ca="1"/>
        <v>51.07</v>
      </c>
      <c r="O796" s="180" vm="7148">
        <f ca="1"/>
        <v>1906386</v>
      </c>
      <c r="Q796" s="182">
        <f t="shared" ca="1" si="25"/>
        <v>4.8452383385946748E-2</v>
      </c>
    </row>
    <row r="797" spans="1:17" x14ac:dyDescent="0.25">
      <c r="A797" s="178">
        <f t="shared" si="26"/>
        <v>793</v>
      </c>
      <c r="B797" s="178" vm="7149">
        <f ca="1"/>
        <v>43367</v>
      </c>
      <c r="C797" s="178" vm="7150">
        <f ca="1"/>
        <v>21.38</v>
      </c>
      <c r="D797" s="178" vm="7138">
        <f ca="1"/>
        <v>21.52</v>
      </c>
      <c r="E797" s="178" vm="7151">
        <f ca="1"/>
        <v>21.7775</v>
      </c>
      <c r="F797" s="178" vm="7053">
        <f ca="1"/>
        <v>21.36</v>
      </c>
      <c r="G797" s="178" vm="7152">
        <f ca="1"/>
        <v>1524298</v>
      </c>
      <c r="I797" s="178">
        <f ca="1"/>
        <v>1717</v>
      </c>
      <c r="J797" s="180" vm="7153">
        <f ca="1"/>
        <v>44706</v>
      </c>
      <c r="K797" s="180" vm="7154">
        <f ca="1"/>
        <v>50.76</v>
      </c>
      <c r="L797" s="180" vm="7155">
        <f ca="1"/>
        <v>48.075000000000003</v>
      </c>
      <c r="M797" s="180" vm="7156">
        <f ca="1"/>
        <v>51.774999999999999</v>
      </c>
      <c r="N797" s="180" vm="7157">
        <f ca="1"/>
        <v>47.33</v>
      </c>
      <c r="O797" s="180" vm="7158">
        <f ca="1"/>
        <v>1998506</v>
      </c>
      <c r="Q797" s="182">
        <f t="shared" ca="1" si="25"/>
        <v>4.0813785990772046E-2</v>
      </c>
    </row>
    <row r="798" spans="1:17" x14ac:dyDescent="0.25">
      <c r="A798" s="178">
        <f t="shared" si="26"/>
        <v>794</v>
      </c>
      <c r="B798" s="178" vm="7159">
        <f ca="1"/>
        <v>43368</v>
      </c>
      <c r="C798" s="178" vm="7076">
        <f ca="1"/>
        <v>21.31</v>
      </c>
      <c r="D798" s="178" vm="7160">
        <f ca="1"/>
        <v>21.41</v>
      </c>
      <c r="E798" s="178" vm="7161">
        <f ca="1"/>
        <v>21.475000000000001</v>
      </c>
      <c r="F798" s="178" vm="6995">
        <f ca="1"/>
        <v>20.77</v>
      </c>
      <c r="G798" s="178" vm="7162">
        <f ca="1"/>
        <v>794056</v>
      </c>
      <c r="I798" s="178">
        <f ca="1"/>
        <v>1716</v>
      </c>
      <c r="J798" s="180" vm="7163">
        <f ca="1"/>
        <v>44705</v>
      </c>
      <c r="K798" s="180" vm="7164">
        <f ca="1"/>
        <v>48.73</v>
      </c>
      <c r="L798" s="180" vm="7000">
        <f ca="1"/>
        <v>52.25</v>
      </c>
      <c r="M798" s="180" vm="7165">
        <f ca="1"/>
        <v>52.405000000000001</v>
      </c>
      <c r="N798" s="180" vm="7166">
        <f ca="1"/>
        <v>48.07</v>
      </c>
      <c r="O798" s="180" vm="7167">
        <f ca="1"/>
        <v>1996128</v>
      </c>
      <c r="Q798" s="182">
        <f t="shared" ca="1" si="25"/>
        <v>-9.3386797046546122E-2</v>
      </c>
    </row>
    <row r="799" spans="1:17" x14ac:dyDescent="0.25">
      <c r="A799" s="178">
        <f t="shared" si="26"/>
        <v>795</v>
      </c>
      <c r="B799" s="178" vm="7168">
        <f ca="1"/>
        <v>43369</v>
      </c>
      <c r="C799" s="178" vm="7169">
        <f ca="1"/>
        <v>21.26</v>
      </c>
      <c r="D799" s="178" vm="7169">
        <f ca="1"/>
        <v>21.26</v>
      </c>
      <c r="E799" s="178" vm="7170">
        <f ca="1"/>
        <v>21.64</v>
      </c>
      <c r="F799" s="178" vm="7171">
        <f ca="1"/>
        <v>20.98</v>
      </c>
      <c r="G799" s="178" vm="7172">
        <f ca="1"/>
        <v>1175978</v>
      </c>
      <c r="I799" s="178">
        <f ca="1"/>
        <v>1715</v>
      </c>
      <c r="J799" s="180" vm="7173">
        <f ca="1"/>
        <v>44704</v>
      </c>
      <c r="K799" s="180" vm="7174">
        <f ca="1"/>
        <v>53.5</v>
      </c>
      <c r="L799" s="180" vm="7175">
        <f ca="1"/>
        <v>54.15</v>
      </c>
      <c r="M799" s="180" vm="7176">
        <f ca="1"/>
        <v>54.999899999999997</v>
      </c>
      <c r="N799" s="180" vm="6857">
        <f ca="1"/>
        <v>52.33</v>
      </c>
      <c r="O799" s="180" vm="7177">
        <f ca="1"/>
        <v>1163501</v>
      </c>
      <c r="Q799" s="182">
        <f t="shared" ca="1" si="25"/>
        <v>-9.4875607028388487E-3</v>
      </c>
    </row>
    <row r="800" spans="1:17" x14ac:dyDescent="0.25">
      <c r="A800" s="178">
        <f t="shared" si="26"/>
        <v>796</v>
      </c>
      <c r="B800" s="178" vm="7178">
        <f ca="1"/>
        <v>43370</v>
      </c>
      <c r="C800" s="178" vm="7100">
        <f ca="1"/>
        <v>21.07</v>
      </c>
      <c r="D800" s="178" vm="7179">
        <f ca="1"/>
        <v>21.2</v>
      </c>
      <c r="E800" s="178" vm="7138">
        <f ca="1"/>
        <v>21.52</v>
      </c>
      <c r="F800" s="178" vm="7052">
        <f ca="1"/>
        <v>20.97</v>
      </c>
      <c r="G800" s="178" vm="7180">
        <f ca="1"/>
        <v>782081</v>
      </c>
      <c r="I800" s="178">
        <f ca="1"/>
        <v>1714</v>
      </c>
      <c r="J800" s="180" vm="7181">
        <f ca="1"/>
        <v>44701</v>
      </c>
      <c r="K800" s="180" vm="7182">
        <f ca="1"/>
        <v>54.01</v>
      </c>
      <c r="L800" s="180" vm="7183">
        <f ca="1"/>
        <v>55.77</v>
      </c>
      <c r="M800" s="180" vm="7184">
        <f ca="1"/>
        <v>55.85</v>
      </c>
      <c r="N800" s="180" vm="7185">
        <f ca="1"/>
        <v>51.54</v>
      </c>
      <c r="O800" s="180" vm="7186">
        <f ca="1"/>
        <v>2044498</v>
      </c>
      <c r="Q800" s="182">
        <f t="shared" ca="1" si="25"/>
        <v>-4.9866203618686824E-3</v>
      </c>
    </row>
    <row r="801" spans="1:17" x14ac:dyDescent="0.25">
      <c r="A801" s="178">
        <f t="shared" si="26"/>
        <v>797</v>
      </c>
      <c r="B801" s="178" vm="7187">
        <f ca="1"/>
        <v>43371</v>
      </c>
      <c r="C801" s="178" vm="7188">
        <f ca="1"/>
        <v>21.29</v>
      </c>
      <c r="D801" s="178" vm="7189">
        <f ca="1"/>
        <v>21.09</v>
      </c>
      <c r="E801" s="178" vm="7190">
        <f ca="1"/>
        <v>21.66</v>
      </c>
      <c r="F801" s="178" vm="7191">
        <f ca="1"/>
        <v>21.02</v>
      </c>
      <c r="G801" s="178" vm="7192">
        <f ca="1"/>
        <v>854442</v>
      </c>
      <c r="I801" s="178">
        <f ca="1"/>
        <v>1713</v>
      </c>
      <c r="J801" s="180" vm="7193">
        <f ca="1"/>
        <v>44700</v>
      </c>
      <c r="K801" s="180" vm="7194">
        <f ca="1"/>
        <v>54.28</v>
      </c>
      <c r="L801" s="180" vm="7195">
        <f ca="1"/>
        <v>54.2</v>
      </c>
      <c r="M801" s="180" vm="7196">
        <f ca="1"/>
        <v>55.5</v>
      </c>
      <c r="N801" s="180" vm="7197">
        <f ca="1"/>
        <v>52.87</v>
      </c>
      <c r="O801" s="180" vm="7198">
        <f ca="1"/>
        <v>2060943</v>
      </c>
      <c r="Q801" s="182">
        <f t="shared" ca="1" si="25"/>
        <v>-1.7531493574422963E-2</v>
      </c>
    </row>
    <row r="802" spans="1:17" x14ac:dyDescent="0.25">
      <c r="A802" s="178">
        <f t="shared" si="26"/>
        <v>798</v>
      </c>
      <c r="B802" s="178" vm="7199">
        <f ca="1"/>
        <v>43374</v>
      </c>
      <c r="C802" s="178" vm="7200">
        <f ca="1"/>
        <v>21.03</v>
      </c>
      <c r="D802" s="178" vm="7188">
        <f ca="1"/>
        <v>21.29</v>
      </c>
      <c r="E802" s="178" vm="7201">
        <f ca="1"/>
        <v>21.33</v>
      </c>
      <c r="F802" s="178" vm="7202">
        <f ca="1"/>
        <v>20.8</v>
      </c>
      <c r="G802" s="178" vm="7203">
        <f ca="1"/>
        <v>866327</v>
      </c>
      <c r="I802" s="178">
        <f ca="1"/>
        <v>1712</v>
      </c>
      <c r="J802" s="180" vm="7204">
        <f ca="1"/>
        <v>44699</v>
      </c>
      <c r="K802" s="180" vm="7205">
        <f ca="1"/>
        <v>55.24</v>
      </c>
      <c r="L802" s="180" vm="7206">
        <f ca="1"/>
        <v>56.32</v>
      </c>
      <c r="M802" s="180" vm="7207">
        <f ca="1"/>
        <v>59.37</v>
      </c>
      <c r="N802" s="180" vm="7208">
        <f ca="1"/>
        <v>54.35</v>
      </c>
      <c r="O802" s="180" vm="7209">
        <f ca="1"/>
        <v>2242899</v>
      </c>
      <c r="Q802" s="182">
        <f t="shared" ca="1" si="25"/>
        <v>-3.5216159080872771E-2</v>
      </c>
    </row>
    <row r="803" spans="1:17" x14ac:dyDescent="0.25">
      <c r="A803" s="178">
        <f t="shared" si="26"/>
        <v>799</v>
      </c>
      <c r="B803" s="178" vm="7210">
        <f ca="1"/>
        <v>43375</v>
      </c>
      <c r="C803" s="178" vm="7211">
        <f ca="1"/>
        <v>19.59</v>
      </c>
      <c r="D803" s="178" vm="7065">
        <f ca="1"/>
        <v>21</v>
      </c>
      <c r="E803" s="178" vm="7212">
        <f ca="1"/>
        <v>21.085000000000001</v>
      </c>
      <c r="F803" s="178" vm="7213">
        <f ca="1"/>
        <v>19.579999999999998</v>
      </c>
      <c r="G803" s="178" vm="7214">
        <f ca="1"/>
        <v>1735446</v>
      </c>
      <c r="I803" s="178">
        <f ca="1"/>
        <v>1711</v>
      </c>
      <c r="J803" s="180" vm="7215">
        <f ca="1"/>
        <v>44698</v>
      </c>
      <c r="K803" s="180" vm="7216">
        <f ca="1"/>
        <v>57.22</v>
      </c>
      <c r="L803" s="180" vm="7217">
        <f ca="1"/>
        <v>58.06</v>
      </c>
      <c r="M803" s="180" vm="7218">
        <f ca="1"/>
        <v>58.85</v>
      </c>
      <c r="N803" s="180" vm="7219">
        <f ca="1"/>
        <v>55.11</v>
      </c>
      <c r="O803" s="180" vm="7220">
        <f ca="1"/>
        <v>1604059</v>
      </c>
      <c r="Q803" s="182">
        <f t="shared" ca="1" si="25"/>
        <v>1.3016894436977641E-2</v>
      </c>
    </row>
    <row r="804" spans="1:17" x14ac:dyDescent="0.25">
      <c r="A804" s="178">
        <f t="shared" si="26"/>
        <v>800</v>
      </c>
      <c r="B804" s="178" vm="7221">
        <f ca="1"/>
        <v>43376</v>
      </c>
      <c r="C804" s="178" vm="7222">
        <f ca="1"/>
        <v>20.05</v>
      </c>
      <c r="D804" s="178" vm="7223">
        <f ca="1"/>
        <v>19.649999999999999</v>
      </c>
      <c r="E804" s="178" vm="6927">
        <f ca="1"/>
        <v>20.16</v>
      </c>
      <c r="F804" s="178" vm="7224">
        <f ca="1"/>
        <v>19.520099999999999</v>
      </c>
      <c r="G804" s="178" vm="7225">
        <f ca="1"/>
        <v>1088372</v>
      </c>
      <c r="I804" s="178">
        <f ca="1"/>
        <v>1710</v>
      </c>
      <c r="J804" s="180" vm="7226">
        <f ca="1"/>
        <v>44697</v>
      </c>
      <c r="K804" s="180" vm="7227">
        <f ca="1"/>
        <v>56.48</v>
      </c>
      <c r="L804" s="180" vm="7228">
        <f ca="1"/>
        <v>57.545000000000002</v>
      </c>
      <c r="M804" s="180" vm="7229">
        <f ca="1"/>
        <v>58.523800000000001</v>
      </c>
      <c r="N804" s="180" vm="7230">
        <f ca="1"/>
        <v>56.03</v>
      </c>
      <c r="O804" s="180" vm="7231">
        <f ca="1"/>
        <v>1393549</v>
      </c>
      <c r="Q804" s="182">
        <f t="shared" ca="1" si="25"/>
        <v>-3.2401371254588848E-2</v>
      </c>
    </row>
    <row r="805" spans="1:17" x14ac:dyDescent="0.25">
      <c r="A805" s="178">
        <f t="shared" si="26"/>
        <v>801</v>
      </c>
      <c r="B805" s="178" vm="7232">
        <f ca="1"/>
        <v>43377</v>
      </c>
      <c r="C805" s="178" vm="7233">
        <f ca="1"/>
        <v>19.28</v>
      </c>
      <c r="D805" s="178" vm="7234">
        <f ca="1"/>
        <v>20</v>
      </c>
      <c r="E805" s="178" vm="7234">
        <f ca="1"/>
        <v>20</v>
      </c>
      <c r="F805" s="178" vm="6482">
        <f ca="1"/>
        <v>19.16</v>
      </c>
      <c r="G805" s="178" vm="7235">
        <f ca="1"/>
        <v>1101824</v>
      </c>
      <c r="I805" s="178">
        <f ca="1"/>
        <v>1709</v>
      </c>
      <c r="J805" s="180" vm="7236">
        <f ca="1"/>
        <v>44694</v>
      </c>
      <c r="K805" s="180" vm="7047">
        <f ca="1"/>
        <v>58.34</v>
      </c>
      <c r="L805" s="180" vm="7237">
        <f ca="1"/>
        <v>57.49</v>
      </c>
      <c r="M805" s="180" vm="7238">
        <f ca="1"/>
        <v>60.51</v>
      </c>
      <c r="N805" s="180" vm="7239">
        <f ca="1"/>
        <v>57.2</v>
      </c>
      <c r="O805" s="180" vm="7240">
        <f ca="1"/>
        <v>2081740</v>
      </c>
      <c r="Q805" s="182">
        <f t="shared" ca="1" si="25"/>
        <v>4.0043814921406455E-2</v>
      </c>
    </row>
    <row r="806" spans="1:17" x14ac:dyDescent="0.25">
      <c r="A806" s="178">
        <f t="shared" si="26"/>
        <v>802</v>
      </c>
      <c r="B806" s="178" vm="7241">
        <f ca="1"/>
        <v>43378</v>
      </c>
      <c r="C806" s="178" vm="7242">
        <f ca="1"/>
        <v>19.13</v>
      </c>
      <c r="D806" s="178" vm="7243">
        <f ca="1"/>
        <v>19.27</v>
      </c>
      <c r="E806" s="178" vm="7244">
        <f ca="1"/>
        <v>19.43</v>
      </c>
      <c r="F806" s="178" vm="6374">
        <f ca="1"/>
        <v>18.79</v>
      </c>
      <c r="G806" s="178" vm="7245">
        <f ca="1"/>
        <v>1540221</v>
      </c>
      <c r="I806" s="178">
        <f ca="1"/>
        <v>1708</v>
      </c>
      <c r="J806" s="180" vm="7246">
        <f ca="1"/>
        <v>44693</v>
      </c>
      <c r="K806" s="180" vm="7247">
        <f ca="1"/>
        <v>56.05</v>
      </c>
      <c r="L806" s="180" vm="7248">
        <f ca="1"/>
        <v>51.46</v>
      </c>
      <c r="M806" s="180" vm="7249">
        <f ca="1"/>
        <v>57.06</v>
      </c>
      <c r="N806" s="180" vm="7250">
        <f ca="1"/>
        <v>51.44</v>
      </c>
      <c r="O806" s="180" vm="7251">
        <f ca="1"/>
        <v>2839389</v>
      </c>
      <c r="Q806" s="182">
        <f t="shared" ca="1" si="25"/>
        <v>6.8292212201622987E-2</v>
      </c>
    </row>
    <row r="807" spans="1:17" x14ac:dyDescent="0.25">
      <c r="A807" s="178">
        <f t="shared" si="26"/>
        <v>803</v>
      </c>
      <c r="B807" s="178" vm="7252">
        <f ca="1"/>
        <v>43381</v>
      </c>
      <c r="C807" s="178" vm="6418">
        <f ca="1"/>
        <v>19.3</v>
      </c>
      <c r="D807" s="178" vm="7242">
        <f ca="1"/>
        <v>19.13</v>
      </c>
      <c r="E807" s="178" vm="7253">
        <f ca="1"/>
        <v>19.73</v>
      </c>
      <c r="F807" s="178" vm="7254">
        <f ca="1"/>
        <v>19.02</v>
      </c>
      <c r="G807" s="178" vm="7255">
        <f ca="1"/>
        <v>764843</v>
      </c>
      <c r="I807" s="178">
        <f ca="1"/>
        <v>1707</v>
      </c>
      <c r="J807" s="180" vm="7256">
        <f ca="1"/>
        <v>44692</v>
      </c>
      <c r="K807" s="180" vm="7257">
        <f ca="1"/>
        <v>52.35</v>
      </c>
      <c r="L807" s="180" vm="7258">
        <f ca="1"/>
        <v>55.78</v>
      </c>
      <c r="M807" s="180" vm="7259">
        <f ca="1"/>
        <v>56.859900000000003</v>
      </c>
      <c r="N807" s="180" vm="7260">
        <f ca="1"/>
        <v>52.24</v>
      </c>
      <c r="O807" s="180" vm="7261">
        <f ca="1"/>
        <v>2339229</v>
      </c>
      <c r="Q807" s="182">
        <f t="shared" ca="1" si="25"/>
        <v>-3.4728971129054702E-2</v>
      </c>
    </row>
    <row r="808" spans="1:17" x14ac:dyDescent="0.25">
      <c r="A808" s="178">
        <f t="shared" si="26"/>
        <v>804</v>
      </c>
      <c r="B808" s="178" vm="7262">
        <f ca="1"/>
        <v>43382</v>
      </c>
      <c r="C808" s="178" vm="7244">
        <f ca="1"/>
        <v>19.43</v>
      </c>
      <c r="D808" s="178" vm="7263">
        <f ca="1"/>
        <v>19.25</v>
      </c>
      <c r="E808" s="178" vm="7223">
        <f ca="1"/>
        <v>19.649999999999999</v>
      </c>
      <c r="F808" s="178" vm="7263">
        <f ca="1"/>
        <v>19.25</v>
      </c>
      <c r="G808" s="178" vm="7264">
        <f ca="1"/>
        <v>929432</v>
      </c>
      <c r="I808" s="178">
        <f ca="1"/>
        <v>1706</v>
      </c>
      <c r="J808" s="180" vm="7265">
        <f ca="1"/>
        <v>44691</v>
      </c>
      <c r="K808" s="180" vm="7195">
        <f ca="1"/>
        <v>54.2</v>
      </c>
      <c r="L808" s="180" vm="7266">
        <f ca="1"/>
        <v>56.8</v>
      </c>
      <c r="M808" s="180" vm="7267">
        <f ca="1"/>
        <v>56.81</v>
      </c>
      <c r="N808" s="180" vm="7268">
        <f ca="1"/>
        <v>51.261800000000001</v>
      </c>
      <c r="O808" s="180" vm="7269">
        <f ca="1"/>
        <v>2840101</v>
      </c>
      <c r="Q808" s="182">
        <f t="shared" ca="1" si="25"/>
        <v>-3.6893562491889683E-4</v>
      </c>
    </row>
    <row r="809" spans="1:17" x14ac:dyDescent="0.25">
      <c r="A809" s="178">
        <f t="shared" si="26"/>
        <v>805</v>
      </c>
      <c r="B809" s="178" vm="7270">
        <f ca="1"/>
        <v>43383</v>
      </c>
      <c r="C809" s="178" vm="7271">
        <f ca="1"/>
        <v>18.760000000000002</v>
      </c>
      <c r="D809" s="178" vm="7272">
        <f ca="1"/>
        <v>19.41</v>
      </c>
      <c r="E809" s="178" vm="7273">
        <f ca="1"/>
        <v>19.566800000000001</v>
      </c>
      <c r="F809" s="178" vm="6882">
        <f ca="1"/>
        <v>18.73</v>
      </c>
      <c r="G809" s="178" vm="7274">
        <f ca="1"/>
        <v>1206678</v>
      </c>
      <c r="I809" s="178">
        <f ca="1"/>
        <v>1705</v>
      </c>
      <c r="J809" s="180" vm="7275">
        <f ca="1"/>
        <v>44690</v>
      </c>
      <c r="K809" s="180" vm="7276">
        <f ca="1"/>
        <v>54.22</v>
      </c>
      <c r="L809" s="180" vm="7277">
        <f ca="1"/>
        <v>59.3</v>
      </c>
      <c r="M809" s="180" vm="7278">
        <f ca="1"/>
        <v>59.89</v>
      </c>
      <c r="N809" s="180" vm="7279">
        <f ca="1"/>
        <v>54.055</v>
      </c>
      <c r="O809" s="180" vm="7280">
        <f ca="1"/>
        <v>3129544</v>
      </c>
      <c r="Q809" s="182">
        <f t="shared" ca="1" si="25"/>
        <v>-0.11569059843531355</v>
      </c>
    </row>
    <row r="810" spans="1:17" x14ac:dyDescent="0.25">
      <c r="A810" s="178">
        <f t="shared" si="26"/>
        <v>806</v>
      </c>
      <c r="B810" s="178" vm="7281">
        <f ca="1"/>
        <v>43384</v>
      </c>
      <c r="C810" s="178" vm="6405">
        <f ca="1"/>
        <v>19.34</v>
      </c>
      <c r="D810" s="178" vm="6826">
        <f ca="1"/>
        <v>18.53</v>
      </c>
      <c r="E810" s="178" vm="7282">
        <f ca="1"/>
        <v>19.62</v>
      </c>
      <c r="F810" s="178" vm="6854">
        <f ca="1"/>
        <v>18.3</v>
      </c>
      <c r="G810" s="178" vm="7283">
        <f ca="1"/>
        <v>1330353</v>
      </c>
      <c r="I810" s="178">
        <f ca="1"/>
        <v>1704</v>
      </c>
      <c r="J810" s="180" vm="7284">
        <f ca="1"/>
        <v>44687</v>
      </c>
      <c r="K810" s="180" vm="7285">
        <f ca="1"/>
        <v>60.87</v>
      </c>
      <c r="L810" s="180" vm="7286">
        <f ca="1"/>
        <v>65.02</v>
      </c>
      <c r="M810" s="180" vm="6277">
        <f ca="1"/>
        <v>65.599999999999994</v>
      </c>
      <c r="N810" s="180" vm="7287">
        <f ca="1"/>
        <v>59.57</v>
      </c>
      <c r="O810" s="180" vm="7288">
        <f ca="1"/>
        <v>3169336</v>
      </c>
      <c r="Q810" s="182">
        <f t="shared" ca="1" si="25"/>
        <v>-7.5292465979798315E-2</v>
      </c>
    </row>
    <row r="811" spans="1:17" x14ac:dyDescent="0.25">
      <c r="A811" s="178">
        <f t="shared" si="26"/>
        <v>807</v>
      </c>
      <c r="B811" s="178" vm="7289">
        <f ca="1"/>
        <v>43385</v>
      </c>
      <c r="C811" s="178" vm="7290">
        <f ca="1"/>
        <v>19.940000000000001</v>
      </c>
      <c r="D811" s="178" vm="7291">
        <f ca="1"/>
        <v>19.72</v>
      </c>
      <c r="E811" s="178" vm="7222">
        <f ca="1"/>
        <v>20.05</v>
      </c>
      <c r="F811" s="178" vm="6881">
        <f ca="1"/>
        <v>19.53</v>
      </c>
      <c r="G811" s="178" vm="7292">
        <f ca="1"/>
        <v>1081178</v>
      </c>
      <c r="I811" s="178">
        <f ca="1"/>
        <v>1703</v>
      </c>
      <c r="J811" s="180" vm="7293">
        <f ca="1"/>
        <v>44686</v>
      </c>
      <c r="K811" s="180" vm="7294">
        <f ca="1"/>
        <v>65.63</v>
      </c>
      <c r="L811" s="180" vm="7295">
        <f ca="1"/>
        <v>75</v>
      </c>
      <c r="M811" s="180" vm="7296">
        <f ca="1"/>
        <v>75.5</v>
      </c>
      <c r="N811" s="180" vm="7297">
        <f ca="1"/>
        <v>64.810400000000001</v>
      </c>
      <c r="O811" s="180" vm="7298">
        <f ca="1"/>
        <v>4708214</v>
      </c>
      <c r="Q811" s="182">
        <f t="shared" ca="1" si="25"/>
        <v>-9.5545631977458925E-2</v>
      </c>
    </row>
    <row r="812" spans="1:17" x14ac:dyDescent="0.25">
      <c r="A812" s="178">
        <f t="shared" si="26"/>
        <v>808</v>
      </c>
      <c r="B812" s="178" vm="7299">
        <f ca="1"/>
        <v>43388</v>
      </c>
      <c r="C812" s="178" vm="7300">
        <f ca="1"/>
        <v>19.71</v>
      </c>
      <c r="D812" s="178" vm="7290">
        <f ca="1"/>
        <v>19.940000000000001</v>
      </c>
      <c r="E812" s="178" vm="7301">
        <f ca="1"/>
        <v>19.95</v>
      </c>
      <c r="F812" s="178" vm="7302">
        <f ca="1"/>
        <v>19.46</v>
      </c>
      <c r="G812" s="178" vm="7303">
        <f ca="1"/>
        <v>909057</v>
      </c>
      <c r="I812" s="178">
        <f ca="1"/>
        <v>1702</v>
      </c>
      <c r="J812" s="180" vm="7304">
        <f ca="1"/>
        <v>44685</v>
      </c>
      <c r="K812" s="180" vm="7305">
        <f ca="1"/>
        <v>72.209999999999994</v>
      </c>
      <c r="L812" s="180" vm="6037">
        <f ca="1"/>
        <v>70.86</v>
      </c>
      <c r="M812" s="180" vm="7306">
        <f ca="1"/>
        <v>72.400000000000006</v>
      </c>
      <c r="N812" s="180" vm="7307">
        <f ca="1"/>
        <v>67.400000000000006</v>
      </c>
      <c r="O812" s="180" vm="7308">
        <f ca="1"/>
        <v>1914048</v>
      </c>
      <c r="Q812" s="182">
        <f t="shared" ca="1" si="25"/>
        <v>2.4817256835084931E-2</v>
      </c>
    </row>
    <row r="813" spans="1:17" x14ac:dyDescent="0.25">
      <c r="A813" s="178">
        <f t="shared" si="26"/>
        <v>809</v>
      </c>
      <c r="B813" s="178" vm="7309">
        <f ca="1"/>
        <v>43389</v>
      </c>
      <c r="C813" s="178" vm="7310">
        <f ca="1"/>
        <v>20.32</v>
      </c>
      <c r="D813" s="178" vm="6951">
        <f ca="1"/>
        <v>19.84</v>
      </c>
      <c r="E813" s="178" vm="7311">
        <f ca="1"/>
        <v>20.335000000000001</v>
      </c>
      <c r="F813" s="178" vm="6986">
        <f ca="1"/>
        <v>19.600000000000001</v>
      </c>
      <c r="G813" s="178" vm="7312">
        <f ca="1"/>
        <v>764779</v>
      </c>
      <c r="I813" s="178">
        <f ca="1"/>
        <v>1701</v>
      </c>
      <c r="J813" s="180" vm="7313">
        <f ca="1"/>
        <v>44684</v>
      </c>
      <c r="K813" s="180" vm="6028">
        <f ca="1"/>
        <v>70.44</v>
      </c>
      <c r="L813" s="180" vm="7314">
        <f ca="1"/>
        <v>70.5</v>
      </c>
      <c r="M813" s="180" vm="7315">
        <f ca="1"/>
        <v>71.03</v>
      </c>
      <c r="N813" s="180" vm="7316">
        <f ca="1"/>
        <v>68.41</v>
      </c>
      <c r="O813" s="180" vm="7317">
        <f ca="1"/>
        <v>1126616</v>
      </c>
      <c r="Q813" s="182">
        <f t="shared" ca="1" si="25"/>
        <v>-7.3550543733186024E-3</v>
      </c>
    </row>
    <row r="814" spans="1:17" x14ac:dyDescent="0.25">
      <c r="A814" s="178">
        <f t="shared" si="26"/>
        <v>810</v>
      </c>
      <c r="B814" s="178" vm="7318">
        <f ca="1"/>
        <v>43390</v>
      </c>
      <c r="C814" s="178" vm="7319">
        <f ca="1"/>
        <v>20.149999999999999</v>
      </c>
      <c r="D814" s="178" vm="7320">
        <f ca="1"/>
        <v>20.37</v>
      </c>
      <c r="E814" s="178" vm="7320">
        <f ca="1"/>
        <v>20.37</v>
      </c>
      <c r="F814" s="178" vm="7321">
        <f ca="1"/>
        <v>19.79</v>
      </c>
      <c r="G814" s="178" vm="7322">
        <f ca="1"/>
        <v>428354</v>
      </c>
      <c r="I814" s="178">
        <f ca="1"/>
        <v>1700</v>
      </c>
      <c r="J814" s="180" vm="7323">
        <f ca="1"/>
        <v>44683</v>
      </c>
      <c r="K814" s="180" vm="7324">
        <f ca="1"/>
        <v>70.959999999999994</v>
      </c>
      <c r="L814" s="180" vm="7325">
        <f ca="1"/>
        <v>66.75</v>
      </c>
      <c r="M814" s="180" vm="7326">
        <f ca="1"/>
        <v>71.099999999999994</v>
      </c>
      <c r="N814" s="180" vm="7327">
        <f ca="1"/>
        <v>65.989999999999995</v>
      </c>
      <c r="O814" s="180" vm="7328">
        <f ca="1"/>
        <v>1591694</v>
      </c>
      <c r="Q814" s="182">
        <f t="shared" ca="1" si="25"/>
        <v>6.5967576324174035E-2</v>
      </c>
    </row>
    <row r="815" spans="1:17" x14ac:dyDescent="0.25">
      <c r="A815" s="178">
        <f t="shared" si="26"/>
        <v>811</v>
      </c>
      <c r="B815" s="178" vm="7329">
        <f ca="1"/>
        <v>43391</v>
      </c>
      <c r="C815" s="178" vm="7330">
        <f ca="1"/>
        <v>19.739999999999998</v>
      </c>
      <c r="D815" s="178" vm="7331">
        <f ca="1"/>
        <v>20.11</v>
      </c>
      <c r="E815" s="178" vm="7331">
        <f ca="1"/>
        <v>20.11</v>
      </c>
      <c r="F815" s="178" vm="7332">
        <f ca="1"/>
        <v>19.495000000000001</v>
      </c>
      <c r="G815" s="178" vm="7333">
        <f ca="1"/>
        <v>579898</v>
      </c>
      <c r="I815" s="178">
        <f ca="1"/>
        <v>1699</v>
      </c>
      <c r="J815" s="180" vm="7334">
        <f ca="1"/>
        <v>44680</v>
      </c>
      <c r="K815" s="180" vm="7335">
        <f ca="1"/>
        <v>66.430000000000007</v>
      </c>
      <c r="L815" s="180" vm="7336">
        <f ca="1"/>
        <v>67.83</v>
      </c>
      <c r="M815" s="180" vm="7337">
        <f ca="1"/>
        <v>71.010000000000005</v>
      </c>
      <c r="N815" s="180" vm="7338">
        <f ca="1"/>
        <v>66.280100000000004</v>
      </c>
      <c r="O815" s="180" vm="7339">
        <f ca="1"/>
        <v>1373819</v>
      </c>
      <c r="Q815" s="182">
        <f t="shared" ca="1" si="25"/>
        <v>-2.070837502034252E-2</v>
      </c>
    </row>
    <row r="816" spans="1:17" x14ac:dyDescent="0.25">
      <c r="A816" s="178">
        <f t="shared" si="26"/>
        <v>812</v>
      </c>
      <c r="B816" s="178" vm="7340">
        <f ca="1"/>
        <v>43392</v>
      </c>
      <c r="C816" s="178" vm="7341">
        <f ca="1"/>
        <v>18.489999999999998</v>
      </c>
      <c r="D816" s="178" vm="6963">
        <f ca="1"/>
        <v>19.809999999999999</v>
      </c>
      <c r="E816" s="178" vm="7342">
        <f ca="1"/>
        <v>19.87</v>
      </c>
      <c r="F816" s="178" vm="7343">
        <f ca="1"/>
        <v>18.46</v>
      </c>
      <c r="G816" s="178" vm="7344">
        <f ca="1"/>
        <v>1462434</v>
      </c>
      <c r="I816" s="178">
        <f ca="1"/>
        <v>1698</v>
      </c>
      <c r="J816" s="180" vm="7345">
        <f ca="1"/>
        <v>44679</v>
      </c>
      <c r="K816" s="180" vm="7346">
        <f ca="1"/>
        <v>67.819999999999993</v>
      </c>
      <c r="L816" s="180" vm="7347">
        <f ca="1"/>
        <v>68.099999999999994</v>
      </c>
      <c r="M816" s="180" vm="7348">
        <f ca="1"/>
        <v>68.92</v>
      </c>
      <c r="N816" s="180" vm="7349">
        <f ca="1"/>
        <v>65.349999999999994</v>
      </c>
      <c r="O816" s="180" vm="7350">
        <f ca="1"/>
        <v>1549063</v>
      </c>
      <c r="Q816" s="182">
        <f t="shared" ca="1" si="25"/>
        <v>1.8452904550613609E-2</v>
      </c>
    </row>
    <row r="817" spans="1:17" x14ac:dyDescent="0.25">
      <c r="A817" s="178">
        <f t="shared" si="26"/>
        <v>813</v>
      </c>
      <c r="B817" s="178" vm="7351">
        <f ca="1"/>
        <v>43395</v>
      </c>
      <c r="C817" s="178" vm="7352">
        <f ca="1"/>
        <v>19.8</v>
      </c>
      <c r="D817" s="178" vm="6816">
        <f ca="1"/>
        <v>18.96</v>
      </c>
      <c r="E817" s="178" vm="7234">
        <f ca="1"/>
        <v>20</v>
      </c>
      <c r="F817" s="178" vm="7353">
        <f ca="1"/>
        <v>18.78</v>
      </c>
      <c r="G817" s="178" vm="7354">
        <f ca="1"/>
        <v>1470804</v>
      </c>
      <c r="I817" s="178">
        <f ca="1"/>
        <v>1697</v>
      </c>
      <c r="J817" s="180" vm="7355">
        <f ca="1"/>
        <v>44678</v>
      </c>
      <c r="K817" s="180" vm="7356">
        <f ca="1"/>
        <v>66.58</v>
      </c>
      <c r="L817" s="180" vm="7357">
        <f ca="1"/>
        <v>65.45</v>
      </c>
      <c r="M817" s="180" vm="7358">
        <f ca="1"/>
        <v>68.36</v>
      </c>
      <c r="N817" s="180" vm="7359">
        <f ca="1"/>
        <v>65.13</v>
      </c>
      <c r="O817" s="180" vm="7360">
        <f ca="1"/>
        <v>1487350</v>
      </c>
      <c r="Q817" s="182">
        <f t="shared" ca="1" si="25"/>
        <v>2.3709317271119617E-2</v>
      </c>
    </row>
    <row r="818" spans="1:17" x14ac:dyDescent="0.25">
      <c r="A818" s="178">
        <f t="shared" si="26"/>
        <v>814</v>
      </c>
      <c r="B818" s="178" vm="7361">
        <f ca="1"/>
        <v>43396</v>
      </c>
      <c r="C818" s="178" vm="7302">
        <f ca="1"/>
        <v>19.46</v>
      </c>
      <c r="D818" s="178" vm="7282">
        <f ca="1"/>
        <v>19.62</v>
      </c>
      <c r="E818" s="178" vm="7300">
        <f ca="1"/>
        <v>19.71</v>
      </c>
      <c r="F818" s="178" vm="7362">
        <f ca="1"/>
        <v>19.14</v>
      </c>
      <c r="G818" s="178" vm="7363">
        <f ca="1"/>
        <v>766026</v>
      </c>
      <c r="I818" s="178">
        <f ca="1"/>
        <v>1696</v>
      </c>
      <c r="J818" s="180" vm="7364">
        <f ca="1"/>
        <v>44677</v>
      </c>
      <c r="K818" s="180" vm="7286">
        <f ca="1"/>
        <v>65.02</v>
      </c>
      <c r="L818" s="180" vm="7365">
        <f ca="1"/>
        <v>68.75</v>
      </c>
      <c r="M818" s="180" vm="7366">
        <f ca="1"/>
        <v>68.819999999999993</v>
      </c>
      <c r="N818" s="180" vm="7367">
        <f ca="1"/>
        <v>64.7</v>
      </c>
      <c r="O818" s="180" vm="7368">
        <f ca="1"/>
        <v>1533119</v>
      </c>
      <c r="Q818" s="182">
        <f t="shared" ca="1" si="25"/>
        <v>-6.5191952636999645E-2</v>
      </c>
    </row>
    <row r="819" spans="1:17" x14ac:dyDescent="0.25">
      <c r="A819" s="178">
        <f t="shared" si="26"/>
        <v>815</v>
      </c>
      <c r="B819" s="178" vm="7369">
        <f ca="1"/>
        <v>43397</v>
      </c>
      <c r="C819" s="178" vm="7243">
        <f ca="1"/>
        <v>19.27</v>
      </c>
      <c r="D819" s="178" vm="7370">
        <f ca="1"/>
        <v>19.45</v>
      </c>
      <c r="E819" s="178" vm="7371">
        <f ca="1"/>
        <v>19.96</v>
      </c>
      <c r="F819" s="178" vm="7263">
        <f ca="1"/>
        <v>19.25</v>
      </c>
      <c r="G819" s="178" vm="7372">
        <f ca="1"/>
        <v>695390</v>
      </c>
      <c r="I819" s="178">
        <f ca="1"/>
        <v>1695</v>
      </c>
      <c r="J819" s="180" vm="7373">
        <f ca="1"/>
        <v>44676</v>
      </c>
      <c r="K819" s="180" vm="7374">
        <f ca="1"/>
        <v>69.400000000000006</v>
      </c>
      <c r="L819" s="180" vm="7375">
        <f ca="1"/>
        <v>69.704999999999998</v>
      </c>
      <c r="M819" s="180" vm="7376">
        <f ca="1"/>
        <v>69.8</v>
      </c>
      <c r="N819" s="180" vm="7377">
        <f ca="1"/>
        <v>66.8</v>
      </c>
      <c r="O819" s="180" vm="7378">
        <f ca="1"/>
        <v>1649575</v>
      </c>
      <c r="Q819" s="182">
        <f t="shared" ca="1" si="25"/>
        <v>-2.5325012569287819E-2</v>
      </c>
    </row>
    <row r="820" spans="1:17" x14ac:dyDescent="0.25">
      <c r="A820" s="178">
        <f t="shared" si="26"/>
        <v>816</v>
      </c>
      <c r="B820" s="178" vm="7379">
        <f ca="1"/>
        <v>43398</v>
      </c>
      <c r="C820" s="178" vm="7211">
        <f ca="1"/>
        <v>19.59</v>
      </c>
      <c r="D820" s="178" vm="7233">
        <f ca="1"/>
        <v>19.28</v>
      </c>
      <c r="E820" s="178" vm="7321">
        <f ca="1"/>
        <v>19.79</v>
      </c>
      <c r="F820" s="178" vm="7233">
        <f ca="1"/>
        <v>19.28</v>
      </c>
      <c r="G820" s="178" vm="7380">
        <f ca="1"/>
        <v>463085</v>
      </c>
      <c r="I820" s="178">
        <f ca="1"/>
        <v>1694</v>
      </c>
      <c r="J820" s="180" vm="7381">
        <f ca="1"/>
        <v>44673</v>
      </c>
      <c r="K820" s="180" vm="7382">
        <f ca="1"/>
        <v>71.180000000000007</v>
      </c>
      <c r="L820" s="180" vm="7383">
        <f ca="1"/>
        <v>73.510000000000005</v>
      </c>
      <c r="M820" s="180" vm="6445">
        <f ca="1"/>
        <v>74.010000000000005</v>
      </c>
      <c r="N820" s="180" vm="7384">
        <f ca="1"/>
        <v>70.67</v>
      </c>
      <c r="O820" s="180" vm="7385">
        <f ca="1"/>
        <v>1172362</v>
      </c>
      <c r="Q820" s="182">
        <f t="shared" ca="1" si="25"/>
        <v>-4.1013041175552933E-2</v>
      </c>
    </row>
    <row r="821" spans="1:17" x14ac:dyDescent="0.25">
      <c r="A821" s="178">
        <f t="shared" si="26"/>
        <v>817</v>
      </c>
      <c r="B821" s="178" vm="7386">
        <f ca="1"/>
        <v>43399</v>
      </c>
      <c r="C821" s="178" vm="7387">
        <f ca="1"/>
        <v>19.690000000000001</v>
      </c>
      <c r="D821" s="178" vm="7244">
        <f ca="1"/>
        <v>19.43</v>
      </c>
      <c r="E821" s="178" vm="7388">
        <f ca="1"/>
        <v>20.03</v>
      </c>
      <c r="F821" s="178" vm="7389">
        <f ca="1"/>
        <v>19.32</v>
      </c>
      <c r="G821" s="178" vm="7390">
        <f ca="1"/>
        <v>511443</v>
      </c>
      <c r="I821" s="178">
        <f ca="1"/>
        <v>1693</v>
      </c>
      <c r="J821" s="180" vm="7391">
        <f ca="1"/>
        <v>44672</v>
      </c>
      <c r="K821" s="180" vm="7392">
        <f ca="1"/>
        <v>74.16</v>
      </c>
      <c r="L821" s="180" vm="7393">
        <f ca="1"/>
        <v>78.53</v>
      </c>
      <c r="M821" s="180" vm="7394">
        <f ca="1"/>
        <v>79.510000000000005</v>
      </c>
      <c r="N821" s="180" vm="7395">
        <f ca="1"/>
        <v>73.421400000000006</v>
      </c>
      <c r="O821" s="180" vm="7396">
        <f ca="1"/>
        <v>1288079</v>
      </c>
      <c r="Q821" s="182">
        <f t="shared" ca="1" si="25"/>
        <v>-2.8710105882431367E-2</v>
      </c>
    </row>
    <row r="822" spans="1:17" x14ac:dyDescent="0.25">
      <c r="A822" s="178">
        <f t="shared" si="26"/>
        <v>818</v>
      </c>
      <c r="B822" s="178" vm="7397">
        <f ca="1"/>
        <v>43402</v>
      </c>
      <c r="C822" s="178" vm="7398">
        <f ca="1"/>
        <v>20.059999999999999</v>
      </c>
      <c r="D822" s="178" vm="7290">
        <f ca="1"/>
        <v>19.940000000000001</v>
      </c>
      <c r="E822" s="178" vm="7399">
        <f ca="1"/>
        <v>20.59</v>
      </c>
      <c r="F822" s="178" vm="7400">
        <f ca="1"/>
        <v>19.760000000000002</v>
      </c>
      <c r="G822" s="178" vm="7401">
        <f ca="1"/>
        <v>794569</v>
      </c>
      <c r="I822" s="178">
        <f ca="1"/>
        <v>1692</v>
      </c>
      <c r="J822" s="180" vm="7402">
        <f ca="1"/>
        <v>44671</v>
      </c>
      <c r="K822" s="180" vm="7403">
        <f ca="1"/>
        <v>76.319999999999993</v>
      </c>
      <c r="L822" s="180" vm="7404">
        <f ca="1"/>
        <v>78.3</v>
      </c>
      <c r="M822" s="180" vm="7405">
        <f ca="1"/>
        <v>78.729900000000001</v>
      </c>
      <c r="N822" s="180" vm="6168">
        <f ca="1"/>
        <v>76.260000000000005</v>
      </c>
      <c r="O822" s="180" vm="7406">
        <f ca="1"/>
        <v>1431818</v>
      </c>
      <c r="Q822" s="182">
        <f t="shared" ca="1" si="25"/>
        <v>-1.7920230233570793E-2</v>
      </c>
    </row>
    <row r="823" spans="1:17" x14ac:dyDescent="0.25">
      <c r="A823" s="178">
        <f t="shared" si="26"/>
        <v>819</v>
      </c>
      <c r="B823" s="178" vm="7407">
        <f ca="1"/>
        <v>43403</v>
      </c>
      <c r="C823" s="178" vm="7179">
        <f ca="1"/>
        <v>21.2</v>
      </c>
      <c r="D823" s="178" vm="7408">
        <f ca="1"/>
        <v>20.07</v>
      </c>
      <c r="E823" s="178" vm="7130">
        <f ca="1"/>
        <v>21.44</v>
      </c>
      <c r="F823" s="178" vm="7408">
        <f ca="1"/>
        <v>20.07</v>
      </c>
      <c r="G823" s="178" vm="7409">
        <f ca="1"/>
        <v>1048533</v>
      </c>
      <c r="I823" s="178">
        <f ca="1"/>
        <v>1691</v>
      </c>
      <c r="J823" s="180" vm="7410">
        <f ca="1"/>
        <v>44670</v>
      </c>
      <c r="K823" s="180" vm="6603">
        <f ca="1"/>
        <v>77.7</v>
      </c>
      <c r="L823" s="180" vm="6224">
        <f ca="1"/>
        <v>73.33</v>
      </c>
      <c r="M823" s="180" vm="7411">
        <f ca="1"/>
        <v>78.5</v>
      </c>
      <c r="N823" s="180" vm="7412">
        <f ca="1"/>
        <v>72.965000000000003</v>
      </c>
      <c r="O823" s="180" vm="7413">
        <f ca="1"/>
        <v>1361783</v>
      </c>
      <c r="Q823" s="182">
        <f t="shared" ca="1" si="25"/>
        <v>6.2395816225210746E-2</v>
      </c>
    </row>
    <row r="824" spans="1:17" x14ac:dyDescent="0.25">
      <c r="A824" s="178">
        <f t="shared" si="26"/>
        <v>820</v>
      </c>
      <c r="B824" s="178" vm="7414">
        <f ca="1"/>
        <v>43404</v>
      </c>
      <c r="C824" s="178" vm="6972">
        <f ca="1"/>
        <v>20.54</v>
      </c>
      <c r="D824" s="178" vm="7118">
        <f ca="1"/>
        <v>21.35</v>
      </c>
      <c r="E824" s="178" vm="7415">
        <f ca="1"/>
        <v>21.47</v>
      </c>
      <c r="F824" s="178" vm="7416">
        <f ca="1"/>
        <v>20.45</v>
      </c>
      <c r="G824" s="178" vm="7417">
        <f ca="1"/>
        <v>854563</v>
      </c>
      <c r="I824" s="178">
        <f ca="1"/>
        <v>1690</v>
      </c>
      <c r="J824" s="180" vm="7418">
        <f ca="1"/>
        <v>44669</v>
      </c>
      <c r="K824" s="180" vm="7419">
        <f ca="1"/>
        <v>73</v>
      </c>
      <c r="L824" s="180" vm="7420">
        <f ca="1"/>
        <v>71.930000000000007</v>
      </c>
      <c r="M824" s="180" vm="7421">
        <f ca="1"/>
        <v>73.25</v>
      </c>
      <c r="N824" s="180" vm="7422">
        <f ca="1"/>
        <v>70.58</v>
      </c>
      <c r="O824" s="180" vm="7423">
        <f ca="1"/>
        <v>893057</v>
      </c>
      <c r="Q824" s="182">
        <f t="shared" ca="1" si="25"/>
        <v>9.3587250644702105E-3</v>
      </c>
    </row>
    <row r="825" spans="1:17" x14ac:dyDescent="0.25">
      <c r="A825" s="178">
        <f t="shared" si="26"/>
        <v>821</v>
      </c>
      <c r="B825" s="178" vm="7424">
        <f ca="1"/>
        <v>43405</v>
      </c>
      <c r="C825" s="178" vm="7425">
        <f ca="1"/>
        <v>20.78</v>
      </c>
      <c r="D825" s="178" vm="6938">
        <f ca="1"/>
        <v>20.57</v>
      </c>
      <c r="E825" s="178" vm="7426">
        <f ca="1"/>
        <v>20.96</v>
      </c>
      <c r="F825" s="178" vm="7427">
        <f ca="1"/>
        <v>20.329999999999998</v>
      </c>
      <c r="G825" s="178" vm="7428">
        <f ca="1"/>
        <v>778297</v>
      </c>
      <c r="I825" s="178">
        <f ca="1"/>
        <v>1689</v>
      </c>
      <c r="J825" s="180" vm="7429">
        <f ca="1"/>
        <v>44665</v>
      </c>
      <c r="K825" s="180" vm="7430">
        <f ca="1"/>
        <v>72.319999999999993</v>
      </c>
      <c r="L825" s="180" vm="7431">
        <f ca="1"/>
        <v>74.260000000000005</v>
      </c>
      <c r="M825" s="180" vm="7432">
        <f ca="1"/>
        <v>74.989999999999995</v>
      </c>
      <c r="N825" s="180" vm="6025">
        <f ca="1"/>
        <v>71.680000000000007</v>
      </c>
      <c r="O825" s="180" vm="7433">
        <f ca="1"/>
        <v>898046</v>
      </c>
      <c r="Q825" s="182">
        <f t="shared" ca="1" si="25"/>
        <v>-2.255888951585534E-2</v>
      </c>
    </row>
    <row r="826" spans="1:17" x14ac:dyDescent="0.25">
      <c r="A826" s="178">
        <f t="shared" si="26"/>
        <v>822</v>
      </c>
      <c r="B826" s="178" vm="7434">
        <f ca="1"/>
        <v>43406</v>
      </c>
      <c r="C826" s="178" vm="7100">
        <f ca="1"/>
        <v>21.07</v>
      </c>
      <c r="D826" s="178" vm="6996">
        <f ca="1"/>
        <v>20.92</v>
      </c>
      <c r="E826" s="178" vm="7435">
        <f ca="1"/>
        <v>21.45</v>
      </c>
      <c r="F826" s="178" vm="7202">
        <f ca="1"/>
        <v>20.8</v>
      </c>
      <c r="G826" s="178" vm="7436">
        <f ca="1"/>
        <v>832742</v>
      </c>
      <c r="I826" s="178">
        <f ca="1"/>
        <v>1688</v>
      </c>
      <c r="J826" s="180" vm="7437">
        <f ca="1"/>
        <v>44664</v>
      </c>
      <c r="K826" s="180" vm="7438">
        <f ca="1"/>
        <v>73.97</v>
      </c>
      <c r="L826" s="180" vm="6025">
        <f ca="1"/>
        <v>71.680000000000007</v>
      </c>
      <c r="M826" s="180" vm="7439">
        <f ca="1"/>
        <v>74.56</v>
      </c>
      <c r="N826" s="180" vm="6423">
        <f ca="1"/>
        <v>71.47</v>
      </c>
      <c r="O826" s="180" vm="7440">
        <f ca="1"/>
        <v>1076826</v>
      </c>
      <c r="Q826" s="182">
        <f t="shared" ca="1" si="25"/>
        <v>2.7410240080063378E-2</v>
      </c>
    </row>
    <row r="827" spans="1:17" x14ac:dyDescent="0.25">
      <c r="A827" s="178">
        <f t="shared" si="26"/>
        <v>823</v>
      </c>
      <c r="B827" s="178" vm="7441">
        <f ca="1"/>
        <v>43409</v>
      </c>
      <c r="C827" s="178" vm="7043">
        <f ca="1"/>
        <v>21.01</v>
      </c>
      <c r="D827" s="178" vm="7189">
        <f ca="1"/>
        <v>21.09</v>
      </c>
      <c r="E827" s="178" vm="7442">
        <f ca="1"/>
        <v>21.32</v>
      </c>
      <c r="F827" s="178" vm="7443">
        <f ca="1"/>
        <v>20.9</v>
      </c>
      <c r="G827" s="178" vm="7444">
        <f ca="1"/>
        <v>765309</v>
      </c>
      <c r="I827" s="178">
        <f ca="1"/>
        <v>1687</v>
      </c>
      <c r="J827" s="180" vm="7445">
        <f ca="1"/>
        <v>44663</v>
      </c>
      <c r="K827" s="180" vm="7446">
        <f ca="1"/>
        <v>71.97</v>
      </c>
      <c r="L827" s="180" vm="7447">
        <f ca="1"/>
        <v>73.31</v>
      </c>
      <c r="M827" s="180" vm="7448">
        <f ca="1"/>
        <v>75.454999999999998</v>
      </c>
      <c r="N827" s="180" vm="7449">
        <f ca="1"/>
        <v>71.344999999999999</v>
      </c>
      <c r="O827" s="180" vm="7450">
        <f ca="1"/>
        <v>1279430</v>
      </c>
      <c r="Q827" s="182">
        <f t="shared" ca="1" si="25"/>
        <v>5.5733737692068375E-3</v>
      </c>
    </row>
    <row r="828" spans="1:17" x14ac:dyDescent="0.25">
      <c r="A828" s="178">
        <f t="shared" si="26"/>
        <v>824</v>
      </c>
      <c r="B828" s="178" vm="7451">
        <f ca="1"/>
        <v>43410</v>
      </c>
      <c r="C828" s="178" vm="7118">
        <f ca="1"/>
        <v>21.35</v>
      </c>
      <c r="D828" s="178" vm="7189">
        <f ca="1"/>
        <v>21.09</v>
      </c>
      <c r="E828" s="178" vm="7088">
        <f ca="1"/>
        <v>21.53</v>
      </c>
      <c r="F828" s="178" vm="7171">
        <f ca="1"/>
        <v>20.98</v>
      </c>
      <c r="G828" s="178" vm="7452">
        <f ca="1"/>
        <v>805157</v>
      </c>
      <c r="I828" s="178">
        <f ca="1"/>
        <v>1686</v>
      </c>
      <c r="J828" s="180" vm="7453">
        <f ca="1"/>
        <v>44662</v>
      </c>
      <c r="K828" s="180" vm="7454">
        <f ca="1"/>
        <v>71.569999999999993</v>
      </c>
      <c r="L828" s="180" vm="7455">
        <f ca="1"/>
        <v>70.739999999999995</v>
      </c>
      <c r="M828" s="180" vm="7456">
        <f ca="1"/>
        <v>72.989999999999995</v>
      </c>
      <c r="N828" s="180" vm="7457">
        <f ca="1"/>
        <v>69.871200000000002</v>
      </c>
      <c r="O828" s="180" vm="7458">
        <f ca="1"/>
        <v>1203289</v>
      </c>
      <c r="Q828" s="182">
        <f t="shared" ca="1" si="25"/>
        <v>-4.3220701648522186E-3</v>
      </c>
    </row>
    <row r="829" spans="1:17" x14ac:dyDescent="0.25">
      <c r="A829" s="178">
        <f t="shared" si="26"/>
        <v>825</v>
      </c>
      <c r="B829" s="178" vm="7459">
        <f ca="1"/>
        <v>43411</v>
      </c>
      <c r="C829" s="178" vm="7130">
        <f ca="1"/>
        <v>21.44</v>
      </c>
      <c r="D829" s="178" vm="7460">
        <f ca="1"/>
        <v>21.3</v>
      </c>
      <c r="E829" s="178" vm="7461">
        <f ca="1"/>
        <v>21.5</v>
      </c>
      <c r="F829" s="178" vm="7462">
        <f ca="1"/>
        <v>20.55</v>
      </c>
      <c r="G829" s="178" vm="7463">
        <f ca="1"/>
        <v>1107705</v>
      </c>
      <c r="I829" s="178">
        <f ca="1"/>
        <v>1685</v>
      </c>
      <c r="J829" s="180" vm="7464">
        <f ca="1"/>
        <v>44659</v>
      </c>
      <c r="K829" s="180" vm="7465">
        <f ca="1"/>
        <v>71.88</v>
      </c>
      <c r="L829" s="180" vm="6694">
        <f ca="1"/>
        <v>72</v>
      </c>
      <c r="M829" s="180" vm="7466">
        <f ca="1"/>
        <v>73.540000000000006</v>
      </c>
      <c r="N829" s="180" vm="7467">
        <f ca="1"/>
        <v>69.97</v>
      </c>
      <c r="O829" s="180" vm="7468">
        <f ca="1"/>
        <v>1150509</v>
      </c>
      <c r="Q829" s="182">
        <f t="shared" ca="1" si="25"/>
        <v>-4.1649372992843305E-3</v>
      </c>
    </row>
    <row r="830" spans="1:17" x14ac:dyDescent="0.25">
      <c r="A830" s="178">
        <f t="shared" si="26"/>
        <v>826</v>
      </c>
      <c r="B830" s="178" vm="7469">
        <f ca="1"/>
        <v>43412</v>
      </c>
      <c r="C830" s="178" vm="7470">
        <f ca="1"/>
        <v>27.35</v>
      </c>
      <c r="D830" s="178" vm="7471">
        <f ca="1"/>
        <v>23.75</v>
      </c>
      <c r="E830" s="178" vm="7472">
        <f ca="1"/>
        <v>28.2</v>
      </c>
      <c r="F830" s="178" vm="7473">
        <f ca="1"/>
        <v>23.02</v>
      </c>
      <c r="G830" s="178" vm="7474">
        <f ca="1"/>
        <v>7610304</v>
      </c>
      <c r="I830" s="178">
        <f ca="1"/>
        <v>1684</v>
      </c>
      <c r="J830" s="180" vm="7475">
        <f ca="1"/>
        <v>44658</v>
      </c>
      <c r="K830" s="180" vm="6171">
        <f ca="1"/>
        <v>72.180000000000007</v>
      </c>
      <c r="L830" s="180" vm="7476">
        <f ca="1"/>
        <v>70.055000000000007</v>
      </c>
      <c r="M830" s="180" vm="7477">
        <f ca="1"/>
        <v>72.8</v>
      </c>
      <c r="N830" s="180" vm="7478">
        <f ca="1"/>
        <v>68.914100000000005</v>
      </c>
      <c r="O830" s="180" vm="7479">
        <f ca="1"/>
        <v>1398651</v>
      </c>
      <c r="Q830" s="182">
        <f t="shared" ca="1" si="25"/>
        <v>2.8527192666172672E-2</v>
      </c>
    </row>
    <row r="831" spans="1:17" x14ac:dyDescent="0.25">
      <c r="A831" s="178">
        <f t="shared" si="26"/>
        <v>827</v>
      </c>
      <c r="B831" s="178" vm="7480">
        <f ca="1"/>
        <v>43413</v>
      </c>
      <c r="C831" s="178" vm="7481">
        <f ca="1"/>
        <v>25.37</v>
      </c>
      <c r="D831" s="178" vm="7482">
        <f ca="1"/>
        <v>27.37</v>
      </c>
      <c r="E831" s="178" vm="7483">
        <f ca="1"/>
        <v>27.65</v>
      </c>
      <c r="F831" s="178" vm="7484">
        <f ca="1"/>
        <v>25.1</v>
      </c>
      <c r="G831" s="178" vm="7485">
        <f ca="1"/>
        <v>2390159</v>
      </c>
      <c r="I831" s="178">
        <f ca="1"/>
        <v>1683</v>
      </c>
      <c r="J831" s="180" vm="7486">
        <f ca="1"/>
        <v>44657</v>
      </c>
      <c r="K831" s="180" vm="7487">
        <f ca="1"/>
        <v>70.150000000000006</v>
      </c>
      <c r="L831" s="180" vm="7488">
        <f ca="1"/>
        <v>71.875</v>
      </c>
      <c r="M831" s="180" vm="7489">
        <f ca="1"/>
        <v>72.02</v>
      </c>
      <c r="N831" s="180" vm="7490">
        <f ca="1"/>
        <v>69</v>
      </c>
      <c r="O831" s="180" vm="7491">
        <f ca="1"/>
        <v>1648165</v>
      </c>
      <c r="Q831" s="182">
        <f t="shared" ca="1" si="25"/>
        <v>-4.3105913257839815E-2</v>
      </c>
    </row>
    <row r="832" spans="1:17" x14ac:dyDescent="0.25">
      <c r="A832" s="178">
        <f t="shared" si="26"/>
        <v>828</v>
      </c>
      <c r="B832" s="178" vm="7492">
        <f ca="1"/>
        <v>43416</v>
      </c>
      <c r="C832" s="178" vm="7493">
        <f ca="1"/>
        <v>25.51</v>
      </c>
      <c r="D832" s="178" vm="7494">
        <f ca="1"/>
        <v>26.57</v>
      </c>
      <c r="E832" s="178" vm="7494">
        <f ca="1"/>
        <v>26.57</v>
      </c>
      <c r="F832" s="178" vm="7495">
        <f ca="1"/>
        <v>25.48</v>
      </c>
      <c r="G832" s="178" vm="7496">
        <f ca="1"/>
        <v>1555458</v>
      </c>
      <c r="I832" s="178">
        <f ca="1"/>
        <v>1682</v>
      </c>
      <c r="J832" s="180" vm="7497">
        <f ca="1"/>
        <v>44656</v>
      </c>
      <c r="K832" s="180" vm="7498">
        <f ca="1"/>
        <v>73.239999999999995</v>
      </c>
      <c r="L832" s="180" vm="7499">
        <f ca="1"/>
        <v>75.040000000000006</v>
      </c>
      <c r="M832" s="180" vm="7500">
        <f ca="1"/>
        <v>75.12</v>
      </c>
      <c r="N832" s="180" vm="7501">
        <f ca="1"/>
        <v>71.84</v>
      </c>
      <c r="O832" s="180" vm="7502">
        <f ca="1"/>
        <v>1635387</v>
      </c>
      <c r="Q832" s="182">
        <f t="shared" ca="1" si="25"/>
        <v>-3.1317659226318496E-2</v>
      </c>
    </row>
    <row r="833" spans="1:17" x14ac:dyDescent="0.25">
      <c r="A833" s="178">
        <f t="shared" si="26"/>
        <v>829</v>
      </c>
      <c r="B833" s="178" vm="7503">
        <f ca="1"/>
        <v>43417</v>
      </c>
      <c r="C833" s="178" vm="7504">
        <f ca="1"/>
        <v>26.55</v>
      </c>
      <c r="D833" s="178" vm="7505">
        <f ca="1"/>
        <v>25.31</v>
      </c>
      <c r="E833" s="178" vm="7506">
        <f ca="1"/>
        <v>26.65</v>
      </c>
      <c r="F833" s="178" vm="7507">
        <f ca="1"/>
        <v>25.19</v>
      </c>
      <c r="G833" s="178" vm="7508">
        <f ca="1"/>
        <v>1529188</v>
      </c>
      <c r="I833" s="178">
        <f ca="1"/>
        <v>1681</v>
      </c>
      <c r="J833" s="180" vm="7509">
        <f ca="1"/>
        <v>44655</v>
      </c>
      <c r="K833" s="180" vm="6620">
        <f ca="1"/>
        <v>75.569999999999993</v>
      </c>
      <c r="L833" s="180" vm="7510">
        <f ca="1"/>
        <v>74.13</v>
      </c>
      <c r="M833" s="180" vm="7511">
        <f ca="1"/>
        <v>76.48</v>
      </c>
      <c r="N833" s="180" vm="7512">
        <f ca="1"/>
        <v>73.45</v>
      </c>
      <c r="O833" s="180" vm="7513">
        <f ca="1"/>
        <v>1366790</v>
      </c>
      <c r="Q833" s="182">
        <f t="shared" ca="1" si="25"/>
        <v>-2.1150040931029075E-3</v>
      </c>
    </row>
    <row r="834" spans="1:17" x14ac:dyDescent="0.25">
      <c r="A834" s="178">
        <f t="shared" si="26"/>
        <v>830</v>
      </c>
      <c r="B834" s="178" vm="7514">
        <f ca="1"/>
        <v>43418</v>
      </c>
      <c r="C834" s="178" vm="7515">
        <f ca="1"/>
        <v>26.99</v>
      </c>
      <c r="D834" s="178" vm="7516">
        <f ca="1"/>
        <v>26.78</v>
      </c>
      <c r="E834" s="178" vm="7517">
        <f ca="1"/>
        <v>27.78</v>
      </c>
      <c r="F834" s="178" vm="7516">
        <f ca="1"/>
        <v>26.78</v>
      </c>
      <c r="G834" s="178" vm="7518">
        <f ca="1"/>
        <v>1477419</v>
      </c>
      <c r="I834" s="178">
        <f ca="1"/>
        <v>1680</v>
      </c>
      <c r="J834" s="180" vm="7519">
        <f ca="1"/>
        <v>44652</v>
      </c>
      <c r="K834" s="180" vm="7520">
        <f ca="1"/>
        <v>75.73</v>
      </c>
      <c r="L834" s="180" vm="7521">
        <f ca="1"/>
        <v>76.73</v>
      </c>
      <c r="M834" s="180" vm="7522">
        <f ca="1"/>
        <v>77.809899999999999</v>
      </c>
      <c r="N834" s="180" vm="7523">
        <f ca="1"/>
        <v>74.834999999999994</v>
      </c>
      <c r="O834" s="180" vm="7524">
        <f ca="1"/>
        <v>1287004</v>
      </c>
      <c r="Q834" s="182">
        <f t="shared" ca="1" si="25"/>
        <v>-8.8083130467435187E-3</v>
      </c>
    </row>
    <row r="835" spans="1:17" x14ac:dyDescent="0.25">
      <c r="A835" s="178">
        <f t="shared" si="26"/>
        <v>831</v>
      </c>
      <c r="B835" s="178" vm="7525">
        <f ca="1"/>
        <v>43419</v>
      </c>
      <c r="C835" s="178" vm="7526">
        <f ca="1"/>
        <v>26.87</v>
      </c>
      <c r="D835" s="178" vm="7516">
        <f ca="1"/>
        <v>26.78</v>
      </c>
      <c r="E835" s="178" vm="7527">
        <f ca="1"/>
        <v>26.98</v>
      </c>
      <c r="F835" s="178" vm="7528">
        <f ca="1"/>
        <v>25.85</v>
      </c>
      <c r="G835" s="178" vm="7529">
        <f ca="1"/>
        <v>835068</v>
      </c>
      <c r="I835" s="178">
        <f ca="1"/>
        <v>1679</v>
      </c>
      <c r="J835" s="180" vm="7530">
        <f ca="1"/>
        <v>44651</v>
      </c>
      <c r="K835" s="180" vm="6067">
        <f ca="1"/>
        <v>76.400000000000006</v>
      </c>
      <c r="L835" s="180" vm="7531">
        <f ca="1"/>
        <v>79.290000000000006</v>
      </c>
      <c r="M835" s="180" vm="7532">
        <f ca="1"/>
        <v>79.513300000000001</v>
      </c>
      <c r="N835" s="180" vm="6168">
        <f ca="1"/>
        <v>76.260000000000005</v>
      </c>
      <c r="O835" s="180" vm="7533">
        <f ca="1"/>
        <v>978701</v>
      </c>
      <c r="Q835" s="182">
        <f t="shared" ca="1" si="25"/>
        <v>-4.0528757813296609E-2</v>
      </c>
    </row>
    <row r="836" spans="1:17" x14ac:dyDescent="0.25">
      <c r="A836" s="178">
        <f t="shared" si="26"/>
        <v>832</v>
      </c>
      <c r="B836" s="178" vm="7534">
        <f ca="1"/>
        <v>43420</v>
      </c>
      <c r="C836" s="178" vm="7535">
        <f ca="1"/>
        <v>27.32</v>
      </c>
      <c r="D836" s="178" vm="7536">
        <f ca="1"/>
        <v>26.59</v>
      </c>
      <c r="E836" s="178" vm="7537">
        <f ca="1"/>
        <v>27.39</v>
      </c>
      <c r="F836" s="178" vm="7538">
        <f ca="1"/>
        <v>25.92</v>
      </c>
      <c r="G836" s="178" vm="7539">
        <f ca="1"/>
        <v>1365053</v>
      </c>
      <c r="I836" s="178">
        <f ca="1"/>
        <v>1678</v>
      </c>
      <c r="J836" s="180" vm="7540">
        <f ca="1"/>
        <v>44650</v>
      </c>
      <c r="K836" s="180" vm="7541">
        <f ca="1"/>
        <v>79.56</v>
      </c>
      <c r="L836" s="180" vm="7542">
        <f ca="1"/>
        <v>82.8</v>
      </c>
      <c r="M836" s="180" vm="7543">
        <f ca="1"/>
        <v>82.84</v>
      </c>
      <c r="N836" s="180" vm="7544">
        <f ca="1"/>
        <v>78.73</v>
      </c>
      <c r="O836" s="180" vm="7545">
        <f ca="1"/>
        <v>1358863</v>
      </c>
      <c r="Q836" s="182">
        <f t="shared" ca="1" si="25"/>
        <v>-4.689701846687927E-2</v>
      </c>
    </row>
    <row r="837" spans="1:17" x14ac:dyDescent="0.25">
      <c r="A837" s="178">
        <f t="shared" si="26"/>
        <v>833</v>
      </c>
      <c r="B837" s="178" vm="7546">
        <f ca="1"/>
        <v>43423</v>
      </c>
      <c r="C837" s="178" vm="7547">
        <f ca="1"/>
        <v>26.73</v>
      </c>
      <c r="D837" s="178" vm="7535">
        <f ca="1"/>
        <v>27.32</v>
      </c>
      <c r="E837" s="178" vm="7548">
        <f ca="1"/>
        <v>27.54</v>
      </c>
      <c r="F837" s="178" vm="7549">
        <f ca="1"/>
        <v>26.46</v>
      </c>
      <c r="G837" s="178" vm="7550">
        <f ca="1"/>
        <v>1635095</v>
      </c>
      <c r="I837" s="178">
        <f ca="1"/>
        <v>1677</v>
      </c>
      <c r="J837" s="180" vm="7551">
        <f ca="1"/>
        <v>44649</v>
      </c>
      <c r="K837" s="180" vm="7552">
        <f ca="1"/>
        <v>83.38</v>
      </c>
      <c r="L837" s="180" vm="7553">
        <f ca="1"/>
        <v>80.83</v>
      </c>
      <c r="M837" s="180" vm="7554">
        <f ca="1"/>
        <v>84.17</v>
      </c>
      <c r="N837" s="180" vm="7555">
        <f ca="1"/>
        <v>80.239999999999995</v>
      </c>
      <c r="O837" s="180" vm="7556">
        <f ca="1"/>
        <v>1390022</v>
      </c>
      <c r="Q837" s="182">
        <f t="shared" ca="1" si="25"/>
        <v>5.1684730774666225E-2</v>
      </c>
    </row>
    <row r="838" spans="1:17" x14ac:dyDescent="0.25">
      <c r="A838" s="178">
        <f t="shared" si="26"/>
        <v>834</v>
      </c>
      <c r="B838" s="178" vm="7557">
        <f ca="1"/>
        <v>43424</v>
      </c>
      <c r="C838" s="178" vm="7558">
        <f ca="1"/>
        <v>25.06</v>
      </c>
      <c r="D838" s="178" vm="7559">
        <f ca="1"/>
        <v>26.11</v>
      </c>
      <c r="E838" s="178" vm="7560">
        <f ca="1"/>
        <v>26.36</v>
      </c>
      <c r="F838" s="178" vm="7561">
        <f ca="1"/>
        <v>24.86</v>
      </c>
      <c r="G838" s="178" vm="7562">
        <f ca="1"/>
        <v>1498399</v>
      </c>
      <c r="I838" s="178">
        <f ca="1"/>
        <v>1676</v>
      </c>
      <c r="J838" s="180" vm="7563">
        <f ca="1"/>
        <v>44648</v>
      </c>
      <c r="K838" s="180" vm="7564">
        <f ca="1"/>
        <v>79.180000000000007</v>
      </c>
      <c r="L838" s="180" vm="7565">
        <f ca="1"/>
        <v>78.27</v>
      </c>
      <c r="M838" s="180" vm="7531">
        <f ca="1"/>
        <v>79.290000000000006</v>
      </c>
      <c r="N838" s="180" vm="7566">
        <f ca="1"/>
        <v>75.62</v>
      </c>
      <c r="O838" s="180" vm="7567">
        <f ca="1"/>
        <v>1393946</v>
      </c>
      <c r="Q838" s="182">
        <f t="shared" ref="Q838:Q901" ca="1" si="27">LN(K838/K839)</f>
        <v>1.4502225923074003E-2</v>
      </c>
    </row>
    <row r="839" spans="1:17" x14ac:dyDescent="0.25">
      <c r="A839" s="178">
        <f t="shared" ref="A839:A902" si="28">A838+1</f>
        <v>835</v>
      </c>
      <c r="B839" s="178" vm="7568">
        <f ca="1"/>
        <v>43425</v>
      </c>
      <c r="C839" s="178" vm="7569">
        <f ca="1"/>
        <v>25.65</v>
      </c>
      <c r="D839" s="178" vm="7570">
        <f ca="1"/>
        <v>25.23</v>
      </c>
      <c r="E839" s="178" vm="7571">
        <f ca="1"/>
        <v>25.74</v>
      </c>
      <c r="F839" s="178" vm="7572">
        <f ca="1"/>
        <v>25.2</v>
      </c>
      <c r="G839" s="178" vm="7573">
        <f ca="1"/>
        <v>798341</v>
      </c>
      <c r="I839" s="178">
        <f ca="1"/>
        <v>1675</v>
      </c>
      <c r="J839" s="180" vm="7574">
        <f ca="1"/>
        <v>44645</v>
      </c>
      <c r="K839" s="180" vm="7575">
        <f ca="1"/>
        <v>78.040000000000006</v>
      </c>
      <c r="L839" s="180" vm="3905">
        <f ca="1"/>
        <v>79.5</v>
      </c>
      <c r="M839" s="180" vm="3905">
        <f ca="1"/>
        <v>79.5</v>
      </c>
      <c r="N839" s="180" vm="7576">
        <f ca="1"/>
        <v>76.44</v>
      </c>
      <c r="O839" s="180" vm="7577">
        <f ca="1"/>
        <v>1300198</v>
      </c>
      <c r="Q839" s="182">
        <f t="shared" ca="1" si="27"/>
        <v>-1.4754783065469635E-2</v>
      </c>
    </row>
    <row r="840" spans="1:17" x14ac:dyDescent="0.25">
      <c r="A840" s="178">
        <f t="shared" si="28"/>
        <v>836</v>
      </c>
      <c r="B840" s="178" vm="7578">
        <f ca="1"/>
        <v>43427</v>
      </c>
      <c r="C840" s="178" vm="7579">
        <f ca="1"/>
        <v>25.61</v>
      </c>
      <c r="D840" s="178" vm="7580">
        <f ca="1"/>
        <v>25.46</v>
      </c>
      <c r="E840" s="178" vm="7581">
        <f ca="1"/>
        <v>25.96</v>
      </c>
      <c r="F840" s="178" vm="7582">
        <f ca="1"/>
        <v>25.11</v>
      </c>
      <c r="G840" s="178" vm="7583">
        <f ca="1"/>
        <v>264897</v>
      </c>
      <c r="I840" s="178">
        <f ca="1"/>
        <v>1674</v>
      </c>
      <c r="J840" s="180" vm="7584">
        <f ca="1"/>
        <v>44644</v>
      </c>
      <c r="K840" s="180" vm="7585">
        <f ca="1"/>
        <v>79.2</v>
      </c>
      <c r="L840" s="180" vm="7586">
        <f ca="1"/>
        <v>79.569999999999993</v>
      </c>
      <c r="M840" s="180" vm="7587">
        <f ca="1"/>
        <v>80.12</v>
      </c>
      <c r="N840" s="180" vm="7588">
        <f ca="1"/>
        <v>77.81</v>
      </c>
      <c r="O840" s="180" vm="7589">
        <f ca="1"/>
        <v>1637227</v>
      </c>
      <c r="Q840" s="182">
        <f t="shared" ca="1" si="27"/>
        <v>5.0517808601533267E-4</v>
      </c>
    </row>
    <row r="841" spans="1:17" x14ac:dyDescent="0.25">
      <c r="A841" s="178">
        <f t="shared" si="28"/>
        <v>837</v>
      </c>
      <c r="B841" s="178" vm="7590">
        <f ca="1"/>
        <v>43430</v>
      </c>
      <c r="C841" s="178" vm="7591">
        <f ca="1"/>
        <v>26.49</v>
      </c>
      <c r="D841" s="178" vm="7592">
        <f ca="1"/>
        <v>25.73</v>
      </c>
      <c r="E841" s="178" vm="7593">
        <f ca="1"/>
        <v>26.89</v>
      </c>
      <c r="F841" s="178" vm="7594">
        <f ca="1"/>
        <v>25.337499999999999</v>
      </c>
      <c r="G841" s="178" vm="7595">
        <f ca="1"/>
        <v>1501909</v>
      </c>
      <c r="I841" s="178">
        <f ca="1"/>
        <v>1673</v>
      </c>
      <c r="J841" s="180" vm="7596">
        <f ca="1"/>
        <v>44643</v>
      </c>
      <c r="K841" s="180" vm="6583">
        <f ca="1"/>
        <v>79.16</v>
      </c>
      <c r="L841" s="180" vm="7597">
        <f ca="1"/>
        <v>82.53</v>
      </c>
      <c r="M841" s="180" vm="7598">
        <f ca="1"/>
        <v>82.7</v>
      </c>
      <c r="N841" s="180" vm="7599">
        <f ca="1"/>
        <v>78.8</v>
      </c>
      <c r="O841" s="180" vm="7600">
        <f ca="1"/>
        <v>1483927</v>
      </c>
      <c r="Q841" s="182">
        <f t="shared" ca="1" si="27"/>
        <v>-5.1577488462438009E-2</v>
      </c>
    </row>
    <row r="842" spans="1:17" x14ac:dyDescent="0.25">
      <c r="A842" s="178">
        <f t="shared" si="28"/>
        <v>838</v>
      </c>
      <c r="B842" s="178" vm="7601">
        <f ca="1"/>
        <v>43431</v>
      </c>
      <c r="C842" s="178" vm="7602">
        <f ca="1"/>
        <v>26.6</v>
      </c>
      <c r="D842" s="178" vm="7603">
        <f ca="1"/>
        <v>26.15</v>
      </c>
      <c r="E842" s="178" vm="7604">
        <f ca="1"/>
        <v>26.82</v>
      </c>
      <c r="F842" s="178" vm="7605">
        <f ca="1"/>
        <v>25.78</v>
      </c>
      <c r="G842" s="178" vm="7606">
        <f ca="1"/>
        <v>817871</v>
      </c>
      <c r="I842" s="178">
        <f ca="1"/>
        <v>1672</v>
      </c>
      <c r="J842" s="180" vm="7607">
        <f ca="1"/>
        <v>44642</v>
      </c>
      <c r="K842" s="180" vm="7608">
        <f ca="1"/>
        <v>83.35</v>
      </c>
      <c r="L842" s="180" vm="7609">
        <f ca="1"/>
        <v>82.23</v>
      </c>
      <c r="M842" s="180" vm="7610">
        <f ca="1"/>
        <v>84.825000000000003</v>
      </c>
      <c r="N842" s="180" vm="7611">
        <f ca="1"/>
        <v>82.12</v>
      </c>
      <c r="O842" s="180" vm="7612">
        <f ca="1"/>
        <v>1353719</v>
      </c>
      <c r="Q842" s="182">
        <f t="shared" ca="1" si="27"/>
        <v>2.3059274148748813E-2</v>
      </c>
    </row>
    <row r="843" spans="1:17" x14ac:dyDescent="0.25">
      <c r="A843" s="178">
        <f t="shared" si="28"/>
        <v>839</v>
      </c>
      <c r="B843" s="178" vm="7613">
        <f ca="1"/>
        <v>43432</v>
      </c>
      <c r="C843" s="178" vm="7614">
        <f ca="1"/>
        <v>27.76</v>
      </c>
      <c r="D843" s="178" vm="7615">
        <f ca="1"/>
        <v>26.94</v>
      </c>
      <c r="E843" s="178" vm="7616">
        <f ca="1"/>
        <v>28.0549</v>
      </c>
      <c r="F843" s="178" vm="7617">
        <f ca="1"/>
        <v>26.51</v>
      </c>
      <c r="G843" s="178" vm="7618">
        <f ca="1"/>
        <v>1577403</v>
      </c>
      <c r="I843" s="178">
        <f ca="1"/>
        <v>1671</v>
      </c>
      <c r="J843" s="180" vm="7619">
        <f ca="1"/>
        <v>44641</v>
      </c>
      <c r="K843" s="180" vm="7620">
        <f ca="1"/>
        <v>81.45</v>
      </c>
      <c r="L843" s="180" vm="7621">
        <f ca="1"/>
        <v>83.78</v>
      </c>
      <c r="M843" s="180" vm="7621">
        <f ca="1"/>
        <v>83.78</v>
      </c>
      <c r="N843" s="180" vm="7622">
        <f ca="1"/>
        <v>79.790000000000006</v>
      </c>
      <c r="O843" s="180" vm="7623">
        <f ca="1"/>
        <v>1452145</v>
      </c>
      <c r="Q843" s="182">
        <f t="shared" ca="1" si="27"/>
        <v>-2.0296011742917869E-2</v>
      </c>
    </row>
    <row r="844" spans="1:17" x14ac:dyDescent="0.25">
      <c r="A844" s="178">
        <f t="shared" si="28"/>
        <v>840</v>
      </c>
      <c r="B844" s="178" vm="7624">
        <f ca="1"/>
        <v>43433</v>
      </c>
      <c r="C844" s="178" vm="7625">
        <f ca="1"/>
        <v>27.09</v>
      </c>
      <c r="D844" s="178" vm="7626">
        <f ca="1"/>
        <v>27.64</v>
      </c>
      <c r="E844" s="178" vm="7627">
        <f ca="1"/>
        <v>27.77</v>
      </c>
      <c r="F844" s="178" vm="7536">
        <f ca="1"/>
        <v>26.59</v>
      </c>
      <c r="G844" s="178" vm="7628">
        <f ca="1"/>
        <v>834514</v>
      </c>
      <c r="I844" s="178">
        <f ca="1"/>
        <v>1670</v>
      </c>
      <c r="J844" s="180" vm="7629">
        <f ca="1"/>
        <v>44638</v>
      </c>
      <c r="K844" s="180" vm="7630">
        <f ca="1"/>
        <v>83.12</v>
      </c>
      <c r="L844" s="180" vm="7631">
        <f ca="1"/>
        <v>79.42</v>
      </c>
      <c r="M844" s="180" vm="7632">
        <f ca="1"/>
        <v>83.54</v>
      </c>
      <c r="N844" s="180" vm="7633">
        <f ca="1"/>
        <v>78.75</v>
      </c>
      <c r="O844" s="180" vm="7634">
        <f ca="1"/>
        <v>2555017</v>
      </c>
      <c r="Q844" s="182">
        <f t="shared" ca="1" si="27"/>
        <v>4.4025307011427338E-2</v>
      </c>
    </row>
    <row r="845" spans="1:17" x14ac:dyDescent="0.25">
      <c r="A845" s="178">
        <f t="shared" si="28"/>
        <v>841</v>
      </c>
      <c r="B845" s="178" vm="7635">
        <f ca="1"/>
        <v>43434</v>
      </c>
      <c r="C845" s="178" vm="7636">
        <f ca="1"/>
        <v>27.8</v>
      </c>
      <c r="D845" s="178" vm="7625">
        <f ca="1"/>
        <v>27.09</v>
      </c>
      <c r="E845" s="178" vm="7637">
        <f ca="1"/>
        <v>28.1675</v>
      </c>
      <c r="F845" s="178" vm="7604">
        <f ca="1"/>
        <v>26.82</v>
      </c>
      <c r="G845" s="178" vm="7638">
        <f ca="1"/>
        <v>929752</v>
      </c>
      <c r="I845" s="178">
        <f ca="1"/>
        <v>1669</v>
      </c>
      <c r="J845" s="180" vm="7639">
        <f ca="1"/>
        <v>44637</v>
      </c>
      <c r="K845" s="180" vm="7640">
        <f ca="1"/>
        <v>79.540000000000006</v>
      </c>
      <c r="L845" s="180" vm="6344">
        <f ca="1"/>
        <v>76.150000000000006</v>
      </c>
      <c r="M845" s="180" vm="7641">
        <f ca="1"/>
        <v>79.599999999999994</v>
      </c>
      <c r="N845" s="180" vm="7642">
        <f ca="1"/>
        <v>75.610699999999994</v>
      </c>
      <c r="O845" s="180" vm="7643">
        <f ca="1"/>
        <v>1489710</v>
      </c>
      <c r="Q845" s="182">
        <f t="shared" ca="1" si="27"/>
        <v>2.6756596811223114E-2</v>
      </c>
    </row>
    <row r="846" spans="1:17" x14ac:dyDescent="0.25">
      <c r="A846" s="178">
        <f t="shared" si="28"/>
        <v>842</v>
      </c>
      <c r="B846" s="178" vm="7644">
        <f ca="1"/>
        <v>43437</v>
      </c>
      <c r="C846" s="178" vm="7645">
        <f ca="1"/>
        <v>29.1</v>
      </c>
      <c r="D846" s="178" vm="7646">
        <f ca="1"/>
        <v>28.44</v>
      </c>
      <c r="E846" s="178" vm="7647">
        <f ca="1"/>
        <v>29.27</v>
      </c>
      <c r="F846" s="178" vm="7648">
        <f ca="1"/>
        <v>27.59</v>
      </c>
      <c r="G846" s="178" vm="7649">
        <f ca="1"/>
        <v>1739492</v>
      </c>
      <c r="I846" s="178">
        <f ca="1"/>
        <v>1668</v>
      </c>
      <c r="J846" s="180" vm="7650">
        <f ca="1"/>
        <v>44636</v>
      </c>
      <c r="K846" s="180" vm="6101">
        <f ca="1"/>
        <v>77.44</v>
      </c>
      <c r="L846" s="180" vm="7651">
        <f ca="1"/>
        <v>74.680000000000007</v>
      </c>
      <c r="M846" s="180" vm="7633">
        <f ca="1"/>
        <v>78.75</v>
      </c>
      <c r="N846" s="180" vm="7652">
        <f ca="1"/>
        <v>74.03</v>
      </c>
      <c r="O846" s="180" vm="7653">
        <f ca="1"/>
        <v>2373913</v>
      </c>
      <c r="Q846" s="182">
        <f t="shared" ca="1" si="27"/>
        <v>6.8679313803602551E-2</v>
      </c>
    </row>
    <row r="847" spans="1:17" x14ac:dyDescent="0.25">
      <c r="A847" s="178">
        <f t="shared" si="28"/>
        <v>843</v>
      </c>
      <c r="B847" s="178" vm="7654">
        <f ca="1"/>
        <v>43438</v>
      </c>
      <c r="C847" s="178" vm="7655">
        <f ca="1"/>
        <v>27.3</v>
      </c>
      <c r="D847" s="178" vm="7656">
        <f ca="1"/>
        <v>29.17</v>
      </c>
      <c r="E847" s="178" vm="7657">
        <f ca="1"/>
        <v>29.8</v>
      </c>
      <c r="F847" s="178" vm="7658">
        <f ca="1"/>
        <v>27.12</v>
      </c>
      <c r="G847" s="178" vm="7659">
        <f ca="1"/>
        <v>1920647</v>
      </c>
      <c r="I847" s="178">
        <f ca="1"/>
        <v>1667</v>
      </c>
      <c r="J847" s="180" vm="7660">
        <f ca="1"/>
        <v>44635</v>
      </c>
      <c r="K847" s="180" vm="7661">
        <f ca="1"/>
        <v>72.3</v>
      </c>
      <c r="L847" s="180" vm="7662">
        <f ca="1"/>
        <v>68.12</v>
      </c>
      <c r="M847" s="180" vm="7663">
        <f ca="1"/>
        <v>72.72</v>
      </c>
      <c r="N847" s="180" vm="7662">
        <f ca="1"/>
        <v>68.12</v>
      </c>
      <c r="O847" s="180" vm="7664">
        <f ca="1"/>
        <v>1492659</v>
      </c>
      <c r="Q847" s="182">
        <f t="shared" ca="1" si="27"/>
        <v>6.7660031600635759E-2</v>
      </c>
    </row>
    <row r="848" spans="1:17" x14ac:dyDescent="0.25">
      <c r="A848" s="178">
        <f t="shared" si="28"/>
        <v>844</v>
      </c>
      <c r="B848" s="178" vm="7665">
        <f ca="1"/>
        <v>43440</v>
      </c>
      <c r="C848" s="178" vm="7666">
        <f ca="1"/>
        <v>26.31</v>
      </c>
      <c r="D848" s="178" vm="7549">
        <f ca="1"/>
        <v>26.46</v>
      </c>
      <c r="E848" s="178" vm="7667">
        <f ca="1"/>
        <v>26.75</v>
      </c>
      <c r="F848" s="178" vm="7668">
        <f ca="1"/>
        <v>25.44</v>
      </c>
      <c r="G848" s="178" vm="7669">
        <f ca="1"/>
        <v>4587178</v>
      </c>
      <c r="I848" s="178">
        <f ca="1"/>
        <v>1666</v>
      </c>
      <c r="J848" s="180" vm="7670">
        <f ca="1"/>
        <v>44634</v>
      </c>
      <c r="K848" s="180" vm="7671">
        <f ca="1"/>
        <v>67.569999999999993</v>
      </c>
      <c r="L848" s="180" vm="7672">
        <f ca="1"/>
        <v>70.62</v>
      </c>
      <c r="M848" s="180" vm="6434">
        <f ca="1"/>
        <v>71.25</v>
      </c>
      <c r="N848" s="180" vm="7673">
        <f ca="1"/>
        <v>66.5</v>
      </c>
      <c r="O848" s="180" vm="7674">
        <f ca="1"/>
        <v>1723175</v>
      </c>
      <c r="Q848" s="182">
        <f t="shared" ca="1" si="27"/>
        <v>-3.7329147147948917E-2</v>
      </c>
    </row>
    <row r="849" spans="1:17" x14ac:dyDescent="0.25">
      <c r="A849" s="178">
        <f t="shared" si="28"/>
        <v>845</v>
      </c>
      <c r="B849" s="178" vm="7675">
        <f ca="1"/>
        <v>43441</v>
      </c>
      <c r="C849" s="178" vm="7676">
        <f ca="1"/>
        <v>25</v>
      </c>
      <c r="D849" s="178" vm="7677">
        <f ca="1"/>
        <v>26.4</v>
      </c>
      <c r="E849" s="178" vm="7678">
        <f ca="1"/>
        <v>26.669899999999998</v>
      </c>
      <c r="F849" s="178" vm="7679">
        <f ca="1"/>
        <v>24.65</v>
      </c>
      <c r="G849" s="178" vm="7680">
        <f ca="1"/>
        <v>1349165</v>
      </c>
      <c r="I849" s="178">
        <f ca="1"/>
        <v>1665</v>
      </c>
      <c r="J849" s="180" vm="7681">
        <f ca="1"/>
        <v>44631</v>
      </c>
      <c r="K849" s="180" vm="7682">
        <f ca="1"/>
        <v>70.14</v>
      </c>
      <c r="L849" s="180" vm="7683">
        <f ca="1"/>
        <v>73.94</v>
      </c>
      <c r="M849" s="180" vm="6639">
        <f ca="1"/>
        <v>74.14</v>
      </c>
      <c r="N849" s="180" vm="7684">
        <f ca="1"/>
        <v>69.95</v>
      </c>
      <c r="O849" s="180" vm="7685">
        <f ca="1"/>
        <v>1258125</v>
      </c>
      <c r="Q849" s="182">
        <f t="shared" ca="1" si="27"/>
        <v>-4.201888275410131E-2</v>
      </c>
    </row>
    <row r="850" spans="1:17" x14ac:dyDescent="0.25">
      <c r="A850" s="178">
        <f t="shared" si="28"/>
        <v>846</v>
      </c>
      <c r="B850" s="178" vm="7686">
        <f ca="1"/>
        <v>43444</v>
      </c>
      <c r="C850" s="178" vm="7687">
        <f ca="1"/>
        <v>25.49</v>
      </c>
      <c r="D850" s="178" vm="7676">
        <f ca="1"/>
        <v>25</v>
      </c>
      <c r="E850" s="178" vm="7688">
        <f ca="1"/>
        <v>25.75</v>
      </c>
      <c r="F850" s="178" vm="7689">
        <f ca="1"/>
        <v>24.95</v>
      </c>
      <c r="G850" s="178" vm="7690">
        <f ca="1"/>
        <v>1070720</v>
      </c>
      <c r="I850" s="178">
        <f ca="1"/>
        <v>1664</v>
      </c>
      <c r="J850" s="180" vm="7691">
        <f ca="1"/>
        <v>44630</v>
      </c>
      <c r="K850" s="180" vm="7692">
        <f ca="1"/>
        <v>73.150000000000006</v>
      </c>
      <c r="L850" s="180" vm="6434">
        <f ca="1"/>
        <v>71.25</v>
      </c>
      <c r="M850" s="180" vm="6621">
        <f ca="1"/>
        <v>73.599999999999994</v>
      </c>
      <c r="N850" s="180" vm="7455">
        <f ca="1"/>
        <v>70.739999999999995</v>
      </c>
      <c r="O850" s="180" vm="7693">
        <f ca="1"/>
        <v>1070881</v>
      </c>
      <c r="Q850" s="182">
        <f t="shared" ca="1" si="27"/>
        <v>-2.7337342980528678E-4</v>
      </c>
    </row>
    <row r="851" spans="1:17" x14ac:dyDescent="0.25">
      <c r="A851" s="178">
        <f t="shared" si="28"/>
        <v>847</v>
      </c>
      <c r="B851" s="178" vm="7694">
        <f ca="1"/>
        <v>43445</v>
      </c>
      <c r="C851" s="178" vm="7592">
        <f ca="1"/>
        <v>25.73</v>
      </c>
      <c r="D851" s="178" vm="7695">
        <f ca="1"/>
        <v>25.83</v>
      </c>
      <c r="E851" s="178" vm="7696">
        <f ca="1"/>
        <v>26.02</v>
      </c>
      <c r="F851" s="178" vm="7697">
        <f ca="1"/>
        <v>25.45</v>
      </c>
      <c r="G851" s="178" vm="7698">
        <f ca="1"/>
        <v>681269</v>
      </c>
      <c r="I851" s="178">
        <f ca="1"/>
        <v>1663</v>
      </c>
      <c r="J851" s="180" vm="7699">
        <f ca="1"/>
        <v>44629</v>
      </c>
      <c r="K851" s="180" vm="7700">
        <f ca="1"/>
        <v>73.17</v>
      </c>
      <c r="L851" s="180" vm="7701">
        <f ca="1"/>
        <v>71.62</v>
      </c>
      <c r="M851" s="180" vm="7702">
        <f ca="1"/>
        <v>75.09</v>
      </c>
      <c r="N851" s="180" vm="7703">
        <f ca="1"/>
        <v>71.59</v>
      </c>
      <c r="O851" s="180" vm="7704">
        <f ca="1"/>
        <v>2393990</v>
      </c>
      <c r="Q851" s="182">
        <f t="shared" ca="1" si="27"/>
        <v>5.8244308180554399E-2</v>
      </c>
    </row>
    <row r="852" spans="1:17" x14ac:dyDescent="0.25">
      <c r="A852" s="178">
        <f t="shared" si="28"/>
        <v>848</v>
      </c>
      <c r="B852" s="178" vm="7705">
        <f ca="1"/>
        <v>43446</v>
      </c>
      <c r="C852" s="178" vm="7706">
        <f ca="1"/>
        <v>25.97</v>
      </c>
      <c r="D852" s="178" vm="7707">
        <f ca="1"/>
        <v>25.86</v>
      </c>
      <c r="E852" s="178" vm="7708">
        <f ca="1"/>
        <v>26.4526</v>
      </c>
      <c r="F852" s="178" vm="7668">
        <f ca="1"/>
        <v>25.44</v>
      </c>
      <c r="G852" s="178" vm="7709">
        <f ca="1"/>
        <v>748428</v>
      </c>
      <c r="I852" s="178">
        <f ca="1"/>
        <v>1662</v>
      </c>
      <c r="J852" s="180" vm="7710">
        <f ca="1"/>
        <v>44628</v>
      </c>
      <c r="K852" s="180" vm="7711">
        <f ca="1"/>
        <v>69.03</v>
      </c>
      <c r="L852" s="180" vm="7712">
        <f ca="1"/>
        <v>67.97</v>
      </c>
      <c r="M852" s="180" vm="7713">
        <f ca="1"/>
        <v>72.12</v>
      </c>
      <c r="N852" s="180" vm="7714">
        <f ca="1"/>
        <v>67.03</v>
      </c>
      <c r="O852" s="180" vm="7715">
        <f ca="1"/>
        <v>2464957</v>
      </c>
      <c r="Q852" s="182">
        <f t="shared" ca="1" si="27"/>
        <v>2.3302879021784233E-2</v>
      </c>
    </row>
    <row r="853" spans="1:17" x14ac:dyDescent="0.25">
      <c r="A853" s="178">
        <f t="shared" si="28"/>
        <v>849</v>
      </c>
      <c r="B853" s="178" vm="7716">
        <f ca="1"/>
        <v>43447</v>
      </c>
      <c r="C853" s="178" vm="7717">
        <f ca="1"/>
        <v>25.4</v>
      </c>
      <c r="D853" s="178" vm="7718">
        <f ca="1"/>
        <v>26.13</v>
      </c>
      <c r="E853" s="178" vm="7719">
        <f ca="1"/>
        <v>26.26</v>
      </c>
      <c r="F853" s="178" vm="7689">
        <f ca="1"/>
        <v>24.95</v>
      </c>
      <c r="G853" s="178" vm="7720">
        <f ca="1"/>
        <v>697731</v>
      </c>
      <c r="I853" s="178">
        <f ca="1"/>
        <v>1661</v>
      </c>
      <c r="J853" s="180" vm="7721">
        <f ca="1"/>
        <v>44627</v>
      </c>
      <c r="K853" s="180" vm="7722">
        <f ca="1"/>
        <v>67.44</v>
      </c>
      <c r="L853" s="180" vm="7723">
        <f ca="1"/>
        <v>73.430000000000007</v>
      </c>
      <c r="M853" s="180" vm="7724">
        <f ca="1"/>
        <v>73.853999999999999</v>
      </c>
      <c r="N853" s="180" vm="7725">
        <f ca="1"/>
        <v>67.25</v>
      </c>
      <c r="O853" s="180" vm="7726">
        <f ca="1"/>
        <v>2404742</v>
      </c>
      <c r="Q853" s="182">
        <f t="shared" ca="1" si="27"/>
        <v>-6.1670756444743097E-2</v>
      </c>
    </row>
    <row r="854" spans="1:17" x14ac:dyDescent="0.25">
      <c r="A854" s="178">
        <f t="shared" si="28"/>
        <v>850</v>
      </c>
      <c r="B854" s="178" vm="7727">
        <f ca="1"/>
        <v>43448</v>
      </c>
      <c r="C854" s="178" vm="7728">
        <f ca="1"/>
        <v>25.39</v>
      </c>
      <c r="D854" s="178" vm="7729">
        <f ca="1"/>
        <v>25.07</v>
      </c>
      <c r="E854" s="178" vm="7730">
        <f ca="1"/>
        <v>25.95</v>
      </c>
      <c r="F854" s="178" vm="7731">
        <f ca="1"/>
        <v>25.026900000000001</v>
      </c>
      <c r="G854" s="178" vm="7732">
        <f ca="1"/>
        <v>958794</v>
      </c>
      <c r="I854" s="178">
        <f ca="1"/>
        <v>1660</v>
      </c>
      <c r="J854" s="180" vm="7733">
        <f ca="1"/>
        <v>44624</v>
      </c>
      <c r="K854" s="180" vm="7734">
        <f ca="1"/>
        <v>71.73</v>
      </c>
      <c r="L854" s="180" vm="6325">
        <f ca="1"/>
        <v>76.3</v>
      </c>
      <c r="M854" s="180" vm="6074">
        <f ca="1"/>
        <v>77.09</v>
      </c>
      <c r="N854" s="180" vm="7735">
        <f ca="1"/>
        <v>70.640100000000004</v>
      </c>
      <c r="O854" s="180" vm="7736">
        <f ca="1"/>
        <v>2115724</v>
      </c>
      <c r="Q854" s="182">
        <f t="shared" ca="1" si="27"/>
        <v>-7.1285886226531314E-2</v>
      </c>
    </row>
    <row r="855" spans="1:17" x14ac:dyDescent="0.25">
      <c r="A855" s="178">
        <f t="shared" si="28"/>
        <v>851</v>
      </c>
      <c r="B855" s="178" vm="7737">
        <f ca="1"/>
        <v>43451</v>
      </c>
      <c r="C855" s="178" vm="7507">
        <f ca="1"/>
        <v>25.19</v>
      </c>
      <c r="D855" s="178" vm="7738">
        <f ca="1"/>
        <v>25.22</v>
      </c>
      <c r="E855" s="178" vm="7688">
        <f ca="1"/>
        <v>25.75</v>
      </c>
      <c r="F855" s="178" vm="7739">
        <f ca="1"/>
        <v>24.64</v>
      </c>
      <c r="G855" s="178" vm="7740">
        <f ca="1"/>
        <v>1159167</v>
      </c>
      <c r="I855" s="178">
        <f ca="1"/>
        <v>1659</v>
      </c>
      <c r="J855" s="180" vm="7741">
        <f ca="1"/>
        <v>44623</v>
      </c>
      <c r="K855" s="180" vm="7742">
        <f ca="1"/>
        <v>77.03</v>
      </c>
      <c r="L855" s="180" vm="7743">
        <f ca="1"/>
        <v>82.66</v>
      </c>
      <c r="M855" s="180" vm="7744">
        <f ca="1"/>
        <v>83.219899999999996</v>
      </c>
      <c r="N855" s="180" vm="7745">
        <f ca="1"/>
        <v>76.180000000000007</v>
      </c>
      <c r="O855" s="180" vm="7746">
        <f ca="1"/>
        <v>2020350</v>
      </c>
      <c r="Q855" s="182">
        <f t="shared" ca="1" si="27"/>
        <v>-7.0661822899709778E-2</v>
      </c>
    </row>
    <row r="856" spans="1:17" x14ac:dyDescent="0.25">
      <c r="A856" s="178">
        <f t="shared" si="28"/>
        <v>852</v>
      </c>
      <c r="B856" s="178" vm="7747">
        <f ca="1"/>
        <v>43452</v>
      </c>
      <c r="C856" s="178" vm="7748">
        <f ca="1"/>
        <v>25.16</v>
      </c>
      <c r="D856" s="178" vm="7749">
        <f ca="1"/>
        <v>25.33</v>
      </c>
      <c r="E856" s="178" vm="7538">
        <f ca="1"/>
        <v>25.92</v>
      </c>
      <c r="F856" s="178" vm="7750">
        <f ca="1"/>
        <v>24.99</v>
      </c>
      <c r="G856" s="178" vm="7751">
        <f ca="1"/>
        <v>1221815</v>
      </c>
      <c r="I856" s="178">
        <f ca="1"/>
        <v>1658</v>
      </c>
      <c r="J856" s="180" vm="7752">
        <f ca="1"/>
        <v>44622</v>
      </c>
      <c r="K856" s="180" vm="7753">
        <f ca="1"/>
        <v>82.67</v>
      </c>
      <c r="L856" s="180" vm="6497">
        <f ca="1"/>
        <v>80.73</v>
      </c>
      <c r="M856" s="180" vm="7754">
        <f ca="1"/>
        <v>83.94</v>
      </c>
      <c r="N856" s="180" vm="7755">
        <f ca="1"/>
        <v>80</v>
      </c>
      <c r="O856" s="180" vm="7756">
        <f ca="1"/>
        <v>1412368</v>
      </c>
      <c r="Q856" s="182">
        <f t="shared" ca="1" si="27"/>
        <v>3.5583932787323684E-2</v>
      </c>
    </row>
    <row r="857" spans="1:17" x14ac:dyDescent="0.25">
      <c r="A857" s="178">
        <f t="shared" si="28"/>
        <v>853</v>
      </c>
      <c r="B857" s="178" vm="7757">
        <f ca="1"/>
        <v>43453</v>
      </c>
      <c r="C857" s="178" vm="7758">
        <f ca="1"/>
        <v>24.96</v>
      </c>
      <c r="D857" s="178" vm="7759">
        <f ca="1"/>
        <v>25.08</v>
      </c>
      <c r="E857" s="178" vm="7760">
        <f ca="1"/>
        <v>25.47</v>
      </c>
      <c r="F857" s="178" vm="7761">
        <f ca="1"/>
        <v>24.81</v>
      </c>
      <c r="G857" s="178" vm="7762">
        <f ca="1"/>
        <v>922186</v>
      </c>
      <c r="I857" s="178">
        <f ca="1"/>
        <v>1657</v>
      </c>
      <c r="J857" s="180" vm="7763">
        <f ca="1"/>
        <v>44621</v>
      </c>
      <c r="K857" s="180" vm="7764">
        <f ca="1"/>
        <v>79.78</v>
      </c>
      <c r="L857" s="180" vm="7765">
        <f ca="1"/>
        <v>83.73</v>
      </c>
      <c r="M857" s="180" vm="7766">
        <f ca="1"/>
        <v>84.24</v>
      </c>
      <c r="N857" s="180" vm="7767">
        <f ca="1"/>
        <v>79.39</v>
      </c>
      <c r="O857" s="180" vm="7768">
        <f ca="1"/>
        <v>1543452</v>
      </c>
      <c r="Q857" s="182">
        <f t="shared" ca="1" si="27"/>
        <v>-4.832448973907999E-2</v>
      </c>
    </row>
    <row r="858" spans="1:17" x14ac:dyDescent="0.25">
      <c r="A858" s="178">
        <f t="shared" si="28"/>
        <v>854</v>
      </c>
      <c r="B858" s="178" vm="7769">
        <f ca="1"/>
        <v>43454</v>
      </c>
      <c r="C858" s="178" vm="7770">
        <f ca="1"/>
        <v>24.29</v>
      </c>
      <c r="D858" s="178" vm="7771">
        <f ca="1"/>
        <v>24.53</v>
      </c>
      <c r="E858" s="178" vm="7572">
        <f ca="1"/>
        <v>25.2</v>
      </c>
      <c r="F858" s="178" vm="7772">
        <f ca="1"/>
        <v>23.67</v>
      </c>
      <c r="G858" s="178" vm="7773">
        <f ca="1"/>
        <v>1418403</v>
      </c>
      <c r="I858" s="178">
        <f ca="1"/>
        <v>1656</v>
      </c>
      <c r="J858" s="180" vm="7774">
        <f ca="1"/>
        <v>44620</v>
      </c>
      <c r="K858" s="180" vm="7765">
        <f ca="1"/>
        <v>83.73</v>
      </c>
      <c r="L858" s="180" vm="7775">
        <f ca="1"/>
        <v>82.06</v>
      </c>
      <c r="M858" s="180" vm="7776">
        <f ca="1"/>
        <v>84.21</v>
      </c>
      <c r="N858" s="180" vm="7777">
        <f ca="1"/>
        <v>80.64</v>
      </c>
      <c r="O858" s="180" vm="7778">
        <f ca="1"/>
        <v>1801074</v>
      </c>
      <c r="Q858" s="182">
        <f t="shared" ca="1" si="27"/>
        <v>1.3146102879216101E-3</v>
      </c>
    </row>
    <row r="859" spans="1:17" x14ac:dyDescent="0.25">
      <c r="A859" s="178">
        <f t="shared" si="28"/>
        <v>855</v>
      </c>
      <c r="B859" s="178" vm="7779">
        <f ca="1"/>
        <v>43455</v>
      </c>
      <c r="C859" s="178" vm="7780">
        <f ca="1"/>
        <v>24.44</v>
      </c>
      <c r="D859" s="178" vm="7781">
        <f ca="1"/>
        <v>24.33</v>
      </c>
      <c r="E859" s="178" vm="7572">
        <f ca="1"/>
        <v>25.2</v>
      </c>
      <c r="F859" s="178" vm="7781">
        <f ca="1"/>
        <v>24.33</v>
      </c>
      <c r="G859" s="178" vm="7782">
        <f ca="1"/>
        <v>2428543</v>
      </c>
      <c r="I859" s="178">
        <f ca="1"/>
        <v>1655</v>
      </c>
      <c r="J859" s="180" vm="7783">
        <f ca="1"/>
        <v>44617</v>
      </c>
      <c r="K859" s="180" vm="7784">
        <f ca="1"/>
        <v>83.62</v>
      </c>
      <c r="L859" s="180" vm="7785">
        <f ca="1"/>
        <v>83.14</v>
      </c>
      <c r="M859" s="180" vm="7786">
        <f ca="1"/>
        <v>84.44</v>
      </c>
      <c r="N859" s="180" vm="7787">
        <f ca="1"/>
        <v>80.81</v>
      </c>
      <c r="O859" s="180" vm="7788">
        <f ca="1"/>
        <v>1510129</v>
      </c>
      <c r="Q859" s="182">
        <f t="shared" ca="1" si="27"/>
        <v>-3.2236909297841993E-3</v>
      </c>
    </row>
    <row r="860" spans="1:17" x14ac:dyDescent="0.25">
      <c r="A860" s="178">
        <f t="shared" si="28"/>
        <v>856</v>
      </c>
      <c r="B860" s="178" vm="7789">
        <f ca="1"/>
        <v>43458</v>
      </c>
      <c r="C860" s="178" vm="7790">
        <f ca="1"/>
        <v>23.93</v>
      </c>
      <c r="D860" s="178" vm="7791">
        <f ca="1"/>
        <v>24.36</v>
      </c>
      <c r="E860" s="178" vm="7792">
        <f ca="1"/>
        <v>24.42</v>
      </c>
      <c r="F860" s="178" vm="7793">
        <f ca="1"/>
        <v>23.64</v>
      </c>
      <c r="G860" s="178" vm="7794">
        <f ca="1"/>
        <v>665516</v>
      </c>
      <c r="I860" s="178">
        <f ca="1"/>
        <v>1654</v>
      </c>
      <c r="J860" s="180" vm="7795">
        <f ca="1"/>
        <v>44616</v>
      </c>
      <c r="K860" s="180" vm="7796">
        <f ca="1"/>
        <v>83.89</v>
      </c>
      <c r="L860" s="180" vm="7511">
        <f ca="1"/>
        <v>76.48</v>
      </c>
      <c r="M860" s="180" vm="7797">
        <f ca="1"/>
        <v>84.069800000000001</v>
      </c>
      <c r="N860" s="180" vm="7798">
        <f ca="1"/>
        <v>75.709000000000003</v>
      </c>
      <c r="O860" s="180" vm="7799">
        <f ca="1"/>
        <v>2096929</v>
      </c>
      <c r="Q860" s="182">
        <f t="shared" ca="1" si="27"/>
        <v>5.0233570380942755E-2</v>
      </c>
    </row>
    <row r="861" spans="1:17" x14ac:dyDescent="0.25">
      <c r="A861" s="178">
        <f t="shared" si="28"/>
        <v>857</v>
      </c>
      <c r="B861" s="178" vm="7800">
        <f ca="1"/>
        <v>43460</v>
      </c>
      <c r="C861" s="178" vm="7801">
        <f ca="1"/>
        <v>26.47</v>
      </c>
      <c r="D861" s="178" vm="7802">
        <f ca="1"/>
        <v>24.21</v>
      </c>
      <c r="E861" s="178" vm="7803">
        <f ca="1"/>
        <v>26.5</v>
      </c>
      <c r="F861" s="178" vm="7804">
        <f ca="1"/>
        <v>24.1401</v>
      </c>
      <c r="G861" s="178" vm="7805">
        <f ca="1"/>
        <v>1256825</v>
      </c>
      <c r="I861" s="178">
        <f ca="1"/>
        <v>1653</v>
      </c>
      <c r="J861" s="180" vm="7806">
        <f ca="1"/>
        <v>44615</v>
      </c>
      <c r="K861" s="180" vm="7764">
        <f ca="1"/>
        <v>79.78</v>
      </c>
      <c r="L861" s="180" vm="4108">
        <f ca="1"/>
        <v>82.25</v>
      </c>
      <c r="M861" s="180" vm="7807">
        <f ca="1"/>
        <v>83.06</v>
      </c>
      <c r="N861" s="180" vm="7808">
        <f ca="1"/>
        <v>79.44</v>
      </c>
      <c r="O861" s="180" vm="7809">
        <f ca="1"/>
        <v>1984870</v>
      </c>
      <c r="Q861" s="182">
        <f t="shared" ca="1" si="27"/>
        <v>-1.7519240397094432E-2</v>
      </c>
    </row>
    <row r="862" spans="1:17" x14ac:dyDescent="0.25">
      <c r="A862" s="178">
        <f t="shared" si="28"/>
        <v>858</v>
      </c>
      <c r="B862" s="178" vm="7810">
        <f ca="1"/>
        <v>43461</v>
      </c>
      <c r="C862" s="178" vm="7811">
        <f ca="1"/>
        <v>26.68</v>
      </c>
      <c r="D862" s="178" vm="7812">
        <f ca="1"/>
        <v>26.01</v>
      </c>
      <c r="E862" s="178" vm="7811">
        <f ca="1"/>
        <v>26.68</v>
      </c>
      <c r="F862" s="178" vm="7493">
        <f ca="1"/>
        <v>25.51</v>
      </c>
      <c r="G862" s="178" vm="7813">
        <f ca="1"/>
        <v>985617</v>
      </c>
      <c r="I862" s="178">
        <f ca="1"/>
        <v>1652</v>
      </c>
      <c r="J862" s="180" vm="7814">
        <f ca="1"/>
        <v>44614</v>
      </c>
      <c r="K862" s="180" vm="7815">
        <f ca="1"/>
        <v>81.19</v>
      </c>
      <c r="L862" s="180" vm="7816">
        <f ca="1"/>
        <v>78.489999999999995</v>
      </c>
      <c r="M862" s="180" vm="7817">
        <f ca="1"/>
        <v>83.66</v>
      </c>
      <c r="N862" s="180" vm="7818">
        <f ca="1"/>
        <v>78.150000000000006</v>
      </c>
      <c r="O862" s="180" vm="7819">
        <f ca="1"/>
        <v>2533699</v>
      </c>
      <c r="Q862" s="182">
        <f t="shared" ca="1" si="27"/>
        <v>2.4058499112066135E-2</v>
      </c>
    </row>
    <row r="863" spans="1:17" x14ac:dyDescent="0.25">
      <c r="A863" s="178">
        <f t="shared" si="28"/>
        <v>859</v>
      </c>
      <c r="B863" s="178" vm="7820">
        <f ca="1"/>
        <v>43462</v>
      </c>
      <c r="C863" s="178" vm="7821">
        <f ca="1"/>
        <v>26.64</v>
      </c>
      <c r="D863" s="178" vm="7822">
        <f ca="1"/>
        <v>26.61</v>
      </c>
      <c r="E863" s="178" vm="7823">
        <f ca="1"/>
        <v>27.02</v>
      </c>
      <c r="F863" s="178" vm="7824">
        <f ca="1"/>
        <v>26.29</v>
      </c>
      <c r="G863" s="178" vm="7825">
        <f ca="1"/>
        <v>878643</v>
      </c>
      <c r="I863" s="178">
        <f ca="1"/>
        <v>1651</v>
      </c>
      <c r="J863" s="180" vm="7826">
        <f ca="1"/>
        <v>44610</v>
      </c>
      <c r="K863" s="180" vm="7827">
        <f ca="1"/>
        <v>79.260000000000005</v>
      </c>
      <c r="L863" s="180" vm="7828">
        <f ca="1"/>
        <v>83.91</v>
      </c>
      <c r="M863" s="180" vm="7829">
        <f ca="1"/>
        <v>84.03</v>
      </c>
      <c r="N863" s="180" vm="6593">
        <f ca="1"/>
        <v>78.83</v>
      </c>
      <c r="O863" s="180" vm="7830">
        <f ca="1"/>
        <v>3415588</v>
      </c>
      <c r="Q863" s="182">
        <f t="shared" ca="1" si="27"/>
        <v>-3.5082618597885765E-2</v>
      </c>
    </row>
    <row r="864" spans="1:17" x14ac:dyDescent="0.25">
      <c r="A864" s="178">
        <f t="shared" si="28"/>
        <v>860</v>
      </c>
      <c r="B864" s="178" vm="7831">
        <f ca="1"/>
        <v>43465</v>
      </c>
      <c r="C864" s="178" vm="7832">
        <f ca="1"/>
        <v>25.98</v>
      </c>
      <c r="D864" s="178" vm="7833">
        <f ca="1"/>
        <v>26.93</v>
      </c>
      <c r="E864" s="178" vm="7834">
        <f ca="1"/>
        <v>27.099599999999999</v>
      </c>
      <c r="F864" s="178" vm="7835">
        <f ca="1"/>
        <v>25.76</v>
      </c>
      <c r="G864" s="178" vm="7836">
        <f ca="1"/>
        <v>801067</v>
      </c>
      <c r="I864" s="178">
        <f ca="1"/>
        <v>1650</v>
      </c>
      <c r="J864" s="180" vm="7837">
        <f ca="1"/>
        <v>44609</v>
      </c>
      <c r="K864" s="180" vm="7838">
        <f ca="1"/>
        <v>82.09</v>
      </c>
      <c r="L864" s="180" vm="7839">
        <f ca="1"/>
        <v>94.54</v>
      </c>
      <c r="M864" s="180" vm="7840">
        <f ca="1"/>
        <v>94.76</v>
      </c>
      <c r="N864" s="180" vm="7841">
        <f ca="1"/>
        <v>82.05</v>
      </c>
      <c r="O864" s="180" vm="7842">
        <f ca="1"/>
        <v>5147355</v>
      </c>
      <c r="Q864" s="182">
        <f t="shared" ca="1" si="27"/>
        <v>-0.14395320290080121</v>
      </c>
    </row>
    <row r="865" spans="1:17" x14ac:dyDescent="0.25">
      <c r="A865" s="178">
        <f t="shared" si="28"/>
        <v>861</v>
      </c>
      <c r="B865" s="178" vm="7843">
        <f ca="1"/>
        <v>43467</v>
      </c>
      <c r="C865" s="178" vm="7844">
        <f ca="1"/>
        <v>27.6</v>
      </c>
      <c r="D865" s="178" vm="7559">
        <f ca="1"/>
        <v>26.11</v>
      </c>
      <c r="E865" s="178" vm="7845">
        <f ca="1"/>
        <v>27.79</v>
      </c>
      <c r="F865" s="178" vm="7571">
        <f ca="1"/>
        <v>25.74</v>
      </c>
      <c r="G865" s="178" vm="7846">
        <f ca="1"/>
        <v>1985633</v>
      </c>
      <c r="I865" s="178">
        <f ca="1"/>
        <v>1649</v>
      </c>
      <c r="J865" s="180" vm="7847">
        <f ca="1"/>
        <v>44608</v>
      </c>
      <c r="K865" s="180" vm="4412">
        <f ca="1"/>
        <v>94.8</v>
      </c>
      <c r="L865" s="180" vm="629">
        <f ca="1"/>
        <v>93.8</v>
      </c>
      <c r="M865" s="180" vm="7848">
        <f ca="1"/>
        <v>97.899900000000002</v>
      </c>
      <c r="N865" s="180" vm="7849">
        <f ca="1"/>
        <v>93.01</v>
      </c>
      <c r="O865" s="180" vm="7850">
        <f ca="1"/>
        <v>4126461</v>
      </c>
      <c r="Q865" s="182">
        <f t="shared" ca="1" si="27"/>
        <v>-6.5625746349684336E-2</v>
      </c>
    </row>
    <row r="866" spans="1:17" x14ac:dyDescent="0.25">
      <c r="A866" s="178">
        <f t="shared" si="28"/>
        <v>862</v>
      </c>
      <c r="B866" s="178" vm="7851">
        <f ca="1"/>
        <v>43468</v>
      </c>
      <c r="C866" s="178" vm="7852">
        <f ca="1"/>
        <v>27.07</v>
      </c>
      <c r="D866" s="178" vm="7655">
        <f ca="1"/>
        <v>27.3</v>
      </c>
      <c r="E866" s="178" vm="7853">
        <f ca="1"/>
        <v>28.184999999999999</v>
      </c>
      <c r="F866" s="178" vm="7854">
        <f ca="1"/>
        <v>26.8</v>
      </c>
      <c r="G866" s="178" vm="7855">
        <f ca="1"/>
        <v>1152548</v>
      </c>
      <c r="I866" s="178">
        <f ca="1"/>
        <v>1648</v>
      </c>
      <c r="J866" s="180" vm="7856">
        <f ca="1"/>
        <v>44607</v>
      </c>
      <c r="K866" s="180" vm="5688">
        <f ca="1"/>
        <v>101.23</v>
      </c>
      <c r="L866" s="180" vm="7857">
        <f ca="1"/>
        <v>100.3</v>
      </c>
      <c r="M866" s="180" vm="98">
        <f ca="1"/>
        <v>102.01</v>
      </c>
      <c r="N866" s="180" vm="7858">
        <f ca="1"/>
        <v>99.08</v>
      </c>
      <c r="O866" s="180" vm="7859">
        <f ca="1"/>
        <v>1746140</v>
      </c>
      <c r="Q866" s="182">
        <f t="shared" ca="1" si="27"/>
        <v>3.5186581259916042E-2</v>
      </c>
    </row>
    <row r="867" spans="1:17" x14ac:dyDescent="0.25">
      <c r="A867" s="178">
        <f t="shared" si="28"/>
        <v>863</v>
      </c>
      <c r="B867" s="178" vm="7860">
        <f ca="1"/>
        <v>43469</v>
      </c>
      <c r="C867" s="178" vm="7861">
        <f ca="1"/>
        <v>27.71</v>
      </c>
      <c r="D867" s="178" vm="7548">
        <f ca="1"/>
        <v>27.54</v>
      </c>
      <c r="E867" s="178" vm="7862">
        <f ca="1"/>
        <v>27.99</v>
      </c>
      <c r="F867" s="178" vm="7863">
        <f ca="1"/>
        <v>27.1</v>
      </c>
      <c r="G867" s="178" vm="7864">
        <f ca="1"/>
        <v>1155404</v>
      </c>
      <c r="I867" s="178">
        <f ca="1"/>
        <v>1647</v>
      </c>
      <c r="J867" s="180" vm="7865">
        <f ca="1"/>
        <v>44606</v>
      </c>
      <c r="K867" s="180" vm="7866">
        <f ca="1"/>
        <v>97.73</v>
      </c>
      <c r="L867" s="180" vm="7867">
        <f ca="1"/>
        <v>99.18</v>
      </c>
      <c r="M867" s="180" vm="7868">
        <f ca="1"/>
        <v>100.93</v>
      </c>
      <c r="N867" s="180" vm="7869">
        <f ca="1"/>
        <v>96.8001</v>
      </c>
      <c r="O867" s="180" vm="7870">
        <f ca="1"/>
        <v>1455611</v>
      </c>
      <c r="Q867" s="182">
        <f t="shared" ca="1" si="27"/>
        <v>-4.7976410096758132E-3</v>
      </c>
    </row>
    <row r="868" spans="1:17" x14ac:dyDescent="0.25">
      <c r="A868" s="178">
        <f t="shared" si="28"/>
        <v>864</v>
      </c>
      <c r="B868" s="178" vm="7871">
        <f ca="1"/>
        <v>43472</v>
      </c>
      <c r="C868" s="178" vm="7656">
        <f ca="1"/>
        <v>29.17</v>
      </c>
      <c r="D868" s="178" vm="7627">
        <f ca="1"/>
        <v>27.77</v>
      </c>
      <c r="E868" s="178" vm="7872">
        <f ca="1"/>
        <v>29.84</v>
      </c>
      <c r="F868" s="178" vm="7873">
        <f ca="1"/>
        <v>27.7</v>
      </c>
      <c r="G868" s="178" vm="7874">
        <f ca="1"/>
        <v>2139122</v>
      </c>
      <c r="I868" s="178">
        <f ca="1"/>
        <v>1646</v>
      </c>
      <c r="J868" s="180" vm="7875">
        <f ca="1"/>
        <v>44603</v>
      </c>
      <c r="K868" s="180" vm="7876">
        <f ca="1"/>
        <v>98.2</v>
      </c>
      <c r="L868" s="180" vm="7877">
        <f ca="1"/>
        <v>104.78</v>
      </c>
      <c r="M868" s="180" vm="1771">
        <f ca="1"/>
        <v>105.7</v>
      </c>
      <c r="N868" s="180" vm="7878">
        <f ca="1"/>
        <v>96.55</v>
      </c>
      <c r="O868" s="180" vm="7879">
        <f ca="1"/>
        <v>2263513</v>
      </c>
      <c r="Q868" s="182">
        <f t="shared" ca="1" si="27"/>
        <v>-6.9047180942240938E-2</v>
      </c>
    </row>
    <row r="869" spans="1:17" x14ac:dyDescent="0.25">
      <c r="A869" s="178">
        <f t="shared" si="28"/>
        <v>865</v>
      </c>
      <c r="B869" s="178" vm="7880">
        <f ca="1"/>
        <v>43473</v>
      </c>
      <c r="C869" s="178" vm="7881">
        <f ca="1"/>
        <v>30.12</v>
      </c>
      <c r="D869" s="178" vm="7882">
        <f ca="1"/>
        <v>29.51</v>
      </c>
      <c r="E869" s="178" vm="7883">
        <f ca="1"/>
        <v>30.75</v>
      </c>
      <c r="F869" s="178" vm="7647">
        <f ca="1"/>
        <v>29.27</v>
      </c>
      <c r="G869" s="178" vm="7884">
        <f ca="1"/>
        <v>2229298</v>
      </c>
      <c r="I869" s="178">
        <f ca="1"/>
        <v>1645</v>
      </c>
      <c r="J869" s="180" vm="7885">
        <f ca="1"/>
        <v>44602</v>
      </c>
      <c r="K869" s="180" vm="1752">
        <f ca="1"/>
        <v>105.22</v>
      </c>
      <c r="L869" s="180" vm="7886">
        <f ca="1"/>
        <v>105.44</v>
      </c>
      <c r="M869" s="180" vm="7887">
        <f ca="1"/>
        <v>111.18</v>
      </c>
      <c r="N869" s="180" vm="937">
        <f ca="1"/>
        <v>104.16</v>
      </c>
      <c r="O869" s="180" vm="7888">
        <f ca="1"/>
        <v>1599827</v>
      </c>
      <c r="Q869" s="182">
        <f t="shared" ca="1" si="27"/>
        <v>-2.9682437524997378E-2</v>
      </c>
    </row>
    <row r="870" spans="1:17" x14ac:dyDescent="0.25">
      <c r="A870" s="178">
        <f t="shared" si="28"/>
        <v>866</v>
      </c>
      <c r="B870" s="178" vm="7889">
        <f ca="1"/>
        <v>43474</v>
      </c>
      <c r="C870" s="178" vm="7890">
        <f ca="1"/>
        <v>31.37</v>
      </c>
      <c r="D870" s="178" vm="7891">
        <f ca="1"/>
        <v>30.53</v>
      </c>
      <c r="E870" s="178" vm="7892">
        <f ca="1"/>
        <v>31.88</v>
      </c>
      <c r="F870" s="178" vm="7893">
        <f ca="1"/>
        <v>30.06</v>
      </c>
      <c r="G870" s="178" vm="7894">
        <f ca="1"/>
        <v>1498144</v>
      </c>
      <c r="I870" s="178">
        <f ca="1"/>
        <v>1644</v>
      </c>
      <c r="J870" s="180" vm="7895">
        <f ca="1"/>
        <v>44601</v>
      </c>
      <c r="K870" s="180" vm="1494">
        <f ca="1"/>
        <v>108.39</v>
      </c>
      <c r="L870" s="180" vm="7896">
        <f ca="1"/>
        <v>105.98</v>
      </c>
      <c r="M870" s="180" vm="7897">
        <f ca="1"/>
        <v>109.23</v>
      </c>
      <c r="N870" s="180" vm="1077">
        <f ca="1"/>
        <v>104.93</v>
      </c>
      <c r="O870" s="180" vm="7898">
        <f ca="1"/>
        <v>1816282</v>
      </c>
      <c r="Q870" s="182">
        <f t="shared" ca="1" si="27"/>
        <v>4.8292087289271431E-2</v>
      </c>
    </row>
    <row r="871" spans="1:17" x14ac:dyDescent="0.25">
      <c r="A871" s="178">
        <f t="shared" si="28"/>
        <v>867</v>
      </c>
      <c r="B871" s="178" vm="7899">
        <f ca="1"/>
        <v>43475</v>
      </c>
      <c r="C871" s="178" vm="7900">
        <f ca="1"/>
        <v>31.1</v>
      </c>
      <c r="D871" s="178" vm="7901">
        <f ca="1"/>
        <v>30.6</v>
      </c>
      <c r="E871" s="178" vm="7902">
        <f ca="1"/>
        <v>31.83</v>
      </c>
      <c r="F871" s="178" vm="7903">
        <f ca="1"/>
        <v>30.49</v>
      </c>
      <c r="G871" s="178" vm="7904">
        <f ca="1"/>
        <v>1015512</v>
      </c>
      <c r="I871" s="178">
        <f ca="1"/>
        <v>1643</v>
      </c>
      <c r="J871" s="180" vm="7905">
        <f ca="1"/>
        <v>44600</v>
      </c>
      <c r="K871" s="180" vm="7906">
        <f ca="1"/>
        <v>103.28</v>
      </c>
      <c r="L871" s="180" vm="80">
        <f ca="1"/>
        <v>100.2</v>
      </c>
      <c r="M871" s="180" vm="7907">
        <f ca="1"/>
        <v>103.6</v>
      </c>
      <c r="N871" s="180" vm="7908">
        <f ca="1"/>
        <v>98.65</v>
      </c>
      <c r="O871" s="180" vm="7909">
        <f ca="1"/>
        <v>814651</v>
      </c>
      <c r="Q871" s="182">
        <f t="shared" ca="1" si="27"/>
        <v>2.9178355642993259E-2</v>
      </c>
    </row>
    <row r="872" spans="1:17" x14ac:dyDescent="0.25">
      <c r="A872" s="178">
        <f t="shared" si="28"/>
        <v>868</v>
      </c>
      <c r="B872" s="178" vm="7910">
        <f ca="1"/>
        <v>43476</v>
      </c>
      <c r="C872" s="178" vm="7911">
        <f ca="1"/>
        <v>30.96</v>
      </c>
      <c r="D872" s="178" vm="7912">
        <f ca="1"/>
        <v>31.02</v>
      </c>
      <c r="E872" s="178" vm="7913">
        <f ca="1"/>
        <v>31.41</v>
      </c>
      <c r="F872" s="178" vm="7914">
        <f ca="1"/>
        <v>30.551500000000001</v>
      </c>
      <c r="G872" s="178" vm="7915">
        <f ca="1"/>
        <v>876659</v>
      </c>
      <c r="I872" s="178">
        <f ca="1"/>
        <v>1642</v>
      </c>
      <c r="J872" s="180" vm="7916">
        <f ca="1"/>
        <v>44599</v>
      </c>
      <c r="K872" s="180" vm="7917">
        <f ca="1"/>
        <v>100.31</v>
      </c>
      <c r="L872" s="180" vm="4451">
        <f ca="1"/>
        <v>99.96</v>
      </c>
      <c r="M872" s="180" vm="7918">
        <f ca="1"/>
        <v>102.51009999999999</v>
      </c>
      <c r="N872" s="180" vm="7919">
        <f ca="1"/>
        <v>99.385000000000005</v>
      </c>
      <c r="O872" s="180" vm="7920">
        <f ca="1"/>
        <v>756549</v>
      </c>
      <c r="Q872" s="182">
        <f t="shared" ca="1" si="27"/>
        <v>5.6985907774174194E-3</v>
      </c>
    </row>
    <row r="873" spans="1:17" x14ac:dyDescent="0.25">
      <c r="A873" s="178">
        <f t="shared" si="28"/>
        <v>869</v>
      </c>
      <c r="B873" s="178" vm="7921">
        <f ca="1"/>
        <v>43479</v>
      </c>
      <c r="C873" s="178" vm="7922">
        <f ca="1"/>
        <v>29.89</v>
      </c>
      <c r="D873" s="178" vm="7923">
        <f ca="1"/>
        <v>31.33</v>
      </c>
      <c r="E873" s="178" vm="7923">
        <f ca="1"/>
        <v>31.33</v>
      </c>
      <c r="F873" s="178" vm="7924">
        <f ca="1"/>
        <v>29.33</v>
      </c>
      <c r="G873" s="178" vm="7925">
        <f ca="1"/>
        <v>2108971</v>
      </c>
      <c r="I873" s="178">
        <f ca="1"/>
        <v>1641</v>
      </c>
      <c r="J873" s="180" vm="7926">
        <f ca="1"/>
        <v>44596</v>
      </c>
      <c r="K873" s="180" vm="7927">
        <f ca="1"/>
        <v>99.74</v>
      </c>
      <c r="L873" s="180" vm="7928">
        <f ca="1"/>
        <v>99.344999999999999</v>
      </c>
      <c r="M873" s="180" vm="7929">
        <f ca="1"/>
        <v>101.12</v>
      </c>
      <c r="N873" s="180" vm="1669">
        <f ca="1"/>
        <v>97.12</v>
      </c>
      <c r="O873" s="180" vm="7930">
        <f ca="1"/>
        <v>1232383</v>
      </c>
      <c r="Q873" s="182">
        <f t="shared" ca="1" si="27"/>
        <v>9.1655977298839876E-3</v>
      </c>
    </row>
    <row r="874" spans="1:17" x14ac:dyDescent="0.25">
      <c r="A874" s="178">
        <f t="shared" si="28"/>
        <v>870</v>
      </c>
      <c r="B874" s="178" vm="7931">
        <f ca="1"/>
        <v>43480</v>
      </c>
      <c r="C874" s="178" vm="7932">
        <f ca="1"/>
        <v>30.05</v>
      </c>
      <c r="D874" s="178" vm="7933">
        <f ca="1"/>
        <v>29.83</v>
      </c>
      <c r="E874" s="178" vm="7934">
        <f ca="1"/>
        <v>30.51</v>
      </c>
      <c r="F874" s="178" vm="7935">
        <f ca="1"/>
        <v>28.9</v>
      </c>
      <c r="G874" s="178" vm="7936">
        <f ca="1"/>
        <v>1469455</v>
      </c>
      <c r="I874" s="178">
        <f ca="1"/>
        <v>1640</v>
      </c>
      <c r="J874" s="180" vm="7937">
        <f ca="1"/>
        <v>44595</v>
      </c>
      <c r="K874" s="180" vm="7938">
        <f ca="1"/>
        <v>98.83</v>
      </c>
      <c r="L874" s="180" vm="7939">
        <f ca="1"/>
        <v>100.25</v>
      </c>
      <c r="M874" s="180" vm="5801">
        <f ca="1"/>
        <v>102.94</v>
      </c>
      <c r="N874" s="180" vm="7940">
        <f ca="1"/>
        <v>98.37</v>
      </c>
      <c r="O874" s="180" vm="7941">
        <f ca="1"/>
        <v>1336439</v>
      </c>
      <c r="Q874" s="182">
        <f t="shared" ca="1" si="27"/>
        <v>-4.723264787556794E-2</v>
      </c>
    </row>
    <row r="875" spans="1:17" x14ac:dyDescent="0.25">
      <c r="A875" s="178">
        <f t="shared" si="28"/>
        <v>871</v>
      </c>
      <c r="B875" s="178" vm="7942">
        <f ca="1"/>
        <v>43481</v>
      </c>
      <c r="C875" s="178" vm="7891">
        <f ca="1"/>
        <v>30.53</v>
      </c>
      <c r="D875" s="178" vm="7943">
        <f ca="1"/>
        <v>30.11</v>
      </c>
      <c r="E875" s="178" vm="7944">
        <f ca="1"/>
        <v>30.57</v>
      </c>
      <c r="F875" s="178" vm="7945">
        <f ca="1"/>
        <v>29.7</v>
      </c>
      <c r="G875" s="178" vm="7946">
        <f ca="1"/>
        <v>1048056</v>
      </c>
      <c r="I875" s="178">
        <f ca="1"/>
        <v>1639</v>
      </c>
      <c r="J875" s="180" vm="7947">
        <f ca="1"/>
        <v>44594</v>
      </c>
      <c r="K875" s="180" vm="7948">
        <f ca="1"/>
        <v>103.61</v>
      </c>
      <c r="L875" s="180" vm="444">
        <f ca="1"/>
        <v>106.36</v>
      </c>
      <c r="M875" s="180" vm="852">
        <f ca="1"/>
        <v>106.4</v>
      </c>
      <c r="N875" s="180" vm="7949">
        <f ca="1"/>
        <v>101.51</v>
      </c>
      <c r="O875" s="180" vm="7950">
        <f ca="1"/>
        <v>1157090</v>
      </c>
      <c r="Q875" s="182">
        <f t="shared" ca="1" si="27"/>
        <v>-4.824624979001036E-4</v>
      </c>
    </row>
    <row r="876" spans="1:17" x14ac:dyDescent="0.25">
      <c r="A876" s="178">
        <f t="shared" si="28"/>
        <v>872</v>
      </c>
      <c r="B876" s="178" vm="7951">
        <f ca="1"/>
        <v>43482</v>
      </c>
      <c r="C876" s="178" vm="7952">
        <f ca="1"/>
        <v>30.69</v>
      </c>
      <c r="D876" s="178" vm="7953">
        <f ca="1"/>
        <v>30.26</v>
      </c>
      <c r="E876" s="178" vm="7954">
        <f ca="1"/>
        <v>31.17</v>
      </c>
      <c r="F876" s="178" vm="7953">
        <f ca="1"/>
        <v>30.26</v>
      </c>
      <c r="G876" s="178" vm="7955">
        <f ca="1"/>
        <v>1095780</v>
      </c>
      <c r="I876" s="178">
        <f ca="1"/>
        <v>1638</v>
      </c>
      <c r="J876" s="180" vm="7956">
        <f ca="1"/>
        <v>44593</v>
      </c>
      <c r="K876" s="180" vm="317">
        <f ca="1"/>
        <v>103.66</v>
      </c>
      <c r="L876" s="180" vm="3492">
        <f ca="1"/>
        <v>103.26</v>
      </c>
      <c r="M876" s="180" vm="937">
        <f ca="1"/>
        <v>104.16</v>
      </c>
      <c r="N876" s="180" vm="7957">
        <f ca="1"/>
        <v>99.41</v>
      </c>
      <c r="O876" s="180" vm="7958">
        <f ca="1"/>
        <v>1314083</v>
      </c>
      <c r="Q876" s="182">
        <f t="shared" ca="1" si="27"/>
        <v>1.0083467247741772E-2</v>
      </c>
    </row>
    <row r="877" spans="1:17" x14ac:dyDescent="0.25">
      <c r="A877" s="178">
        <f t="shared" si="28"/>
        <v>873</v>
      </c>
      <c r="B877" s="178" vm="7959">
        <f ca="1"/>
        <v>43483</v>
      </c>
      <c r="C877" s="178" vm="7960">
        <f ca="1"/>
        <v>29.39</v>
      </c>
      <c r="D877" s="178" vm="7961">
        <f ca="1"/>
        <v>31</v>
      </c>
      <c r="E877" s="178" vm="7962">
        <f ca="1"/>
        <v>31.121600000000001</v>
      </c>
      <c r="F877" s="178" vm="7963">
        <f ca="1"/>
        <v>28.96</v>
      </c>
      <c r="G877" s="178" vm="7964">
        <f ca="1"/>
        <v>1799335</v>
      </c>
      <c r="I877" s="178">
        <f ca="1"/>
        <v>1637</v>
      </c>
      <c r="J877" s="180" vm="7965">
        <f ca="1"/>
        <v>44592</v>
      </c>
      <c r="K877" s="180" vm="7966">
        <f ca="1"/>
        <v>102.62</v>
      </c>
      <c r="L877" s="180" vm="7967">
        <f ca="1"/>
        <v>96.57</v>
      </c>
      <c r="M877" s="180" vm="7968">
        <f ca="1"/>
        <v>102.9</v>
      </c>
      <c r="N877" s="180" vm="7969">
        <f ca="1"/>
        <v>96.47</v>
      </c>
      <c r="O877" s="180" vm="7970">
        <f ca="1"/>
        <v>1588632</v>
      </c>
      <c r="Q877" s="182">
        <f t="shared" ca="1" si="27"/>
        <v>6.1386215594774078E-2</v>
      </c>
    </row>
    <row r="878" spans="1:17" x14ac:dyDescent="0.25">
      <c r="A878" s="178">
        <f t="shared" si="28"/>
        <v>874</v>
      </c>
      <c r="B878" s="178" vm="7971">
        <f ca="1"/>
        <v>43487</v>
      </c>
      <c r="C878" s="178" vm="7972">
        <f ca="1"/>
        <v>28.74</v>
      </c>
      <c r="D878" s="178" vm="7973">
        <f ca="1"/>
        <v>29.01</v>
      </c>
      <c r="E878" s="178" vm="7974">
        <f ca="1"/>
        <v>29.54</v>
      </c>
      <c r="F878" s="178" vm="7975">
        <f ca="1"/>
        <v>28.5</v>
      </c>
      <c r="G878" s="178" vm="7976">
        <f ca="1"/>
        <v>1807690</v>
      </c>
      <c r="I878" s="178">
        <f ca="1"/>
        <v>1636</v>
      </c>
      <c r="J878" s="180" vm="7977">
        <f ca="1"/>
        <v>44589</v>
      </c>
      <c r="K878" s="180" vm="617">
        <f ca="1"/>
        <v>96.51</v>
      </c>
      <c r="L878" s="180" vm="7978">
        <f ca="1"/>
        <v>94.4</v>
      </c>
      <c r="M878" s="180" vm="5864">
        <f ca="1"/>
        <v>96.63</v>
      </c>
      <c r="N878" s="180" vm="7979">
        <f ca="1"/>
        <v>89.6</v>
      </c>
      <c r="O878" s="180" vm="7980">
        <f ca="1"/>
        <v>1647155</v>
      </c>
      <c r="Q878" s="182">
        <f t="shared" ca="1" si="27"/>
        <v>2.8695016257604459E-2</v>
      </c>
    </row>
    <row r="879" spans="1:17" x14ac:dyDescent="0.25">
      <c r="A879" s="178">
        <f t="shared" si="28"/>
        <v>875</v>
      </c>
      <c r="B879" s="178" vm="7981">
        <f ca="1"/>
        <v>43488</v>
      </c>
      <c r="C879" s="178" vm="7982">
        <f ca="1"/>
        <v>28.79</v>
      </c>
      <c r="D879" s="178" vm="7983">
        <f ca="1"/>
        <v>28.8</v>
      </c>
      <c r="E879" s="178" vm="7945">
        <f ca="1"/>
        <v>29.7</v>
      </c>
      <c r="F879" s="178" vm="7984">
        <f ca="1"/>
        <v>28.69</v>
      </c>
      <c r="G879" s="178" vm="7985">
        <f ca="1"/>
        <v>1007212</v>
      </c>
      <c r="I879" s="178">
        <f ca="1"/>
        <v>1635</v>
      </c>
      <c r="J879" s="180" vm="7986">
        <f ca="1"/>
        <v>44588</v>
      </c>
      <c r="K879" s="180" vm="7987">
        <f ca="1"/>
        <v>93.78</v>
      </c>
      <c r="L879" s="180" vm="5811">
        <f ca="1"/>
        <v>97.5</v>
      </c>
      <c r="M879" s="180" vm="7988">
        <f ca="1"/>
        <v>98.91</v>
      </c>
      <c r="N879" s="180" vm="7989">
        <f ca="1"/>
        <v>92.864999999999995</v>
      </c>
      <c r="O879" s="180" vm="7990">
        <f ca="1"/>
        <v>1947865</v>
      </c>
      <c r="Q879" s="182">
        <f t="shared" ca="1" si="27"/>
        <v>-1.0606802878001989E-2</v>
      </c>
    </row>
    <row r="880" spans="1:17" x14ac:dyDescent="0.25">
      <c r="A880" s="178">
        <f t="shared" si="28"/>
        <v>876</v>
      </c>
      <c r="B880" s="178" vm="7991">
        <f ca="1"/>
        <v>43489</v>
      </c>
      <c r="C880" s="178" vm="7992">
        <f ca="1"/>
        <v>28.81</v>
      </c>
      <c r="D880" s="178" vm="7983">
        <f ca="1"/>
        <v>28.8</v>
      </c>
      <c r="E880" s="178" vm="7993">
        <f ca="1"/>
        <v>28.971900000000002</v>
      </c>
      <c r="F880" s="178" vm="7994">
        <f ca="1"/>
        <v>28.143799999999999</v>
      </c>
      <c r="G880" s="178" vm="7995">
        <f ca="1"/>
        <v>949215</v>
      </c>
      <c r="I880" s="178">
        <f ca="1"/>
        <v>1634</v>
      </c>
      <c r="J880" s="180" vm="7996">
        <f ca="1"/>
        <v>44587</v>
      </c>
      <c r="K880" s="180" vm="7997">
        <f ca="1"/>
        <v>94.78</v>
      </c>
      <c r="L880" s="180" vm="7998">
        <f ca="1"/>
        <v>104.38</v>
      </c>
      <c r="M880" s="180" vm="57">
        <f ca="1"/>
        <v>104.71</v>
      </c>
      <c r="N880" s="180" vm="642">
        <f ca="1"/>
        <v>93.99</v>
      </c>
      <c r="O880" s="180" vm="7999">
        <f ca="1"/>
        <v>2704516</v>
      </c>
      <c r="Q880" s="182">
        <f t="shared" ca="1" si="27"/>
        <v>-6.7416050425046212E-2</v>
      </c>
    </row>
    <row r="881" spans="1:17" x14ac:dyDescent="0.25">
      <c r="A881" s="178">
        <f t="shared" si="28"/>
        <v>877</v>
      </c>
      <c r="B881" s="178" vm="8000">
        <f ca="1"/>
        <v>43490</v>
      </c>
      <c r="C881" s="178" vm="7935">
        <f ca="1"/>
        <v>28.9</v>
      </c>
      <c r="D881" s="178" vm="7973">
        <f ca="1"/>
        <v>29.01</v>
      </c>
      <c r="E881" s="178" vm="8001">
        <f ca="1"/>
        <v>29.36</v>
      </c>
      <c r="F881" s="178" vm="8002">
        <f ca="1"/>
        <v>28.77</v>
      </c>
      <c r="G881" s="178" vm="8003">
        <f ca="1"/>
        <v>637751</v>
      </c>
      <c r="I881" s="178">
        <f ca="1"/>
        <v>1633</v>
      </c>
      <c r="J881" s="180" vm="8004">
        <f ca="1"/>
        <v>44586</v>
      </c>
      <c r="K881" s="180" vm="8005">
        <f ca="1"/>
        <v>101.39</v>
      </c>
      <c r="L881" s="180" vm="8006">
        <f ca="1"/>
        <v>103.01</v>
      </c>
      <c r="M881" s="180" vm="8007">
        <f ca="1"/>
        <v>103.54</v>
      </c>
      <c r="N881" s="180" vm="8008">
        <f ca="1"/>
        <v>100.01</v>
      </c>
      <c r="O881" s="180" vm="8009">
        <f ca="1"/>
        <v>2050029</v>
      </c>
      <c r="Q881" s="182">
        <f t="shared" ca="1" si="27"/>
        <v>-4.5690290809242598E-2</v>
      </c>
    </row>
    <row r="882" spans="1:17" x14ac:dyDescent="0.25">
      <c r="A882" s="178">
        <f t="shared" si="28"/>
        <v>878</v>
      </c>
      <c r="B882" s="178" vm="8010">
        <f ca="1"/>
        <v>43493</v>
      </c>
      <c r="C882" s="178" vm="8011">
        <f ca="1"/>
        <v>28.89</v>
      </c>
      <c r="D882" s="178" vm="8012">
        <f ca="1"/>
        <v>28.7</v>
      </c>
      <c r="E882" s="178" vm="8013">
        <f ca="1"/>
        <v>28.94</v>
      </c>
      <c r="F882" s="178" vm="8014">
        <f ca="1"/>
        <v>28.36</v>
      </c>
      <c r="G882" s="178" vm="8015">
        <f ca="1"/>
        <v>593289</v>
      </c>
      <c r="I882" s="178">
        <f ca="1"/>
        <v>1632</v>
      </c>
      <c r="J882" s="180" vm="8016">
        <f ca="1"/>
        <v>44585</v>
      </c>
      <c r="K882" s="180" vm="8017">
        <f ca="1"/>
        <v>106.13</v>
      </c>
      <c r="L882" s="180" vm="8018">
        <f ca="1"/>
        <v>96.451400000000007</v>
      </c>
      <c r="M882" s="180" vm="8019">
        <f ca="1"/>
        <v>106.84</v>
      </c>
      <c r="N882" s="180" vm="8020">
        <f ca="1"/>
        <v>94.712500000000006</v>
      </c>
      <c r="O882" s="180" vm="8021">
        <f ca="1"/>
        <v>3092985</v>
      </c>
      <c r="Q882" s="182">
        <f t="shared" ca="1" si="27"/>
        <v>3.8320336554233198E-2</v>
      </c>
    </row>
    <row r="883" spans="1:17" x14ac:dyDescent="0.25">
      <c r="A883" s="178">
        <f t="shared" si="28"/>
        <v>879</v>
      </c>
      <c r="B883" s="178" vm="8022">
        <f ca="1"/>
        <v>43494</v>
      </c>
      <c r="C883" s="178" vm="8023">
        <f ca="1"/>
        <v>28.35</v>
      </c>
      <c r="D883" s="178" vm="8024">
        <f ca="1"/>
        <v>28.91</v>
      </c>
      <c r="E883" s="178" vm="8025">
        <f ca="1"/>
        <v>29</v>
      </c>
      <c r="F883" s="178" vm="8026">
        <f ca="1"/>
        <v>28.09</v>
      </c>
      <c r="G883" s="178" vm="8027">
        <f ca="1"/>
        <v>1188434</v>
      </c>
      <c r="I883" s="178">
        <f ca="1"/>
        <v>1631</v>
      </c>
      <c r="J883" s="180" vm="8028">
        <f ca="1"/>
        <v>44582</v>
      </c>
      <c r="K883" s="180" vm="865">
        <f ca="1"/>
        <v>102.14</v>
      </c>
      <c r="L883" s="180" vm="4840">
        <f ca="1"/>
        <v>104.91</v>
      </c>
      <c r="M883" s="180" vm="8029">
        <f ca="1"/>
        <v>107.767</v>
      </c>
      <c r="N883" s="180" vm="1059">
        <f ca="1"/>
        <v>100.46</v>
      </c>
      <c r="O883" s="180" vm="8030">
        <f ca="1"/>
        <v>3366969</v>
      </c>
      <c r="Q883" s="182">
        <f t="shared" ca="1" si="27"/>
        <v>-4.2457625013366876E-2</v>
      </c>
    </row>
    <row r="884" spans="1:17" x14ac:dyDescent="0.25">
      <c r="A884" s="178">
        <f t="shared" si="28"/>
        <v>880</v>
      </c>
      <c r="B884" s="178" vm="8031">
        <f ca="1"/>
        <v>43495</v>
      </c>
      <c r="C884" s="178" vm="8032">
        <f ca="1"/>
        <v>28.49</v>
      </c>
      <c r="D884" s="178" vm="8033">
        <f ca="1"/>
        <v>28.59</v>
      </c>
      <c r="E884" s="178" vm="8034">
        <f ca="1"/>
        <v>28.86</v>
      </c>
      <c r="F884" s="178" vm="8035">
        <f ca="1"/>
        <v>28.27</v>
      </c>
      <c r="G884" s="178" vm="8036">
        <f ca="1"/>
        <v>629962</v>
      </c>
      <c r="I884" s="178">
        <f ca="1"/>
        <v>1630</v>
      </c>
      <c r="J884" s="180" vm="8037">
        <f ca="1"/>
        <v>44581</v>
      </c>
      <c r="K884" s="180" vm="424">
        <f ca="1"/>
        <v>106.57</v>
      </c>
      <c r="L884" s="180" vm="8038">
        <f ca="1"/>
        <v>115.36</v>
      </c>
      <c r="M884" s="180" vm="8039">
        <f ca="1"/>
        <v>117.2277</v>
      </c>
      <c r="N884" s="180" vm="154">
        <f ca="1"/>
        <v>106.35</v>
      </c>
      <c r="O884" s="180" vm="8040">
        <f ca="1"/>
        <v>2826696</v>
      </c>
      <c r="Q884" s="182">
        <f t="shared" ca="1" si="27"/>
        <v>-6.3176986618922432E-2</v>
      </c>
    </row>
    <row r="885" spans="1:17" x14ac:dyDescent="0.25">
      <c r="A885" s="178">
        <f t="shared" si="28"/>
        <v>881</v>
      </c>
      <c r="B885" s="178" vm="8041">
        <f ca="1"/>
        <v>43496</v>
      </c>
      <c r="C885" s="178" vm="8042">
        <f ca="1"/>
        <v>28.72</v>
      </c>
      <c r="D885" s="178" vm="8032">
        <f ca="1"/>
        <v>28.49</v>
      </c>
      <c r="E885" s="178" vm="8002">
        <f ca="1"/>
        <v>28.77</v>
      </c>
      <c r="F885" s="178" vm="8043">
        <f ca="1"/>
        <v>28</v>
      </c>
      <c r="G885" s="178" vm="8044">
        <f ca="1"/>
        <v>941620</v>
      </c>
      <c r="I885" s="178">
        <f ca="1"/>
        <v>1629</v>
      </c>
      <c r="J885" s="180" vm="8045">
        <f ca="1"/>
        <v>44580</v>
      </c>
      <c r="K885" s="180" vm="8046">
        <f ca="1"/>
        <v>113.52</v>
      </c>
      <c r="L885" s="180" vm="8047">
        <f ca="1"/>
        <v>118.1</v>
      </c>
      <c r="M885" s="180" vm="8048">
        <f ca="1"/>
        <v>121.5399</v>
      </c>
      <c r="N885" s="180" vm="8049">
        <f ca="1"/>
        <v>113.35</v>
      </c>
      <c r="O885" s="180" vm="8050">
        <f ca="1"/>
        <v>1642679</v>
      </c>
      <c r="Q885" s="182">
        <f t="shared" ca="1" si="27"/>
        <v>-3.9213936960756188E-2</v>
      </c>
    </row>
    <row r="886" spans="1:17" x14ac:dyDescent="0.25">
      <c r="A886" s="178">
        <f t="shared" si="28"/>
        <v>882</v>
      </c>
      <c r="B886" s="178" vm="8051">
        <f ca="1"/>
        <v>43497</v>
      </c>
      <c r="C886" s="178" vm="8052">
        <f ca="1"/>
        <v>27.25</v>
      </c>
      <c r="D886" s="178" vm="8034">
        <f ca="1"/>
        <v>28.86</v>
      </c>
      <c r="E886" s="178" vm="8053">
        <f ca="1"/>
        <v>28.93</v>
      </c>
      <c r="F886" s="178" vm="8054">
        <f ca="1"/>
        <v>27.074999999999999</v>
      </c>
      <c r="G886" s="178" vm="8055">
        <f ca="1"/>
        <v>1587943</v>
      </c>
      <c r="I886" s="178">
        <f ca="1"/>
        <v>1628</v>
      </c>
      <c r="J886" s="180" vm="8056">
        <f ca="1"/>
        <v>44579</v>
      </c>
      <c r="K886" s="180" vm="5485">
        <f ca="1"/>
        <v>118.06</v>
      </c>
      <c r="L886" s="180" vm="8057">
        <f ca="1"/>
        <v>119</v>
      </c>
      <c r="M886" s="180" vm="8058">
        <f ca="1"/>
        <v>122.7</v>
      </c>
      <c r="N886" s="180" vm="8059">
        <f ca="1"/>
        <v>117.72</v>
      </c>
      <c r="O886" s="180" vm="8060">
        <f ca="1"/>
        <v>1643172</v>
      </c>
      <c r="Q886" s="182">
        <f t="shared" ca="1" si="27"/>
        <v>-3.7244537484965173E-2</v>
      </c>
    </row>
    <row r="887" spans="1:17" x14ac:dyDescent="0.25">
      <c r="A887" s="178">
        <f t="shared" si="28"/>
        <v>883</v>
      </c>
      <c r="B887" s="178" vm="8061">
        <f ca="1"/>
        <v>43500</v>
      </c>
      <c r="C887" s="178" vm="7844">
        <f ca="1"/>
        <v>27.6</v>
      </c>
      <c r="D887" s="178" vm="8062">
        <f ca="1"/>
        <v>27.23</v>
      </c>
      <c r="E887" s="178" vm="8026">
        <f ca="1"/>
        <v>28.09</v>
      </c>
      <c r="F887" s="178" vm="8063">
        <f ca="1"/>
        <v>27.1587</v>
      </c>
      <c r="G887" s="178" vm="8064">
        <f ca="1"/>
        <v>1254423</v>
      </c>
      <c r="I887" s="178">
        <f ca="1"/>
        <v>1627</v>
      </c>
      <c r="J887" s="180" vm="8065">
        <f ca="1"/>
        <v>44575</v>
      </c>
      <c r="K887" s="180" vm="8066">
        <f ca="1"/>
        <v>122.54</v>
      </c>
      <c r="L887" s="180" vm="3245">
        <f ca="1"/>
        <v>124</v>
      </c>
      <c r="M887" s="180" vm="8067">
        <f ca="1"/>
        <v>125.8115</v>
      </c>
      <c r="N887" s="180" vm="8068">
        <f ca="1"/>
        <v>118.21</v>
      </c>
      <c r="O887" s="180" vm="8069">
        <f ca="1"/>
        <v>2594333</v>
      </c>
      <c r="Q887" s="182">
        <f t="shared" ca="1" si="27"/>
        <v>-2.6812121005905097E-2</v>
      </c>
    </row>
    <row r="888" spans="1:17" x14ac:dyDescent="0.25">
      <c r="A888" s="178">
        <f t="shared" si="28"/>
        <v>884</v>
      </c>
      <c r="B888" s="178" vm="8070">
        <f ca="1"/>
        <v>43501</v>
      </c>
      <c r="C888" s="178" vm="8071">
        <f ca="1"/>
        <v>27.67</v>
      </c>
      <c r="D888" s="178" vm="7844">
        <f ca="1"/>
        <v>27.6</v>
      </c>
      <c r="E888" s="178" vm="8032">
        <f ca="1"/>
        <v>28.49</v>
      </c>
      <c r="F888" s="178" vm="8072">
        <f ca="1"/>
        <v>27.58</v>
      </c>
      <c r="G888" s="178" vm="8073">
        <f ca="1"/>
        <v>765741</v>
      </c>
      <c r="I888" s="178">
        <f ca="1"/>
        <v>1626</v>
      </c>
      <c r="J888" s="180" vm="8074">
        <f ca="1"/>
        <v>44574</v>
      </c>
      <c r="K888" s="180" vm="8075">
        <f ca="1"/>
        <v>125.87</v>
      </c>
      <c r="L888" s="180" vm="2244">
        <f ca="1"/>
        <v>136.05000000000001</v>
      </c>
      <c r="M888" s="180" vm="8076">
        <f ca="1"/>
        <v>136.44999999999999</v>
      </c>
      <c r="N888" s="180" vm="5333">
        <f ca="1"/>
        <v>125.21</v>
      </c>
      <c r="O888" s="180" vm="8077">
        <f ca="1"/>
        <v>2780277</v>
      </c>
      <c r="Q888" s="182">
        <f t="shared" ca="1" si="27"/>
        <v>-6.9358261147312014E-2</v>
      </c>
    </row>
    <row r="889" spans="1:17" x14ac:dyDescent="0.25">
      <c r="A889" s="178">
        <f t="shared" si="28"/>
        <v>885</v>
      </c>
      <c r="B889" s="178" vm="8078">
        <f ca="1"/>
        <v>43502</v>
      </c>
      <c r="C889" s="178" vm="8052">
        <f ca="1"/>
        <v>27.25</v>
      </c>
      <c r="D889" s="178" vm="7614">
        <f ca="1"/>
        <v>27.76</v>
      </c>
      <c r="E889" s="178" vm="8079">
        <f ca="1"/>
        <v>28.1</v>
      </c>
      <c r="F889" s="178" vm="7617">
        <f ca="1"/>
        <v>26.51</v>
      </c>
      <c r="G889" s="178" vm="8080">
        <f ca="1"/>
        <v>1657759</v>
      </c>
      <c r="I889" s="178">
        <f ca="1"/>
        <v>1625</v>
      </c>
      <c r="J889" s="180" vm="8081">
        <f ca="1"/>
        <v>44573</v>
      </c>
      <c r="K889" s="180" vm="8082">
        <f ca="1"/>
        <v>134.91</v>
      </c>
      <c r="L889" s="180" vm="2313">
        <f ca="1"/>
        <v>131.72</v>
      </c>
      <c r="M889" s="180" vm="8083">
        <f ca="1"/>
        <v>136.81</v>
      </c>
      <c r="N889" s="180" vm="8084">
        <f ca="1"/>
        <v>130.49199999999999</v>
      </c>
      <c r="O889" s="180" vm="8085">
        <f ca="1"/>
        <v>4529089</v>
      </c>
      <c r="Q889" s="182">
        <f t="shared" ca="1" si="27"/>
        <v>6.6185418000136872E-2</v>
      </c>
    </row>
    <row r="890" spans="1:17" x14ac:dyDescent="0.25">
      <c r="A890" s="178">
        <f t="shared" si="28"/>
        <v>886</v>
      </c>
      <c r="B890" s="178" vm="8086">
        <f ca="1"/>
        <v>43503</v>
      </c>
      <c r="C890" s="178" vm="8087">
        <f ca="1"/>
        <v>27.04</v>
      </c>
      <c r="D890" s="178" vm="8088">
        <f ca="1"/>
        <v>27.06</v>
      </c>
      <c r="E890" s="178" vm="8089">
        <f ca="1"/>
        <v>27.21</v>
      </c>
      <c r="F890" s="178" vm="8090">
        <f ca="1"/>
        <v>26.69</v>
      </c>
      <c r="G890" s="178" vm="8091">
        <f ca="1"/>
        <v>909257</v>
      </c>
      <c r="I890" s="178">
        <f ca="1"/>
        <v>1624</v>
      </c>
      <c r="J890" s="180" vm="8092">
        <f ca="1"/>
        <v>44572</v>
      </c>
      <c r="K890" s="180" vm="8093">
        <f ca="1"/>
        <v>126.27</v>
      </c>
      <c r="L890" s="180" vm="5578">
        <f ca="1"/>
        <v>124.02</v>
      </c>
      <c r="M890" s="180" vm="8094">
        <f ca="1"/>
        <v>126.375</v>
      </c>
      <c r="N890" s="180" vm="8095">
        <f ca="1"/>
        <v>120.5</v>
      </c>
      <c r="O890" s="180" vm="8096">
        <f ca="1"/>
        <v>1708661</v>
      </c>
      <c r="Q890" s="182">
        <f t="shared" ca="1" si="27"/>
        <v>2.949544794847795E-2</v>
      </c>
    </row>
    <row r="891" spans="1:17" x14ac:dyDescent="0.25">
      <c r="A891" s="178">
        <f t="shared" si="28"/>
        <v>887</v>
      </c>
      <c r="B891" s="178" vm="8097">
        <f ca="1"/>
        <v>43504</v>
      </c>
      <c r="C891" s="178" vm="8098">
        <f ca="1"/>
        <v>27.05</v>
      </c>
      <c r="D891" s="178" vm="8099">
        <f ca="1"/>
        <v>27.11</v>
      </c>
      <c r="E891" s="178" vm="8100">
        <f ca="1"/>
        <v>27.49</v>
      </c>
      <c r="F891" s="178" vm="8101">
        <f ca="1"/>
        <v>27.01</v>
      </c>
      <c r="G891" s="178" vm="8102">
        <f ca="1"/>
        <v>1085264</v>
      </c>
      <c r="I891" s="178">
        <f ca="1"/>
        <v>1623</v>
      </c>
      <c r="J891" s="180" vm="8103">
        <f ca="1"/>
        <v>44571</v>
      </c>
      <c r="K891" s="180" vm="8104">
        <f ca="1"/>
        <v>122.6</v>
      </c>
      <c r="L891" s="180" vm="8105">
        <f ca="1"/>
        <v>124.265</v>
      </c>
      <c r="M891" s="180" vm="8106">
        <f ca="1"/>
        <v>124.3541</v>
      </c>
      <c r="N891" s="180" vm="8107">
        <f ca="1"/>
        <v>115.58</v>
      </c>
      <c r="O891" s="180" vm="8108">
        <f ca="1"/>
        <v>3207720</v>
      </c>
      <c r="Q891" s="182">
        <f t="shared" ca="1" si="27"/>
        <v>-2.4971092094090784E-2</v>
      </c>
    </row>
    <row r="892" spans="1:17" x14ac:dyDescent="0.25">
      <c r="A892" s="178">
        <f t="shared" si="28"/>
        <v>888</v>
      </c>
      <c r="B892" s="178" vm="8109">
        <f ca="1"/>
        <v>43507</v>
      </c>
      <c r="C892" s="178" vm="8110">
        <f ca="1"/>
        <v>26.71</v>
      </c>
      <c r="D892" s="178" vm="7852">
        <f ca="1"/>
        <v>27.07</v>
      </c>
      <c r="E892" s="178" vm="8052">
        <f ca="1"/>
        <v>27.25</v>
      </c>
      <c r="F892" s="178" vm="8111">
        <f ca="1"/>
        <v>26.41</v>
      </c>
      <c r="G892" s="178" vm="8112">
        <f ca="1"/>
        <v>1216283</v>
      </c>
      <c r="I892" s="178">
        <f ca="1"/>
        <v>1622</v>
      </c>
      <c r="J892" s="180" vm="8113">
        <f ca="1"/>
        <v>44568</v>
      </c>
      <c r="K892" s="180" vm="8114">
        <f ca="1"/>
        <v>125.7</v>
      </c>
      <c r="L892" s="180" vm="3048">
        <f ca="1"/>
        <v>128.22</v>
      </c>
      <c r="M892" s="180" vm="3058">
        <f ca="1"/>
        <v>132.72999999999999</v>
      </c>
      <c r="N892" s="180" vm="8115">
        <f ca="1"/>
        <v>124.34</v>
      </c>
      <c r="O892" s="180" vm="8116">
        <f ca="1"/>
        <v>1994590</v>
      </c>
      <c r="Q892" s="182">
        <f t="shared" ca="1" si="27"/>
        <v>-2.3430586774623847E-2</v>
      </c>
    </row>
    <row r="893" spans="1:17" x14ac:dyDescent="0.25">
      <c r="A893" s="178">
        <f t="shared" si="28"/>
        <v>889</v>
      </c>
      <c r="B893" s="178" vm="8117">
        <f ca="1"/>
        <v>43508</v>
      </c>
      <c r="C893" s="178" vm="7625">
        <f ca="1"/>
        <v>27.09</v>
      </c>
      <c r="D893" s="178" vm="8118">
        <f ca="1"/>
        <v>26.9</v>
      </c>
      <c r="E893" s="178" vm="8119">
        <f ca="1"/>
        <v>27.27</v>
      </c>
      <c r="F893" s="178" vm="8120">
        <f ca="1"/>
        <v>26.7</v>
      </c>
      <c r="G893" s="178" vm="8121">
        <f ca="1"/>
        <v>1190132</v>
      </c>
      <c r="I893" s="178">
        <f ca="1"/>
        <v>1621</v>
      </c>
      <c r="J893" s="180" vm="8122">
        <f ca="1"/>
        <v>44567</v>
      </c>
      <c r="K893" s="180" vm="8123">
        <f ca="1"/>
        <v>128.68</v>
      </c>
      <c r="L893" s="180" vm="8124">
        <f ca="1"/>
        <v>125.01</v>
      </c>
      <c r="M893" s="180" vm="8125">
        <f ca="1"/>
        <v>130.83000000000001</v>
      </c>
      <c r="N893" s="180" vm="3265">
        <f ca="1"/>
        <v>122.02</v>
      </c>
      <c r="O893" s="180" vm="8126">
        <f ca="1"/>
        <v>1893035</v>
      </c>
      <c r="Q893" s="182">
        <f t="shared" ca="1" si="27"/>
        <v>2.4465330369953294E-2</v>
      </c>
    </row>
    <row r="894" spans="1:17" x14ac:dyDescent="0.25">
      <c r="A894" s="178">
        <f t="shared" si="28"/>
        <v>890</v>
      </c>
      <c r="B894" s="178" vm="8127">
        <f ca="1"/>
        <v>43509</v>
      </c>
      <c r="C894" s="178" vm="8087">
        <f ca="1"/>
        <v>27.04</v>
      </c>
      <c r="D894" s="178" vm="8128">
        <f ca="1"/>
        <v>26.97</v>
      </c>
      <c r="E894" s="178" vm="8129">
        <f ca="1"/>
        <v>27.17</v>
      </c>
      <c r="F894" s="178" vm="7803">
        <f ca="1"/>
        <v>26.5</v>
      </c>
      <c r="G894" s="178" vm="8130">
        <f ca="1"/>
        <v>879283</v>
      </c>
      <c r="I894" s="178">
        <f ca="1"/>
        <v>1620</v>
      </c>
      <c r="J894" s="180" vm="8131">
        <f ca="1"/>
        <v>44566</v>
      </c>
      <c r="K894" s="180" vm="8132">
        <f ca="1"/>
        <v>125.57</v>
      </c>
      <c r="L894" s="180" vm="8133">
        <f ca="1"/>
        <v>131.63</v>
      </c>
      <c r="M894" s="180" vm="1808">
        <f ca="1"/>
        <v>134</v>
      </c>
      <c r="N894" s="180" vm="8134">
        <f ca="1"/>
        <v>125.02</v>
      </c>
      <c r="O894" s="180" vm="8135">
        <f ca="1"/>
        <v>1729847</v>
      </c>
      <c r="Q894" s="182">
        <f t="shared" ca="1" si="27"/>
        <v>-5.0922914425253006E-2</v>
      </c>
    </row>
    <row r="895" spans="1:17" x14ac:dyDescent="0.25">
      <c r="A895" s="178">
        <f t="shared" si="28"/>
        <v>891</v>
      </c>
      <c r="B895" s="178" vm="8136">
        <f ca="1"/>
        <v>43510</v>
      </c>
      <c r="C895" s="178" vm="8137">
        <f ca="1"/>
        <v>27.62</v>
      </c>
      <c r="D895" s="178" vm="8138">
        <f ca="1"/>
        <v>26.88</v>
      </c>
      <c r="E895" s="178" vm="8139">
        <f ca="1"/>
        <v>27.875</v>
      </c>
      <c r="F895" s="178" vm="8140">
        <f ca="1"/>
        <v>26.874500000000001</v>
      </c>
      <c r="G895" s="178" vm="8141">
        <f ca="1"/>
        <v>1653622</v>
      </c>
      <c r="I895" s="178">
        <f ca="1"/>
        <v>1619</v>
      </c>
      <c r="J895" s="180" vm="8142">
        <f ca="1"/>
        <v>44565</v>
      </c>
      <c r="K895" s="180" vm="8143">
        <f ca="1"/>
        <v>132.13</v>
      </c>
      <c r="L895" s="180" vm="8144">
        <f ca="1"/>
        <v>133.07</v>
      </c>
      <c r="M895" s="180" vm="8145">
        <f ca="1"/>
        <v>135.66999999999999</v>
      </c>
      <c r="N895" s="180" vm="2078">
        <f ca="1"/>
        <v>129.08000000000001</v>
      </c>
      <c r="O895" s="180" vm="8146">
        <f ca="1"/>
        <v>1362859</v>
      </c>
      <c r="Q895" s="182">
        <f t="shared" ca="1" si="27"/>
        <v>1.5137753586255264E-4</v>
      </c>
    </row>
    <row r="896" spans="1:17" x14ac:dyDescent="0.25">
      <c r="A896" s="178">
        <f t="shared" si="28"/>
        <v>892</v>
      </c>
      <c r="B896" s="178" vm="8147">
        <f ca="1"/>
        <v>43511</v>
      </c>
      <c r="C896" s="178" vm="8148">
        <f ca="1"/>
        <v>27.86</v>
      </c>
      <c r="D896" s="178" vm="7483">
        <f ca="1"/>
        <v>27.65</v>
      </c>
      <c r="E896" s="178" vm="8149">
        <f ca="1"/>
        <v>28.48</v>
      </c>
      <c r="F896" s="178" vm="8150">
        <f ca="1"/>
        <v>27.43</v>
      </c>
      <c r="G896" s="178" vm="8151">
        <f ca="1"/>
        <v>1574265</v>
      </c>
      <c r="I896" s="178">
        <f ca="1"/>
        <v>1618</v>
      </c>
      <c r="J896" s="180" vm="8152">
        <f ca="1"/>
        <v>44564</v>
      </c>
      <c r="K896" s="180" vm="8153">
        <f ca="1"/>
        <v>132.11000000000001</v>
      </c>
      <c r="L896" s="180" vm="8154">
        <f ca="1"/>
        <v>128.69999999999999</v>
      </c>
      <c r="M896" s="180" vm="8155">
        <f ca="1"/>
        <v>132.19</v>
      </c>
      <c r="N896" s="180" vm="8156">
        <f ca="1"/>
        <v>127.08</v>
      </c>
      <c r="O896" s="180" vm="8157">
        <f ca="1"/>
        <v>1381434</v>
      </c>
      <c r="Q896" s="182">
        <f t="shared" ca="1" si="27"/>
        <v>2.9887370331151658E-2</v>
      </c>
    </row>
    <row r="897" spans="1:17" x14ac:dyDescent="0.25">
      <c r="A897" s="178">
        <f t="shared" si="28"/>
        <v>893</v>
      </c>
      <c r="B897" s="178" vm="8158">
        <f ca="1"/>
        <v>43515</v>
      </c>
      <c r="C897" s="178" vm="7975">
        <f ca="1"/>
        <v>28.5</v>
      </c>
      <c r="D897" s="178" vm="8159">
        <f ca="1"/>
        <v>28.32</v>
      </c>
      <c r="E897" s="178" vm="8160">
        <f ca="1"/>
        <v>28.75</v>
      </c>
      <c r="F897" s="178" vm="8161">
        <f ca="1"/>
        <v>28.04</v>
      </c>
      <c r="G897" s="178" vm="8162">
        <f ca="1"/>
        <v>2333331</v>
      </c>
      <c r="I897" s="178">
        <f ca="1"/>
        <v>1617</v>
      </c>
      <c r="J897" s="180" vm="8163">
        <f ca="1"/>
        <v>44561</v>
      </c>
      <c r="K897" s="180" vm="3048">
        <f ca="1"/>
        <v>128.22</v>
      </c>
      <c r="L897" s="180" vm="3191">
        <f ca="1"/>
        <v>128.16999999999999</v>
      </c>
      <c r="M897" s="180" vm="8164">
        <f ca="1"/>
        <v>128.74</v>
      </c>
      <c r="N897" s="180" vm="8165">
        <f ca="1"/>
        <v>126.37</v>
      </c>
      <c r="O897" s="180" vm="8166">
        <f ca="1"/>
        <v>1057367</v>
      </c>
      <c r="Q897" s="182">
        <f t="shared" ca="1" si="27"/>
        <v>-1.169180537724E-3</v>
      </c>
    </row>
    <row r="898" spans="1:17" x14ac:dyDescent="0.25">
      <c r="A898" s="178">
        <f t="shared" si="28"/>
        <v>894</v>
      </c>
      <c r="B898" s="178" vm="8167">
        <f ca="1"/>
        <v>43516</v>
      </c>
      <c r="C898" s="178" vm="8168">
        <f ca="1"/>
        <v>28.18</v>
      </c>
      <c r="D898" s="178" vm="8169">
        <f ca="1"/>
        <v>28.62</v>
      </c>
      <c r="E898" s="178" vm="7983">
        <f ca="1"/>
        <v>28.8</v>
      </c>
      <c r="F898" s="178" vm="8170">
        <f ca="1"/>
        <v>27.88</v>
      </c>
      <c r="G898" s="178" vm="8171">
        <f ca="1"/>
        <v>1237427</v>
      </c>
      <c r="I898" s="178">
        <f ca="1"/>
        <v>1616</v>
      </c>
      <c r="J898" s="180" vm="8172">
        <f ca="1"/>
        <v>44560</v>
      </c>
      <c r="K898" s="180" vm="8173">
        <f ca="1"/>
        <v>128.37</v>
      </c>
      <c r="L898" s="180" vm="8174">
        <f ca="1"/>
        <v>130.47999999999999</v>
      </c>
      <c r="M898" s="180" vm="8175">
        <f ca="1"/>
        <v>130.97999999999999</v>
      </c>
      <c r="N898" s="180" vm="8176">
        <f ca="1"/>
        <v>127.95</v>
      </c>
      <c r="O898" s="180" vm="8177">
        <f ca="1"/>
        <v>1401822</v>
      </c>
      <c r="Q898" s="182">
        <f t="shared" ca="1" si="27"/>
        <v>-1.2233041990663938E-2</v>
      </c>
    </row>
    <row r="899" spans="1:17" x14ac:dyDescent="0.25">
      <c r="A899" s="178">
        <f t="shared" si="28"/>
        <v>895</v>
      </c>
      <c r="B899" s="178" vm="8178">
        <f ca="1"/>
        <v>43517</v>
      </c>
      <c r="C899" s="178" vm="8079">
        <f ca="1"/>
        <v>28.1</v>
      </c>
      <c r="D899" s="178" vm="8168">
        <f ca="1"/>
        <v>28.18</v>
      </c>
      <c r="E899" s="178" vm="8032">
        <f ca="1"/>
        <v>28.49</v>
      </c>
      <c r="F899" s="178" vm="8179">
        <f ca="1"/>
        <v>27.95</v>
      </c>
      <c r="G899" s="178" vm="8180">
        <f ca="1"/>
        <v>1497617</v>
      </c>
      <c r="I899" s="178">
        <f ca="1"/>
        <v>1615</v>
      </c>
      <c r="J899" s="180" vm="8181">
        <f ca="1"/>
        <v>44559</v>
      </c>
      <c r="K899" s="180" vm="8182">
        <f ca="1"/>
        <v>129.94999999999999</v>
      </c>
      <c r="L899" s="180" vm="8183">
        <f ca="1"/>
        <v>128.03</v>
      </c>
      <c r="M899" s="180" vm="8184">
        <f ca="1"/>
        <v>131.5532</v>
      </c>
      <c r="N899" s="180" vm="8185">
        <f ca="1"/>
        <v>126.57</v>
      </c>
      <c r="O899" s="180" vm="8186">
        <f ca="1"/>
        <v>1275660</v>
      </c>
      <c r="Q899" s="182">
        <f t="shared" ca="1" si="27"/>
        <v>2.0210559662033105E-2</v>
      </c>
    </row>
    <row r="900" spans="1:17" x14ac:dyDescent="0.25">
      <c r="A900" s="178">
        <f t="shared" si="28"/>
        <v>896</v>
      </c>
      <c r="B900" s="178" vm="8187">
        <f ca="1"/>
        <v>43518</v>
      </c>
      <c r="C900" s="178" vm="8035">
        <f ca="1"/>
        <v>28.27</v>
      </c>
      <c r="D900" s="178" vm="8188">
        <f ca="1"/>
        <v>28.15</v>
      </c>
      <c r="E900" s="178" vm="8149">
        <f ca="1"/>
        <v>28.48</v>
      </c>
      <c r="F900" s="178" vm="8161">
        <f ca="1"/>
        <v>28.04</v>
      </c>
      <c r="G900" s="178" vm="8189">
        <f ca="1"/>
        <v>684585</v>
      </c>
      <c r="I900" s="178">
        <f ca="1"/>
        <v>1614</v>
      </c>
      <c r="J900" s="180" vm="8190">
        <f ca="1"/>
        <v>44558</v>
      </c>
      <c r="K900" s="180" vm="8191">
        <f ca="1"/>
        <v>127.35</v>
      </c>
      <c r="L900" s="180" vm="5325">
        <f ca="1"/>
        <v>128.80000000000001</v>
      </c>
      <c r="M900" s="180" vm="8192">
        <f ca="1"/>
        <v>133.31</v>
      </c>
      <c r="N900" s="180" vm="8193">
        <f ca="1"/>
        <v>127.2624</v>
      </c>
      <c r="O900" s="180" vm="8194">
        <f ca="1"/>
        <v>2565497</v>
      </c>
      <c r="Q900" s="182">
        <f t="shared" ca="1" si="27"/>
        <v>-3.7620547544643486E-3</v>
      </c>
    </row>
    <row r="901" spans="1:17" x14ac:dyDescent="0.25">
      <c r="A901" s="178">
        <f t="shared" si="28"/>
        <v>897</v>
      </c>
      <c r="B901" s="178" vm="8195">
        <f ca="1"/>
        <v>43521</v>
      </c>
      <c r="C901" s="178" vm="8149">
        <f ca="1"/>
        <v>28.48</v>
      </c>
      <c r="D901" s="178" vm="8196">
        <f ca="1"/>
        <v>28.47</v>
      </c>
      <c r="E901" s="178" vm="8197">
        <f ca="1"/>
        <v>29.13</v>
      </c>
      <c r="F901" s="178" vm="8198">
        <f ca="1"/>
        <v>28.419799999999999</v>
      </c>
      <c r="G901" s="178" vm="8199">
        <f ca="1"/>
        <v>951168</v>
      </c>
      <c r="I901" s="178">
        <f ca="1"/>
        <v>1613</v>
      </c>
      <c r="J901" s="180" vm="8200">
        <f ca="1"/>
        <v>44557</v>
      </c>
      <c r="K901" s="180" vm="8201">
        <f ca="1"/>
        <v>127.83</v>
      </c>
      <c r="L901" s="180" vm="8202">
        <f ca="1"/>
        <v>124.01</v>
      </c>
      <c r="M901" s="180" vm="8203">
        <f ca="1"/>
        <v>128.69</v>
      </c>
      <c r="N901" s="180" vm="8204">
        <f ca="1"/>
        <v>121.81</v>
      </c>
      <c r="O901" s="180" vm="8205">
        <f ca="1"/>
        <v>3205904</v>
      </c>
      <c r="Q901" s="182">
        <f t="shared" ca="1" si="27"/>
        <v>3.4217214631207922E-2</v>
      </c>
    </row>
    <row r="902" spans="1:17" x14ac:dyDescent="0.25">
      <c r="A902" s="178">
        <f t="shared" si="28"/>
        <v>898</v>
      </c>
      <c r="B902" s="178" vm="8206">
        <f ca="1"/>
        <v>43522</v>
      </c>
      <c r="C902" s="178" vm="8207">
        <f ca="1"/>
        <v>27.83</v>
      </c>
      <c r="D902" s="178" vm="7646">
        <f ca="1"/>
        <v>28.44</v>
      </c>
      <c r="E902" s="178" vm="8208">
        <f ca="1"/>
        <v>28.759899999999998</v>
      </c>
      <c r="F902" s="178" vm="8209">
        <f ca="1"/>
        <v>27.72</v>
      </c>
      <c r="G902" s="178" vm="8210">
        <f ca="1"/>
        <v>1078912</v>
      </c>
      <c r="I902" s="178">
        <f ca="1"/>
        <v>1612</v>
      </c>
      <c r="J902" s="180" vm="8211">
        <f ca="1"/>
        <v>44553</v>
      </c>
      <c r="K902" s="180" vm="8212">
        <f ca="1"/>
        <v>123.53</v>
      </c>
      <c r="L902" s="180" vm="8213">
        <f ca="1"/>
        <v>131.84</v>
      </c>
      <c r="M902" s="180" vm="8214">
        <f ca="1"/>
        <v>132.96</v>
      </c>
      <c r="N902" s="180" vm="8215">
        <f ca="1"/>
        <v>115.85120000000001</v>
      </c>
      <c r="O902" s="180" vm="8216">
        <f ca="1"/>
        <v>9532902</v>
      </c>
      <c r="Q902" s="182">
        <f t="shared" ref="Q902:Q965" ca="1" si="29">LN(K902/K903)</f>
        <v>-0.12358571650026066</v>
      </c>
    </row>
    <row r="903" spans="1:17" x14ac:dyDescent="0.25">
      <c r="A903" s="178">
        <f t="shared" ref="A903:A966" si="30">A902+1</f>
        <v>899</v>
      </c>
      <c r="B903" s="178" vm="8217">
        <f ca="1"/>
        <v>43523</v>
      </c>
      <c r="C903" s="178" vm="8218">
        <f ca="1"/>
        <v>28.52</v>
      </c>
      <c r="D903" s="178" vm="8209">
        <f ca="1"/>
        <v>27.72</v>
      </c>
      <c r="E903" s="178" vm="8219">
        <f ca="1"/>
        <v>28.56</v>
      </c>
      <c r="F903" s="178" vm="8220">
        <f ca="1"/>
        <v>27.56</v>
      </c>
      <c r="G903" s="178" vm="8221">
        <f ca="1"/>
        <v>1409802</v>
      </c>
      <c r="I903" s="178">
        <f ca="1"/>
        <v>1611</v>
      </c>
      <c r="J903" s="180" vm="8222">
        <f ca="1"/>
        <v>44552</v>
      </c>
      <c r="K903" s="180" vm="8223">
        <f ca="1"/>
        <v>139.78</v>
      </c>
      <c r="L903" s="180" vm="8224">
        <f ca="1"/>
        <v>139</v>
      </c>
      <c r="M903" s="180" vm="8225">
        <f ca="1"/>
        <v>140.9</v>
      </c>
      <c r="N903" s="180" vm="8226">
        <f ca="1"/>
        <v>137.36529999999999</v>
      </c>
      <c r="O903" s="180" vm="8227">
        <f ca="1"/>
        <v>1171336</v>
      </c>
      <c r="Q903" s="182">
        <f t="shared" ca="1" si="29"/>
        <v>6.0995488882125319E-3</v>
      </c>
    </row>
    <row r="904" spans="1:17" x14ac:dyDescent="0.25">
      <c r="A904" s="178">
        <f t="shared" si="30"/>
        <v>900</v>
      </c>
      <c r="B904" s="178" vm="8228">
        <f ca="1"/>
        <v>43524</v>
      </c>
      <c r="C904" s="178" vm="8229">
        <f ca="1"/>
        <v>25.68</v>
      </c>
      <c r="D904" s="178" vm="8230">
        <f ca="1"/>
        <v>26.2</v>
      </c>
      <c r="E904" s="178" vm="8231">
        <f ca="1"/>
        <v>26.925000000000001</v>
      </c>
      <c r="F904" s="178" vm="8232">
        <f ca="1"/>
        <v>24.77</v>
      </c>
      <c r="G904" s="178" vm="8233">
        <f ca="1"/>
        <v>4594451</v>
      </c>
      <c r="I904" s="178">
        <f ca="1"/>
        <v>1610</v>
      </c>
      <c r="J904" s="180" vm="8234">
        <f ca="1"/>
        <v>44551</v>
      </c>
      <c r="K904" s="180" vm="8235">
        <f ca="1"/>
        <v>138.93</v>
      </c>
      <c r="L904" s="180" vm="8236">
        <f ca="1"/>
        <v>134.91999999999999</v>
      </c>
      <c r="M904" s="180" vm="2185">
        <f ca="1"/>
        <v>139.36000000000001</v>
      </c>
      <c r="N904" s="180" vm="2432">
        <f ca="1"/>
        <v>133.5</v>
      </c>
      <c r="O904" s="180" vm="8237">
        <f ca="1"/>
        <v>1637105</v>
      </c>
      <c r="Q904" s="182">
        <f t="shared" ca="1" si="29"/>
        <v>5.5115460364751706E-2</v>
      </c>
    </row>
    <row r="905" spans="1:17" x14ac:dyDescent="0.25">
      <c r="A905" s="178">
        <f t="shared" si="30"/>
        <v>901</v>
      </c>
      <c r="B905" s="178" vm="8238">
        <f ca="1"/>
        <v>43525</v>
      </c>
      <c r="C905" s="178" vm="8239">
        <f ca="1"/>
        <v>25.12</v>
      </c>
      <c r="D905" s="178" vm="8240">
        <f ca="1"/>
        <v>26</v>
      </c>
      <c r="E905" s="178" vm="7549">
        <f ca="1"/>
        <v>26.46</v>
      </c>
      <c r="F905" s="178" vm="8241">
        <f ca="1"/>
        <v>24.91</v>
      </c>
      <c r="G905" s="178" vm="8242">
        <f ca="1"/>
        <v>2675970</v>
      </c>
      <c r="I905" s="178">
        <f ca="1"/>
        <v>1609</v>
      </c>
      <c r="J905" s="180" vm="8243">
        <f ca="1"/>
        <v>44550</v>
      </c>
      <c r="K905" s="180" vm="2433">
        <f ca="1"/>
        <v>131.47999999999999</v>
      </c>
      <c r="L905" s="180" vm="8244">
        <f ca="1"/>
        <v>133.88</v>
      </c>
      <c r="M905" s="180" vm="8245">
        <f ca="1"/>
        <v>135.0188</v>
      </c>
      <c r="N905" s="180" vm="8246">
        <f ca="1"/>
        <v>128.53</v>
      </c>
      <c r="O905" s="180" vm="8247">
        <f ca="1"/>
        <v>1676220</v>
      </c>
      <c r="Q905" s="182">
        <f t="shared" ca="1" si="29"/>
        <v>-3.4682100836686387E-2</v>
      </c>
    </row>
    <row r="906" spans="1:17" x14ac:dyDescent="0.25">
      <c r="A906" s="178">
        <f t="shared" si="30"/>
        <v>902</v>
      </c>
      <c r="B906" s="178" vm="8248">
        <f ca="1"/>
        <v>43528</v>
      </c>
      <c r="C906" s="178" vm="8249">
        <f ca="1"/>
        <v>24.27</v>
      </c>
      <c r="D906" s="178" vm="8250">
        <f ca="1"/>
        <v>25.17</v>
      </c>
      <c r="E906" s="178" vm="8251">
        <f ca="1"/>
        <v>25.21</v>
      </c>
      <c r="F906" s="178" vm="8252">
        <f ca="1"/>
        <v>24.23</v>
      </c>
      <c r="G906" s="178" vm="8253">
        <f ca="1"/>
        <v>2379145</v>
      </c>
      <c r="I906" s="178">
        <f ca="1"/>
        <v>1608</v>
      </c>
      <c r="J906" s="180" vm="8254">
        <f ca="1"/>
        <v>44547</v>
      </c>
      <c r="K906" s="180" vm="2460">
        <f ca="1"/>
        <v>136.12</v>
      </c>
      <c r="L906" s="180" vm="8255">
        <f ca="1"/>
        <v>134.01</v>
      </c>
      <c r="M906" s="180" vm="8256">
        <f ca="1"/>
        <v>138.94</v>
      </c>
      <c r="N906" s="180" vm="2121">
        <f ca="1"/>
        <v>131.01</v>
      </c>
      <c r="O906" s="180" vm="8257">
        <f ca="1"/>
        <v>3630122</v>
      </c>
      <c r="Q906" s="182">
        <f t="shared" ca="1" si="29"/>
        <v>-2.4957766685868372E-2</v>
      </c>
    </row>
    <row r="907" spans="1:17" x14ac:dyDescent="0.25">
      <c r="A907" s="178">
        <f t="shared" si="30"/>
        <v>903</v>
      </c>
      <c r="B907" s="178" vm="8258">
        <f ca="1"/>
        <v>43529</v>
      </c>
      <c r="C907" s="178" vm="8259">
        <f ca="1"/>
        <v>25.25</v>
      </c>
      <c r="D907" s="178" vm="7770">
        <f ca="1"/>
        <v>24.29</v>
      </c>
      <c r="E907" s="178" vm="8260">
        <f ca="1"/>
        <v>25.35</v>
      </c>
      <c r="F907" s="178" vm="8261">
        <f ca="1"/>
        <v>24.26</v>
      </c>
      <c r="G907" s="178" vm="8262">
        <f ca="1"/>
        <v>1748654</v>
      </c>
      <c r="I907" s="178">
        <f ca="1"/>
        <v>1607</v>
      </c>
      <c r="J907" s="180" vm="8263">
        <f ca="1"/>
        <v>44546</v>
      </c>
      <c r="K907" s="180" vm="8264">
        <f ca="1"/>
        <v>139.56</v>
      </c>
      <c r="L907" s="180" vm="8265">
        <f ca="1"/>
        <v>152.96</v>
      </c>
      <c r="M907" s="180" vm="8266">
        <f ca="1"/>
        <v>153.82</v>
      </c>
      <c r="N907" s="180" vm="8267">
        <f ca="1"/>
        <v>138.755</v>
      </c>
      <c r="O907" s="180" vm="8268">
        <f ca="1"/>
        <v>1828966</v>
      </c>
      <c r="Q907" s="182">
        <f t="shared" ca="1" si="29"/>
        <v>-8.0968266380361462E-2</v>
      </c>
    </row>
    <row r="908" spans="1:17" x14ac:dyDescent="0.25">
      <c r="A908" s="178">
        <f t="shared" si="30"/>
        <v>904</v>
      </c>
      <c r="B908" s="178" vm="8269">
        <f ca="1"/>
        <v>43530</v>
      </c>
      <c r="C908" s="178" vm="8270">
        <f ca="1"/>
        <v>24.94</v>
      </c>
      <c r="D908" s="178" vm="8271">
        <f ca="1"/>
        <v>25.29</v>
      </c>
      <c r="E908" s="178" vm="7580">
        <f ca="1"/>
        <v>25.46</v>
      </c>
      <c r="F908" s="178" vm="8272">
        <f ca="1"/>
        <v>24.6</v>
      </c>
      <c r="G908" s="178" vm="8273">
        <f ca="1"/>
        <v>1570826</v>
      </c>
      <c r="I908" s="178">
        <f ca="1"/>
        <v>1606</v>
      </c>
      <c r="J908" s="180" vm="8274">
        <f ca="1"/>
        <v>44545</v>
      </c>
      <c r="K908" s="180" vm="8275">
        <f ca="1"/>
        <v>151.33000000000001</v>
      </c>
      <c r="L908" s="180" vm="8276">
        <f ca="1"/>
        <v>154</v>
      </c>
      <c r="M908" s="180" vm="8276">
        <f ca="1"/>
        <v>154</v>
      </c>
      <c r="N908" s="180" vm="8277">
        <f ca="1"/>
        <v>144.66999999999999</v>
      </c>
      <c r="O908" s="180" vm="8278">
        <f ca="1"/>
        <v>1690105</v>
      </c>
      <c r="Q908" s="182">
        <f t="shared" ca="1" si="29"/>
        <v>-1.4693606438666606E-2</v>
      </c>
    </row>
    <row r="909" spans="1:17" x14ac:dyDescent="0.25">
      <c r="A909" s="178">
        <f t="shared" si="30"/>
        <v>905</v>
      </c>
      <c r="B909" s="178" vm="8279">
        <f ca="1"/>
        <v>43531</v>
      </c>
      <c r="C909" s="178" vm="7481">
        <f ca="1"/>
        <v>25.37</v>
      </c>
      <c r="D909" s="178" vm="7689">
        <f ca="1"/>
        <v>24.95</v>
      </c>
      <c r="E909" s="178" vm="8280">
        <f ca="1"/>
        <v>25.42</v>
      </c>
      <c r="F909" s="178" vm="8281">
        <f ca="1"/>
        <v>24.79</v>
      </c>
      <c r="G909" s="178" vm="8282">
        <f ca="1"/>
        <v>1071616</v>
      </c>
      <c r="I909" s="178">
        <f ca="1"/>
        <v>1605</v>
      </c>
      <c r="J909" s="180" vm="8283">
        <f ca="1"/>
        <v>44544</v>
      </c>
      <c r="K909" s="180" vm="8284">
        <f ca="1"/>
        <v>153.57</v>
      </c>
      <c r="L909" s="180" vm="8285">
        <f ca="1"/>
        <v>154.96</v>
      </c>
      <c r="M909" s="180" vm="8286">
        <f ca="1"/>
        <v>155.03800000000001</v>
      </c>
      <c r="N909" s="180" vm="8287">
        <f ca="1"/>
        <v>150.91999999999999</v>
      </c>
      <c r="O909" s="180" vm="8288">
        <f ca="1"/>
        <v>1225030</v>
      </c>
      <c r="Q909" s="182">
        <f t="shared" ca="1" si="29"/>
        <v>-2.1515903433375304E-2</v>
      </c>
    </row>
    <row r="910" spans="1:17" x14ac:dyDescent="0.25">
      <c r="A910" s="178">
        <f t="shared" si="30"/>
        <v>906</v>
      </c>
      <c r="B910" s="178" vm="8289">
        <f ca="1"/>
        <v>43532</v>
      </c>
      <c r="C910" s="178" vm="8290">
        <f ca="1"/>
        <v>25.18</v>
      </c>
      <c r="D910" s="178" vm="8259">
        <f ca="1"/>
        <v>25.25</v>
      </c>
      <c r="E910" s="178" vm="8291">
        <f ca="1"/>
        <v>25.5</v>
      </c>
      <c r="F910" s="178" vm="8292">
        <f ca="1"/>
        <v>24.82</v>
      </c>
      <c r="G910" s="178" vm="8293">
        <f ca="1"/>
        <v>1232308</v>
      </c>
      <c r="I910" s="178">
        <f ca="1"/>
        <v>1604</v>
      </c>
      <c r="J910" s="180" vm="8294">
        <f ca="1"/>
        <v>44543</v>
      </c>
      <c r="K910" s="180" vm="8295">
        <f ca="1"/>
        <v>156.91</v>
      </c>
      <c r="L910" s="180" vm="8296">
        <f ca="1"/>
        <v>159.18</v>
      </c>
      <c r="M910" s="180" vm="8297">
        <f ca="1"/>
        <v>159.745</v>
      </c>
      <c r="N910" s="180" vm="8298">
        <f ca="1"/>
        <v>152.01</v>
      </c>
      <c r="O910" s="180" vm="8299">
        <f ca="1"/>
        <v>1061627</v>
      </c>
      <c r="Q910" s="182">
        <f t="shared" ca="1" si="29"/>
        <v>-1.1343234961386487E-2</v>
      </c>
    </row>
    <row r="911" spans="1:17" x14ac:dyDescent="0.25">
      <c r="A911" s="178">
        <f t="shared" si="30"/>
        <v>907</v>
      </c>
      <c r="B911" s="178" vm="8300">
        <f ca="1"/>
        <v>43535</v>
      </c>
      <c r="C911" s="178" vm="7758">
        <f ca="1"/>
        <v>24.96</v>
      </c>
      <c r="D911" s="178" vm="8290">
        <f ca="1"/>
        <v>25.18</v>
      </c>
      <c r="E911" s="178" vm="8301">
        <f ca="1"/>
        <v>25.279</v>
      </c>
      <c r="F911" s="178" vm="8302">
        <f ca="1"/>
        <v>24.720199999999998</v>
      </c>
      <c r="G911" s="178" vm="8303">
        <f ca="1"/>
        <v>1649361</v>
      </c>
      <c r="I911" s="178">
        <f ca="1"/>
        <v>1603</v>
      </c>
      <c r="J911" s="180" vm="8304">
        <f ca="1"/>
        <v>44540</v>
      </c>
      <c r="K911" s="180" vm="8305">
        <f ca="1"/>
        <v>158.69999999999999</v>
      </c>
      <c r="L911" s="180" vm="8306">
        <f ca="1"/>
        <v>163.38999999999999</v>
      </c>
      <c r="M911" s="180" vm="8306">
        <f ca="1"/>
        <v>163.38999999999999</v>
      </c>
      <c r="N911" s="180" vm="8307">
        <f ca="1"/>
        <v>155.74</v>
      </c>
      <c r="O911" s="180" vm="8308">
        <f ca="1"/>
        <v>1252450</v>
      </c>
      <c r="Q911" s="182">
        <f t="shared" ca="1" si="29"/>
        <v>-1.8850817240206784E-2</v>
      </c>
    </row>
    <row r="912" spans="1:17" x14ac:dyDescent="0.25">
      <c r="A912" s="178">
        <f t="shared" si="30"/>
        <v>908</v>
      </c>
      <c r="B912" s="178" vm="8309">
        <f ca="1"/>
        <v>43536</v>
      </c>
      <c r="C912" s="178" vm="8310">
        <f ca="1"/>
        <v>24.9</v>
      </c>
      <c r="D912" s="178" vm="8311">
        <f ca="1"/>
        <v>24.93</v>
      </c>
      <c r="E912" s="178" vm="8312">
        <f ca="1"/>
        <v>25.05</v>
      </c>
      <c r="F912" s="178" vm="8313">
        <f ca="1"/>
        <v>24.46</v>
      </c>
      <c r="G912" s="178" vm="8314">
        <f ca="1"/>
        <v>1117170</v>
      </c>
      <c r="I912" s="178">
        <f ca="1"/>
        <v>1602</v>
      </c>
      <c r="J912" s="180" vm="8315">
        <f ca="1"/>
        <v>44539</v>
      </c>
      <c r="K912" s="180" vm="8316">
        <f ca="1"/>
        <v>161.72</v>
      </c>
      <c r="L912" s="180" vm="8317">
        <f ca="1"/>
        <v>166.58</v>
      </c>
      <c r="M912" s="180" vm="8318">
        <f ca="1"/>
        <v>168.82</v>
      </c>
      <c r="N912" s="180" vm="8319">
        <f ca="1"/>
        <v>161.29</v>
      </c>
      <c r="O912" s="180" vm="8320">
        <f ca="1"/>
        <v>887882</v>
      </c>
      <c r="Q912" s="182">
        <f t="shared" ca="1" si="29"/>
        <v>-3.0629240023163001E-2</v>
      </c>
    </row>
    <row r="913" spans="1:17" x14ac:dyDescent="0.25">
      <c r="A913" s="178">
        <f t="shared" si="30"/>
        <v>909</v>
      </c>
      <c r="B913" s="178" vm="8321">
        <f ca="1"/>
        <v>43537</v>
      </c>
      <c r="C913" s="178" vm="8312">
        <f ca="1"/>
        <v>25.05</v>
      </c>
      <c r="D913" s="178" vm="8322">
        <f ca="1"/>
        <v>24.89</v>
      </c>
      <c r="E913" s="178" vm="8259">
        <f ca="1"/>
        <v>25.25</v>
      </c>
      <c r="F913" s="178" vm="8322">
        <f ca="1"/>
        <v>24.89</v>
      </c>
      <c r="G913" s="178" vm="8323">
        <f ca="1"/>
        <v>1318911</v>
      </c>
      <c r="I913" s="178">
        <f ca="1"/>
        <v>1601</v>
      </c>
      <c r="J913" s="180" vm="8324">
        <f ca="1"/>
        <v>44538</v>
      </c>
      <c r="K913" s="180" vm="8325">
        <f ca="1"/>
        <v>166.75</v>
      </c>
      <c r="L913" s="180" vm="8326">
        <f ca="1"/>
        <v>168.01</v>
      </c>
      <c r="M913" s="180" vm="8327">
        <f ca="1"/>
        <v>168.74</v>
      </c>
      <c r="N913" s="180" vm="8328">
        <f ca="1"/>
        <v>165.55330000000001</v>
      </c>
      <c r="O913" s="180" vm="8329">
        <f ca="1"/>
        <v>684835</v>
      </c>
      <c r="Q913" s="182">
        <f t="shared" ca="1" si="29"/>
        <v>-1.1387816268575357E-3</v>
      </c>
    </row>
    <row r="914" spans="1:17" x14ac:dyDescent="0.25">
      <c r="A914" s="178">
        <f t="shared" si="30"/>
        <v>910</v>
      </c>
      <c r="B914" s="178" vm="8330">
        <f ca="1"/>
        <v>43538</v>
      </c>
      <c r="C914" s="178" vm="8331">
        <f ca="1"/>
        <v>24.83</v>
      </c>
      <c r="D914" s="178" vm="8332">
        <f ca="1"/>
        <v>25.04</v>
      </c>
      <c r="E914" s="178" vm="7484">
        <f ca="1"/>
        <v>25.1</v>
      </c>
      <c r="F914" s="178" vm="8333">
        <f ca="1"/>
        <v>24.72</v>
      </c>
      <c r="G914" s="178" vm="8334">
        <f ca="1"/>
        <v>794642</v>
      </c>
      <c r="I914" s="178">
        <f ca="1"/>
        <v>1600</v>
      </c>
      <c r="J914" s="180" vm="8335">
        <f ca="1"/>
        <v>44537</v>
      </c>
      <c r="K914" s="180" vm="8336">
        <f ca="1"/>
        <v>166.94</v>
      </c>
      <c r="L914" s="180" vm="8337">
        <f ca="1"/>
        <v>162.31219999999999</v>
      </c>
      <c r="M914" s="180" vm="8338">
        <f ca="1"/>
        <v>168.81</v>
      </c>
      <c r="N914" s="180" vm="8339">
        <f ca="1"/>
        <v>162.26</v>
      </c>
      <c r="O914" s="180" vm="8340">
        <f ca="1"/>
        <v>1054458</v>
      </c>
      <c r="Q914" s="182">
        <f t="shared" ca="1" si="29"/>
        <v>4.935939287992016E-2</v>
      </c>
    </row>
    <row r="915" spans="1:17" x14ac:dyDescent="0.25">
      <c r="A915" s="178">
        <f t="shared" si="30"/>
        <v>911</v>
      </c>
      <c r="B915" s="178" vm="8341">
        <f ca="1"/>
        <v>43539</v>
      </c>
      <c r="C915" s="178" vm="8342">
        <f ca="1"/>
        <v>24.92</v>
      </c>
      <c r="D915" s="178" vm="8343">
        <f ca="1"/>
        <v>24.85</v>
      </c>
      <c r="E915" s="178" vm="8344">
        <f ca="1"/>
        <v>25.15</v>
      </c>
      <c r="F915" s="178" vm="8345">
        <f ca="1"/>
        <v>24.625</v>
      </c>
      <c r="G915" s="178" vm="8346">
        <f ca="1"/>
        <v>2135967</v>
      </c>
      <c r="I915" s="178">
        <f ca="1"/>
        <v>1599</v>
      </c>
      <c r="J915" s="180" vm="8347">
        <f ca="1"/>
        <v>44536</v>
      </c>
      <c r="K915" s="180" vm="8348">
        <f ca="1"/>
        <v>158.9</v>
      </c>
      <c r="L915" s="180" vm="8349">
        <f ca="1"/>
        <v>163.22999999999999</v>
      </c>
      <c r="M915" s="180" vm="8350">
        <f ca="1"/>
        <v>164.38</v>
      </c>
      <c r="N915" s="180" vm="8351">
        <f ca="1"/>
        <v>156.51</v>
      </c>
      <c r="O915" s="180" vm="8352">
        <f ca="1"/>
        <v>1318231</v>
      </c>
      <c r="Q915" s="182">
        <f t="shared" ca="1" si="29"/>
        <v>-2.166419389163006E-2</v>
      </c>
    </row>
    <row r="916" spans="1:17" x14ac:dyDescent="0.25">
      <c r="A916" s="178">
        <f t="shared" si="30"/>
        <v>912</v>
      </c>
      <c r="B916" s="178" vm="8353">
        <f ca="1"/>
        <v>43542</v>
      </c>
      <c r="C916" s="178" vm="7571">
        <f ca="1"/>
        <v>25.74</v>
      </c>
      <c r="D916" s="178" vm="8354">
        <f ca="1"/>
        <v>24.69</v>
      </c>
      <c r="E916" s="178" vm="8355">
        <f ca="1"/>
        <v>25.8</v>
      </c>
      <c r="F916" s="178" vm="8356">
        <f ca="1"/>
        <v>24.59</v>
      </c>
      <c r="G916" s="178" vm="8357">
        <f ca="1"/>
        <v>1198856</v>
      </c>
      <c r="I916" s="178">
        <f ca="1"/>
        <v>1598</v>
      </c>
      <c r="J916" s="180" vm="8358">
        <f ca="1"/>
        <v>44533</v>
      </c>
      <c r="K916" s="180" vm="8359">
        <f ca="1"/>
        <v>162.38</v>
      </c>
      <c r="L916" s="180" vm="8360">
        <f ca="1"/>
        <v>166.5</v>
      </c>
      <c r="M916" s="180" vm="8361">
        <f ca="1"/>
        <v>169.41</v>
      </c>
      <c r="N916" s="180" vm="8362">
        <f ca="1"/>
        <v>157.69</v>
      </c>
      <c r="O916" s="180" vm="8363">
        <f ca="1"/>
        <v>1399930</v>
      </c>
      <c r="Q916" s="182">
        <f t="shared" ca="1" si="29"/>
        <v>-2.2951727366303003E-2</v>
      </c>
    </row>
    <row r="917" spans="1:17" x14ac:dyDescent="0.25">
      <c r="A917" s="178">
        <f t="shared" si="30"/>
        <v>913</v>
      </c>
      <c r="B917" s="178" vm="8364">
        <f ca="1"/>
        <v>43543</v>
      </c>
      <c r="C917" s="178" vm="8365">
        <f ca="1"/>
        <v>25.79</v>
      </c>
      <c r="D917" s="178" vm="8366">
        <f ca="1"/>
        <v>25.64</v>
      </c>
      <c r="E917" s="178" vm="8367">
        <f ca="1"/>
        <v>25.93</v>
      </c>
      <c r="F917" s="178" vm="7668">
        <f ca="1"/>
        <v>25.44</v>
      </c>
      <c r="G917" s="178" vm="8368">
        <f ca="1"/>
        <v>1032728</v>
      </c>
      <c r="I917" s="178">
        <f ca="1"/>
        <v>1597</v>
      </c>
      <c r="J917" s="180" vm="8369">
        <f ca="1"/>
        <v>44532</v>
      </c>
      <c r="K917" s="180" vm="8370">
        <f ca="1"/>
        <v>166.15</v>
      </c>
      <c r="L917" s="180" vm="8371">
        <f ca="1"/>
        <v>162.08000000000001</v>
      </c>
      <c r="M917" s="180" vm="8372">
        <f ca="1"/>
        <v>167.4</v>
      </c>
      <c r="N917" s="180" vm="8373">
        <f ca="1"/>
        <v>160.16999999999999</v>
      </c>
      <c r="O917" s="180" vm="8374">
        <f ca="1"/>
        <v>963243</v>
      </c>
      <c r="Q917" s="182">
        <f t="shared" ca="1" si="29"/>
        <v>2.0737159532092153E-2</v>
      </c>
    </row>
    <row r="918" spans="1:17" x14ac:dyDescent="0.25">
      <c r="A918" s="178">
        <f t="shared" si="30"/>
        <v>914</v>
      </c>
      <c r="B918" s="178" vm="8375">
        <f ca="1"/>
        <v>43544</v>
      </c>
      <c r="C918" s="178" vm="8366">
        <f ca="1"/>
        <v>25.64</v>
      </c>
      <c r="D918" s="178" vm="7688">
        <f ca="1"/>
        <v>25.75</v>
      </c>
      <c r="E918" s="178" vm="7832">
        <f ca="1"/>
        <v>25.98</v>
      </c>
      <c r="F918" s="178" vm="7507">
        <f ca="1"/>
        <v>25.19</v>
      </c>
      <c r="G918" s="178" vm="8376">
        <f ca="1"/>
        <v>1312125</v>
      </c>
      <c r="I918" s="178">
        <f ca="1"/>
        <v>1596</v>
      </c>
      <c r="J918" s="180" vm="8377">
        <f ca="1"/>
        <v>44531</v>
      </c>
      <c r="K918" s="180" vm="8378">
        <f ca="1"/>
        <v>162.74</v>
      </c>
      <c r="L918" s="180" vm="8379">
        <f ca="1"/>
        <v>167.78</v>
      </c>
      <c r="M918" s="180" vm="8380">
        <f ca="1"/>
        <v>173.88</v>
      </c>
      <c r="N918" s="180" vm="8381">
        <f ca="1"/>
        <v>162.35499999999999</v>
      </c>
      <c r="O918" s="180" vm="8382">
        <f ca="1"/>
        <v>1239040</v>
      </c>
      <c r="Q918" s="182">
        <f t="shared" ca="1" si="29"/>
        <v>-7.8345363397538982E-3</v>
      </c>
    </row>
    <row r="919" spans="1:17" x14ac:dyDescent="0.25">
      <c r="A919" s="178">
        <f t="shared" si="30"/>
        <v>915</v>
      </c>
      <c r="B919" s="178" vm="8383">
        <f ca="1"/>
        <v>43545</v>
      </c>
      <c r="C919" s="178" vm="7695">
        <f ca="1"/>
        <v>25.83</v>
      </c>
      <c r="D919" s="178" vm="8384">
        <f ca="1"/>
        <v>25.53</v>
      </c>
      <c r="E919" s="178" vm="7538">
        <f ca="1"/>
        <v>25.92</v>
      </c>
      <c r="F919" s="178" vm="7495">
        <f ca="1"/>
        <v>25.48</v>
      </c>
      <c r="G919" s="178" vm="8385">
        <f ca="1"/>
        <v>1146804</v>
      </c>
      <c r="I919" s="178">
        <f ca="1"/>
        <v>1595</v>
      </c>
      <c r="J919" s="180" vm="8386">
        <f ca="1"/>
        <v>44530</v>
      </c>
      <c r="K919" s="180" vm="8387">
        <f ca="1"/>
        <v>164.02</v>
      </c>
      <c r="L919" s="180" vm="8388">
        <f ca="1"/>
        <v>167.21</v>
      </c>
      <c r="M919" s="180" vm="8389">
        <f ca="1"/>
        <v>169.065</v>
      </c>
      <c r="N919" s="180" vm="8390">
        <f ca="1"/>
        <v>160.77000000000001</v>
      </c>
      <c r="O919" s="180" vm="8391">
        <f ca="1"/>
        <v>1398556</v>
      </c>
      <c r="Q919" s="182">
        <f t="shared" ca="1" si="29"/>
        <v>-2.7540673959489854E-2</v>
      </c>
    </row>
    <row r="920" spans="1:17" x14ac:dyDescent="0.25">
      <c r="A920" s="178">
        <f t="shared" si="30"/>
        <v>916</v>
      </c>
      <c r="B920" s="178" vm="8392">
        <f ca="1"/>
        <v>43546</v>
      </c>
      <c r="C920" s="178" vm="7484">
        <f ca="1"/>
        <v>25.1</v>
      </c>
      <c r="D920" s="178" vm="7592">
        <f ca="1"/>
        <v>25.73</v>
      </c>
      <c r="E920" s="178" vm="7605">
        <f ca="1"/>
        <v>25.78</v>
      </c>
      <c r="F920" s="178" vm="7676">
        <f ca="1"/>
        <v>25</v>
      </c>
      <c r="G920" s="178" vm="8393">
        <f ca="1"/>
        <v>1007283</v>
      </c>
      <c r="I920" s="178">
        <f ca="1"/>
        <v>1594</v>
      </c>
      <c r="J920" s="180" vm="8394">
        <f ca="1"/>
        <v>44529</v>
      </c>
      <c r="K920" s="180" vm="8395">
        <f ca="1"/>
        <v>168.6</v>
      </c>
      <c r="L920" s="180" vm="8396">
        <f ca="1"/>
        <v>171.27</v>
      </c>
      <c r="M920" s="180" vm="8397">
        <f ca="1"/>
        <v>172.5</v>
      </c>
      <c r="N920" s="180" vm="8398">
        <f ca="1"/>
        <v>166.03</v>
      </c>
      <c r="O920" s="180" vm="8399">
        <f ca="1"/>
        <v>805343</v>
      </c>
      <c r="Q920" s="182">
        <f t="shared" ca="1" si="29"/>
        <v>3.3269992665737992E-3</v>
      </c>
    </row>
    <row r="921" spans="1:17" x14ac:dyDescent="0.25">
      <c r="A921" s="178">
        <f t="shared" si="30"/>
        <v>917</v>
      </c>
      <c r="B921" s="178" vm="8400">
        <f ca="1"/>
        <v>43549</v>
      </c>
      <c r="C921" s="178" vm="8280">
        <f ca="1"/>
        <v>25.42</v>
      </c>
      <c r="D921" s="178" vm="8401">
        <f ca="1"/>
        <v>25.13</v>
      </c>
      <c r="E921" s="178" vm="8402">
        <f ca="1"/>
        <v>25.63</v>
      </c>
      <c r="F921" s="178" vm="8331">
        <f ca="1"/>
        <v>24.83</v>
      </c>
      <c r="G921" s="178" vm="8403">
        <f ca="1"/>
        <v>1227592</v>
      </c>
      <c r="I921" s="178">
        <f ca="1"/>
        <v>1593</v>
      </c>
      <c r="J921" s="180" vm="8404">
        <f ca="1"/>
        <v>44526</v>
      </c>
      <c r="K921" s="180" vm="8405">
        <f ca="1"/>
        <v>168.04</v>
      </c>
      <c r="L921" s="180" vm="8406">
        <f ca="1"/>
        <v>166.42</v>
      </c>
      <c r="M921" s="180" vm="8407">
        <f ca="1"/>
        <v>170.75</v>
      </c>
      <c r="N921" s="180" vm="8408">
        <f ca="1"/>
        <v>165.52</v>
      </c>
      <c r="O921" s="180" vm="8409">
        <f ca="1"/>
        <v>606200</v>
      </c>
      <c r="Q921" s="182">
        <f t="shared" ca="1" si="29"/>
        <v>-2.1255473602519798E-2</v>
      </c>
    </row>
    <row r="922" spans="1:17" x14ac:dyDescent="0.25">
      <c r="A922" s="178">
        <f t="shared" si="30"/>
        <v>918</v>
      </c>
      <c r="B922" s="178" vm="8410">
        <f ca="1"/>
        <v>43550</v>
      </c>
      <c r="C922" s="178" vm="8411">
        <f ca="1"/>
        <v>25.43</v>
      </c>
      <c r="D922" s="178" vm="7579">
        <f ca="1"/>
        <v>25.61</v>
      </c>
      <c r="E922" s="178" vm="7605">
        <f ca="1"/>
        <v>25.78</v>
      </c>
      <c r="F922" s="178" vm="8412">
        <f ca="1"/>
        <v>25.26</v>
      </c>
      <c r="G922" s="178" vm="8413">
        <f ca="1"/>
        <v>726538</v>
      </c>
      <c r="I922" s="178">
        <f ca="1"/>
        <v>1592</v>
      </c>
      <c r="J922" s="180" vm="8414">
        <f ca="1"/>
        <v>44524</v>
      </c>
      <c r="K922" s="180" vm="8415">
        <f ca="1"/>
        <v>171.65</v>
      </c>
      <c r="L922" s="180" vm="8416">
        <f ca="1"/>
        <v>169.01</v>
      </c>
      <c r="M922" s="180" vm="8417">
        <f ca="1"/>
        <v>172.47</v>
      </c>
      <c r="N922" s="180" vm="8418">
        <f ca="1"/>
        <v>166.08</v>
      </c>
      <c r="O922" s="180" vm="8419">
        <f ca="1"/>
        <v>726925</v>
      </c>
      <c r="Q922" s="182">
        <f t="shared" ca="1" si="29"/>
        <v>5.3155883215407467E-3</v>
      </c>
    </row>
    <row r="923" spans="1:17" x14ac:dyDescent="0.25">
      <c r="A923" s="178">
        <f t="shared" si="30"/>
        <v>919</v>
      </c>
      <c r="B923" s="178" vm="8420">
        <f ca="1"/>
        <v>43551</v>
      </c>
      <c r="C923" s="178" vm="8421">
        <f ca="1"/>
        <v>25.54</v>
      </c>
      <c r="D923" s="178" vm="8384">
        <f ca="1"/>
        <v>25.53</v>
      </c>
      <c r="E923" s="178" vm="8422">
        <f ca="1"/>
        <v>25.66</v>
      </c>
      <c r="F923" s="178" vm="8423">
        <f ca="1"/>
        <v>25.225000000000001</v>
      </c>
      <c r="G923" s="178" vm="8424">
        <f ca="1"/>
        <v>3086945</v>
      </c>
      <c r="I923" s="178">
        <f ca="1"/>
        <v>1591</v>
      </c>
      <c r="J923" s="180" vm="8425">
        <f ca="1"/>
        <v>44523</v>
      </c>
      <c r="K923" s="180" vm="8426">
        <f ca="1"/>
        <v>170.74</v>
      </c>
      <c r="L923" s="180" vm="8427">
        <f ca="1"/>
        <v>173.73</v>
      </c>
      <c r="M923" s="180" vm="8428">
        <f ca="1"/>
        <v>175.49</v>
      </c>
      <c r="N923" s="180" vm="8429">
        <f ca="1"/>
        <v>166.68</v>
      </c>
      <c r="O923" s="180" vm="8430">
        <f ca="1"/>
        <v>1422509</v>
      </c>
      <c r="Q923" s="182">
        <f t="shared" ca="1" si="29"/>
        <v>-2.7725005581811124E-2</v>
      </c>
    </row>
    <row r="924" spans="1:17" x14ac:dyDescent="0.25">
      <c r="A924" s="178">
        <f t="shared" si="30"/>
        <v>920</v>
      </c>
      <c r="B924" s="178" vm="8431">
        <f ca="1"/>
        <v>43552</v>
      </c>
      <c r="C924" s="178" vm="8432">
        <f ca="1"/>
        <v>26.12</v>
      </c>
      <c r="D924" s="178" vm="8433">
        <f ca="1"/>
        <v>25.89</v>
      </c>
      <c r="E924" s="178" vm="8434">
        <f ca="1"/>
        <v>26.63</v>
      </c>
      <c r="F924" s="178" vm="8433">
        <f ca="1"/>
        <v>25.89</v>
      </c>
      <c r="G924" s="178" vm="8435">
        <f ca="1"/>
        <v>677637</v>
      </c>
      <c r="I924" s="178">
        <f ca="1"/>
        <v>1590</v>
      </c>
      <c r="J924" s="180" vm="8436">
        <f ca="1"/>
        <v>44522</v>
      </c>
      <c r="K924" s="180" vm="8437">
        <f ca="1"/>
        <v>175.54</v>
      </c>
      <c r="L924" s="180" vm="8438">
        <f ca="1"/>
        <v>177</v>
      </c>
      <c r="M924" s="180" vm="8439">
        <f ca="1"/>
        <v>180.88</v>
      </c>
      <c r="N924" s="180" vm="8440">
        <f ca="1"/>
        <v>172.31</v>
      </c>
      <c r="O924" s="180" vm="8441">
        <f ca="1"/>
        <v>1062107</v>
      </c>
      <c r="Q924" s="182">
        <f t="shared" ca="1" si="29"/>
        <v>2.2789425805110275E-4</v>
      </c>
    </row>
    <row r="925" spans="1:17" x14ac:dyDescent="0.25">
      <c r="A925" s="178">
        <f t="shared" si="30"/>
        <v>921</v>
      </c>
      <c r="B925" s="178" vm="8442">
        <f ca="1"/>
        <v>43553</v>
      </c>
      <c r="C925" s="178" vm="7688">
        <f ca="1"/>
        <v>25.75</v>
      </c>
      <c r="D925" s="178" vm="8443">
        <f ca="1"/>
        <v>26.25</v>
      </c>
      <c r="E925" s="178" vm="7494">
        <f ca="1"/>
        <v>26.57</v>
      </c>
      <c r="F925" s="178" vm="8444">
        <f ca="1"/>
        <v>25.71</v>
      </c>
      <c r="G925" s="178" vm="8445">
        <f ca="1"/>
        <v>1605249</v>
      </c>
      <c r="I925" s="178">
        <f ca="1"/>
        <v>1589</v>
      </c>
      <c r="J925" s="180" vm="8446">
        <f ca="1"/>
        <v>44519</v>
      </c>
      <c r="K925" s="180" vm="8447">
        <f ca="1"/>
        <v>175.5</v>
      </c>
      <c r="L925" s="180" vm="8448">
        <f ca="1"/>
        <v>175.59</v>
      </c>
      <c r="M925" s="180" vm="8449">
        <f ca="1"/>
        <v>178.44</v>
      </c>
      <c r="N925" s="180" vm="8450">
        <f ca="1"/>
        <v>174.65</v>
      </c>
      <c r="O925" s="180" vm="8451">
        <f ca="1"/>
        <v>1354910</v>
      </c>
      <c r="Q925" s="182">
        <f t="shared" ca="1" si="29"/>
        <v>-8.3976889332835637E-3</v>
      </c>
    </row>
    <row r="926" spans="1:17" x14ac:dyDescent="0.25">
      <c r="A926" s="178">
        <f t="shared" si="30"/>
        <v>922</v>
      </c>
      <c r="B926" s="178" vm="8452">
        <f ca="1"/>
        <v>43556</v>
      </c>
      <c r="C926" s="178" vm="8453">
        <f ca="1"/>
        <v>26.81</v>
      </c>
      <c r="D926" s="178" vm="8454">
        <f ca="1"/>
        <v>25.94</v>
      </c>
      <c r="E926" s="178" vm="7526">
        <f ca="1"/>
        <v>26.87</v>
      </c>
      <c r="F926" s="178" vm="8355">
        <f ca="1"/>
        <v>25.8</v>
      </c>
      <c r="G926" s="178" vm="8455">
        <f ca="1"/>
        <v>1137659</v>
      </c>
      <c r="I926" s="178">
        <f ca="1"/>
        <v>1588</v>
      </c>
      <c r="J926" s="180" vm="8456">
        <f ca="1"/>
        <v>44518</v>
      </c>
      <c r="K926" s="180" vm="8457">
        <f ca="1"/>
        <v>176.98</v>
      </c>
      <c r="L926" s="180" vm="8458">
        <f ca="1"/>
        <v>178.57</v>
      </c>
      <c r="M926" s="180" vm="8459">
        <f ca="1"/>
        <v>180.85</v>
      </c>
      <c r="N926" s="180" vm="8460">
        <f ca="1"/>
        <v>175.75</v>
      </c>
      <c r="O926" s="180" vm="8461">
        <f ca="1"/>
        <v>685577</v>
      </c>
      <c r="Q926" s="182">
        <f t="shared" ca="1" si="29"/>
        <v>4.644058864834346E-3</v>
      </c>
    </row>
    <row r="927" spans="1:17" x14ac:dyDescent="0.25">
      <c r="A927" s="178">
        <f t="shared" si="30"/>
        <v>923</v>
      </c>
      <c r="B927" s="178" vm="8462">
        <f ca="1"/>
        <v>43557</v>
      </c>
      <c r="C927" s="178" vm="8463">
        <f ca="1"/>
        <v>26.39</v>
      </c>
      <c r="D927" s="178" vm="7547">
        <f ca="1"/>
        <v>26.73</v>
      </c>
      <c r="E927" s="178" vm="8138">
        <f ca="1"/>
        <v>26.88</v>
      </c>
      <c r="F927" s="178" vm="8464">
        <f ca="1"/>
        <v>26.34</v>
      </c>
      <c r="G927" s="178" vm="8465">
        <f ca="1"/>
        <v>1736917</v>
      </c>
      <c r="I927" s="178">
        <f ca="1"/>
        <v>1587</v>
      </c>
      <c r="J927" s="180" vm="8466">
        <f ca="1"/>
        <v>44517</v>
      </c>
      <c r="K927" s="180" vm="8467">
        <f ca="1"/>
        <v>176.16</v>
      </c>
      <c r="L927" s="180" vm="8468">
        <f ca="1"/>
        <v>179.59</v>
      </c>
      <c r="M927" s="180" vm="8469">
        <f ca="1"/>
        <v>181.6</v>
      </c>
      <c r="N927" s="180" vm="8470">
        <f ca="1"/>
        <v>173.47499999999999</v>
      </c>
      <c r="O927" s="180" vm="8471">
        <f ca="1"/>
        <v>1168898</v>
      </c>
      <c r="Q927" s="182">
        <f t="shared" ca="1" si="29"/>
        <v>-2.4061058114427644E-2</v>
      </c>
    </row>
    <row r="928" spans="1:17" x14ac:dyDescent="0.25">
      <c r="A928" s="178">
        <f t="shared" si="30"/>
        <v>924</v>
      </c>
      <c r="B928" s="178" vm="8472">
        <f ca="1"/>
        <v>43558</v>
      </c>
      <c r="C928" s="178" vm="8473">
        <f ca="1"/>
        <v>26.45</v>
      </c>
      <c r="D928" s="178" vm="7811">
        <f ca="1"/>
        <v>26.68</v>
      </c>
      <c r="E928" s="178" vm="8474">
        <f ca="1"/>
        <v>26.72</v>
      </c>
      <c r="F928" s="178" vm="7560">
        <f ca="1"/>
        <v>26.36</v>
      </c>
      <c r="G928" s="178" vm="8475">
        <f ca="1"/>
        <v>529624</v>
      </c>
      <c r="I928" s="178">
        <f ca="1"/>
        <v>1586</v>
      </c>
      <c r="J928" s="180" vm="8476">
        <f ca="1"/>
        <v>44516</v>
      </c>
      <c r="K928" s="180" vm="8477">
        <f ca="1"/>
        <v>180.45</v>
      </c>
      <c r="L928" s="180" vm="8478">
        <f ca="1"/>
        <v>177.28649999999999</v>
      </c>
      <c r="M928" s="180" vm="8479">
        <f ca="1"/>
        <v>183.14</v>
      </c>
      <c r="N928" s="180" vm="8480">
        <f ca="1"/>
        <v>176.39</v>
      </c>
      <c r="O928" s="180" vm="8481">
        <f ca="1"/>
        <v>899803</v>
      </c>
      <c r="Q928" s="182">
        <f t="shared" ca="1" si="29"/>
        <v>1.6483122173327022E-2</v>
      </c>
    </row>
    <row r="929" spans="1:17" x14ac:dyDescent="0.25">
      <c r="A929" s="178">
        <f t="shared" si="30"/>
        <v>925</v>
      </c>
      <c r="B929" s="178" vm="8482">
        <f ca="1"/>
        <v>43559</v>
      </c>
      <c r="C929" s="178" vm="8483">
        <f ca="1"/>
        <v>26.52</v>
      </c>
      <c r="D929" s="178" vm="8484">
        <f ca="1"/>
        <v>26.43</v>
      </c>
      <c r="E929" s="178" vm="8485">
        <f ca="1"/>
        <v>26.53</v>
      </c>
      <c r="F929" s="178" vm="7812">
        <f ca="1"/>
        <v>26.01</v>
      </c>
      <c r="G929" s="178" vm="8486">
        <f ca="1"/>
        <v>694608</v>
      </c>
      <c r="I929" s="178">
        <f ca="1"/>
        <v>1585</v>
      </c>
      <c r="J929" s="180" vm="8487">
        <f ca="1"/>
        <v>44515</v>
      </c>
      <c r="K929" s="180" vm="8488">
        <f ca="1"/>
        <v>177.5</v>
      </c>
      <c r="L929" s="180" vm="8489">
        <f ca="1"/>
        <v>181.51</v>
      </c>
      <c r="M929" s="180" vm="8490">
        <f ca="1"/>
        <v>183.88</v>
      </c>
      <c r="N929" s="180" vm="8491">
        <f ca="1"/>
        <v>176.315</v>
      </c>
      <c r="O929" s="180" vm="8492">
        <f ca="1"/>
        <v>1169324</v>
      </c>
      <c r="Q929" s="182">
        <f t="shared" ca="1" si="29"/>
        <v>-1.7147905312318617E-2</v>
      </c>
    </row>
    <row r="930" spans="1:17" x14ac:dyDescent="0.25">
      <c r="A930" s="178">
        <f t="shared" si="30"/>
        <v>926</v>
      </c>
      <c r="B930" s="178" vm="8493">
        <f ca="1"/>
        <v>43560</v>
      </c>
      <c r="C930" s="178" vm="7494">
        <f ca="1"/>
        <v>26.57</v>
      </c>
      <c r="D930" s="178" vm="7536">
        <f ca="1"/>
        <v>26.59</v>
      </c>
      <c r="E930" s="178" vm="7615">
        <f ca="1"/>
        <v>26.94</v>
      </c>
      <c r="F930" s="178" vm="8111">
        <f ca="1"/>
        <v>26.41</v>
      </c>
      <c r="G930" s="178" vm="8494">
        <f ca="1"/>
        <v>1641778</v>
      </c>
      <c r="I930" s="178">
        <f ca="1"/>
        <v>1584</v>
      </c>
      <c r="J930" s="180" vm="8495">
        <f ca="1"/>
        <v>44512</v>
      </c>
      <c r="K930" s="180" vm="8496">
        <f ca="1"/>
        <v>180.57</v>
      </c>
      <c r="L930" s="180" vm="8497">
        <f ca="1"/>
        <v>178.08</v>
      </c>
      <c r="M930" s="180" vm="8498">
        <f ca="1"/>
        <v>182.02</v>
      </c>
      <c r="N930" s="180" vm="8499">
        <f ca="1"/>
        <v>177.67</v>
      </c>
      <c r="O930" s="180" vm="8500">
        <f ca="1"/>
        <v>927854</v>
      </c>
      <c r="Q930" s="182">
        <f t="shared" ca="1" si="29"/>
        <v>2.4555556025251248E-2</v>
      </c>
    </row>
    <row r="931" spans="1:17" x14ac:dyDescent="0.25">
      <c r="A931" s="178">
        <f t="shared" si="30"/>
        <v>927</v>
      </c>
      <c r="B931" s="178" vm="8501">
        <f ca="1"/>
        <v>43563</v>
      </c>
      <c r="C931" s="178" vm="8454">
        <f ca="1"/>
        <v>25.94</v>
      </c>
      <c r="D931" s="178" vm="8502">
        <f ca="1"/>
        <v>26.44</v>
      </c>
      <c r="E931" s="178" vm="7811">
        <f ca="1"/>
        <v>26.68</v>
      </c>
      <c r="F931" s="178" vm="7528">
        <f ca="1"/>
        <v>25.85</v>
      </c>
      <c r="G931" s="178" vm="8503">
        <f ca="1"/>
        <v>1474977</v>
      </c>
      <c r="I931" s="178">
        <f ca="1"/>
        <v>1583</v>
      </c>
      <c r="J931" s="180" vm="8504">
        <f ca="1"/>
        <v>44511</v>
      </c>
      <c r="K931" s="180" vm="8505">
        <f ca="1"/>
        <v>176.19</v>
      </c>
      <c r="L931" s="180" vm="8506">
        <f ca="1"/>
        <v>175.3</v>
      </c>
      <c r="M931" s="180" vm="8507">
        <f ca="1"/>
        <v>178.68989999999999</v>
      </c>
      <c r="N931" s="180" vm="8508">
        <f ca="1"/>
        <v>172.9</v>
      </c>
      <c r="O931" s="180" vm="8509">
        <f ca="1"/>
        <v>823532</v>
      </c>
      <c r="Q931" s="182">
        <f t="shared" ca="1" si="29"/>
        <v>1.1473710937944271E-2</v>
      </c>
    </row>
    <row r="932" spans="1:17" x14ac:dyDescent="0.25">
      <c r="A932" s="178">
        <f t="shared" si="30"/>
        <v>928</v>
      </c>
      <c r="B932" s="178" vm="8510">
        <f ca="1"/>
        <v>43564</v>
      </c>
      <c r="C932" s="178" vm="8511">
        <f ca="1"/>
        <v>25.91</v>
      </c>
      <c r="D932" s="178" vm="8511">
        <f ca="1"/>
        <v>25.91</v>
      </c>
      <c r="E932" s="178" vm="7559">
        <f ca="1"/>
        <v>26.11</v>
      </c>
      <c r="F932" s="178" vm="8512">
        <f ca="1"/>
        <v>25.67</v>
      </c>
      <c r="G932" s="178" vm="8513">
        <f ca="1"/>
        <v>909510</v>
      </c>
      <c r="I932" s="178">
        <f ca="1"/>
        <v>1582</v>
      </c>
      <c r="J932" s="180" vm="8514">
        <f ca="1"/>
        <v>44510</v>
      </c>
      <c r="K932" s="180" vm="8515">
        <f ca="1"/>
        <v>174.18</v>
      </c>
      <c r="L932" s="180" vm="8516">
        <f ca="1"/>
        <v>175.32</v>
      </c>
      <c r="M932" s="180" vm="8517">
        <f ca="1"/>
        <v>177.77</v>
      </c>
      <c r="N932" s="180" vm="8518">
        <f ca="1"/>
        <v>171.61259999999999</v>
      </c>
      <c r="O932" s="180" vm="8519">
        <f ca="1"/>
        <v>858662</v>
      </c>
      <c r="Q932" s="182">
        <f t="shared" ca="1" si="29"/>
        <v>-2.4499353955100247E-2</v>
      </c>
    </row>
    <row r="933" spans="1:17" x14ac:dyDescent="0.25">
      <c r="A933" s="178">
        <f t="shared" si="30"/>
        <v>929</v>
      </c>
      <c r="B933" s="178" vm="8520">
        <f ca="1"/>
        <v>43565</v>
      </c>
      <c r="C933" s="178" vm="8521">
        <f ca="1"/>
        <v>26.17</v>
      </c>
      <c r="D933" s="178" vm="8367">
        <f ca="1"/>
        <v>25.93</v>
      </c>
      <c r="E933" s="178" vm="8473">
        <f ca="1"/>
        <v>26.45</v>
      </c>
      <c r="F933" s="178" vm="8522">
        <f ca="1"/>
        <v>25.88</v>
      </c>
      <c r="G933" s="178" vm="8523">
        <f ca="1"/>
        <v>1841975</v>
      </c>
      <c r="I933" s="178">
        <f ca="1"/>
        <v>1581</v>
      </c>
      <c r="J933" s="180" vm="8524">
        <f ca="1"/>
        <v>44509</v>
      </c>
      <c r="K933" s="180" vm="8525">
        <f ca="1"/>
        <v>178.5</v>
      </c>
      <c r="L933" s="180" vm="8526">
        <f ca="1"/>
        <v>175</v>
      </c>
      <c r="M933" s="180" vm="8527">
        <f ca="1"/>
        <v>179.73660000000001</v>
      </c>
      <c r="N933" s="180" vm="8526">
        <f ca="1"/>
        <v>175</v>
      </c>
      <c r="O933" s="180" vm="8528">
        <f ca="1"/>
        <v>740483</v>
      </c>
      <c r="Q933" s="182">
        <f t="shared" ca="1" si="29"/>
        <v>1.1041121627606924E-2</v>
      </c>
    </row>
    <row r="934" spans="1:17" x14ac:dyDescent="0.25">
      <c r="A934" s="178">
        <f t="shared" si="30"/>
        <v>930</v>
      </c>
      <c r="B934" s="178" vm="8529">
        <f ca="1"/>
        <v>43566</v>
      </c>
      <c r="C934" s="178" vm="8432">
        <f ca="1"/>
        <v>26.12</v>
      </c>
      <c r="D934" s="178" vm="8530">
        <f ca="1"/>
        <v>26.18</v>
      </c>
      <c r="E934" s="178" vm="8473">
        <f ca="1"/>
        <v>26.45</v>
      </c>
      <c r="F934" s="178" vm="8240">
        <f ca="1"/>
        <v>26</v>
      </c>
      <c r="G934" s="178" vm="8531">
        <f ca="1"/>
        <v>681097</v>
      </c>
      <c r="I934" s="178">
        <f ca="1"/>
        <v>1580</v>
      </c>
      <c r="J934" s="180" vm="8532">
        <f ca="1"/>
        <v>44508</v>
      </c>
      <c r="K934" s="180" vm="8533">
        <f ca="1"/>
        <v>176.54</v>
      </c>
      <c r="L934" s="180" vm="8534">
        <f ca="1"/>
        <v>181.85</v>
      </c>
      <c r="M934" s="180" vm="8535">
        <f ca="1"/>
        <v>182.75</v>
      </c>
      <c r="N934" s="180" vm="8536">
        <f ca="1"/>
        <v>174.67</v>
      </c>
      <c r="O934" s="180" vm="8537">
        <f ca="1"/>
        <v>1169467</v>
      </c>
      <c r="Q934" s="182">
        <f t="shared" ca="1" si="29"/>
        <v>-2.035337003552198E-2</v>
      </c>
    </row>
    <row r="935" spans="1:17" x14ac:dyDescent="0.25">
      <c r="A935" s="178">
        <f t="shared" si="30"/>
        <v>931</v>
      </c>
      <c r="B935" s="178" vm="8538">
        <f ca="1"/>
        <v>43567</v>
      </c>
      <c r="C935" s="178" vm="8539">
        <f ca="1"/>
        <v>26.54</v>
      </c>
      <c r="D935" s="178" vm="8230">
        <f ca="1"/>
        <v>26.2</v>
      </c>
      <c r="E935" s="178" vm="8540">
        <f ca="1"/>
        <v>26.62</v>
      </c>
      <c r="F935" s="178" vm="8541">
        <f ca="1"/>
        <v>25.9</v>
      </c>
      <c r="G935" s="178" vm="8542">
        <f ca="1"/>
        <v>1097958</v>
      </c>
      <c r="I935" s="178">
        <f ca="1"/>
        <v>1579</v>
      </c>
      <c r="J935" s="180" vm="8543">
        <f ca="1"/>
        <v>44505</v>
      </c>
      <c r="K935" s="180" vm="8544">
        <f ca="1"/>
        <v>180.17</v>
      </c>
      <c r="L935" s="180" vm="8545">
        <f ca="1"/>
        <v>178.03</v>
      </c>
      <c r="M935" s="180" vm="8546">
        <f ca="1"/>
        <v>180.83</v>
      </c>
      <c r="N935" s="180" vm="8547">
        <f ca="1"/>
        <v>176.86</v>
      </c>
      <c r="O935" s="180" vm="8548">
        <f ca="1"/>
        <v>927038</v>
      </c>
      <c r="Q935" s="182">
        <f t="shared" ca="1" si="29"/>
        <v>1.5381046535167933E-2</v>
      </c>
    </row>
    <row r="936" spans="1:17" x14ac:dyDescent="0.25">
      <c r="A936" s="178">
        <f t="shared" si="30"/>
        <v>932</v>
      </c>
      <c r="B936" s="178" vm="8549">
        <f ca="1"/>
        <v>43570</v>
      </c>
      <c r="C936" s="178" vm="8484">
        <f ca="1"/>
        <v>26.43</v>
      </c>
      <c r="D936" s="178" vm="7602">
        <f ca="1"/>
        <v>26.6</v>
      </c>
      <c r="E936" s="178" vm="8550">
        <f ca="1"/>
        <v>27.15</v>
      </c>
      <c r="F936" s="178" vm="8463">
        <f ca="1"/>
        <v>26.39</v>
      </c>
      <c r="G936" s="178" vm="8551">
        <f ca="1"/>
        <v>759120</v>
      </c>
      <c r="I936" s="178">
        <f ca="1"/>
        <v>1578</v>
      </c>
      <c r="J936" s="180" vm="8552">
        <f ca="1"/>
        <v>44504</v>
      </c>
      <c r="K936" s="180" vm="8553">
        <f ca="1"/>
        <v>177.42</v>
      </c>
      <c r="L936" s="180" vm="8554">
        <f ca="1"/>
        <v>175.31</v>
      </c>
      <c r="M936" s="180" vm="8555">
        <f ca="1"/>
        <v>179.47</v>
      </c>
      <c r="N936" s="180" vm="8556">
        <f ca="1"/>
        <v>173.8</v>
      </c>
      <c r="O936" s="180" vm="8557">
        <f ca="1"/>
        <v>1801565</v>
      </c>
      <c r="Q936" s="182">
        <f t="shared" ca="1" si="29"/>
        <v>2.3495606370880211E-2</v>
      </c>
    </row>
    <row r="937" spans="1:17" x14ac:dyDescent="0.25">
      <c r="A937" s="178">
        <f t="shared" si="30"/>
        <v>933</v>
      </c>
      <c r="B937" s="178" vm="8558">
        <f ca="1"/>
        <v>43571</v>
      </c>
      <c r="C937" s="178" vm="8559">
        <f ca="1"/>
        <v>26.91</v>
      </c>
      <c r="D937" s="178" vm="8473">
        <f ca="1"/>
        <v>26.45</v>
      </c>
      <c r="E937" s="178" vm="8560">
        <f ca="1"/>
        <v>27.2852</v>
      </c>
      <c r="F937" s="178" vm="8561">
        <f ca="1"/>
        <v>26.23</v>
      </c>
      <c r="G937" s="178" vm="8562">
        <f ca="1"/>
        <v>862483</v>
      </c>
      <c r="I937" s="178">
        <f ca="1"/>
        <v>1577</v>
      </c>
      <c r="J937" s="180" vm="8563">
        <f ca="1"/>
        <v>44503</v>
      </c>
      <c r="K937" s="180" vm="8564">
        <f ca="1"/>
        <v>173.3</v>
      </c>
      <c r="L937" s="180" vm="8565">
        <f ca="1"/>
        <v>166.74</v>
      </c>
      <c r="M937" s="180" vm="8566">
        <f ca="1"/>
        <v>175.25</v>
      </c>
      <c r="N937" s="180" vm="8565">
        <f ca="1"/>
        <v>166.74</v>
      </c>
      <c r="O937" s="180" vm="8567">
        <f ca="1"/>
        <v>1324797</v>
      </c>
      <c r="Q937" s="182">
        <f t="shared" ca="1" si="29"/>
        <v>3.463803866618554E-2</v>
      </c>
    </row>
    <row r="938" spans="1:17" x14ac:dyDescent="0.25">
      <c r="A938" s="178">
        <f t="shared" si="30"/>
        <v>934</v>
      </c>
      <c r="B938" s="178" vm="8568">
        <f ca="1"/>
        <v>43572</v>
      </c>
      <c r="C938" s="178" vm="8569">
        <f ca="1"/>
        <v>27.51</v>
      </c>
      <c r="D938" s="178" vm="8570">
        <f ca="1"/>
        <v>26.96</v>
      </c>
      <c r="E938" s="178" vm="8571">
        <f ca="1"/>
        <v>27.585000000000001</v>
      </c>
      <c r="F938" s="178" vm="7516">
        <f ca="1"/>
        <v>26.78</v>
      </c>
      <c r="G938" s="178" vm="8572">
        <f ca="1"/>
        <v>786792</v>
      </c>
      <c r="I938" s="178">
        <f ca="1"/>
        <v>1576</v>
      </c>
      <c r="J938" s="180" vm="8573">
        <f ca="1"/>
        <v>44502</v>
      </c>
      <c r="K938" s="180" vm="8372">
        <f ca="1"/>
        <v>167.4</v>
      </c>
      <c r="L938" s="180" vm="8574">
        <f ca="1"/>
        <v>168.44</v>
      </c>
      <c r="M938" s="180" vm="8575">
        <f ca="1"/>
        <v>171.35499999999999</v>
      </c>
      <c r="N938" s="180" vm="8576">
        <f ca="1"/>
        <v>165.53370000000001</v>
      </c>
      <c r="O938" s="180" vm="8577">
        <f ca="1"/>
        <v>1110816</v>
      </c>
      <c r="Q938" s="182">
        <f t="shared" ca="1" si="29"/>
        <v>-1.9693856512886217E-3</v>
      </c>
    </row>
    <row r="939" spans="1:17" x14ac:dyDescent="0.25">
      <c r="A939" s="178">
        <f t="shared" si="30"/>
        <v>935</v>
      </c>
      <c r="B939" s="178" vm="8578">
        <f ca="1"/>
        <v>43573</v>
      </c>
      <c r="C939" s="178" vm="8579">
        <f ca="1"/>
        <v>27.4</v>
      </c>
      <c r="D939" s="178" vm="8580">
        <f ca="1"/>
        <v>27.31</v>
      </c>
      <c r="E939" s="178" vm="8170">
        <f ca="1"/>
        <v>27.88</v>
      </c>
      <c r="F939" s="178" vm="8580">
        <f ca="1"/>
        <v>27.31</v>
      </c>
      <c r="G939" s="178" vm="8581">
        <f ca="1"/>
        <v>689842</v>
      </c>
      <c r="I939" s="178">
        <f ca="1"/>
        <v>1575</v>
      </c>
      <c r="J939" s="180" vm="8582">
        <f ca="1"/>
        <v>44501</v>
      </c>
      <c r="K939" s="180" vm="8583">
        <f ca="1"/>
        <v>167.73</v>
      </c>
      <c r="L939" s="180" vm="8584">
        <f ca="1"/>
        <v>162.69999999999999</v>
      </c>
      <c r="M939" s="180" vm="8585">
        <f ca="1"/>
        <v>169.09</v>
      </c>
      <c r="N939" s="180" vm="8584">
        <f ca="1"/>
        <v>162.69999999999999</v>
      </c>
      <c r="O939" s="180" vm="8586">
        <f ca="1"/>
        <v>1509992</v>
      </c>
      <c r="Q939" s="182">
        <f t="shared" ca="1" si="29"/>
        <v>3.8160046502379474E-2</v>
      </c>
    </row>
    <row r="940" spans="1:17" x14ac:dyDescent="0.25">
      <c r="A940" s="178">
        <f t="shared" si="30"/>
        <v>936</v>
      </c>
      <c r="B940" s="178" vm="8587">
        <f ca="1"/>
        <v>43577</v>
      </c>
      <c r="C940" s="178" vm="8588">
        <f ca="1"/>
        <v>27.26</v>
      </c>
      <c r="D940" s="178" vm="7537">
        <f ca="1"/>
        <v>27.39</v>
      </c>
      <c r="E940" s="178" vm="8589">
        <f ca="1"/>
        <v>27.806100000000001</v>
      </c>
      <c r="F940" s="178" vm="8590">
        <f ca="1"/>
        <v>27.175000000000001</v>
      </c>
      <c r="G940" s="178" vm="8591">
        <f ca="1"/>
        <v>1097871</v>
      </c>
      <c r="I940" s="178">
        <f ca="1"/>
        <v>1574</v>
      </c>
      <c r="J940" s="180" vm="8592">
        <f ca="1"/>
        <v>44498</v>
      </c>
      <c r="K940" s="180" vm="8593">
        <f ca="1"/>
        <v>161.44999999999999</v>
      </c>
      <c r="L940" s="180" vm="8594">
        <f ca="1"/>
        <v>155.84</v>
      </c>
      <c r="M940" s="180" vm="8595">
        <f ca="1"/>
        <v>161.75</v>
      </c>
      <c r="N940" s="180" vm="8594">
        <f ca="1"/>
        <v>155.84</v>
      </c>
      <c r="O940" s="180" vm="8596">
        <f ca="1"/>
        <v>1278204</v>
      </c>
      <c r="Q940" s="182">
        <f t="shared" ca="1" si="29"/>
        <v>3.0947812304152625E-2</v>
      </c>
    </row>
    <row r="941" spans="1:17" x14ac:dyDescent="0.25">
      <c r="A941" s="178">
        <f t="shared" si="30"/>
        <v>937</v>
      </c>
      <c r="B941" s="178" vm="8597">
        <f ca="1"/>
        <v>43578</v>
      </c>
      <c r="C941" s="178" vm="7494">
        <f ca="1"/>
        <v>26.57</v>
      </c>
      <c r="D941" s="178" vm="8355">
        <f ca="1"/>
        <v>25.8</v>
      </c>
      <c r="E941" s="178" vm="8598">
        <f ca="1"/>
        <v>26.844999999999999</v>
      </c>
      <c r="F941" s="178" vm="8422">
        <f ca="1"/>
        <v>25.66</v>
      </c>
      <c r="G941" s="178" vm="8599">
        <f ca="1"/>
        <v>1560109</v>
      </c>
      <c r="I941" s="178">
        <f ca="1"/>
        <v>1573</v>
      </c>
      <c r="J941" s="180" vm="8600">
        <f ca="1"/>
        <v>44497</v>
      </c>
      <c r="K941" s="180" vm="8601">
        <f ca="1"/>
        <v>156.53</v>
      </c>
      <c r="L941" s="180" vm="8602">
        <f ca="1"/>
        <v>152.19999999999999</v>
      </c>
      <c r="M941" s="180" vm="8603">
        <f ca="1"/>
        <v>157.1</v>
      </c>
      <c r="N941" s="180" vm="8604">
        <f ca="1"/>
        <v>151.9</v>
      </c>
      <c r="O941" s="180" vm="8605">
        <f ca="1"/>
        <v>1168622</v>
      </c>
      <c r="Q941" s="182">
        <f t="shared" ca="1" si="29"/>
        <v>3.0156949536529993E-2</v>
      </c>
    </row>
    <row r="942" spans="1:17" x14ac:dyDescent="0.25">
      <c r="A942" s="178">
        <f t="shared" si="30"/>
        <v>938</v>
      </c>
      <c r="B942" s="178" vm="8606">
        <f ca="1"/>
        <v>43579</v>
      </c>
      <c r="C942" s="178" vm="8071">
        <f ca="1"/>
        <v>27.67</v>
      </c>
      <c r="D942" s="178" vm="8539">
        <f ca="1"/>
        <v>26.54</v>
      </c>
      <c r="E942" s="178" vm="8607">
        <f ca="1"/>
        <v>27.92</v>
      </c>
      <c r="F942" s="178" vm="8539">
        <f ca="1"/>
        <v>26.54</v>
      </c>
      <c r="G942" s="178" vm="8608">
        <f ca="1"/>
        <v>1202597</v>
      </c>
      <c r="I942" s="178">
        <f ca="1"/>
        <v>1572</v>
      </c>
      <c r="J942" s="180" vm="8609">
        <f ca="1"/>
        <v>44496</v>
      </c>
      <c r="K942" s="180" vm="8610">
        <f ca="1"/>
        <v>151.88</v>
      </c>
      <c r="L942" s="180" vm="8611">
        <f ca="1"/>
        <v>154.41999999999999</v>
      </c>
      <c r="M942" s="180" vm="8612">
        <f ca="1"/>
        <v>155.02000000000001</v>
      </c>
      <c r="N942" s="180" vm="8613">
        <f ca="1"/>
        <v>150.22999999999999</v>
      </c>
      <c r="O942" s="180" vm="8614">
        <f ca="1"/>
        <v>1188082</v>
      </c>
      <c r="Q942" s="182">
        <f t="shared" ca="1" si="29"/>
        <v>-1.5419095498633966E-2</v>
      </c>
    </row>
    <row r="943" spans="1:17" x14ac:dyDescent="0.25">
      <c r="A943" s="178">
        <f t="shared" si="30"/>
        <v>939</v>
      </c>
      <c r="B943" s="178" vm="8615">
        <f ca="1"/>
        <v>43580</v>
      </c>
      <c r="C943" s="178" vm="8588">
        <f ca="1"/>
        <v>27.26</v>
      </c>
      <c r="D943" s="178" vm="7517">
        <f ca="1"/>
        <v>27.78</v>
      </c>
      <c r="E943" s="178" vm="8616">
        <f ca="1"/>
        <v>27.82</v>
      </c>
      <c r="F943" s="178" vm="8087">
        <f ca="1"/>
        <v>27.04</v>
      </c>
      <c r="G943" s="178" vm="8617">
        <f ca="1"/>
        <v>1125167</v>
      </c>
      <c r="I943" s="178">
        <f ca="1"/>
        <v>1571</v>
      </c>
      <c r="J943" s="180" vm="8618">
        <f ca="1"/>
        <v>44495</v>
      </c>
      <c r="K943" s="180" vm="8619">
        <f ca="1"/>
        <v>154.24</v>
      </c>
      <c r="L943" s="180" vm="8620">
        <f ca="1"/>
        <v>156.4</v>
      </c>
      <c r="M943" s="180" vm="8621">
        <f ca="1"/>
        <v>160.75</v>
      </c>
      <c r="N943" s="180" vm="8622">
        <f ca="1"/>
        <v>152.77000000000001</v>
      </c>
      <c r="O943" s="180" vm="8623">
        <f ca="1"/>
        <v>1713410</v>
      </c>
      <c r="Q943" s="182">
        <f t="shared" ca="1" si="29"/>
        <v>-9.0358172541171611E-3</v>
      </c>
    </row>
    <row r="944" spans="1:17" x14ac:dyDescent="0.25">
      <c r="A944" s="178">
        <f t="shared" si="30"/>
        <v>940</v>
      </c>
      <c r="B944" s="178" vm="8624">
        <f ca="1"/>
        <v>43581</v>
      </c>
      <c r="C944" s="178" vm="7548">
        <f ca="1"/>
        <v>27.54</v>
      </c>
      <c r="D944" s="178" vm="8625">
        <f ca="1"/>
        <v>27.28</v>
      </c>
      <c r="E944" s="178" vm="7614">
        <f ca="1"/>
        <v>27.76</v>
      </c>
      <c r="F944" s="178" vm="8626">
        <f ca="1"/>
        <v>26.86</v>
      </c>
      <c r="G944" s="178" vm="8627">
        <f ca="1"/>
        <v>739729</v>
      </c>
      <c r="I944" s="178">
        <f ca="1"/>
        <v>1570</v>
      </c>
      <c r="J944" s="180" vm="8628">
        <f ca="1"/>
        <v>44494</v>
      </c>
      <c r="K944" s="180" vm="2715">
        <f ca="1"/>
        <v>155.63999999999999</v>
      </c>
      <c r="L944" s="180" vm="8629">
        <f ca="1"/>
        <v>152.28790000000001</v>
      </c>
      <c r="M944" s="180" vm="8630">
        <f ca="1"/>
        <v>159.74</v>
      </c>
      <c r="N944" s="180" vm="8631">
        <f ca="1"/>
        <v>151.61000000000001</v>
      </c>
      <c r="O944" s="180" vm="8632">
        <f ca="1"/>
        <v>2222896</v>
      </c>
      <c r="Q944" s="182">
        <f t="shared" ca="1" si="29"/>
        <v>3.8511635387070878E-2</v>
      </c>
    </row>
    <row r="945" spans="1:17" x14ac:dyDescent="0.25">
      <c r="A945" s="178">
        <f t="shared" si="30"/>
        <v>941</v>
      </c>
      <c r="B945" s="178" vm="8633">
        <f ca="1"/>
        <v>43584</v>
      </c>
      <c r="C945" s="178" vm="8634">
        <f ca="1"/>
        <v>28.05</v>
      </c>
      <c r="D945" s="178" vm="8635">
        <f ca="1"/>
        <v>27.66</v>
      </c>
      <c r="E945" s="178" vm="8636">
        <f ca="1"/>
        <v>28.12</v>
      </c>
      <c r="F945" s="178" vm="8637">
        <f ca="1"/>
        <v>27.55</v>
      </c>
      <c r="G945" s="178" vm="8638">
        <f ca="1"/>
        <v>796043</v>
      </c>
      <c r="I945" s="178">
        <f ca="1"/>
        <v>1569</v>
      </c>
      <c r="J945" s="180" vm="8639">
        <f ca="1"/>
        <v>44491</v>
      </c>
      <c r="K945" s="180" vm="8640">
        <f ca="1"/>
        <v>149.76</v>
      </c>
      <c r="L945" s="180" vm="8641">
        <f ca="1"/>
        <v>147.80000000000001</v>
      </c>
      <c r="M945" s="180" vm="8642">
        <f ca="1"/>
        <v>154.44</v>
      </c>
      <c r="N945" s="180" vm="8643">
        <f ca="1"/>
        <v>147.38</v>
      </c>
      <c r="O945" s="180" vm="8644">
        <f ca="1"/>
        <v>2162588</v>
      </c>
      <c r="Q945" s="182">
        <f t="shared" ca="1" si="29"/>
        <v>7.7758804456230582E-3</v>
      </c>
    </row>
    <row r="946" spans="1:17" x14ac:dyDescent="0.25">
      <c r="A946" s="178">
        <f t="shared" si="30"/>
        <v>942</v>
      </c>
      <c r="B946" s="178" vm="8645">
        <f ca="1"/>
        <v>43585</v>
      </c>
      <c r="C946" s="178" vm="8646">
        <f ca="1"/>
        <v>27.85</v>
      </c>
      <c r="D946" s="178" vm="8647">
        <f ca="1"/>
        <v>27.97</v>
      </c>
      <c r="E946" s="178" vm="8648">
        <f ca="1"/>
        <v>28.07</v>
      </c>
      <c r="F946" s="178" vm="8637">
        <f ca="1"/>
        <v>27.55</v>
      </c>
      <c r="G946" s="178" vm="8649">
        <f ca="1"/>
        <v>1085822</v>
      </c>
      <c r="I946" s="178">
        <f ca="1"/>
        <v>1568</v>
      </c>
      <c r="J946" s="180" vm="8650">
        <f ca="1"/>
        <v>44490</v>
      </c>
      <c r="K946" s="180" vm="8651">
        <f ca="1"/>
        <v>148.6</v>
      </c>
      <c r="L946" s="180" vm="8652">
        <f ca="1"/>
        <v>152</v>
      </c>
      <c r="M946" s="180" vm="8653">
        <f ca="1"/>
        <v>155.5</v>
      </c>
      <c r="N946" s="180" vm="8654">
        <f ca="1"/>
        <v>143.38999999999999</v>
      </c>
      <c r="O946" s="180" vm="8655">
        <f ca="1"/>
        <v>8067304</v>
      </c>
      <c r="Q946" s="182">
        <f t="shared" ca="1" si="29"/>
        <v>8.9118084936502223E-2</v>
      </c>
    </row>
    <row r="947" spans="1:17" x14ac:dyDescent="0.25">
      <c r="A947" s="178">
        <f t="shared" si="30"/>
        <v>943</v>
      </c>
      <c r="B947" s="178" vm="8656">
        <f ca="1"/>
        <v>43586</v>
      </c>
      <c r="C947" s="178" vm="8043">
        <f ca="1"/>
        <v>28</v>
      </c>
      <c r="D947" s="178" vm="8657">
        <f ca="1"/>
        <v>27.81</v>
      </c>
      <c r="E947" s="178" vm="8658">
        <f ca="1"/>
        <v>28.31</v>
      </c>
      <c r="F947" s="178" vm="8659">
        <f ca="1"/>
        <v>27.602499999999999</v>
      </c>
      <c r="G947" s="178" vm="8660">
        <f ca="1"/>
        <v>1043661</v>
      </c>
      <c r="I947" s="178">
        <f ca="1"/>
        <v>1567</v>
      </c>
      <c r="J947" s="180" vm="8661">
        <f ca="1"/>
        <v>44489</v>
      </c>
      <c r="K947" s="180" vm="8662">
        <f ca="1"/>
        <v>135.93</v>
      </c>
      <c r="L947" s="180" vm="8663">
        <f ca="1"/>
        <v>142.76</v>
      </c>
      <c r="M947" s="180" vm="8664">
        <f ca="1"/>
        <v>143.19999999999999</v>
      </c>
      <c r="N947" s="180" vm="8665">
        <f ca="1"/>
        <v>135.32</v>
      </c>
      <c r="O947" s="180" vm="8666">
        <f ca="1"/>
        <v>2193578</v>
      </c>
      <c r="Q947" s="182">
        <f t="shared" ca="1" si="29"/>
        <v>-4.6499951630718843E-2</v>
      </c>
    </row>
    <row r="948" spans="1:17" x14ac:dyDescent="0.25">
      <c r="A948" s="178">
        <f t="shared" si="30"/>
        <v>944</v>
      </c>
      <c r="B948" s="178" vm="8667">
        <f ca="1"/>
        <v>43587</v>
      </c>
      <c r="C948" s="178" vm="8668">
        <f ca="1"/>
        <v>28.19</v>
      </c>
      <c r="D948" s="178" vm="8636">
        <f ca="1"/>
        <v>28.12</v>
      </c>
      <c r="E948" s="178" vm="8669">
        <f ca="1"/>
        <v>28.25</v>
      </c>
      <c r="F948" s="178" vm="8670">
        <f ca="1"/>
        <v>27.5</v>
      </c>
      <c r="G948" s="178" vm="8671">
        <f ca="1"/>
        <v>961656</v>
      </c>
      <c r="I948" s="178">
        <f ca="1"/>
        <v>1566</v>
      </c>
      <c r="J948" s="180" vm="8672">
        <f ca="1"/>
        <v>44488</v>
      </c>
      <c r="K948" s="180" vm="8673">
        <f ca="1"/>
        <v>142.4</v>
      </c>
      <c r="L948" s="180" vm="2505">
        <f ca="1"/>
        <v>144.5</v>
      </c>
      <c r="M948" s="180" vm="2220">
        <f ca="1"/>
        <v>145.37</v>
      </c>
      <c r="N948" s="180" vm="8674">
        <f ca="1"/>
        <v>140.19</v>
      </c>
      <c r="O948" s="180" vm="8675">
        <f ca="1"/>
        <v>1712107</v>
      </c>
      <c r="Q948" s="182">
        <f t="shared" ca="1" si="29"/>
        <v>-5.2530325662486343E-3</v>
      </c>
    </row>
    <row r="949" spans="1:17" x14ac:dyDescent="0.25">
      <c r="A949" s="178">
        <f t="shared" si="30"/>
        <v>945</v>
      </c>
      <c r="B949" s="178" vm="8676">
        <f ca="1"/>
        <v>43588</v>
      </c>
      <c r="C949" s="178" vm="8677">
        <f ca="1"/>
        <v>29.18</v>
      </c>
      <c r="D949" s="178" vm="8678">
        <f ca="1"/>
        <v>28.29</v>
      </c>
      <c r="E949" s="178" vm="8679">
        <f ca="1"/>
        <v>29.29</v>
      </c>
      <c r="F949" s="178" vm="8161">
        <f ca="1"/>
        <v>28.04</v>
      </c>
      <c r="G949" s="178" vm="8680">
        <f ca="1"/>
        <v>1072533</v>
      </c>
      <c r="I949" s="178">
        <f ca="1"/>
        <v>1565</v>
      </c>
      <c r="J949" s="180" vm="8681">
        <f ca="1"/>
        <v>44487</v>
      </c>
      <c r="K949" s="180" vm="8682">
        <f ca="1"/>
        <v>143.15</v>
      </c>
      <c r="L949" s="180" vm="1920">
        <f ca="1"/>
        <v>136.74</v>
      </c>
      <c r="M949" s="180" vm="8683">
        <f ca="1"/>
        <v>143.41999999999999</v>
      </c>
      <c r="N949" s="180" vm="8684">
        <f ca="1"/>
        <v>136.51660000000001</v>
      </c>
      <c r="O949" s="180" vm="8685">
        <f ca="1"/>
        <v>1141277</v>
      </c>
      <c r="Q949" s="182">
        <f t="shared" ca="1" si="29"/>
        <v>4.2526205206050521E-2</v>
      </c>
    </row>
    <row r="950" spans="1:17" x14ac:dyDescent="0.25">
      <c r="A950" s="178">
        <f t="shared" si="30"/>
        <v>946</v>
      </c>
      <c r="B950" s="178" vm="8686">
        <f ca="1"/>
        <v>43591</v>
      </c>
      <c r="C950" s="178" vm="8687">
        <f ca="1"/>
        <v>28.34</v>
      </c>
      <c r="D950" s="178" vm="8688">
        <f ca="1"/>
        <v>28.68</v>
      </c>
      <c r="E950" s="178" vm="8689">
        <f ca="1"/>
        <v>28.71</v>
      </c>
      <c r="F950" s="178" vm="8690">
        <f ca="1"/>
        <v>27.98</v>
      </c>
      <c r="G950" s="178" vm="8691">
        <f ca="1"/>
        <v>2241698</v>
      </c>
      <c r="I950" s="178">
        <f ca="1"/>
        <v>1564</v>
      </c>
      <c r="J950" s="180" vm="8692">
        <f ca="1"/>
        <v>44484</v>
      </c>
      <c r="K950" s="180" vm="8693">
        <f ca="1"/>
        <v>137.19</v>
      </c>
      <c r="L950" s="180" vm="8694">
        <f ca="1"/>
        <v>137.97999999999999</v>
      </c>
      <c r="M950" s="180" vm="2832">
        <f ca="1"/>
        <v>139.69999999999999</v>
      </c>
      <c r="N950" s="180" vm="8695">
        <f ca="1"/>
        <v>136.91</v>
      </c>
      <c r="O950" s="180" vm="8696">
        <f ca="1"/>
        <v>1155511</v>
      </c>
      <c r="Q950" s="182">
        <f t="shared" ca="1" si="29"/>
        <v>4.1634770343701374E-3</v>
      </c>
    </row>
    <row r="951" spans="1:17" x14ac:dyDescent="0.25">
      <c r="A951" s="178">
        <f t="shared" si="30"/>
        <v>947</v>
      </c>
      <c r="B951" s="178" vm="8697">
        <f ca="1"/>
        <v>43592</v>
      </c>
      <c r="C951" s="178" vm="7615">
        <f ca="1"/>
        <v>26.94</v>
      </c>
      <c r="D951" s="178" vm="8698">
        <f ca="1"/>
        <v>30</v>
      </c>
      <c r="E951" s="178" vm="8699">
        <f ca="1"/>
        <v>30.91</v>
      </c>
      <c r="F951" s="178" vm="8118">
        <f ca="1"/>
        <v>26.9</v>
      </c>
      <c r="G951" s="178" vm="8700">
        <f ca="1"/>
        <v>3539505</v>
      </c>
      <c r="I951" s="178">
        <f ca="1"/>
        <v>1563</v>
      </c>
      <c r="J951" s="180" vm="8701">
        <f ca="1"/>
        <v>44483</v>
      </c>
      <c r="K951" s="180" vm="2221">
        <f ca="1"/>
        <v>136.62</v>
      </c>
      <c r="L951" s="180" vm="8702">
        <f ca="1"/>
        <v>135.25219999999999</v>
      </c>
      <c r="M951" s="180" vm="8703">
        <f ca="1"/>
        <v>136.94999999999999</v>
      </c>
      <c r="N951" s="180" vm="8704">
        <f ca="1"/>
        <v>133.81</v>
      </c>
      <c r="O951" s="180" vm="8705">
        <f ca="1"/>
        <v>1540814</v>
      </c>
      <c r="Q951" s="182">
        <f t="shared" ca="1" si="29"/>
        <v>3.0847144607533055E-2</v>
      </c>
    </row>
    <row r="952" spans="1:17" x14ac:dyDescent="0.25">
      <c r="A952" s="178">
        <f t="shared" si="30"/>
        <v>948</v>
      </c>
      <c r="B952" s="178" vm="8706">
        <f ca="1"/>
        <v>43593</v>
      </c>
      <c r="C952" s="178" vm="8707">
        <f ca="1"/>
        <v>24.39</v>
      </c>
      <c r="D952" s="178" vm="8708">
        <f ca="1"/>
        <v>27</v>
      </c>
      <c r="E952" s="178" vm="8709">
        <f ca="1"/>
        <v>27.2</v>
      </c>
      <c r="F952" s="178" vm="8249">
        <f ca="1"/>
        <v>24.27</v>
      </c>
      <c r="G952" s="178" vm="8710">
        <f ca="1"/>
        <v>5883869</v>
      </c>
      <c r="I952" s="178">
        <f ca="1"/>
        <v>1562</v>
      </c>
      <c r="J952" s="180" vm="8711">
        <f ca="1"/>
        <v>44482</v>
      </c>
      <c r="K952" s="180" vm="8712">
        <f ca="1"/>
        <v>132.47</v>
      </c>
      <c r="L952" s="180" vm="8713">
        <f ca="1"/>
        <v>130.51</v>
      </c>
      <c r="M952" s="180" vm="2451">
        <f ca="1"/>
        <v>133.49</v>
      </c>
      <c r="N952" s="180" vm="8714">
        <f ca="1"/>
        <v>130.19999999999999</v>
      </c>
      <c r="O952" s="180" vm="8715">
        <f ca="1"/>
        <v>1065855</v>
      </c>
      <c r="Q952" s="182">
        <f t="shared" ca="1" si="29"/>
        <v>1.8129686082702441E-2</v>
      </c>
    </row>
    <row r="953" spans="1:17" x14ac:dyDescent="0.25">
      <c r="A953" s="178">
        <f t="shared" si="30"/>
        <v>949</v>
      </c>
      <c r="B953" s="178" vm="8716">
        <f ca="1"/>
        <v>43594</v>
      </c>
      <c r="C953" s="178" vm="8717">
        <f ca="1"/>
        <v>23.82</v>
      </c>
      <c r="D953" s="178" vm="8718">
        <f ca="1"/>
        <v>24.05</v>
      </c>
      <c r="E953" s="178" vm="7802">
        <f ca="1"/>
        <v>24.21</v>
      </c>
      <c r="F953" s="178" vm="8719">
        <f ca="1"/>
        <v>23</v>
      </c>
      <c r="G953" s="178" vm="8720">
        <f ca="1"/>
        <v>3619808</v>
      </c>
      <c r="I953" s="178">
        <f ca="1"/>
        <v>1561</v>
      </c>
      <c r="J953" s="180" vm="8721">
        <f ca="1"/>
        <v>44481</v>
      </c>
      <c r="K953" s="180" vm="8722">
        <f ca="1"/>
        <v>130.09</v>
      </c>
      <c r="L953" s="180" vm="8723">
        <f ca="1"/>
        <v>126.89</v>
      </c>
      <c r="M953" s="180" vm="8724">
        <f ca="1"/>
        <v>131.16</v>
      </c>
      <c r="N953" s="180" vm="2314">
        <f ca="1"/>
        <v>125.89</v>
      </c>
      <c r="O953" s="180" vm="8725">
        <f ca="1"/>
        <v>1230102</v>
      </c>
      <c r="Q953" s="182">
        <f t="shared" ca="1" si="29"/>
        <v>3.4965041587233042E-2</v>
      </c>
    </row>
    <row r="954" spans="1:17" x14ac:dyDescent="0.25">
      <c r="A954" s="178">
        <f t="shared" si="30"/>
        <v>950</v>
      </c>
      <c r="B954" s="178" vm="8726">
        <f ca="1"/>
        <v>43595</v>
      </c>
      <c r="C954" s="178" vm="8727">
        <f ca="1"/>
        <v>23.23</v>
      </c>
      <c r="D954" s="178" vm="8728">
        <f ca="1"/>
        <v>23.59</v>
      </c>
      <c r="E954" s="178" vm="7790">
        <f ca="1"/>
        <v>23.93</v>
      </c>
      <c r="F954" s="178" vm="8729">
        <f ca="1"/>
        <v>22.785</v>
      </c>
      <c r="G954" s="178" vm="8730">
        <f ca="1"/>
        <v>4879784</v>
      </c>
      <c r="I954" s="178">
        <f ca="1"/>
        <v>1560</v>
      </c>
      <c r="J954" s="180" vm="8731">
        <f ca="1"/>
        <v>44480</v>
      </c>
      <c r="K954" s="180" vm="8732">
        <f ca="1"/>
        <v>125.62</v>
      </c>
      <c r="L954" s="180" vm="8733">
        <f ca="1"/>
        <v>129.80000000000001</v>
      </c>
      <c r="M954" s="180" vm="8734">
        <f ca="1"/>
        <v>131.4</v>
      </c>
      <c r="N954" s="180" vm="3016">
        <f ca="1"/>
        <v>125.54</v>
      </c>
      <c r="O954" s="180" vm="8735">
        <f ca="1"/>
        <v>2207881</v>
      </c>
      <c r="Q954" s="182">
        <f t="shared" ca="1" si="29"/>
        <v>-3.7345172466317827E-2</v>
      </c>
    </row>
    <row r="955" spans="1:17" x14ac:dyDescent="0.25">
      <c r="A955" s="178">
        <f t="shared" si="30"/>
        <v>951</v>
      </c>
      <c r="B955" s="178" vm="8736">
        <f ca="1"/>
        <v>43598</v>
      </c>
      <c r="C955" s="178" vm="8737">
        <f ca="1"/>
        <v>22.2</v>
      </c>
      <c r="D955" s="178" vm="8738">
        <f ca="1"/>
        <v>22.69</v>
      </c>
      <c r="E955" s="178" vm="8739">
        <f ca="1"/>
        <v>22.77</v>
      </c>
      <c r="F955" s="178" vm="8740">
        <f ca="1"/>
        <v>21.97</v>
      </c>
      <c r="G955" s="178" vm="8741">
        <f ca="1"/>
        <v>2466191</v>
      </c>
      <c r="I955" s="178">
        <f ca="1"/>
        <v>1559</v>
      </c>
      <c r="J955" s="180" vm="8742">
        <f ca="1"/>
        <v>44477</v>
      </c>
      <c r="K955" s="180" vm="8743">
        <f ca="1"/>
        <v>130.4</v>
      </c>
      <c r="L955" s="180" vm="2773">
        <f ca="1"/>
        <v>139.5</v>
      </c>
      <c r="M955" s="180" vm="2495">
        <f ca="1"/>
        <v>140.13999999999999</v>
      </c>
      <c r="N955" s="180" vm="8744">
        <f ca="1"/>
        <v>129.89150000000001</v>
      </c>
      <c r="O955" s="180" vm="8745">
        <f ca="1"/>
        <v>2414349</v>
      </c>
      <c r="Q955" s="182">
        <f t="shared" ca="1" si="29"/>
        <v>-6.7744649018537814E-2</v>
      </c>
    </row>
    <row r="956" spans="1:17" x14ac:dyDescent="0.25">
      <c r="A956" s="178">
        <f t="shared" si="30"/>
        <v>952</v>
      </c>
      <c r="B956" s="178" vm="8746">
        <f ca="1"/>
        <v>43599</v>
      </c>
      <c r="C956" s="178" vm="8747">
        <f ca="1"/>
        <v>22.47</v>
      </c>
      <c r="D956" s="178" vm="8737">
        <f ca="1"/>
        <v>22.2</v>
      </c>
      <c r="E956" s="178" vm="8748">
        <f ca="1"/>
        <v>22.63</v>
      </c>
      <c r="F956" s="178" vm="8749">
        <f ca="1"/>
        <v>21.86</v>
      </c>
      <c r="G956" s="178" vm="8750">
        <f ca="1"/>
        <v>3562728</v>
      </c>
      <c r="I956" s="178">
        <f ca="1"/>
        <v>1558</v>
      </c>
      <c r="J956" s="180" vm="8751">
        <f ca="1"/>
        <v>44476</v>
      </c>
      <c r="K956" s="180" vm="2772">
        <f ca="1"/>
        <v>139.54</v>
      </c>
      <c r="L956" s="180" vm="8752">
        <f ca="1"/>
        <v>140.53</v>
      </c>
      <c r="M956" s="180" vm="8753">
        <f ca="1"/>
        <v>142.7424</v>
      </c>
      <c r="N956" s="180" vm="2043">
        <f ca="1"/>
        <v>139.05000000000001</v>
      </c>
      <c r="O956" s="180" vm="8754">
        <f ca="1"/>
        <v>1073583</v>
      </c>
      <c r="Q956" s="182">
        <f t="shared" ca="1" si="29"/>
        <v>8.8537558744738384E-3</v>
      </c>
    </row>
    <row r="957" spans="1:17" x14ac:dyDescent="0.25">
      <c r="A957" s="178">
        <f t="shared" si="30"/>
        <v>953</v>
      </c>
      <c r="B957" s="178" vm="8755">
        <f ca="1"/>
        <v>43600</v>
      </c>
      <c r="C957" s="178" vm="8756">
        <f ca="1"/>
        <v>22.08</v>
      </c>
      <c r="D957" s="178" vm="8757">
        <f ca="1"/>
        <v>22.17</v>
      </c>
      <c r="E957" s="178" vm="8758">
        <f ca="1"/>
        <v>22.42</v>
      </c>
      <c r="F957" s="178" vm="7140">
        <f ca="1"/>
        <v>21.83</v>
      </c>
      <c r="G957" s="178" vm="8759">
        <f ca="1"/>
        <v>1950097</v>
      </c>
      <c r="I957" s="178">
        <f ca="1"/>
        <v>1557</v>
      </c>
      <c r="J957" s="180" vm="8760">
        <f ca="1"/>
        <v>44475</v>
      </c>
      <c r="K957" s="180" vm="8761">
        <f ca="1"/>
        <v>138.31</v>
      </c>
      <c r="L957" s="180" vm="8762">
        <f ca="1"/>
        <v>134.875</v>
      </c>
      <c r="M957" s="180" vm="2834">
        <f ca="1"/>
        <v>139.86000000000001</v>
      </c>
      <c r="N957" s="180" vm="8763">
        <f ca="1"/>
        <v>133.86000000000001</v>
      </c>
      <c r="O957" s="180" vm="8764">
        <f ca="1"/>
        <v>1127990</v>
      </c>
      <c r="Q957" s="182">
        <f t="shared" ca="1" si="29"/>
        <v>1.0100728974632066E-2</v>
      </c>
    </row>
    <row r="958" spans="1:17" x14ac:dyDescent="0.25">
      <c r="A958" s="178">
        <f t="shared" si="30"/>
        <v>954</v>
      </c>
      <c r="B958" s="178" vm="8765">
        <f ca="1"/>
        <v>43601</v>
      </c>
      <c r="C958" s="178" vm="8766">
        <f ca="1"/>
        <v>22.45</v>
      </c>
      <c r="D958" s="178" vm="8767">
        <f ca="1"/>
        <v>22.15</v>
      </c>
      <c r="E958" s="178" vm="8768">
        <f ca="1"/>
        <v>22.58</v>
      </c>
      <c r="F958" s="178" vm="8769">
        <f ca="1"/>
        <v>22.105399999999999</v>
      </c>
      <c r="G958" s="178" vm="8770">
        <f ca="1"/>
        <v>1761588</v>
      </c>
      <c r="I958" s="178">
        <f ca="1"/>
        <v>1556</v>
      </c>
      <c r="J958" s="180" vm="8771">
        <f ca="1"/>
        <v>44474</v>
      </c>
      <c r="K958" s="180" vm="8772">
        <f ca="1"/>
        <v>136.91999999999999</v>
      </c>
      <c r="L958" s="180" vm="8773">
        <f ca="1"/>
        <v>136.29</v>
      </c>
      <c r="M958" s="180" vm="8774">
        <f ca="1"/>
        <v>140.46</v>
      </c>
      <c r="N958" s="180" vm="8775">
        <f ca="1"/>
        <v>135.46</v>
      </c>
      <c r="O958" s="180" vm="8776">
        <f ca="1"/>
        <v>1400289</v>
      </c>
      <c r="Q958" s="182">
        <f t="shared" ca="1" si="29"/>
        <v>6.2273544592174792E-3</v>
      </c>
    </row>
    <row r="959" spans="1:17" x14ac:dyDescent="0.25">
      <c r="A959" s="178">
        <f t="shared" si="30"/>
        <v>955</v>
      </c>
      <c r="B959" s="178" vm="8777">
        <f ca="1"/>
        <v>43602</v>
      </c>
      <c r="C959" s="178" vm="8778">
        <f ca="1"/>
        <v>22.25</v>
      </c>
      <c r="D959" s="178" vm="8779">
        <f ca="1"/>
        <v>22.55</v>
      </c>
      <c r="E959" s="178" vm="8780">
        <f ca="1"/>
        <v>22.61</v>
      </c>
      <c r="F959" s="178" vm="8737">
        <f ca="1"/>
        <v>22.2</v>
      </c>
      <c r="G959" s="178" vm="8781">
        <f ca="1"/>
        <v>1426484</v>
      </c>
      <c r="I959" s="178">
        <f ca="1"/>
        <v>1555</v>
      </c>
      <c r="J959" s="180" vm="8782">
        <f ca="1"/>
        <v>44473</v>
      </c>
      <c r="K959" s="180" vm="8783">
        <f ca="1"/>
        <v>136.07</v>
      </c>
      <c r="L959" s="180" vm="8784">
        <f ca="1"/>
        <v>140.27000000000001</v>
      </c>
      <c r="M959" s="180" vm="8784">
        <f ca="1"/>
        <v>140.27000000000001</v>
      </c>
      <c r="N959" s="180" vm="3059">
        <f ca="1"/>
        <v>134.51</v>
      </c>
      <c r="O959" s="180" vm="8785">
        <f ca="1"/>
        <v>1387285</v>
      </c>
      <c r="Q959" s="182">
        <f t="shared" ca="1" si="29"/>
        <v>-3.6511992223148562E-2</v>
      </c>
    </row>
    <row r="960" spans="1:17" x14ac:dyDescent="0.25">
      <c r="A960" s="178">
        <f t="shared" si="30"/>
        <v>956</v>
      </c>
      <c r="B960" s="178" vm="8786">
        <f ca="1"/>
        <v>43605</v>
      </c>
      <c r="C960" s="178" vm="8787">
        <f ca="1"/>
        <v>22.33</v>
      </c>
      <c r="D960" s="178" vm="8788">
        <f ca="1"/>
        <v>22.14</v>
      </c>
      <c r="E960" s="178" vm="8789">
        <f ca="1"/>
        <v>22.41</v>
      </c>
      <c r="F960" s="178" vm="7099">
        <f ca="1"/>
        <v>21.8</v>
      </c>
      <c r="G960" s="178" vm="8790">
        <f ca="1"/>
        <v>1173027</v>
      </c>
      <c r="I960" s="178">
        <f ca="1"/>
        <v>1554</v>
      </c>
      <c r="J960" s="180" vm="8791">
        <f ca="1"/>
        <v>44470</v>
      </c>
      <c r="K960" s="180" vm="8792">
        <f ca="1"/>
        <v>141.13</v>
      </c>
      <c r="L960" s="180" vm="8793">
        <f ca="1"/>
        <v>144.2509</v>
      </c>
      <c r="M960" s="180" vm="8793">
        <f ca="1"/>
        <v>144.2509</v>
      </c>
      <c r="N960" s="180" vm="8794">
        <f ca="1"/>
        <v>137.72999999999999</v>
      </c>
      <c r="O960" s="180" vm="8795">
        <f ca="1"/>
        <v>1615446</v>
      </c>
      <c r="Q960" s="182">
        <f t="shared" ca="1" si="29"/>
        <v>-1.6514201238166232E-2</v>
      </c>
    </row>
    <row r="961" spans="1:17" x14ac:dyDescent="0.25">
      <c r="A961" s="178">
        <f t="shared" si="30"/>
        <v>957</v>
      </c>
      <c r="B961" s="178" vm="8796">
        <f ca="1"/>
        <v>43606</v>
      </c>
      <c r="C961" s="178" vm="8797">
        <f ca="1"/>
        <v>22.68</v>
      </c>
      <c r="D961" s="178" vm="8798">
        <f ca="1"/>
        <v>22.38</v>
      </c>
      <c r="E961" s="178" vm="8799">
        <f ca="1"/>
        <v>22.8</v>
      </c>
      <c r="F961" s="178" vm="8800">
        <f ca="1"/>
        <v>22.3</v>
      </c>
      <c r="G961" s="178" vm="8801">
        <f ca="1"/>
        <v>2421501</v>
      </c>
      <c r="I961" s="178">
        <f ca="1"/>
        <v>1553</v>
      </c>
      <c r="J961" s="180" vm="8802">
        <f ca="1"/>
        <v>44469</v>
      </c>
      <c r="K961" s="180" vm="8803">
        <f ca="1"/>
        <v>143.47999999999999</v>
      </c>
      <c r="L961" s="180" vm="8804">
        <f ca="1"/>
        <v>149.88999999999999</v>
      </c>
      <c r="M961" s="180" vm="8805">
        <f ca="1"/>
        <v>151.84989999999999</v>
      </c>
      <c r="N961" s="180" vm="2203">
        <f ca="1"/>
        <v>143.16</v>
      </c>
      <c r="O961" s="180" vm="8806">
        <f ca="1"/>
        <v>1252171</v>
      </c>
      <c r="Q961" s="182">
        <f t="shared" ca="1" si="29"/>
        <v>-4.3172171865208782E-2</v>
      </c>
    </row>
    <row r="962" spans="1:17" x14ac:dyDescent="0.25">
      <c r="A962" s="178">
        <f t="shared" si="30"/>
        <v>958</v>
      </c>
      <c r="B962" s="178" vm="8807">
        <f ca="1"/>
        <v>43607</v>
      </c>
      <c r="C962" s="178" vm="8779">
        <f ca="1"/>
        <v>22.55</v>
      </c>
      <c r="D962" s="178" vm="8808">
        <f ca="1"/>
        <v>22.57</v>
      </c>
      <c r="E962" s="178" vm="8809">
        <f ca="1"/>
        <v>22.89</v>
      </c>
      <c r="F962" s="178" vm="8810">
        <f ca="1"/>
        <v>22.484999999999999</v>
      </c>
      <c r="G962" s="178" vm="8811">
        <f ca="1"/>
        <v>2460438</v>
      </c>
      <c r="I962" s="178">
        <f ca="1"/>
        <v>1552</v>
      </c>
      <c r="J962" s="180" vm="8812">
        <f ca="1"/>
        <v>44468</v>
      </c>
      <c r="K962" s="180" vm="8813">
        <f ca="1"/>
        <v>149.81</v>
      </c>
      <c r="L962" s="180" vm="8814">
        <f ca="1"/>
        <v>152.85</v>
      </c>
      <c r="M962" s="180" vm="8815">
        <f ca="1"/>
        <v>153.22999999999999</v>
      </c>
      <c r="N962" s="180" vm="8816">
        <f ca="1"/>
        <v>147.85</v>
      </c>
      <c r="O962" s="180" vm="8817">
        <f ca="1"/>
        <v>804216</v>
      </c>
      <c r="Q962" s="182">
        <f t="shared" ca="1" si="29"/>
        <v>-5.4586741854332262E-3</v>
      </c>
    </row>
    <row r="963" spans="1:17" x14ac:dyDescent="0.25">
      <c r="A963" s="178">
        <f t="shared" si="30"/>
        <v>959</v>
      </c>
      <c r="B963" s="178" vm="8818">
        <f ca="1"/>
        <v>43608</v>
      </c>
      <c r="C963" s="178" vm="7140">
        <f ca="1"/>
        <v>21.83</v>
      </c>
      <c r="D963" s="178" vm="8819">
        <f ca="1"/>
        <v>22.28</v>
      </c>
      <c r="E963" s="178" vm="8820">
        <f ca="1"/>
        <v>22.54</v>
      </c>
      <c r="F963" s="178" vm="8821">
        <f ca="1"/>
        <v>21.78</v>
      </c>
      <c r="G963" s="178" vm="8822">
        <f ca="1"/>
        <v>2524344</v>
      </c>
      <c r="I963" s="178">
        <f ca="1"/>
        <v>1551</v>
      </c>
      <c r="J963" s="180" vm="8823">
        <f ca="1"/>
        <v>44467</v>
      </c>
      <c r="K963" s="180" vm="8824">
        <f ca="1"/>
        <v>150.63</v>
      </c>
      <c r="L963" s="180" vm="8825">
        <f ca="1"/>
        <v>151.91999999999999</v>
      </c>
      <c r="M963" s="180" vm="8826">
        <f ca="1"/>
        <v>153.1</v>
      </c>
      <c r="N963" s="180" vm="8827">
        <f ca="1"/>
        <v>148.35</v>
      </c>
      <c r="O963" s="180" vm="8828">
        <f ca="1"/>
        <v>1118670</v>
      </c>
      <c r="Q963" s="182">
        <f t="shared" ca="1" si="29"/>
        <v>-1.9460215712813159E-2</v>
      </c>
    </row>
    <row r="964" spans="1:17" x14ac:dyDescent="0.25">
      <c r="A964" s="178">
        <f t="shared" si="30"/>
        <v>960</v>
      </c>
      <c r="B964" s="178" vm="8829">
        <f ca="1"/>
        <v>43609</v>
      </c>
      <c r="C964" s="178" vm="8830">
        <f ca="1"/>
        <v>22</v>
      </c>
      <c r="D964" s="178" vm="8831">
        <f ca="1"/>
        <v>22.02</v>
      </c>
      <c r="E964" s="178" vm="8832">
        <f ca="1"/>
        <v>22.16</v>
      </c>
      <c r="F964" s="178" vm="7031">
        <f ca="1"/>
        <v>21.6</v>
      </c>
      <c r="G964" s="178" vm="8833">
        <f ca="1"/>
        <v>2819697</v>
      </c>
      <c r="I964" s="178">
        <f ca="1"/>
        <v>1550</v>
      </c>
      <c r="J964" s="180" vm="8834">
        <f ca="1"/>
        <v>44466</v>
      </c>
      <c r="K964" s="180" vm="8835">
        <f ca="1"/>
        <v>153.59</v>
      </c>
      <c r="L964" s="180" vm="8836">
        <f ca="1"/>
        <v>156.99430000000001</v>
      </c>
      <c r="M964" s="180" vm="8837">
        <f ca="1"/>
        <v>157.19999999999999</v>
      </c>
      <c r="N964" s="180" vm="8838">
        <f ca="1"/>
        <v>151.4085</v>
      </c>
      <c r="O964" s="180" vm="8839">
        <f ca="1"/>
        <v>1403434</v>
      </c>
      <c r="Q964" s="182">
        <f t="shared" ca="1" si="29"/>
        <v>-1.7490522999894152E-2</v>
      </c>
    </row>
    <row r="965" spans="1:17" x14ac:dyDescent="0.25">
      <c r="A965" s="178">
        <f t="shared" si="30"/>
        <v>961</v>
      </c>
      <c r="B965" s="178" vm="8840">
        <f ca="1"/>
        <v>43613</v>
      </c>
      <c r="C965" s="178" vm="7290">
        <f ca="1"/>
        <v>19.940000000000001</v>
      </c>
      <c r="D965" s="178" vm="8831">
        <f ca="1"/>
        <v>22.02</v>
      </c>
      <c r="E965" s="178" vm="8737">
        <f ca="1"/>
        <v>22.2</v>
      </c>
      <c r="F965" s="178" vm="8841">
        <f ca="1"/>
        <v>19.89</v>
      </c>
      <c r="G965" s="178" vm="8842">
        <f ca="1"/>
        <v>2374091</v>
      </c>
      <c r="I965" s="178">
        <f ca="1"/>
        <v>1549</v>
      </c>
      <c r="J965" s="180" vm="8843">
        <f ca="1"/>
        <v>44463</v>
      </c>
      <c r="K965" s="180" vm="8844">
        <f ca="1"/>
        <v>156.30000000000001</v>
      </c>
      <c r="L965" s="180" vm="8845">
        <f ca="1"/>
        <v>160.88999999999999</v>
      </c>
      <c r="M965" s="180" vm="8846">
        <f ca="1"/>
        <v>160.98500000000001</v>
      </c>
      <c r="N965" s="180" vm="2655">
        <f ca="1"/>
        <v>154.53</v>
      </c>
      <c r="O965" s="180" vm="8847">
        <f ca="1"/>
        <v>1780958</v>
      </c>
      <c r="Q965" s="182">
        <f t="shared" ca="1" si="29"/>
        <v>-4.1972963379331395E-2</v>
      </c>
    </row>
    <row r="966" spans="1:17" x14ac:dyDescent="0.25">
      <c r="A966" s="178">
        <f t="shared" si="30"/>
        <v>962</v>
      </c>
      <c r="B966" s="178" vm="8848">
        <f ca="1"/>
        <v>43614</v>
      </c>
      <c r="C966" s="178" vm="8849">
        <f ca="1"/>
        <v>19.57</v>
      </c>
      <c r="D966" s="178" vm="7282">
        <f ca="1"/>
        <v>19.62</v>
      </c>
      <c r="E966" s="178" vm="8850">
        <f ca="1"/>
        <v>20.09</v>
      </c>
      <c r="F966" s="178" vm="7263">
        <f ca="1"/>
        <v>19.25</v>
      </c>
      <c r="G966" s="178" vm="8851">
        <f ca="1"/>
        <v>3756684</v>
      </c>
      <c r="I966" s="178">
        <f ca="1"/>
        <v>1548</v>
      </c>
      <c r="J966" s="180" vm="8852">
        <f ca="1"/>
        <v>44462</v>
      </c>
      <c r="K966" s="180" vm="8853">
        <f ca="1"/>
        <v>163</v>
      </c>
      <c r="L966" s="180" vm="2708">
        <f ca="1"/>
        <v>158.11000000000001</v>
      </c>
      <c r="M966" s="180" vm="8854">
        <f ca="1"/>
        <v>163.18</v>
      </c>
      <c r="N966" s="180" vm="8855">
        <f ca="1"/>
        <v>157.5</v>
      </c>
      <c r="O966" s="180" vm="8856">
        <f ca="1"/>
        <v>1446880</v>
      </c>
      <c r="Q966" s="182">
        <f t="shared" ref="Q966:Q1029" ca="1" si="31">LN(K966/K967)</f>
        <v>4.5626462299514968E-2</v>
      </c>
    </row>
    <row r="967" spans="1:17" x14ac:dyDescent="0.25">
      <c r="A967" s="178">
        <f t="shared" ref="A967:A1030" si="32">A966+1</f>
        <v>963</v>
      </c>
      <c r="B967" s="178" vm="8857">
        <f ca="1"/>
        <v>43615</v>
      </c>
      <c r="C967" s="178" vm="6986">
        <f ca="1"/>
        <v>19.600000000000001</v>
      </c>
      <c r="D967" s="178" vm="8858">
        <f ca="1"/>
        <v>19.63</v>
      </c>
      <c r="E967" s="178" vm="7234">
        <f ca="1"/>
        <v>20</v>
      </c>
      <c r="F967" s="178" vm="7302">
        <f ca="1"/>
        <v>19.46</v>
      </c>
      <c r="G967" s="178" vm="8859">
        <f ca="1"/>
        <v>1383102</v>
      </c>
      <c r="I967" s="178">
        <f ca="1"/>
        <v>1547</v>
      </c>
      <c r="J967" s="180" vm="8860">
        <f ca="1"/>
        <v>44461</v>
      </c>
      <c r="K967" s="180" vm="8861">
        <f ca="1"/>
        <v>155.72999999999999</v>
      </c>
      <c r="L967" s="180" vm="8862">
        <f ca="1"/>
        <v>153</v>
      </c>
      <c r="M967" s="180" vm="8863">
        <f ca="1"/>
        <v>156.44999999999999</v>
      </c>
      <c r="N967" s="180" vm="8864">
        <f ca="1"/>
        <v>149.32</v>
      </c>
      <c r="O967" s="180" vm="8865">
        <f ca="1"/>
        <v>1122881</v>
      </c>
      <c r="Q967" s="182">
        <f t="shared" ca="1" si="31"/>
        <v>2.115588312343172E-2</v>
      </c>
    </row>
    <row r="968" spans="1:17" x14ac:dyDescent="0.25">
      <c r="A968" s="178">
        <f t="shared" si="32"/>
        <v>964</v>
      </c>
      <c r="B968" s="178" vm="8866">
        <f ca="1"/>
        <v>43616</v>
      </c>
      <c r="C968" s="178" vm="7389">
        <f ca="1"/>
        <v>19.32</v>
      </c>
      <c r="D968" s="178" vm="8867">
        <f ca="1"/>
        <v>19.260000000000002</v>
      </c>
      <c r="E968" s="178" vm="8868">
        <f ca="1"/>
        <v>19.55</v>
      </c>
      <c r="F968" s="178" vm="8869">
        <f ca="1"/>
        <v>19.11</v>
      </c>
      <c r="G968" s="178" vm="8870">
        <f ca="1"/>
        <v>1338457</v>
      </c>
      <c r="I968" s="178">
        <f ca="1"/>
        <v>1546</v>
      </c>
      <c r="J968" s="180" vm="8871">
        <f ca="1"/>
        <v>44460</v>
      </c>
      <c r="K968" s="180" vm="8872">
        <f ca="1"/>
        <v>152.47</v>
      </c>
      <c r="L968" s="180" vm="8873">
        <f ca="1"/>
        <v>152.84</v>
      </c>
      <c r="M968" s="180" vm="8874">
        <f ca="1"/>
        <v>154.38999999999999</v>
      </c>
      <c r="N968" s="180" vm="4981">
        <f ca="1"/>
        <v>150.28</v>
      </c>
      <c r="O968" s="180" vm="8875">
        <f ca="1"/>
        <v>1094674</v>
      </c>
      <c r="Q968" s="182">
        <f t="shared" ca="1" si="31"/>
        <v>4.9311385631175394E-3</v>
      </c>
    </row>
    <row r="969" spans="1:17" x14ac:dyDescent="0.25">
      <c r="A969" s="178">
        <f t="shared" si="32"/>
        <v>965</v>
      </c>
      <c r="B969" s="178" vm="8876">
        <f ca="1"/>
        <v>43619</v>
      </c>
      <c r="C969" s="178" vm="8877">
        <f ca="1"/>
        <v>19.47</v>
      </c>
      <c r="D969" s="178" vm="8878">
        <f ca="1"/>
        <v>19.37</v>
      </c>
      <c r="E969" s="178" vm="8879">
        <f ca="1"/>
        <v>19.5931</v>
      </c>
      <c r="F969" s="178" vm="6719">
        <f ca="1"/>
        <v>19.22</v>
      </c>
      <c r="G969" s="178" vm="8880">
        <f ca="1"/>
        <v>1490910</v>
      </c>
      <c r="I969" s="178">
        <f ca="1"/>
        <v>1545</v>
      </c>
      <c r="J969" s="180" vm="8881">
        <f ca="1"/>
        <v>44459</v>
      </c>
      <c r="K969" s="180" vm="8882">
        <f ca="1"/>
        <v>151.72</v>
      </c>
      <c r="L969" s="180" vm="8883">
        <f ca="1"/>
        <v>148.21</v>
      </c>
      <c r="M969" s="180" vm="2579">
        <f ca="1"/>
        <v>153.41</v>
      </c>
      <c r="N969" s="180" vm="2531">
        <f ca="1"/>
        <v>146.18</v>
      </c>
      <c r="O969" s="180" vm="8884">
        <f ca="1"/>
        <v>1857918</v>
      </c>
      <c r="Q969" s="182">
        <f t="shared" ca="1" si="31"/>
        <v>-2.2549016645105037E-2</v>
      </c>
    </row>
    <row r="970" spans="1:17" x14ac:dyDescent="0.25">
      <c r="A970" s="178">
        <f t="shared" si="32"/>
        <v>966</v>
      </c>
      <c r="B970" s="178" vm="8885">
        <f ca="1"/>
        <v>43620</v>
      </c>
      <c r="C970" s="178" vm="7234">
        <f ca="1"/>
        <v>20</v>
      </c>
      <c r="D970" s="178" vm="7223">
        <f ca="1"/>
        <v>19.649999999999999</v>
      </c>
      <c r="E970" s="178" vm="7408">
        <f ca="1"/>
        <v>20.07</v>
      </c>
      <c r="F970" s="178" vm="7272">
        <f ca="1"/>
        <v>19.41</v>
      </c>
      <c r="G970" s="178" vm="8886">
        <f ca="1"/>
        <v>1536346</v>
      </c>
      <c r="I970" s="178">
        <f ca="1"/>
        <v>1544</v>
      </c>
      <c r="J970" s="180" vm="8887">
        <f ca="1"/>
        <v>44456</v>
      </c>
      <c r="K970" s="180" vm="8888">
        <f ca="1"/>
        <v>155.18</v>
      </c>
      <c r="L970" s="180" vm="8889">
        <f ca="1"/>
        <v>158.01</v>
      </c>
      <c r="M970" s="180" vm="8890">
        <f ca="1"/>
        <v>161.28</v>
      </c>
      <c r="N970" s="180" vm="8891">
        <f ca="1"/>
        <v>152.91</v>
      </c>
      <c r="O970" s="180" vm="8892">
        <f ca="1"/>
        <v>3403942</v>
      </c>
      <c r="Q970" s="182">
        <f t="shared" ca="1" si="31"/>
        <v>-1.686940962708559E-2</v>
      </c>
    </row>
    <row r="971" spans="1:17" x14ac:dyDescent="0.25">
      <c r="A971" s="178">
        <f t="shared" si="32"/>
        <v>967</v>
      </c>
      <c r="B971" s="178" vm="8893">
        <f ca="1"/>
        <v>43621</v>
      </c>
      <c r="C971" s="178" vm="8894">
        <f ca="1"/>
        <v>19.39</v>
      </c>
      <c r="D971" s="178" vm="7331">
        <f ca="1"/>
        <v>20.11</v>
      </c>
      <c r="E971" s="178" vm="8895">
        <f ca="1"/>
        <v>20.25</v>
      </c>
      <c r="F971" s="178" vm="8896">
        <f ca="1"/>
        <v>19.309999999999999</v>
      </c>
      <c r="G971" s="178" vm="8897">
        <f ca="1"/>
        <v>2217751</v>
      </c>
      <c r="I971" s="178">
        <f ca="1"/>
        <v>1543</v>
      </c>
      <c r="J971" s="180" vm="8898">
        <f ca="1"/>
        <v>44455</v>
      </c>
      <c r="K971" s="180" vm="8899">
        <f ca="1"/>
        <v>157.82</v>
      </c>
      <c r="L971" s="180" vm="2725">
        <f ca="1"/>
        <v>153.62</v>
      </c>
      <c r="M971" s="180" vm="8900">
        <f ca="1"/>
        <v>159.7602</v>
      </c>
      <c r="N971" s="180" vm="8901">
        <f ca="1"/>
        <v>153.25</v>
      </c>
      <c r="O971" s="180" vm="8902">
        <f ca="1"/>
        <v>2788606</v>
      </c>
      <c r="Q971" s="182">
        <f t="shared" ca="1" si="31"/>
        <v>2.6582624632587565E-2</v>
      </c>
    </row>
    <row r="972" spans="1:17" x14ac:dyDescent="0.25">
      <c r="A972" s="178">
        <f t="shared" si="32"/>
        <v>968</v>
      </c>
      <c r="B972" s="178" vm="8903">
        <f ca="1"/>
        <v>43622</v>
      </c>
      <c r="C972" s="178" vm="7243">
        <f ca="1"/>
        <v>19.27</v>
      </c>
      <c r="D972" s="178" vm="8894">
        <f ca="1"/>
        <v>19.39</v>
      </c>
      <c r="E972" s="178" vm="8904">
        <f ca="1"/>
        <v>19.48</v>
      </c>
      <c r="F972" s="178" vm="8905">
        <f ca="1"/>
        <v>19.009699999999999</v>
      </c>
      <c r="G972" s="178" vm="8906">
        <f ca="1"/>
        <v>2264843</v>
      </c>
      <c r="I972" s="178">
        <f ca="1"/>
        <v>1542</v>
      </c>
      <c r="J972" s="180" vm="8907">
        <f ca="1"/>
        <v>44454</v>
      </c>
      <c r="K972" s="180" vm="8908">
        <f ca="1"/>
        <v>153.68</v>
      </c>
      <c r="L972" s="180" vm="8909">
        <f ca="1"/>
        <v>150.5</v>
      </c>
      <c r="M972" s="180" vm="8910">
        <f ca="1"/>
        <v>155.82</v>
      </c>
      <c r="N972" s="180" vm="8911">
        <f ca="1"/>
        <v>148.70009999999999</v>
      </c>
      <c r="O972" s="180" vm="8912">
        <f ca="1"/>
        <v>3639508</v>
      </c>
      <c r="Q972" s="182">
        <f t="shared" ca="1" si="31"/>
        <v>2.8379123531380675E-2</v>
      </c>
    </row>
    <row r="973" spans="1:17" x14ac:dyDescent="0.25">
      <c r="A973" s="178">
        <f t="shared" si="32"/>
        <v>969</v>
      </c>
      <c r="B973" s="178" vm="8913">
        <f ca="1"/>
        <v>43623</v>
      </c>
      <c r="C973" s="178" vm="7370">
        <f ca="1"/>
        <v>19.45</v>
      </c>
      <c r="D973" s="178" vm="7272">
        <f ca="1"/>
        <v>19.41</v>
      </c>
      <c r="E973" s="178" vm="8914">
        <f ca="1"/>
        <v>19.639900000000001</v>
      </c>
      <c r="F973" s="178" vm="8915">
        <f ca="1"/>
        <v>19.335000000000001</v>
      </c>
      <c r="G973" s="178" vm="8916">
        <f ca="1"/>
        <v>2315283</v>
      </c>
      <c r="I973" s="178">
        <f ca="1"/>
        <v>1541</v>
      </c>
      <c r="J973" s="180" vm="8917">
        <f ca="1"/>
        <v>44453</v>
      </c>
      <c r="K973" s="180" vm="8918">
        <f ca="1"/>
        <v>149.38</v>
      </c>
      <c r="L973" s="180" vm="8919">
        <f ca="1"/>
        <v>138.88999999999999</v>
      </c>
      <c r="M973" s="180" vm="8920">
        <f ca="1"/>
        <v>157.80000000000001</v>
      </c>
      <c r="N973" s="180" vm="8921">
        <f ca="1"/>
        <v>136.63999999999999</v>
      </c>
      <c r="O973" s="180" vm="8922">
        <f ca="1"/>
        <v>7337899</v>
      </c>
      <c r="Q973" s="182">
        <f t="shared" ca="1" si="31"/>
        <v>8.1270756458597534E-2</v>
      </c>
    </row>
    <row r="974" spans="1:17" x14ac:dyDescent="0.25">
      <c r="A974" s="178">
        <f t="shared" si="32"/>
        <v>970</v>
      </c>
      <c r="B974" s="178" vm="8923">
        <f ca="1"/>
        <v>43626</v>
      </c>
      <c r="C974" s="178" vm="8924">
        <f ca="1"/>
        <v>19.239999999999998</v>
      </c>
      <c r="D974" s="178" vm="8925">
        <f ca="1"/>
        <v>19.5</v>
      </c>
      <c r="E974" s="178" vm="6974">
        <f ca="1"/>
        <v>19.77</v>
      </c>
      <c r="F974" s="178" vm="8926">
        <f ca="1"/>
        <v>19.184999999999999</v>
      </c>
      <c r="G974" s="178" vm="8927">
        <f ca="1"/>
        <v>1763003</v>
      </c>
      <c r="I974" s="178">
        <f ca="1"/>
        <v>1540</v>
      </c>
      <c r="J974" s="180" vm="8928">
        <f ca="1"/>
        <v>44452</v>
      </c>
      <c r="K974" s="180" vm="8929">
        <f ca="1"/>
        <v>137.72</v>
      </c>
      <c r="L974" s="180" vm="8930">
        <f ca="1"/>
        <v>145.34</v>
      </c>
      <c r="M974" s="180" vm="8931">
        <f ca="1"/>
        <v>145.54</v>
      </c>
      <c r="N974" s="180" vm="8932">
        <f ca="1"/>
        <v>135.1</v>
      </c>
      <c r="O974" s="180" vm="8933">
        <f ca="1"/>
        <v>1862558</v>
      </c>
      <c r="Q974" s="182">
        <f t="shared" ca="1" si="31"/>
        <v>-4.5354258379947353E-2</v>
      </c>
    </row>
    <row r="975" spans="1:17" x14ac:dyDescent="0.25">
      <c r="A975" s="178">
        <f t="shared" si="32"/>
        <v>971</v>
      </c>
      <c r="B975" s="178" vm="8934">
        <f ca="1"/>
        <v>43627</v>
      </c>
      <c r="C975" s="178" vm="7400">
        <f ca="1"/>
        <v>19.760000000000002</v>
      </c>
      <c r="D975" s="178" vm="8935">
        <f ca="1"/>
        <v>19.329999999999998</v>
      </c>
      <c r="E975" s="178" vm="8936">
        <f ca="1"/>
        <v>20.56</v>
      </c>
      <c r="F975" s="178" vm="8935">
        <f ca="1"/>
        <v>19.329999999999998</v>
      </c>
      <c r="G975" s="178" vm="8937">
        <f ca="1"/>
        <v>2467053</v>
      </c>
      <c r="I975" s="178">
        <f ca="1"/>
        <v>1539</v>
      </c>
      <c r="J975" s="180" vm="8938">
        <f ca="1"/>
        <v>44449</v>
      </c>
      <c r="K975" s="180" vm="8939">
        <f ca="1"/>
        <v>144.11000000000001</v>
      </c>
      <c r="L975" s="180" vm="8940">
        <f ca="1"/>
        <v>142.11000000000001</v>
      </c>
      <c r="M975" s="180" vm="8941">
        <f ca="1"/>
        <v>146.34</v>
      </c>
      <c r="N975" s="180" vm="8942">
        <f ca="1"/>
        <v>141.77000000000001</v>
      </c>
      <c r="O975" s="180" vm="8943">
        <f ca="1"/>
        <v>1328295</v>
      </c>
      <c r="Q975" s="182">
        <f t="shared" ca="1" si="31"/>
        <v>1.8065188104522865E-2</v>
      </c>
    </row>
    <row r="976" spans="1:17" x14ac:dyDescent="0.25">
      <c r="A976" s="178">
        <f t="shared" si="32"/>
        <v>972</v>
      </c>
      <c r="B976" s="178" vm="8944">
        <f ca="1"/>
        <v>43628</v>
      </c>
      <c r="C976" s="178" vm="8945">
        <f ca="1"/>
        <v>19.21</v>
      </c>
      <c r="D976" s="178" vm="8935">
        <f ca="1"/>
        <v>19.329999999999998</v>
      </c>
      <c r="E976" s="178" vm="7213">
        <f ca="1"/>
        <v>19.579999999999998</v>
      </c>
      <c r="F976" s="178" vm="6441">
        <f ca="1"/>
        <v>19.04</v>
      </c>
      <c r="G976" s="178" vm="8946">
        <f ca="1"/>
        <v>1656331</v>
      </c>
      <c r="I976" s="178">
        <f ca="1"/>
        <v>1538</v>
      </c>
      <c r="J976" s="180" vm="8947">
        <f ca="1"/>
        <v>44448</v>
      </c>
      <c r="K976" s="180" vm="8948">
        <f ca="1"/>
        <v>141.53</v>
      </c>
      <c r="L976" s="180" vm="8949">
        <f ca="1"/>
        <v>139.125</v>
      </c>
      <c r="M976" s="180" vm="8950">
        <f ca="1"/>
        <v>144.27000000000001</v>
      </c>
      <c r="N976" s="180" vm="8949">
        <f ca="1"/>
        <v>139.125</v>
      </c>
      <c r="O976" s="180" vm="8951">
        <f ca="1"/>
        <v>1225542</v>
      </c>
      <c r="Q976" s="182">
        <f t="shared" ca="1" si="31"/>
        <v>1.832558681289799E-2</v>
      </c>
    </row>
    <row r="977" spans="1:17" x14ac:dyDescent="0.25">
      <c r="A977" s="178">
        <f t="shared" si="32"/>
        <v>973</v>
      </c>
      <c r="B977" s="178" vm="8952">
        <f ca="1"/>
        <v>43629</v>
      </c>
      <c r="C977" s="178" vm="6384">
        <f ca="1"/>
        <v>19.09</v>
      </c>
      <c r="D977" s="178" vm="8953">
        <f ca="1"/>
        <v>18.850000000000001</v>
      </c>
      <c r="E977" s="178" vm="8954">
        <f ca="1"/>
        <v>19.440000000000001</v>
      </c>
      <c r="F977" s="178" vm="6372">
        <f ca="1"/>
        <v>18.54</v>
      </c>
      <c r="G977" s="178" vm="8955">
        <f ca="1"/>
        <v>1214086</v>
      </c>
      <c r="I977" s="178">
        <f ca="1"/>
        <v>1537</v>
      </c>
      <c r="J977" s="180" vm="8956">
        <f ca="1"/>
        <v>44447</v>
      </c>
      <c r="K977" s="180" vm="8957">
        <f ca="1"/>
        <v>138.96</v>
      </c>
      <c r="L977" s="180" vm="8958">
        <f ca="1"/>
        <v>135.94</v>
      </c>
      <c r="M977" s="180" vm="8959">
        <f ca="1"/>
        <v>140.83500000000001</v>
      </c>
      <c r="N977" s="180" vm="8960">
        <f ca="1"/>
        <v>132.6</v>
      </c>
      <c r="O977" s="180" vm="8961">
        <f ca="1"/>
        <v>1761032</v>
      </c>
      <c r="Q977" s="182">
        <f t="shared" ca="1" si="31"/>
        <v>1.9474529140083758E-2</v>
      </c>
    </row>
    <row r="978" spans="1:17" x14ac:dyDescent="0.25">
      <c r="A978" s="178">
        <f t="shared" si="32"/>
        <v>974</v>
      </c>
      <c r="B978" s="178" vm="8962">
        <f ca="1"/>
        <v>43630</v>
      </c>
      <c r="C978" s="178" vm="6374">
        <f ca="1"/>
        <v>18.79</v>
      </c>
      <c r="D978" s="178" vm="6751">
        <f ca="1"/>
        <v>18.399999999999999</v>
      </c>
      <c r="E978" s="178" vm="8963">
        <f ca="1"/>
        <v>19.170000000000002</v>
      </c>
      <c r="F978" s="178" vm="6751">
        <f ca="1"/>
        <v>18.399999999999999</v>
      </c>
      <c r="G978" s="178" vm="8964">
        <f ca="1"/>
        <v>1860391</v>
      </c>
      <c r="I978" s="178">
        <f ca="1"/>
        <v>1536</v>
      </c>
      <c r="J978" s="180" vm="8965">
        <f ca="1"/>
        <v>44446</v>
      </c>
      <c r="K978" s="180" vm="8966">
        <f ca="1"/>
        <v>136.28</v>
      </c>
      <c r="L978" s="180" vm="8967">
        <f ca="1"/>
        <v>139.72999999999999</v>
      </c>
      <c r="M978" s="180" vm="8968">
        <f ca="1"/>
        <v>139.84</v>
      </c>
      <c r="N978" s="180" vm="8969">
        <f ca="1"/>
        <v>133.80000000000001</v>
      </c>
      <c r="O978" s="180" vm="8970">
        <f ca="1"/>
        <v>1568383</v>
      </c>
      <c r="Q978" s="182">
        <f t="shared" ca="1" si="31"/>
        <v>-2.471408894669366E-2</v>
      </c>
    </row>
    <row r="979" spans="1:17" x14ac:dyDescent="0.25">
      <c r="A979" s="178">
        <f t="shared" si="32"/>
        <v>975</v>
      </c>
      <c r="B979" s="178" vm="8971">
        <f ca="1"/>
        <v>43633</v>
      </c>
      <c r="C979" s="178" vm="6513">
        <f ca="1"/>
        <v>17.850000000000001</v>
      </c>
      <c r="D979" s="178" vm="6429">
        <f ca="1"/>
        <v>18.920000000000002</v>
      </c>
      <c r="E979" s="178" vm="8972">
        <f ca="1"/>
        <v>18.93</v>
      </c>
      <c r="F979" s="178" vm="8973">
        <f ca="1"/>
        <v>17.824999999999999</v>
      </c>
      <c r="G979" s="178" vm="8974">
        <f ca="1"/>
        <v>1886654</v>
      </c>
      <c r="I979" s="178">
        <f ca="1"/>
        <v>1535</v>
      </c>
      <c r="J979" s="180" vm="8975">
        <f ca="1"/>
        <v>44442</v>
      </c>
      <c r="K979" s="180" vm="8976">
        <f ca="1"/>
        <v>139.69</v>
      </c>
      <c r="L979" s="180" vm="8977">
        <f ca="1"/>
        <v>138.5</v>
      </c>
      <c r="M979" s="180" vm="8978">
        <f ca="1"/>
        <v>139.87</v>
      </c>
      <c r="N979" s="180" vm="8979">
        <f ca="1"/>
        <v>135.22</v>
      </c>
      <c r="O979" s="180" vm="8980">
        <f ca="1"/>
        <v>1009711</v>
      </c>
      <c r="Q979" s="182">
        <f t="shared" ca="1" si="31"/>
        <v>8.050068628835819E-3</v>
      </c>
    </row>
    <row r="980" spans="1:17" x14ac:dyDescent="0.25">
      <c r="A980" s="178">
        <f t="shared" si="32"/>
        <v>976</v>
      </c>
      <c r="B980" s="178" vm="8981">
        <f ca="1"/>
        <v>43634</v>
      </c>
      <c r="C980" s="178" vm="8982">
        <f ca="1"/>
        <v>18.32</v>
      </c>
      <c r="D980" s="178" vm="8983">
        <f ca="1"/>
        <v>18.02</v>
      </c>
      <c r="E980" s="178" vm="6385">
        <f ca="1"/>
        <v>18.55</v>
      </c>
      <c r="F980" s="178" vm="8983">
        <f ca="1"/>
        <v>18.02</v>
      </c>
      <c r="G980" s="178" vm="8984">
        <f ca="1"/>
        <v>1470493</v>
      </c>
      <c r="I980" s="178">
        <f ca="1"/>
        <v>1534</v>
      </c>
      <c r="J980" s="180" vm="8985">
        <f ca="1"/>
        <v>44441</v>
      </c>
      <c r="K980" s="180" vm="8986">
        <f ca="1"/>
        <v>138.57</v>
      </c>
      <c r="L980" s="180" vm="8987">
        <f ca="1"/>
        <v>144</v>
      </c>
      <c r="M980" s="180" vm="8988">
        <f ca="1"/>
        <v>144.98990000000001</v>
      </c>
      <c r="N980" s="180" vm="8989">
        <f ca="1"/>
        <v>138.36750000000001</v>
      </c>
      <c r="O980" s="180" vm="8990">
        <f ca="1"/>
        <v>1083314</v>
      </c>
      <c r="Q980" s="182">
        <f t="shared" ca="1" si="31"/>
        <v>-3.3983336115996812E-2</v>
      </c>
    </row>
    <row r="981" spans="1:17" x14ac:dyDescent="0.25">
      <c r="A981" s="178">
        <f t="shared" si="32"/>
        <v>977</v>
      </c>
      <c r="B981" s="178" vm="8991">
        <f ca="1"/>
        <v>43635</v>
      </c>
      <c r="C981" s="178" vm="8992">
        <f ca="1"/>
        <v>17.760000000000002</v>
      </c>
      <c r="D981" s="178" vm="8982">
        <f ca="1"/>
        <v>18.32</v>
      </c>
      <c r="E981" s="178" vm="7343">
        <f ca="1"/>
        <v>18.46</v>
      </c>
      <c r="F981" s="178" vm="8993">
        <f ca="1"/>
        <v>17.66</v>
      </c>
      <c r="G981" s="178" vm="8994">
        <f ca="1"/>
        <v>1093357</v>
      </c>
      <c r="I981" s="178">
        <f ca="1"/>
        <v>1533</v>
      </c>
      <c r="J981" s="180" vm="8995">
        <f ca="1"/>
        <v>44440</v>
      </c>
      <c r="K981" s="180" vm="2826">
        <f ca="1"/>
        <v>143.36000000000001</v>
      </c>
      <c r="L981" s="180" vm="2203">
        <f ca="1"/>
        <v>143.16</v>
      </c>
      <c r="M981" s="180" vm="8996">
        <f ca="1"/>
        <v>146.04</v>
      </c>
      <c r="N981" s="180" vm="8997">
        <f ca="1"/>
        <v>142.86500000000001</v>
      </c>
      <c r="O981" s="180" vm="8998">
        <f ca="1"/>
        <v>867184</v>
      </c>
      <c r="Q981" s="182">
        <f t="shared" ca="1" si="31"/>
        <v>3.7738531056565479E-3</v>
      </c>
    </row>
    <row r="982" spans="1:17" x14ac:dyDescent="0.25">
      <c r="A982" s="178">
        <f t="shared" si="32"/>
        <v>978</v>
      </c>
      <c r="B982" s="178" vm="8999">
        <f ca="1"/>
        <v>43636</v>
      </c>
      <c r="C982" s="178" vm="6317">
        <f ca="1"/>
        <v>17.87</v>
      </c>
      <c r="D982" s="178" vm="6545">
        <f ca="1"/>
        <v>17.91</v>
      </c>
      <c r="E982" s="178" vm="6738">
        <f ca="1"/>
        <v>18.04</v>
      </c>
      <c r="F982" s="178" vm="9000">
        <f ca="1"/>
        <v>17.524999999999999</v>
      </c>
      <c r="G982" s="178" vm="9001">
        <f ca="1"/>
        <v>1711468</v>
      </c>
      <c r="I982" s="178">
        <f ca="1"/>
        <v>1532</v>
      </c>
      <c r="J982" s="180" vm="9002">
        <f ca="1"/>
        <v>44439</v>
      </c>
      <c r="K982" s="180" vm="9003">
        <f ca="1"/>
        <v>142.82</v>
      </c>
      <c r="L982" s="180" vm="9004">
        <f ca="1"/>
        <v>146.41999999999999</v>
      </c>
      <c r="M982" s="180" vm="9005">
        <f ca="1"/>
        <v>147.01499999999999</v>
      </c>
      <c r="N982" s="180" vm="9006">
        <f ca="1"/>
        <v>142.66999999999999</v>
      </c>
      <c r="O982" s="180" vm="9007">
        <f ca="1"/>
        <v>945729</v>
      </c>
      <c r="Q982" s="182">
        <f t="shared" ca="1" si="31"/>
        <v>-2.4757505406247316E-2</v>
      </c>
    </row>
    <row r="983" spans="1:17" x14ac:dyDescent="0.25">
      <c r="A983" s="178">
        <f t="shared" si="32"/>
        <v>979</v>
      </c>
      <c r="B983" s="178" vm="9008">
        <f ca="1"/>
        <v>43637</v>
      </c>
      <c r="C983" s="178" vm="9009">
        <f ca="1"/>
        <v>19.36</v>
      </c>
      <c r="D983" s="178" vm="9010">
        <f ca="1"/>
        <v>18.91</v>
      </c>
      <c r="E983" s="178" vm="7300">
        <f ca="1"/>
        <v>19.71</v>
      </c>
      <c r="F983" s="178" vm="6474">
        <f ca="1"/>
        <v>18.75</v>
      </c>
      <c r="G983" s="178" vm="9011">
        <f ca="1"/>
        <v>3851126</v>
      </c>
      <c r="I983" s="178">
        <f ca="1"/>
        <v>1531</v>
      </c>
      <c r="J983" s="180" vm="9012">
        <f ca="1"/>
        <v>44438</v>
      </c>
      <c r="K983" s="180" vm="9013">
        <f ca="1"/>
        <v>146.4</v>
      </c>
      <c r="L983" s="180" vm="9014">
        <f ca="1"/>
        <v>146.26</v>
      </c>
      <c r="M983" s="180" vm="9015">
        <f ca="1"/>
        <v>147.76</v>
      </c>
      <c r="N983" s="180" vm="9016">
        <f ca="1"/>
        <v>144.31469999999999</v>
      </c>
      <c r="O983" s="180" vm="9017">
        <f ca="1"/>
        <v>645681</v>
      </c>
      <c r="Q983" s="182">
        <f t="shared" ca="1" si="31"/>
        <v>2.1197313827884764E-3</v>
      </c>
    </row>
    <row r="984" spans="1:17" x14ac:dyDescent="0.25">
      <c r="A984" s="178">
        <f t="shared" si="32"/>
        <v>980</v>
      </c>
      <c r="B984" s="178" vm="9018">
        <f ca="1"/>
        <v>43640</v>
      </c>
      <c r="C984" s="178" vm="7263">
        <f ca="1"/>
        <v>19.25</v>
      </c>
      <c r="D984" s="178" vm="8925">
        <f ca="1"/>
        <v>19.5</v>
      </c>
      <c r="E984" s="178" vm="9019">
        <f ca="1"/>
        <v>19.899999999999999</v>
      </c>
      <c r="F984" s="178" vm="6472">
        <f ca="1"/>
        <v>19.190000000000001</v>
      </c>
      <c r="G984" s="178" vm="9020">
        <f ca="1"/>
        <v>2070471</v>
      </c>
      <c r="I984" s="178">
        <f ca="1"/>
        <v>1530</v>
      </c>
      <c r="J984" s="180" vm="9021">
        <f ca="1"/>
        <v>44435</v>
      </c>
      <c r="K984" s="180" vm="9022">
        <f ca="1"/>
        <v>146.09</v>
      </c>
      <c r="L984" s="180" vm="8682">
        <f ca="1"/>
        <v>143.15</v>
      </c>
      <c r="M984" s="180" vm="9023">
        <f ca="1"/>
        <v>147.69999999999999</v>
      </c>
      <c r="N984" s="180" vm="8682">
        <f ca="1"/>
        <v>143.15</v>
      </c>
      <c r="O984" s="180" vm="9024">
        <f ca="1"/>
        <v>831827</v>
      </c>
      <c r="Q984" s="182">
        <f t="shared" ca="1" si="31"/>
        <v>2.0679183582017445E-2</v>
      </c>
    </row>
    <row r="985" spans="1:17" x14ac:dyDescent="0.25">
      <c r="A985" s="178">
        <f t="shared" si="32"/>
        <v>981</v>
      </c>
      <c r="B985" s="178" vm="9025">
        <f ca="1"/>
        <v>43641</v>
      </c>
      <c r="C985" s="178" vm="9026">
        <f ca="1"/>
        <v>19.010000000000002</v>
      </c>
      <c r="D985" s="178" vm="8924">
        <f ca="1"/>
        <v>19.239999999999998</v>
      </c>
      <c r="E985" s="178" vm="9027">
        <f ca="1"/>
        <v>19.885000000000002</v>
      </c>
      <c r="F985" s="178" vm="6817">
        <f ca="1"/>
        <v>18.989999999999998</v>
      </c>
      <c r="G985" s="178" vm="9028">
        <f ca="1"/>
        <v>1347304</v>
      </c>
      <c r="I985" s="178">
        <f ca="1"/>
        <v>1529</v>
      </c>
      <c r="J985" s="180" vm="9029">
        <f ca="1"/>
        <v>44434</v>
      </c>
      <c r="K985" s="180" vm="9030">
        <f ca="1"/>
        <v>143.1</v>
      </c>
      <c r="L985" s="180" vm="9031">
        <f ca="1"/>
        <v>143.33000000000001</v>
      </c>
      <c r="M985" s="180" vm="9032">
        <f ca="1"/>
        <v>144.34</v>
      </c>
      <c r="N985" s="180" vm="2762">
        <f ca="1"/>
        <v>141.54</v>
      </c>
      <c r="O985" s="180" vm="9033">
        <f ca="1"/>
        <v>634543</v>
      </c>
      <c r="Q985" s="182">
        <f t="shared" ca="1" si="31"/>
        <v>-4.9492973358831105E-3</v>
      </c>
    </row>
    <row r="986" spans="1:17" x14ac:dyDescent="0.25">
      <c r="A986" s="178">
        <f t="shared" si="32"/>
        <v>982</v>
      </c>
      <c r="B986" s="178" vm="9034">
        <f ca="1"/>
        <v>43642</v>
      </c>
      <c r="C986" s="178" vm="8925">
        <f ca="1"/>
        <v>19.5</v>
      </c>
      <c r="D986" s="178" vm="7362">
        <f ca="1"/>
        <v>19.14</v>
      </c>
      <c r="E986" s="178" vm="9035">
        <f ca="1"/>
        <v>19.68</v>
      </c>
      <c r="F986" s="178" vm="9036">
        <f ca="1"/>
        <v>19.07</v>
      </c>
      <c r="G986" s="178" vm="9037">
        <f ca="1"/>
        <v>1210733</v>
      </c>
      <c r="I986" s="178">
        <f ca="1"/>
        <v>1528</v>
      </c>
      <c r="J986" s="180" vm="9038">
        <f ca="1"/>
        <v>44433</v>
      </c>
      <c r="K986" s="180" vm="9039">
        <f ca="1"/>
        <v>143.81</v>
      </c>
      <c r="L986" s="180" vm="9040">
        <f ca="1"/>
        <v>145.52000000000001</v>
      </c>
      <c r="M986" s="180" vm="9041">
        <f ca="1"/>
        <v>146.48990000000001</v>
      </c>
      <c r="N986" s="180" vm="9042">
        <f ca="1"/>
        <v>143.09</v>
      </c>
      <c r="O986" s="180" vm="9043">
        <f ca="1"/>
        <v>651043</v>
      </c>
      <c r="Q986" s="182">
        <f t="shared" ca="1" si="31"/>
        <v>-8.6544660369780139E-3</v>
      </c>
    </row>
    <row r="987" spans="1:17" x14ac:dyDescent="0.25">
      <c r="A987" s="178">
        <f t="shared" si="32"/>
        <v>983</v>
      </c>
      <c r="B987" s="178" vm="9044">
        <f ca="1"/>
        <v>43643</v>
      </c>
      <c r="C987" s="178" vm="8858">
        <f ca="1"/>
        <v>19.63</v>
      </c>
      <c r="D987" s="178" vm="6961">
        <f ca="1"/>
        <v>20.38</v>
      </c>
      <c r="E987" s="178" vm="6924">
        <f ca="1"/>
        <v>20.440000000000001</v>
      </c>
      <c r="F987" s="178" vm="9045">
        <f ca="1"/>
        <v>19.116900000000001</v>
      </c>
      <c r="G987" s="178" vm="9046">
        <f ca="1"/>
        <v>1395698</v>
      </c>
      <c r="I987" s="178">
        <f ca="1"/>
        <v>1527</v>
      </c>
      <c r="J987" s="180" vm="9047">
        <f ca="1"/>
        <v>44432</v>
      </c>
      <c r="K987" s="180" vm="9048">
        <f ca="1"/>
        <v>145.06</v>
      </c>
      <c r="L987" s="180" vm="9049">
        <f ca="1"/>
        <v>143.26</v>
      </c>
      <c r="M987" s="180" vm="9050">
        <f ca="1"/>
        <v>145.97499999999999</v>
      </c>
      <c r="N987" s="180" vm="2062">
        <f ca="1"/>
        <v>143</v>
      </c>
      <c r="O987" s="180" vm="9051">
        <f ca="1"/>
        <v>611732</v>
      </c>
      <c r="Q987" s="182">
        <f t="shared" ca="1" si="31"/>
        <v>1.5212324058199601E-2</v>
      </c>
    </row>
    <row r="988" spans="1:17" x14ac:dyDescent="0.25">
      <c r="A988" s="178">
        <f t="shared" si="32"/>
        <v>984</v>
      </c>
      <c r="B988" s="178" vm="9052">
        <f ca="1"/>
        <v>43644</v>
      </c>
      <c r="C988" s="178" vm="9053">
        <f ca="1"/>
        <v>19.75</v>
      </c>
      <c r="D988" s="178" vm="7211">
        <f ca="1"/>
        <v>19.59</v>
      </c>
      <c r="E988" s="178" vm="9054">
        <f ca="1"/>
        <v>19.78</v>
      </c>
      <c r="F988" s="178" vm="9055">
        <f ca="1"/>
        <v>19.350000000000001</v>
      </c>
      <c r="G988" s="178" vm="9056">
        <f ca="1"/>
        <v>1990670</v>
      </c>
      <c r="I988" s="178">
        <f ca="1"/>
        <v>1526</v>
      </c>
      <c r="J988" s="180" vm="9057">
        <f ca="1"/>
        <v>44431</v>
      </c>
      <c r="K988" s="180" vm="9058">
        <f ca="1"/>
        <v>142.87</v>
      </c>
      <c r="L988" s="180" vm="2062">
        <f ca="1"/>
        <v>143</v>
      </c>
      <c r="M988" s="180" vm="9059">
        <f ca="1"/>
        <v>144.91990000000001</v>
      </c>
      <c r="N988" s="180" vm="8942">
        <f ca="1"/>
        <v>141.77000000000001</v>
      </c>
      <c r="O988" s="180" vm="9060">
        <f ca="1"/>
        <v>884916</v>
      </c>
      <c r="Q988" s="182">
        <f t="shared" ca="1" si="31"/>
        <v>6.6011475659002745E-3</v>
      </c>
    </row>
    <row r="989" spans="1:17" x14ac:dyDescent="0.25">
      <c r="A989" s="178">
        <f t="shared" si="32"/>
        <v>985</v>
      </c>
      <c r="B989" s="178" vm="9061">
        <f ca="1"/>
        <v>43647</v>
      </c>
      <c r="C989" s="178" vm="6948">
        <f ca="1"/>
        <v>20.420000000000002</v>
      </c>
      <c r="D989" s="178" vm="6936">
        <f ca="1"/>
        <v>20.14</v>
      </c>
      <c r="E989" s="178" vm="9062">
        <f ca="1"/>
        <v>21.49</v>
      </c>
      <c r="F989" s="178" vm="9063">
        <f ca="1"/>
        <v>20.100000000000001</v>
      </c>
      <c r="G989" s="178" vm="9064">
        <f ca="1"/>
        <v>2986787</v>
      </c>
      <c r="I989" s="178">
        <f ca="1"/>
        <v>1525</v>
      </c>
      <c r="J989" s="180" vm="9065">
        <f ca="1"/>
        <v>44428</v>
      </c>
      <c r="K989" s="180" vm="1953">
        <f ca="1"/>
        <v>141.93</v>
      </c>
      <c r="L989" s="180" vm="9066">
        <f ca="1"/>
        <v>140.56</v>
      </c>
      <c r="M989" s="180" vm="9067">
        <f ca="1"/>
        <v>142.27000000000001</v>
      </c>
      <c r="N989" s="180" vm="9068">
        <f ca="1"/>
        <v>138.24010000000001</v>
      </c>
      <c r="O989" s="180" vm="9069">
        <f ca="1"/>
        <v>786813</v>
      </c>
      <c r="Q989" s="182">
        <f t="shared" ca="1" si="31"/>
        <v>1.9637770879404569E-2</v>
      </c>
    </row>
    <row r="990" spans="1:17" x14ac:dyDescent="0.25">
      <c r="A990" s="178">
        <f t="shared" si="32"/>
        <v>986</v>
      </c>
      <c r="B990" s="178" vm="9070">
        <f ca="1"/>
        <v>43648</v>
      </c>
      <c r="C990" s="178" vm="7408">
        <f ca="1"/>
        <v>20.07</v>
      </c>
      <c r="D990" s="178" vm="7416">
        <f ca="1"/>
        <v>20.45</v>
      </c>
      <c r="E990" s="178" vm="7018">
        <f ca="1"/>
        <v>20.62</v>
      </c>
      <c r="F990" s="178" vm="9071">
        <f ca="1"/>
        <v>19.965</v>
      </c>
      <c r="G990" s="178" vm="9072">
        <f ca="1"/>
        <v>1422520</v>
      </c>
      <c r="I990" s="178">
        <f ca="1"/>
        <v>1524</v>
      </c>
      <c r="J990" s="180" vm="9073">
        <f ca="1"/>
        <v>44427</v>
      </c>
      <c r="K990" s="180" vm="9074">
        <f ca="1"/>
        <v>139.16999999999999</v>
      </c>
      <c r="L990" s="180" vm="1809">
        <f ca="1"/>
        <v>137</v>
      </c>
      <c r="M990" s="180" vm="1898">
        <f ca="1"/>
        <v>139.43</v>
      </c>
      <c r="N990" s="180" vm="9075">
        <f ca="1"/>
        <v>135.04</v>
      </c>
      <c r="O990" s="180" vm="9076">
        <f ca="1"/>
        <v>1059467</v>
      </c>
      <c r="Q990" s="182">
        <f t="shared" ca="1" si="31"/>
        <v>-7.3737671687277608E-3</v>
      </c>
    </row>
    <row r="991" spans="1:17" x14ac:dyDescent="0.25">
      <c r="A991" s="178">
        <f t="shared" si="32"/>
        <v>987</v>
      </c>
      <c r="B991" s="178" vm="9077">
        <f ca="1"/>
        <v>43649</v>
      </c>
      <c r="C991" s="178" vm="9078">
        <f ca="1"/>
        <v>19.829999999999998</v>
      </c>
      <c r="D991" s="178" vm="7398">
        <f ca="1"/>
        <v>20.059999999999999</v>
      </c>
      <c r="E991" s="178" vm="9079">
        <f ca="1"/>
        <v>20.2</v>
      </c>
      <c r="F991" s="178" vm="9080">
        <f ca="1"/>
        <v>19.52</v>
      </c>
      <c r="G991" s="178" vm="9081">
        <f ca="1"/>
        <v>781640</v>
      </c>
      <c r="I991" s="178">
        <f ca="1"/>
        <v>1523</v>
      </c>
      <c r="J991" s="180" vm="9082">
        <f ca="1"/>
        <v>44426</v>
      </c>
      <c r="K991" s="180" vm="2789">
        <f ca="1"/>
        <v>140.19999999999999</v>
      </c>
      <c r="L991" s="180" vm="9083">
        <f ca="1"/>
        <v>137.9</v>
      </c>
      <c r="M991" s="180" vm="2015">
        <f ca="1"/>
        <v>143.04</v>
      </c>
      <c r="N991" s="180" vm="9084">
        <f ca="1"/>
        <v>137.52000000000001</v>
      </c>
      <c r="O991" s="180" vm="9085">
        <f ca="1"/>
        <v>935538</v>
      </c>
      <c r="Q991" s="182">
        <f t="shared" ca="1" si="31"/>
        <v>1.0396221973945718E-2</v>
      </c>
    </row>
    <row r="992" spans="1:17" x14ac:dyDescent="0.25">
      <c r="A992" s="178">
        <f t="shared" si="32"/>
        <v>988</v>
      </c>
      <c r="B992" s="178" vm="9086">
        <f ca="1"/>
        <v>43651</v>
      </c>
      <c r="C992" s="178" vm="7427">
        <f ca="1"/>
        <v>20.329999999999998</v>
      </c>
      <c r="D992" s="178" vm="9078">
        <f ca="1"/>
        <v>19.829999999999998</v>
      </c>
      <c r="E992" s="178" vm="7006">
        <f ca="1"/>
        <v>20.43</v>
      </c>
      <c r="F992" s="178" vm="7253">
        <f ca="1"/>
        <v>19.73</v>
      </c>
      <c r="G992" s="178" vm="9087">
        <f ca="1"/>
        <v>836610</v>
      </c>
      <c r="I992" s="178">
        <f ca="1"/>
        <v>1522</v>
      </c>
      <c r="J992" s="180" vm="9088">
        <f ca="1"/>
        <v>44425</v>
      </c>
      <c r="K992" s="180" vm="9089">
        <f ca="1"/>
        <v>138.75</v>
      </c>
      <c r="L992" s="180" vm="9090">
        <f ca="1"/>
        <v>145.21</v>
      </c>
      <c r="M992" s="180" vm="9091">
        <f ca="1"/>
        <v>146.19149999999999</v>
      </c>
      <c r="N992" s="180" vm="9092">
        <f ca="1"/>
        <v>137.02189999999999</v>
      </c>
      <c r="O992" s="180" vm="9093">
        <f ca="1"/>
        <v>1545787</v>
      </c>
      <c r="Q992" s="182">
        <f t="shared" ca="1" si="31"/>
        <v>-5.4010320647198504E-2</v>
      </c>
    </row>
    <row r="993" spans="1:17" x14ac:dyDescent="0.25">
      <c r="A993" s="178">
        <f t="shared" si="32"/>
        <v>989</v>
      </c>
      <c r="B993" s="178" vm="9094">
        <f ca="1"/>
        <v>43654</v>
      </c>
      <c r="C993" s="178" vm="7171">
        <f ca="1"/>
        <v>20.98</v>
      </c>
      <c r="D993" s="178" vm="7310">
        <f ca="1"/>
        <v>20.32</v>
      </c>
      <c r="E993" s="178" vm="9095">
        <f ca="1"/>
        <v>21.096</v>
      </c>
      <c r="F993" s="178" vm="8895">
        <f ca="1"/>
        <v>20.25</v>
      </c>
      <c r="G993" s="178" vm="9096">
        <f ca="1"/>
        <v>2200877</v>
      </c>
      <c r="I993" s="178">
        <f ca="1"/>
        <v>1521</v>
      </c>
      <c r="J993" s="180" vm="9097">
        <f ca="1"/>
        <v>44424</v>
      </c>
      <c r="K993" s="180" vm="2017">
        <f ca="1"/>
        <v>146.44999999999999</v>
      </c>
      <c r="L993" s="180" vm="9098">
        <f ca="1"/>
        <v>145.79</v>
      </c>
      <c r="M993" s="180" vm="9099">
        <f ca="1"/>
        <v>147.31</v>
      </c>
      <c r="N993" s="180" vm="9100">
        <f ca="1"/>
        <v>144.08000000000001</v>
      </c>
      <c r="O993" s="180" vm="9101">
        <f ca="1"/>
        <v>854585</v>
      </c>
      <c r="Q993" s="182">
        <f t="shared" ca="1" si="31"/>
        <v>-9.55501028197374E-4</v>
      </c>
    </row>
    <row r="994" spans="1:17" x14ac:dyDescent="0.25">
      <c r="A994" s="178">
        <f t="shared" si="32"/>
        <v>990</v>
      </c>
      <c r="B994" s="178" vm="9102">
        <f ca="1"/>
        <v>43655</v>
      </c>
      <c r="C994" s="178" vm="9103">
        <f ca="1"/>
        <v>20.48</v>
      </c>
      <c r="D994" s="178" vm="9104">
        <f ca="1"/>
        <v>20.84</v>
      </c>
      <c r="E994" s="178" vm="7426">
        <f ca="1"/>
        <v>20.96</v>
      </c>
      <c r="F994" s="178" vm="9105">
        <f ca="1"/>
        <v>20.395</v>
      </c>
      <c r="G994" s="178" vm="9106">
        <f ca="1"/>
        <v>1107785</v>
      </c>
      <c r="I994" s="178">
        <f ca="1"/>
        <v>1520</v>
      </c>
      <c r="J994" s="180" vm="9107">
        <f ca="1"/>
        <v>44421</v>
      </c>
      <c r="K994" s="180" vm="9108">
        <f ca="1"/>
        <v>146.59</v>
      </c>
      <c r="L994" s="180" vm="9109">
        <f ca="1"/>
        <v>144.03</v>
      </c>
      <c r="M994" s="180" vm="9110">
        <f ca="1"/>
        <v>146.88999999999999</v>
      </c>
      <c r="N994" s="180" vm="9111">
        <f ca="1"/>
        <v>142.97999999999999</v>
      </c>
      <c r="O994" s="180" vm="9112">
        <f ca="1"/>
        <v>763999</v>
      </c>
      <c r="Q994" s="182">
        <f t="shared" ca="1" si="31"/>
        <v>1.7270873434238956E-2</v>
      </c>
    </row>
    <row r="995" spans="1:17" x14ac:dyDescent="0.25">
      <c r="A995" s="178">
        <f t="shared" si="32"/>
        <v>991</v>
      </c>
      <c r="B995" s="178" vm="9113">
        <f ca="1"/>
        <v>43656</v>
      </c>
      <c r="C995" s="178" vm="7462">
        <f ca="1"/>
        <v>20.55</v>
      </c>
      <c r="D995" s="178" vm="6913">
        <f ca="1"/>
        <v>20.69</v>
      </c>
      <c r="E995" s="178" vm="9114">
        <f ca="1"/>
        <v>20.94</v>
      </c>
      <c r="F995" s="178" vm="9115">
        <f ca="1"/>
        <v>20.385000000000002</v>
      </c>
      <c r="G995" s="178" vm="9116">
        <f ca="1"/>
        <v>759099</v>
      </c>
      <c r="I995" s="178">
        <f ca="1"/>
        <v>1519</v>
      </c>
      <c r="J995" s="180" vm="9117">
        <f ca="1"/>
        <v>44420</v>
      </c>
      <c r="K995" s="180" vm="9100">
        <f ca="1"/>
        <v>144.08000000000001</v>
      </c>
      <c r="L995" s="180" vm="9118">
        <f ca="1"/>
        <v>142.77000000000001</v>
      </c>
      <c r="M995" s="180" vm="9119">
        <f ca="1"/>
        <v>144.82</v>
      </c>
      <c r="N995" s="180" vm="9120">
        <f ca="1"/>
        <v>140.63550000000001</v>
      </c>
      <c r="O995" s="180" vm="9121">
        <f ca="1"/>
        <v>883030</v>
      </c>
      <c r="Q995" s="182">
        <f t="shared" ca="1" si="31"/>
        <v>1.31341834985604E-2</v>
      </c>
    </row>
    <row r="996" spans="1:17" x14ac:dyDescent="0.25">
      <c r="A996" s="178">
        <f t="shared" si="32"/>
        <v>992</v>
      </c>
      <c r="B996" s="178" vm="9122">
        <f ca="1"/>
        <v>43657</v>
      </c>
      <c r="C996" s="178" vm="6924">
        <f ca="1"/>
        <v>20.440000000000001</v>
      </c>
      <c r="D996" s="178" vm="8936">
        <f ca="1"/>
        <v>20.56</v>
      </c>
      <c r="E996" s="178" vm="7030">
        <f ca="1"/>
        <v>20.67</v>
      </c>
      <c r="F996" s="178" vm="9123">
        <f ca="1"/>
        <v>20.079999999999998</v>
      </c>
      <c r="G996" s="178" vm="9124">
        <f ca="1"/>
        <v>942444</v>
      </c>
      <c r="I996" s="178">
        <f ca="1"/>
        <v>1518</v>
      </c>
      <c r="J996" s="180" vm="9125">
        <f ca="1"/>
        <v>44419</v>
      </c>
      <c r="K996" s="180" vm="9126">
        <f ca="1"/>
        <v>142.19999999999999</v>
      </c>
      <c r="L996" s="180" vm="9127">
        <f ca="1"/>
        <v>140.99</v>
      </c>
      <c r="M996" s="180" vm="9128">
        <f ca="1"/>
        <v>143.3717</v>
      </c>
      <c r="N996" s="180" vm="9129">
        <f ca="1"/>
        <v>138.87</v>
      </c>
      <c r="O996" s="180" vm="9130">
        <f ca="1"/>
        <v>808083</v>
      </c>
      <c r="Q996" s="182">
        <f t="shared" ca="1" si="31"/>
        <v>6.2784587744855449E-3</v>
      </c>
    </row>
    <row r="997" spans="1:17" x14ac:dyDescent="0.25">
      <c r="A997" s="178">
        <f t="shared" si="32"/>
        <v>993</v>
      </c>
      <c r="B997" s="178" vm="9131">
        <f ca="1"/>
        <v>43658</v>
      </c>
      <c r="C997" s="178" vm="7426">
        <f ca="1"/>
        <v>20.96</v>
      </c>
      <c r="D997" s="178" vm="6972">
        <f ca="1"/>
        <v>20.54</v>
      </c>
      <c r="E997" s="178" vm="9132">
        <f ca="1"/>
        <v>21.13</v>
      </c>
      <c r="F997" s="178" vm="7006">
        <f ca="1"/>
        <v>20.43</v>
      </c>
      <c r="G997" s="178" vm="9133">
        <f ca="1"/>
        <v>621731</v>
      </c>
      <c r="I997" s="178">
        <f ca="1"/>
        <v>1517</v>
      </c>
      <c r="J997" s="180" vm="9134">
        <f ca="1"/>
        <v>44418</v>
      </c>
      <c r="K997" s="180" vm="9135">
        <f ca="1"/>
        <v>141.31</v>
      </c>
      <c r="L997" s="180" vm="2034">
        <f ca="1"/>
        <v>140.5</v>
      </c>
      <c r="M997" s="180" vm="9136">
        <f ca="1"/>
        <v>145.6</v>
      </c>
      <c r="N997" s="180" vm="2178">
        <f ca="1"/>
        <v>139.85</v>
      </c>
      <c r="O997" s="180" vm="9137">
        <f ca="1"/>
        <v>847768</v>
      </c>
      <c r="Q997" s="182">
        <f t="shared" ca="1" si="31"/>
        <v>4.3971702055329871E-3</v>
      </c>
    </row>
    <row r="998" spans="1:17" x14ac:dyDescent="0.25">
      <c r="A998" s="178">
        <f t="shared" si="32"/>
        <v>994</v>
      </c>
      <c r="B998" s="178" vm="9138">
        <f ca="1"/>
        <v>43661</v>
      </c>
      <c r="C998" s="178" vm="9139">
        <f ca="1"/>
        <v>22.4</v>
      </c>
      <c r="D998" s="178" vm="9140">
        <f ca="1"/>
        <v>22.020299999999999</v>
      </c>
      <c r="E998" s="178" vm="9141">
        <f ca="1"/>
        <v>22.8233</v>
      </c>
      <c r="F998" s="178" vm="7099">
        <f ca="1"/>
        <v>21.8</v>
      </c>
      <c r="G998" s="178" vm="9142">
        <f ca="1"/>
        <v>3466580</v>
      </c>
      <c r="I998" s="178">
        <f ca="1"/>
        <v>1516</v>
      </c>
      <c r="J998" s="180" vm="9143">
        <f ca="1"/>
        <v>44417</v>
      </c>
      <c r="K998" s="180" vm="9144">
        <f ca="1"/>
        <v>140.69</v>
      </c>
      <c r="L998" s="180" vm="9145">
        <f ca="1"/>
        <v>140.68</v>
      </c>
      <c r="M998" s="180" vm="9146">
        <f ca="1"/>
        <v>142.55000000000001</v>
      </c>
      <c r="N998" s="180" vm="9147">
        <f ca="1"/>
        <v>138.69</v>
      </c>
      <c r="O998" s="180" vm="9148">
        <f ca="1"/>
        <v>710626</v>
      </c>
      <c r="Q998" s="182">
        <f t="shared" ca="1" si="31"/>
        <v>-8.5257554009848314E-4</v>
      </c>
    </row>
    <row r="999" spans="1:17" x14ac:dyDescent="0.25">
      <c r="A999" s="178">
        <f t="shared" si="32"/>
        <v>995</v>
      </c>
      <c r="B999" s="178" vm="9149">
        <f ca="1"/>
        <v>43662</v>
      </c>
      <c r="C999" s="178" vm="8768">
        <f ca="1"/>
        <v>22.58</v>
      </c>
      <c r="D999" s="178" vm="8758">
        <f ca="1"/>
        <v>22.42</v>
      </c>
      <c r="E999" s="178" vm="9150">
        <f ca="1"/>
        <v>22.66</v>
      </c>
      <c r="F999" s="178" vm="9151">
        <f ca="1"/>
        <v>22.047499999999999</v>
      </c>
      <c r="G999" s="178" vm="9152">
        <f ca="1"/>
        <v>2131726</v>
      </c>
      <c r="I999" s="178">
        <f ca="1"/>
        <v>1515</v>
      </c>
      <c r="J999" s="180" vm="9153">
        <f ca="1"/>
        <v>44414</v>
      </c>
      <c r="K999" s="180" vm="9154">
        <f ca="1"/>
        <v>140.81</v>
      </c>
      <c r="L999" s="180" vm="9155">
        <f ca="1"/>
        <v>142.02000000000001</v>
      </c>
      <c r="M999" s="180" vm="9156">
        <f ca="1"/>
        <v>143.41990000000001</v>
      </c>
      <c r="N999" s="180" vm="9157">
        <f ca="1"/>
        <v>140.36000000000001</v>
      </c>
      <c r="O999" s="180" vm="9158">
        <f ca="1"/>
        <v>611281</v>
      </c>
      <c r="Q999" s="182">
        <f t="shared" ca="1" si="31"/>
        <v>-7.7815899172258571E-3</v>
      </c>
    </row>
    <row r="1000" spans="1:17" x14ac:dyDescent="0.25">
      <c r="A1000" s="178">
        <f t="shared" si="32"/>
        <v>996</v>
      </c>
      <c r="B1000" s="178" vm="9159">
        <f ca="1"/>
        <v>43663</v>
      </c>
      <c r="C1000" s="178" vm="8779">
        <f ca="1"/>
        <v>22.55</v>
      </c>
      <c r="D1000" s="178" vm="8747">
        <f ca="1"/>
        <v>22.47</v>
      </c>
      <c r="E1000" s="178" vm="9160">
        <f ca="1"/>
        <v>22.88</v>
      </c>
      <c r="F1000" s="178" vm="9161">
        <f ca="1"/>
        <v>22.31</v>
      </c>
      <c r="G1000" s="178" vm="9162">
        <f ca="1"/>
        <v>1698838</v>
      </c>
      <c r="I1000" s="178">
        <f ca="1"/>
        <v>1514</v>
      </c>
      <c r="J1000" s="180" vm="9163">
        <f ca="1"/>
        <v>44413</v>
      </c>
      <c r="K1000" s="180" vm="3140">
        <f ca="1"/>
        <v>141.91</v>
      </c>
      <c r="L1000" s="180" vm="1954">
        <f ca="1"/>
        <v>140.86000000000001</v>
      </c>
      <c r="M1000" s="180" vm="9164">
        <f ca="1"/>
        <v>144.2586</v>
      </c>
      <c r="N1000" s="180" vm="9165">
        <f ca="1"/>
        <v>140.67519999999999</v>
      </c>
      <c r="O1000" s="180" vm="9166">
        <f ca="1"/>
        <v>743516</v>
      </c>
      <c r="Q1000" s="182">
        <f t="shared" ca="1" si="31"/>
        <v>1.0483909866357236E-2</v>
      </c>
    </row>
    <row r="1001" spans="1:17" x14ac:dyDescent="0.25">
      <c r="A1001" s="178">
        <f t="shared" si="32"/>
        <v>997</v>
      </c>
      <c r="B1001" s="178" vm="9167">
        <f ca="1"/>
        <v>43664</v>
      </c>
      <c r="C1001" s="178" vm="9168">
        <f ca="1"/>
        <v>22.35</v>
      </c>
      <c r="D1001" s="178" vm="9169">
        <f ca="1"/>
        <v>22.56</v>
      </c>
      <c r="E1001" s="178" vm="9170">
        <f ca="1"/>
        <v>22.59</v>
      </c>
      <c r="F1001" s="178" vm="8778">
        <f ca="1"/>
        <v>22.25</v>
      </c>
      <c r="G1001" s="178" vm="9171">
        <f ca="1"/>
        <v>1722311</v>
      </c>
      <c r="I1001" s="178">
        <f ca="1"/>
        <v>1513</v>
      </c>
      <c r="J1001" s="180" vm="9172">
        <f ca="1"/>
        <v>44412</v>
      </c>
      <c r="K1001" s="180" vm="9173">
        <f ca="1"/>
        <v>140.43</v>
      </c>
      <c r="L1001" s="180" vm="9174">
        <f ca="1"/>
        <v>136</v>
      </c>
      <c r="M1001" s="180" vm="9175">
        <f ca="1"/>
        <v>142.58000000000001</v>
      </c>
      <c r="N1001" s="180" vm="9174">
        <f ca="1"/>
        <v>136</v>
      </c>
      <c r="O1001" s="180" vm="9176">
        <f ca="1"/>
        <v>902701</v>
      </c>
      <c r="Q1001" s="182">
        <f t="shared" ca="1" si="31"/>
        <v>2.4071499532279907E-2</v>
      </c>
    </row>
    <row r="1002" spans="1:17" x14ac:dyDescent="0.25">
      <c r="A1002" s="178">
        <f t="shared" si="32"/>
        <v>998</v>
      </c>
      <c r="B1002" s="178" vm="9177">
        <f ca="1"/>
        <v>43665</v>
      </c>
      <c r="C1002" s="178" vm="9178">
        <f ca="1"/>
        <v>23.13</v>
      </c>
      <c r="D1002" s="178" vm="9179">
        <f ca="1"/>
        <v>22.65</v>
      </c>
      <c r="E1002" s="178" vm="9180">
        <f ca="1"/>
        <v>23.27</v>
      </c>
      <c r="F1002" s="178" vm="9181">
        <f ca="1"/>
        <v>22.5</v>
      </c>
      <c r="G1002" s="178" vm="9182">
        <f ca="1"/>
        <v>1886753</v>
      </c>
      <c r="I1002" s="178">
        <f ca="1"/>
        <v>1512</v>
      </c>
      <c r="J1002" s="180" vm="9183">
        <f ca="1"/>
        <v>44411</v>
      </c>
      <c r="K1002" s="180" vm="9184">
        <f ca="1"/>
        <v>137.09</v>
      </c>
      <c r="L1002" s="180" vm="9185">
        <f ca="1"/>
        <v>137.53</v>
      </c>
      <c r="M1002" s="180" vm="9186">
        <f ca="1"/>
        <v>138.86959999999999</v>
      </c>
      <c r="N1002" s="180" vm="9187">
        <f ca="1"/>
        <v>135.23869999999999</v>
      </c>
      <c r="O1002" s="180" vm="9188">
        <f ca="1"/>
        <v>691995</v>
      </c>
      <c r="Q1002" s="182">
        <f t="shared" ca="1" si="31"/>
        <v>3.287914407549396E-3</v>
      </c>
    </row>
    <row r="1003" spans="1:17" x14ac:dyDescent="0.25">
      <c r="A1003" s="178">
        <f t="shared" si="32"/>
        <v>999</v>
      </c>
      <c r="B1003" s="178" vm="9189">
        <f ca="1"/>
        <v>43668</v>
      </c>
      <c r="C1003" s="178" vm="8727">
        <f ca="1"/>
        <v>23.23</v>
      </c>
      <c r="D1003" s="178" vm="9190">
        <f ca="1"/>
        <v>23.25</v>
      </c>
      <c r="E1003" s="178" vm="9191">
        <f ca="1"/>
        <v>23.7</v>
      </c>
      <c r="F1003" s="178" vm="8719">
        <f ca="1"/>
        <v>23</v>
      </c>
      <c r="G1003" s="178" vm="9192">
        <f ca="1"/>
        <v>1811242</v>
      </c>
      <c r="I1003" s="178">
        <f ca="1"/>
        <v>1511</v>
      </c>
      <c r="J1003" s="180" vm="9193">
        <f ca="1"/>
        <v>44410</v>
      </c>
      <c r="K1003" s="180" vm="8921">
        <f ca="1"/>
        <v>136.63999999999999</v>
      </c>
      <c r="L1003" s="180" vm="9194">
        <f ca="1"/>
        <v>137.63</v>
      </c>
      <c r="M1003" s="180" vm="9127">
        <f ca="1"/>
        <v>140.99</v>
      </c>
      <c r="N1003" s="180" vm="9195">
        <f ca="1"/>
        <v>135.8201</v>
      </c>
      <c r="O1003" s="180" vm="9196">
        <f ca="1"/>
        <v>1234518</v>
      </c>
      <c r="Q1003" s="182">
        <f t="shared" ca="1" si="31"/>
        <v>6.0928799242827387E-3</v>
      </c>
    </row>
    <row r="1004" spans="1:17" x14ac:dyDescent="0.25">
      <c r="A1004" s="178">
        <f t="shared" si="32"/>
        <v>1000</v>
      </c>
      <c r="B1004" s="178" vm="9197">
        <f ca="1"/>
        <v>43669</v>
      </c>
      <c r="C1004" s="178" vm="9198">
        <f ca="1"/>
        <v>23.39</v>
      </c>
      <c r="D1004" s="178" vm="9190">
        <f ca="1"/>
        <v>23.25</v>
      </c>
      <c r="E1004" s="178" vm="9199">
        <f ca="1"/>
        <v>23.43</v>
      </c>
      <c r="F1004" s="178" vm="8799">
        <f ca="1"/>
        <v>22.8</v>
      </c>
      <c r="G1004" s="178" vm="9200">
        <f ca="1"/>
        <v>1251113</v>
      </c>
      <c r="I1004" s="178">
        <f ca="1"/>
        <v>1510</v>
      </c>
      <c r="J1004" s="180" vm="9201">
        <f ca="1"/>
        <v>44407</v>
      </c>
      <c r="K1004" s="180" vm="9202">
        <f ca="1"/>
        <v>135.81</v>
      </c>
      <c r="L1004" s="180" vm="9203">
        <f ca="1"/>
        <v>135.05000000000001</v>
      </c>
      <c r="M1004" s="180" vm="9147">
        <f ca="1"/>
        <v>138.69</v>
      </c>
      <c r="N1004" s="180" vm="2362">
        <f ca="1"/>
        <v>134.37</v>
      </c>
      <c r="O1004" s="180" vm="9204">
        <f ca="1"/>
        <v>1050718</v>
      </c>
      <c r="Q1004" s="182">
        <f t="shared" ca="1" si="31"/>
        <v>-1.7656151132784586E-3</v>
      </c>
    </row>
    <row r="1005" spans="1:17" x14ac:dyDescent="0.25">
      <c r="A1005" s="178">
        <f t="shared" si="32"/>
        <v>1001</v>
      </c>
      <c r="B1005" s="178" vm="9205">
        <f ca="1"/>
        <v>43670</v>
      </c>
      <c r="C1005" s="178" vm="9206">
        <f ca="1"/>
        <v>23.72</v>
      </c>
      <c r="D1005" s="178" vm="9207">
        <f ca="1"/>
        <v>23.03</v>
      </c>
      <c r="E1005" s="178" vm="7471">
        <f ca="1"/>
        <v>23.75</v>
      </c>
      <c r="F1005" s="178" vm="9208">
        <f ca="1"/>
        <v>22.86</v>
      </c>
      <c r="G1005" s="178" vm="9209">
        <f ca="1"/>
        <v>1153627</v>
      </c>
      <c r="I1005" s="178">
        <f ca="1"/>
        <v>1509</v>
      </c>
      <c r="J1005" s="180" vm="9210">
        <f ca="1"/>
        <v>44406</v>
      </c>
      <c r="K1005" s="180" vm="2244">
        <f ca="1"/>
        <v>136.05000000000001</v>
      </c>
      <c r="L1005" s="180" vm="9211">
        <f ca="1"/>
        <v>134.375</v>
      </c>
      <c r="M1005" s="180" vm="9212">
        <f ca="1"/>
        <v>137.65</v>
      </c>
      <c r="N1005" s="180" vm="9213">
        <f ca="1"/>
        <v>132.05000000000001</v>
      </c>
      <c r="O1005" s="180" vm="9214">
        <f ca="1"/>
        <v>1724917</v>
      </c>
      <c r="Q1005" s="182">
        <f t="shared" ca="1" si="31"/>
        <v>3.5918563757522295E-2</v>
      </c>
    </row>
    <row r="1006" spans="1:17" x14ac:dyDescent="0.25">
      <c r="A1006" s="178">
        <f t="shared" si="32"/>
        <v>1002</v>
      </c>
      <c r="B1006" s="178" vm="9215">
        <f ca="1"/>
        <v>43671</v>
      </c>
      <c r="C1006" s="178" vm="9216">
        <f ca="1"/>
        <v>23.55</v>
      </c>
      <c r="D1006" s="178" vm="9217">
        <f ca="1"/>
        <v>23.86</v>
      </c>
      <c r="E1006" s="178" vm="7792">
        <f ca="1"/>
        <v>24.42</v>
      </c>
      <c r="F1006" s="178" vm="9218">
        <f ca="1"/>
        <v>23.42</v>
      </c>
      <c r="G1006" s="178" vm="9219">
        <f ca="1"/>
        <v>2010162</v>
      </c>
      <c r="I1006" s="178">
        <f ca="1"/>
        <v>1508</v>
      </c>
      <c r="J1006" s="180" vm="9220">
        <f ca="1"/>
        <v>44405</v>
      </c>
      <c r="K1006" s="180" vm="9221">
        <f ca="1"/>
        <v>131.25</v>
      </c>
      <c r="L1006" s="180" vm="2095">
        <f ca="1"/>
        <v>128.87</v>
      </c>
      <c r="M1006" s="180" vm="9222">
        <f ca="1"/>
        <v>131.33000000000001</v>
      </c>
      <c r="N1006" s="180" vm="9223">
        <f ca="1"/>
        <v>127.52</v>
      </c>
      <c r="O1006" s="180" vm="9224">
        <f ca="1"/>
        <v>845287</v>
      </c>
      <c r="Q1006" s="182">
        <f t="shared" ca="1" si="31"/>
        <v>1.9697489966159578E-2</v>
      </c>
    </row>
    <row r="1007" spans="1:17" x14ac:dyDescent="0.25">
      <c r="A1007" s="178">
        <f t="shared" si="32"/>
        <v>1003</v>
      </c>
      <c r="B1007" s="178" vm="9225">
        <f ca="1"/>
        <v>43672</v>
      </c>
      <c r="C1007" s="178" vm="7772">
        <f ca="1"/>
        <v>23.67</v>
      </c>
      <c r="D1007" s="178" vm="9226">
        <f ca="1"/>
        <v>24.01</v>
      </c>
      <c r="E1007" s="178" vm="7802">
        <f ca="1"/>
        <v>24.21</v>
      </c>
      <c r="F1007" s="178" vm="9227">
        <f ca="1"/>
        <v>23.285</v>
      </c>
      <c r="G1007" s="178" vm="9228">
        <f ca="1"/>
        <v>1074882</v>
      </c>
      <c r="I1007" s="178">
        <f ca="1"/>
        <v>1507</v>
      </c>
      <c r="J1007" s="180" vm="9229">
        <f ca="1"/>
        <v>44404</v>
      </c>
      <c r="K1007" s="180" vm="8203">
        <f ca="1"/>
        <v>128.69</v>
      </c>
      <c r="L1007" s="180" vm="9230">
        <f ca="1"/>
        <v>131.31</v>
      </c>
      <c r="M1007" s="180" vm="9231">
        <f ca="1"/>
        <v>131.37</v>
      </c>
      <c r="N1007" s="180" vm="9232">
        <f ca="1"/>
        <v>125.3501</v>
      </c>
      <c r="O1007" s="180" vm="9233">
        <f ca="1"/>
        <v>1098108</v>
      </c>
      <c r="Q1007" s="182">
        <f t="shared" ca="1" si="31"/>
        <v>-2.4030944119000371E-2</v>
      </c>
    </row>
    <row r="1008" spans="1:17" x14ac:dyDescent="0.25">
      <c r="A1008" s="178">
        <f t="shared" si="32"/>
        <v>1004</v>
      </c>
      <c r="B1008" s="178" vm="9234">
        <f ca="1"/>
        <v>43675</v>
      </c>
      <c r="C1008" s="178" vm="9235">
        <f ca="1"/>
        <v>23.29</v>
      </c>
      <c r="D1008" s="178" vm="9236">
        <f ca="1"/>
        <v>23.71</v>
      </c>
      <c r="E1008" s="178" vm="9237">
        <f ca="1"/>
        <v>23.99</v>
      </c>
      <c r="F1008" s="178" vm="7473">
        <f ca="1"/>
        <v>23.02</v>
      </c>
      <c r="G1008" s="178" vm="9238">
        <f ca="1"/>
        <v>1959300</v>
      </c>
      <c r="I1008" s="178">
        <f ca="1"/>
        <v>1506</v>
      </c>
      <c r="J1008" s="180" vm="9239">
        <f ca="1"/>
        <v>44403</v>
      </c>
      <c r="K1008" s="180" vm="9240">
        <f ca="1"/>
        <v>131.82</v>
      </c>
      <c r="L1008" s="180" vm="9241">
        <f ca="1"/>
        <v>131.59</v>
      </c>
      <c r="M1008" s="180" vm="9242">
        <f ca="1"/>
        <v>133.19999999999999</v>
      </c>
      <c r="N1008" s="180" vm="2128">
        <f ca="1"/>
        <v>129.82</v>
      </c>
      <c r="O1008" s="180" vm="9243">
        <f ca="1"/>
        <v>995332</v>
      </c>
      <c r="Q1008" s="182">
        <f t="shared" ca="1" si="31"/>
        <v>4.0287386785547892E-3</v>
      </c>
    </row>
    <row r="1009" spans="1:17" x14ac:dyDescent="0.25">
      <c r="A1009" s="178">
        <f t="shared" si="32"/>
        <v>1005</v>
      </c>
      <c r="B1009" s="178" vm="9244">
        <f ca="1"/>
        <v>43676</v>
      </c>
      <c r="C1009" s="178" vm="9245">
        <f ca="1"/>
        <v>23.14</v>
      </c>
      <c r="D1009" s="178" vm="9190">
        <f ca="1"/>
        <v>23.25</v>
      </c>
      <c r="E1009" s="178" vm="9246">
        <f ca="1"/>
        <v>23.36</v>
      </c>
      <c r="F1009" s="178" vm="9247">
        <f ca="1"/>
        <v>23.01</v>
      </c>
      <c r="G1009" s="178" vm="9248">
        <f ca="1"/>
        <v>1927503</v>
      </c>
      <c r="I1009" s="178">
        <f ca="1"/>
        <v>1505</v>
      </c>
      <c r="J1009" s="180" vm="9249">
        <f ca="1"/>
        <v>44400</v>
      </c>
      <c r="K1009" s="180" vm="1824">
        <f ca="1"/>
        <v>131.29</v>
      </c>
      <c r="L1009" s="180" vm="9250">
        <f ca="1"/>
        <v>133</v>
      </c>
      <c r="M1009" s="180" vm="9251">
        <f ca="1"/>
        <v>134.47999999999999</v>
      </c>
      <c r="N1009" s="180" vm="9252">
        <f ca="1"/>
        <v>129.25</v>
      </c>
      <c r="O1009" s="180" vm="9253">
        <f ca="1"/>
        <v>1522668</v>
      </c>
      <c r="Q1009" s="182">
        <f t="shared" ca="1" si="31"/>
        <v>-4.8628619496664119E-3</v>
      </c>
    </row>
    <row r="1010" spans="1:17" x14ac:dyDescent="0.25">
      <c r="A1010" s="178">
        <f t="shared" si="32"/>
        <v>1006</v>
      </c>
      <c r="B1010" s="178" vm="9254">
        <f ca="1"/>
        <v>43677</v>
      </c>
      <c r="C1010" s="178" vm="9255">
        <f ca="1"/>
        <v>22.85</v>
      </c>
      <c r="D1010" s="178" vm="9256">
        <f ca="1"/>
        <v>23.15</v>
      </c>
      <c r="E1010" s="178" vm="9235">
        <f ca="1"/>
        <v>23.29</v>
      </c>
      <c r="F1010" s="178" vm="9257">
        <f ca="1"/>
        <v>22.13</v>
      </c>
      <c r="G1010" s="178" vm="9258">
        <f ca="1"/>
        <v>3805906</v>
      </c>
      <c r="I1010" s="178">
        <f ca="1"/>
        <v>1504</v>
      </c>
      <c r="J1010" s="180" vm="9259">
        <f ca="1"/>
        <v>44399</v>
      </c>
      <c r="K1010" s="180" vm="9260">
        <f ca="1"/>
        <v>131.93</v>
      </c>
      <c r="L1010" s="180" vm="9261">
        <f ca="1"/>
        <v>133.56</v>
      </c>
      <c r="M1010" s="180" vm="9262">
        <f ca="1"/>
        <v>136.5</v>
      </c>
      <c r="N1010" s="180" vm="5467">
        <f ca="1"/>
        <v>125.24</v>
      </c>
      <c r="O1010" s="180" vm="9263">
        <f ca="1"/>
        <v>5852645</v>
      </c>
      <c r="Q1010" s="182">
        <f t="shared" ca="1" si="31"/>
        <v>9.4946416670738221E-2</v>
      </c>
    </row>
    <row r="1011" spans="1:17" x14ac:dyDescent="0.25">
      <c r="A1011" s="178">
        <f t="shared" si="32"/>
        <v>1007</v>
      </c>
      <c r="B1011" s="178" vm="9264">
        <f ca="1"/>
        <v>43678</v>
      </c>
      <c r="C1011" s="178" vm="7780">
        <f ca="1"/>
        <v>24.44</v>
      </c>
      <c r="D1011" s="178" vm="8541">
        <f ca="1"/>
        <v>25.9</v>
      </c>
      <c r="E1011" s="178" vm="8485">
        <f ca="1"/>
        <v>26.53</v>
      </c>
      <c r="F1011" s="178" vm="9265">
        <f ca="1"/>
        <v>23.8</v>
      </c>
      <c r="G1011" s="178" vm="9266">
        <f ca="1"/>
        <v>6994779</v>
      </c>
      <c r="I1011" s="178">
        <f ca="1"/>
        <v>1503</v>
      </c>
      <c r="J1011" s="180" vm="9267">
        <f ca="1"/>
        <v>44398</v>
      </c>
      <c r="K1011" s="180" vm="4757">
        <f ca="1"/>
        <v>119.98</v>
      </c>
      <c r="L1011" s="180" vm="9268">
        <f ca="1"/>
        <v>117.51</v>
      </c>
      <c r="M1011" s="180" vm="2920">
        <f ca="1"/>
        <v>120.33</v>
      </c>
      <c r="N1011" s="180" vm="9269">
        <f ca="1"/>
        <v>117.375</v>
      </c>
      <c r="O1011" s="180" vm="9270">
        <f ca="1"/>
        <v>1270034</v>
      </c>
      <c r="Q1011" s="182">
        <f t="shared" ca="1" si="31"/>
        <v>3.1237990919995143E-2</v>
      </c>
    </row>
    <row r="1012" spans="1:17" x14ac:dyDescent="0.25">
      <c r="A1012" s="178">
        <f t="shared" si="32"/>
        <v>1008</v>
      </c>
      <c r="B1012" s="178" vm="9271">
        <f ca="1"/>
        <v>43679</v>
      </c>
      <c r="C1012" s="178" vm="9272">
        <f ca="1"/>
        <v>24.49</v>
      </c>
      <c r="D1012" s="178" vm="9273">
        <f ca="1"/>
        <v>24.52</v>
      </c>
      <c r="E1012" s="178" vm="9274">
        <f ca="1"/>
        <v>24.71</v>
      </c>
      <c r="F1012" s="178" vm="9275">
        <f ca="1"/>
        <v>23.54</v>
      </c>
      <c r="G1012" s="178" vm="9276">
        <f ca="1"/>
        <v>2547700</v>
      </c>
      <c r="I1012" s="178">
        <f ca="1"/>
        <v>1502</v>
      </c>
      <c r="J1012" s="180" vm="9277">
        <f ca="1"/>
        <v>44397</v>
      </c>
      <c r="K1012" s="180" vm="9278">
        <f ca="1"/>
        <v>116.29</v>
      </c>
      <c r="L1012" s="180" vm="9279">
        <f ca="1"/>
        <v>113.54</v>
      </c>
      <c r="M1012" s="180" vm="9280">
        <f ca="1"/>
        <v>117.12</v>
      </c>
      <c r="N1012" s="180" vm="9281">
        <f ca="1"/>
        <v>112.18</v>
      </c>
      <c r="O1012" s="180" vm="9282">
        <f ca="1"/>
        <v>881581</v>
      </c>
      <c r="Q1012" s="182">
        <f t="shared" ca="1" si="31"/>
        <v>3.2600658498818304E-2</v>
      </c>
    </row>
    <row r="1013" spans="1:17" x14ac:dyDescent="0.25">
      <c r="A1013" s="178">
        <f t="shared" si="32"/>
        <v>1009</v>
      </c>
      <c r="B1013" s="178" vm="9283">
        <f ca="1"/>
        <v>43682</v>
      </c>
      <c r="C1013" s="178" vm="9284">
        <f ca="1"/>
        <v>24.08</v>
      </c>
      <c r="D1013" s="178" vm="8728">
        <f ca="1"/>
        <v>23.59</v>
      </c>
      <c r="E1013" s="178" vm="9285">
        <f ca="1"/>
        <v>24.181000000000001</v>
      </c>
      <c r="F1013" s="178" vm="9198">
        <f ca="1"/>
        <v>23.39</v>
      </c>
      <c r="G1013" s="178" vm="9286">
        <f ca="1"/>
        <v>1965656</v>
      </c>
      <c r="I1013" s="178">
        <f ca="1"/>
        <v>1501</v>
      </c>
      <c r="J1013" s="180" vm="9287">
        <f ca="1"/>
        <v>44396</v>
      </c>
      <c r="K1013" s="180" vm="9288">
        <f ca="1"/>
        <v>112.56</v>
      </c>
      <c r="L1013" s="180" vm="554">
        <f ca="1"/>
        <v>109.47</v>
      </c>
      <c r="M1013" s="180" vm="9289">
        <f ca="1"/>
        <v>114.105</v>
      </c>
      <c r="N1013" s="180" vm="9290">
        <f ca="1"/>
        <v>107.75</v>
      </c>
      <c r="O1013" s="180" vm="9291">
        <f ca="1"/>
        <v>965096</v>
      </c>
      <c r="Q1013" s="182">
        <f t="shared" ca="1" si="31"/>
        <v>2.6688032920803954E-3</v>
      </c>
    </row>
    <row r="1014" spans="1:17" x14ac:dyDescent="0.25">
      <c r="A1014" s="178">
        <f t="shared" si="32"/>
        <v>1010</v>
      </c>
      <c r="B1014" s="178" vm="9292">
        <f ca="1"/>
        <v>43683</v>
      </c>
      <c r="C1014" s="178" vm="8331">
        <f ca="1"/>
        <v>24.83</v>
      </c>
      <c r="D1014" s="178" vm="9293">
        <f ca="1"/>
        <v>24.12</v>
      </c>
      <c r="E1014" s="178" vm="8270">
        <f ca="1"/>
        <v>24.94</v>
      </c>
      <c r="F1014" s="178" vm="9294">
        <f ca="1"/>
        <v>23.98</v>
      </c>
      <c r="G1014" s="178" vm="9295">
        <f ca="1"/>
        <v>1651634</v>
      </c>
      <c r="I1014" s="178">
        <f ca="1"/>
        <v>1500</v>
      </c>
      <c r="J1014" s="180" vm="9296">
        <f ca="1"/>
        <v>44393</v>
      </c>
      <c r="K1014" s="180" vm="9297">
        <f ca="1"/>
        <v>112.26</v>
      </c>
      <c r="L1014" s="180" vm="9298">
        <f ca="1"/>
        <v>116.69</v>
      </c>
      <c r="M1014" s="180" vm="9298">
        <f ca="1"/>
        <v>116.69</v>
      </c>
      <c r="N1014" s="180" vm="9299">
        <f ca="1"/>
        <v>111.66</v>
      </c>
      <c r="O1014" s="180" vm="9300">
        <f ca="1"/>
        <v>1026988</v>
      </c>
      <c r="Q1014" s="182">
        <f t="shared" ca="1" si="31"/>
        <v>-3.0355870593881066E-2</v>
      </c>
    </row>
    <row r="1015" spans="1:17" x14ac:dyDescent="0.25">
      <c r="A1015" s="178">
        <f t="shared" si="32"/>
        <v>1011</v>
      </c>
      <c r="B1015" s="178" vm="9301">
        <f ca="1"/>
        <v>43684</v>
      </c>
      <c r="C1015" s="178" vm="8310">
        <f ca="1"/>
        <v>24.9</v>
      </c>
      <c r="D1015" s="178" vm="9302">
        <f ca="1"/>
        <v>24.58</v>
      </c>
      <c r="E1015" s="178" vm="9303">
        <f ca="1"/>
        <v>24.98</v>
      </c>
      <c r="F1015" s="178" vm="9304">
        <f ca="1"/>
        <v>24.3</v>
      </c>
      <c r="G1015" s="178" vm="9305">
        <f ca="1"/>
        <v>2199507</v>
      </c>
      <c r="I1015" s="178">
        <f ca="1"/>
        <v>1499</v>
      </c>
      <c r="J1015" s="180" vm="9306">
        <f ca="1"/>
        <v>44392</v>
      </c>
      <c r="K1015" s="180" vm="3354">
        <f ca="1"/>
        <v>115.72</v>
      </c>
      <c r="L1015" s="180" vm="9307">
        <f ca="1"/>
        <v>116.965</v>
      </c>
      <c r="M1015" s="180" vm="5149">
        <f ca="1"/>
        <v>117.5</v>
      </c>
      <c r="N1015" s="180" vm="9308">
        <f ca="1"/>
        <v>113.71</v>
      </c>
      <c r="O1015" s="180" vm="9309">
        <f ca="1"/>
        <v>1266387</v>
      </c>
      <c r="Q1015" s="182">
        <f t="shared" ca="1" si="31"/>
        <v>-7.7473056860756888E-3</v>
      </c>
    </row>
    <row r="1016" spans="1:17" x14ac:dyDescent="0.25">
      <c r="A1016" s="178">
        <f t="shared" si="32"/>
        <v>1012</v>
      </c>
      <c r="B1016" s="178" vm="9310">
        <f ca="1"/>
        <v>43685</v>
      </c>
      <c r="C1016" s="178" vm="8271">
        <f ca="1"/>
        <v>25.29</v>
      </c>
      <c r="D1016" s="178" vm="7676">
        <f ca="1"/>
        <v>25</v>
      </c>
      <c r="E1016" s="178" vm="7717">
        <f ca="1"/>
        <v>25.4</v>
      </c>
      <c r="F1016" s="178" vm="9311">
        <f ca="1"/>
        <v>24.900099999999998</v>
      </c>
      <c r="G1016" s="178" vm="9312">
        <f ca="1"/>
        <v>1313358</v>
      </c>
      <c r="I1016" s="178">
        <f ca="1"/>
        <v>1498</v>
      </c>
      <c r="J1016" s="180" vm="9313">
        <f ca="1"/>
        <v>44391</v>
      </c>
      <c r="K1016" s="180" vm="5420">
        <f ca="1"/>
        <v>116.62</v>
      </c>
      <c r="L1016" s="180" vm="9314">
        <f ca="1"/>
        <v>118.58</v>
      </c>
      <c r="M1016" s="180" vm="9315">
        <f ca="1"/>
        <v>120.92</v>
      </c>
      <c r="N1016" s="180" vm="9316">
        <f ca="1"/>
        <v>116.4</v>
      </c>
      <c r="O1016" s="180" vm="9317">
        <f ca="1"/>
        <v>752530</v>
      </c>
      <c r="Q1016" s="182">
        <f t="shared" ca="1" si="31"/>
        <v>-3.7658380690648594E-3</v>
      </c>
    </row>
    <row r="1017" spans="1:17" x14ac:dyDescent="0.25">
      <c r="A1017" s="178">
        <f t="shared" si="32"/>
        <v>1013</v>
      </c>
      <c r="B1017" s="178" vm="9318">
        <f ca="1"/>
        <v>43686</v>
      </c>
      <c r="C1017" s="178" vm="9319">
        <f ca="1"/>
        <v>24.84</v>
      </c>
      <c r="D1017" s="178" vm="7505">
        <f ca="1"/>
        <v>25.31</v>
      </c>
      <c r="E1017" s="178" vm="7760">
        <f ca="1"/>
        <v>25.47</v>
      </c>
      <c r="F1017" s="178" vm="7761">
        <f ca="1"/>
        <v>24.81</v>
      </c>
      <c r="G1017" s="178" vm="9320">
        <f ca="1"/>
        <v>1119544</v>
      </c>
      <c r="I1017" s="178">
        <f ca="1"/>
        <v>1497</v>
      </c>
      <c r="J1017" s="180" vm="9321">
        <f ca="1"/>
        <v>44390</v>
      </c>
      <c r="K1017" s="180" vm="4654">
        <f ca="1"/>
        <v>117.06</v>
      </c>
      <c r="L1017" s="180" vm="9322">
        <f ca="1"/>
        <v>117.03</v>
      </c>
      <c r="M1017" s="180" vm="5126">
        <f ca="1"/>
        <v>117.99</v>
      </c>
      <c r="N1017" s="180" vm="9323">
        <f ca="1"/>
        <v>115.39</v>
      </c>
      <c r="O1017" s="180" vm="9324">
        <f ca="1"/>
        <v>571713</v>
      </c>
      <c r="Q1017" s="182">
        <f t="shared" ca="1" si="31"/>
        <v>-4.6874419998702774E-3</v>
      </c>
    </row>
    <row r="1018" spans="1:17" x14ac:dyDescent="0.25">
      <c r="A1018" s="178">
        <f t="shared" si="32"/>
        <v>1014</v>
      </c>
      <c r="B1018" s="178" vm="9325">
        <f ca="1"/>
        <v>43689</v>
      </c>
      <c r="C1018" s="178" vm="9326">
        <f ca="1"/>
        <v>24.43</v>
      </c>
      <c r="D1018" s="178" vm="9327">
        <f ca="1"/>
        <v>24.7</v>
      </c>
      <c r="E1018" s="178" vm="7761">
        <f ca="1"/>
        <v>24.81</v>
      </c>
      <c r="F1018" s="178" vm="9328">
        <f ca="1"/>
        <v>24.34</v>
      </c>
      <c r="G1018" s="178" vm="9329">
        <f ca="1"/>
        <v>1004098</v>
      </c>
      <c r="I1018" s="178">
        <f ca="1"/>
        <v>1496</v>
      </c>
      <c r="J1018" s="180" vm="9330">
        <f ca="1"/>
        <v>44389</v>
      </c>
      <c r="K1018" s="180" vm="9331">
        <f ca="1"/>
        <v>117.61</v>
      </c>
      <c r="L1018" s="180" vm="4748">
        <f ca="1"/>
        <v>117</v>
      </c>
      <c r="M1018" s="180" vm="3366">
        <f ca="1"/>
        <v>117.83</v>
      </c>
      <c r="N1018" s="180" vm="4726">
        <f ca="1"/>
        <v>115.09</v>
      </c>
      <c r="O1018" s="180" vm="9332">
        <f ca="1"/>
        <v>706169</v>
      </c>
      <c r="Q1018" s="182">
        <f t="shared" ca="1" si="31"/>
        <v>5.200131065188969E-3</v>
      </c>
    </row>
    <row r="1019" spans="1:17" x14ac:dyDescent="0.25">
      <c r="A1019" s="178">
        <f t="shared" si="32"/>
        <v>1015</v>
      </c>
      <c r="B1019" s="178" vm="9333">
        <f ca="1"/>
        <v>43690</v>
      </c>
      <c r="C1019" s="178" vm="9334">
        <f ca="1"/>
        <v>24.47</v>
      </c>
      <c r="D1019" s="178" vm="7791">
        <f ca="1"/>
        <v>24.36</v>
      </c>
      <c r="E1019" s="178" vm="9335">
        <f ca="1"/>
        <v>25.03</v>
      </c>
      <c r="F1019" s="178" vm="9336">
        <f ca="1"/>
        <v>24.020700000000001</v>
      </c>
      <c r="G1019" s="178" vm="9337">
        <f ca="1"/>
        <v>1075343</v>
      </c>
      <c r="I1019" s="178">
        <f ca="1"/>
        <v>1495</v>
      </c>
      <c r="J1019" s="180" vm="9338">
        <f ca="1"/>
        <v>44386</v>
      </c>
      <c r="K1019" s="180" vm="4748">
        <f ca="1"/>
        <v>117</v>
      </c>
      <c r="L1019" s="180" vm="9339">
        <f ca="1"/>
        <v>114.56</v>
      </c>
      <c r="M1019" s="180" vm="9340">
        <f ca="1"/>
        <v>117.38</v>
      </c>
      <c r="N1019" s="180" vm="9339">
        <f ca="1"/>
        <v>114.56</v>
      </c>
      <c r="O1019" s="180" vm="9341">
        <f ca="1"/>
        <v>672788</v>
      </c>
      <c r="Q1019" s="182">
        <f t="shared" ca="1" si="31"/>
        <v>3.081172357190539E-2</v>
      </c>
    </row>
    <row r="1020" spans="1:17" x14ac:dyDescent="0.25">
      <c r="A1020" s="178">
        <f t="shared" si="32"/>
        <v>1016</v>
      </c>
      <c r="B1020" s="178" vm="9342">
        <f ca="1"/>
        <v>43691</v>
      </c>
      <c r="C1020" s="178" vm="9343">
        <f ca="1"/>
        <v>23.96</v>
      </c>
      <c r="D1020" s="178" vm="9344">
        <f ca="1"/>
        <v>23.95</v>
      </c>
      <c r="E1020" s="178" vm="9284">
        <f ca="1"/>
        <v>24.08</v>
      </c>
      <c r="F1020" s="178" vm="9345">
        <f ca="1"/>
        <v>23.19</v>
      </c>
      <c r="G1020" s="178" vm="9346">
        <f ca="1"/>
        <v>1501578</v>
      </c>
      <c r="I1020" s="178">
        <f ca="1"/>
        <v>1494</v>
      </c>
      <c r="J1020" s="180" vm="9347">
        <f ca="1"/>
        <v>44385</v>
      </c>
      <c r="K1020" s="180" vm="4874">
        <f ca="1"/>
        <v>113.45</v>
      </c>
      <c r="L1020" s="180" vm="1573">
        <f ca="1"/>
        <v>109.75</v>
      </c>
      <c r="M1020" s="180" vm="9348">
        <f ca="1"/>
        <v>114.3</v>
      </c>
      <c r="N1020" s="180" vm="862">
        <f ca="1"/>
        <v>106.2</v>
      </c>
      <c r="O1020" s="180" vm="9349">
        <f ca="1"/>
        <v>957461</v>
      </c>
      <c r="Q1020" s="182">
        <f t="shared" ca="1" si="31"/>
        <v>5.6572236090218679E-3</v>
      </c>
    </row>
    <row r="1021" spans="1:17" x14ac:dyDescent="0.25">
      <c r="A1021" s="178">
        <f t="shared" si="32"/>
        <v>1017</v>
      </c>
      <c r="B1021" s="178" vm="9350">
        <f ca="1"/>
        <v>43692</v>
      </c>
      <c r="C1021" s="178" vm="9351">
        <f ca="1"/>
        <v>23.57</v>
      </c>
      <c r="D1021" s="178" vm="9293">
        <f ca="1"/>
        <v>24.12</v>
      </c>
      <c r="E1021" s="178" vm="9352">
        <f ca="1"/>
        <v>24.2</v>
      </c>
      <c r="F1021" s="178" vm="9353">
        <f ca="1"/>
        <v>23.18</v>
      </c>
      <c r="G1021" s="178" vm="9354">
        <f ca="1"/>
        <v>1278470</v>
      </c>
      <c r="I1021" s="178">
        <f ca="1"/>
        <v>1493</v>
      </c>
      <c r="J1021" s="180" vm="9355">
        <f ca="1"/>
        <v>44384</v>
      </c>
      <c r="K1021" s="180" vm="9356">
        <f ca="1"/>
        <v>112.81</v>
      </c>
      <c r="L1021" s="180" vm="4852">
        <f ca="1"/>
        <v>113.5</v>
      </c>
      <c r="M1021" s="180" vm="9357">
        <f ca="1"/>
        <v>114.22</v>
      </c>
      <c r="N1021" s="180" vm="9358">
        <f ca="1"/>
        <v>111</v>
      </c>
      <c r="O1021" s="180" vm="9359">
        <f ca="1"/>
        <v>843312</v>
      </c>
      <c r="Q1021" s="182">
        <f t="shared" ca="1" si="31"/>
        <v>-7.2425683130886865E-3</v>
      </c>
    </row>
    <row r="1022" spans="1:17" x14ac:dyDescent="0.25">
      <c r="A1022" s="178">
        <f t="shared" si="32"/>
        <v>1018</v>
      </c>
      <c r="B1022" s="178" vm="9360">
        <f ca="1"/>
        <v>43693</v>
      </c>
      <c r="C1022" s="178" vm="8249">
        <f ca="1"/>
        <v>24.27</v>
      </c>
      <c r="D1022" s="178" vm="9361">
        <f ca="1"/>
        <v>23.61</v>
      </c>
      <c r="E1022" s="178" vm="9362">
        <f ca="1"/>
        <v>24.38</v>
      </c>
      <c r="F1022" s="178" vm="9361">
        <f ca="1"/>
        <v>23.61</v>
      </c>
      <c r="G1022" s="178" vm="9363">
        <f ca="1"/>
        <v>859227</v>
      </c>
      <c r="I1022" s="178">
        <f ca="1"/>
        <v>1492</v>
      </c>
      <c r="J1022" s="180" vm="9364">
        <f ca="1"/>
        <v>44383</v>
      </c>
      <c r="K1022" s="180" vm="9365">
        <f ca="1"/>
        <v>113.63</v>
      </c>
      <c r="L1022" s="180" vm="9366">
        <f ca="1"/>
        <v>116.94</v>
      </c>
      <c r="M1022" s="180" vm="5151">
        <f ca="1"/>
        <v>117.01</v>
      </c>
      <c r="N1022" s="180" vm="4869">
        <f ca="1"/>
        <v>111.67</v>
      </c>
      <c r="O1022" s="180" vm="9367">
        <f ca="1"/>
        <v>1229000</v>
      </c>
      <c r="Q1022" s="182">
        <f t="shared" ca="1" si="31"/>
        <v>-2.7515514464208919E-2</v>
      </c>
    </row>
    <row r="1023" spans="1:17" x14ac:dyDescent="0.25">
      <c r="A1023" s="178">
        <f t="shared" si="32"/>
        <v>1019</v>
      </c>
      <c r="B1023" s="178" vm="9368">
        <f ca="1"/>
        <v>43696</v>
      </c>
      <c r="C1023" s="178" vm="9369">
        <f ca="1"/>
        <v>24.18</v>
      </c>
      <c r="D1023" s="178" vm="9370">
        <f ca="1"/>
        <v>25.02</v>
      </c>
      <c r="E1023" s="178" vm="9371">
        <f ca="1"/>
        <v>25.104800000000001</v>
      </c>
      <c r="F1023" s="178" vm="9372">
        <f ca="1"/>
        <v>24.135000000000002</v>
      </c>
      <c r="G1023" s="178" vm="6716">
        <f ca="1"/>
        <v>1431984</v>
      </c>
      <c r="I1023" s="178">
        <f ca="1"/>
        <v>1491</v>
      </c>
      <c r="J1023" s="180" vm="9373">
        <f ca="1"/>
        <v>44379</v>
      </c>
      <c r="K1023" s="180" vm="4896">
        <f ca="1"/>
        <v>116.8</v>
      </c>
      <c r="L1023" s="180" vm="4756">
        <f ca="1"/>
        <v>117.49</v>
      </c>
      <c r="M1023" s="180" vm="5485">
        <f ca="1"/>
        <v>118.06</v>
      </c>
      <c r="N1023" s="180" vm="5381">
        <f ca="1"/>
        <v>116.09</v>
      </c>
      <c r="O1023" s="180" vm="9374">
        <f ca="1"/>
        <v>596045</v>
      </c>
      <c r="Q1023" s="182">
        <f t="shared" ca="1" si="31"/>
        <v>-1.7108644036294301E-3</v>
      </c>
    </row>
    <row r="1024" spans="1:17" x14ac:dyDescent="0.25">
      <c r="A1024" s="178">
        <f t="shared" si="32"/>
        <v>1020</v>
      </c>
      <c r="B1024" s="178" vm="9375">
        <f ca="1"/>
        <v>43697</v>
      </c>
      <c r="C1024" s="178" vm="9376">
        <f ca="1"/>
        <v>23.84</v>
      </c>
      <c r="D1024" s="178" vm="9294">
        <f ca="1"/>
        <v>23.98</v>
      </c>
      <c r="E1024" s="178" vm="9293">
        <f ca="1"/>
        <v>24.12</v>
      </c>
      <c r="F1024" s="178" vm="9377">
        <f ca="1"/>
        <v>23.76</v>
      </c>
      <c r="G1024" s="178" vm="9378">
        <f ca="1"/>
        <v>1155578</v>
      </c>
      <c r="I1024" s="178">
        <f ca="1"/>
        <v>1490</v>
      </c>
      <c r="J1024" s="180" vm="9379">
        <f ca="1"/>
        <v>44378</v>
      </c>
      <c r="K1024" s="180" vm="4748">
        <f ca="1"/>
        <v>117</v>
      </c>
      <c r="L1024" s="180" vm="4919">
        <f ca="1"/>
        <v>116.75</v>
      </c>
      <c r="M1024" s="180" vm="4904">
        <f ca="1"/>
        <v>118.68</v>
      </c>
      <c r="N1024" s="180" vm="9380">
        <f ca="1"/>
        <v>116.02</v>
      </c>
      <c r="O1024" s="180" vm="9381">
        <f ca="1"/>
        <v>1295831</v>
      </c>
      <c r="Q1024" s="182">
        <f t="shared" ca="1" si="31"/>
        <v>4.1110027065222876E-3</v>
      </c>
    </row>
    <row r="1025" spans="1:17" x14ac:dyDescent="0.25">
      <c r="A1025" s="178">
        <f t="shared" si="32"/>
        <v>1021</v>
      </c>
      <c r="B1025" s="178" vm="9382">
        <f ca="1"/>
        <v>43698</v>
      </c>
      <c r="C1025" s="178" vm="9383">
        <f ca="1"/>
        <v>24.41</v>
      </c>
      <c r="D1025" s="178" vm="9384">
        <f ca="1"/>
        <v>24.1</v>
      </c>
      <c r="E1025" s="178" vm="9383">
        <f ca="1"/>
        <v>24.41</v>
      </c>
      <c r="F1025" s="178" vm="9385">
        <f ca="1"/>
        <v>23.74</v>
      </c>
      <c r="G1025" s="178" vm="9386">
        <f ca="1"/>
        <v>1066978</v>
      </c>
      <c r="I1025" s="178">
        <f ca="1"/>
        <v>1489</v>
      </c>
      <c r="J1025" s="180" vm="9387">
        <f ca="1"/>
        <v>44377</v>
      </c>
      <c r="K1025" s="180" vm="5379">
        <f ca="1"/>
        <v>116.52</v>
      </c>
      <c r="L1025" s="180" vm="9388">
        <f ca="1"/>
        <v>115.53</v>
      </c>
      <c r="M1025" s="180" vm="9389">
        <f ca="1"/>
        <v>116.85</v>
      </c>
      <c r="N1025" s="180" vm="9390">
        <f ca="1"/>
        <v>114.74</v>
      </c>
      <c r="O1025" s="180" vm="9391">
        <f ca="1"/>
        <v>853149</v>
      </c>
      <c r="Q1025" s="182">
        <f t="shared" ca="1" si="31"/>
        <v>7.4945434137856396E-3</v>
      </c>
    </row>
    <row r="1026" spans="1:17" x14ac:dyDescent="0.25">
      <c r="A1026" s="178">
        <f t="shared" si="32"/>
        <v>1022</v>
      </c>
      <c r="B1026" s="178" vm="9392">
        <f ca="1"/>
        <v>43699</v>
      </c>
      <c r="C1026" s="178" vm="9393">
        <f ca="1"/>
        <v>24.55</v>
      </c>
      <c r="D1026" s="178" vm="9394">
        <f ca="1"/>
        <v>24.5</v>
      </c>
      <c r="E1026" s="178" vm="9395">
        <f ca="1"/>
        <v>24.75</v>
      </c>
      <c r="F1026" s="178" vm="9304">
        <f ca="1"/>
        <v>24.3</v>
      </c>
      <c r="G1026" s="178" vm="9396">
        <f ca="1"/>
        <v>964190</v>
      </c>
      <c r="I1026" s="178">
        <f ca="1"/>
        <v>1488</v>
      </c>
      <c r="J1026" s="180" vm="9397">
        <f ca="1"/>
        <v>44376</v>
      </c>
      <c r="K1026" s="180" vm="9398">
        <f ca="1"/>
        <v>115.65</v>
      </c>
      <c r="L1026" s="180" vm="9399">
        <f ca="1"/>
        <v>116.49</v>
      </c>
      <c r="M1026" s="180" vm="524">
        <f ca="1"/>
        <v>117.98</v>
      </c>
      <c r="N1026" s="180" vm="9400">
        <f ca="1"/>
        <v>114.87</v>
      </c>
      <c r="O1026" s="180" vm="9401">
        <f ca="1"/>
        <v>859229</v>
      </c>
      <c r="Q1026" s="182">
        <f t="shared" ca="1" si="31"/>
        <v>-3.5389100850139925E-3</v>
      </c>
    </row>
    <row r="1027" spans="1:17" x14ac:dyDescent="0.25">
      <c r="A1027" s="178">
        <f t="shared" si="32"/>
        <v>1023</v>
      </c>
      <c r="B1027" s="178" vm="9402">
        <f ca="1"/>
        <v>43700</v>
      </c>
      <c r="C1027" s="178" vm="9178">
        <f ca="1"/>
        <v>23.13</v>
      </c>
      <c r="D1027" s="178" vm="9403">
        <f ca="1"/>
        <v>24.28</v>
      </c>
      <c r="E1027" s="178" vm="8313">
        <f ca="1"/>
        <v>24.46</v>
      </c>
      <c r="F1027" s="178" vm="9404">
        <f ca="1"/>
        <v>23.08</v>
      </c>
      <c r="G1027" s="178" vm="9405">
        <f ca="1"/>
        <v>1231923</v>
      </c>
      <c r="I1027" s="178">
        <f ca="1"/>
        <v>1487</v>
      </c>
      <c r="J1027" s="180" vm="9406">
        <f ca="1"/>
        <v>44375</v>
      </c>
      <c r="K1027" s="180" vm="9407">
        <f ca="1"/>
        <v>116.06</v>
      </c>
      <c r="L1027" s="180" vm="4733">
        <f ca="1"/>
        <v>114.78</v>
      </c>
      <c r="M1027" s="180" vm="9408">
        <f ca="1"/>
        <v>117.3103</v>
      </c>
      <c r="N1027" s="180" vm="9348">
        <f ca="1"/>
        <v>114.3</v>
      </c>
      <c r="O1027" s="180" vm="9409">
        <f ca="1"/>
        <v>877341</v>
      </c>
      <c r="Q1027" s="182">
        <f t="shared" ca="1" si="31"/>
        <v>1.4318811049609654E-2</v>
      </c>
    </row>
    <row r="1028" spans="1:17" x14ac:dyDescent="0.25">
      <c r="A1028" s="178">
        <f t="shared" si="32"/>
        <v>1024</v>
      </c>
      <c r="B1028" s="178" vm="9410">
        <f ca="1"/>
        <v>43703</v>
      </c>
      <c r="C1028" s="178" vm="9411">
        <f ca="1"/>
        <v>23.34</v>
      </c>
      <c r="D1028" s="178" vm="9412">
        <f ca="1"/>
        <v>23.17</v>
      </c>
      <c r="E1028" s="178" vm="9413">
        <f ca="1"/>
        <v>23.38</v>
      </c>
      <c r="F1028" s="178" vm="8780">
        <f ca="1"/>
        <v>22.61</v>
      </c>
      <c r="G1028" s="178" vm="9414">
        <f ca="1"/>
        <v>1304132</v>
      </c>
      <c r="I1028" s="178">
        <f ca="1"/>
        <v>1486</v>
      </c>
      <c r="J1028" s="180" vm="9415">
        <f ca="1"/>
        <v>44372</v>
      </c>
      <c r="K1028" s="180" vm="9416">
        <f ca="1"/>
        <v>114.41</v>
      </c>
      <c r="L1028" s="180" vm="9417">
        <f ca="1"/>
        <v>114.65600000000001</v>
      </c>
      <c r="M1028" s="180" vm="5198">
        <f ca="1"/>
        <v>117.43</v>
      </c>
      <c r="N1028" s="180" vm="4804">
        <f ca="1"/>
        <v>113.3</v>
      </c>
      <c r="O1028" s="180" vm="9418">
        <f ca="1"/>
        <v>2262300</v>
      </c>
      <c r="Q1028" s="182">
        <f t="shared" ca="1" si="31"/>
        <v>1.1339285564589862E-2</v>
      </c>
    </row>
    <row r="1029" spans="1:17" x14ac:dyDescent="0.25">
      <c r="A1029" s="178">
        <f t="shared" si="32"/>
        <v>1025</v>
      </c>
      <c r="B1029" s="178" vm="9419">
        <f ca="1"/>
        <v>43704</v>
      </c>
      <c r="C1029" s="178" vm="9169">
        <f ca="1"/>
        <v>22.56</v>
      </c>
      <c r="D1029" s="178" vm="9420">
        <f ca="1"/>
        <v>23.51</v>
      </c>
      <c r="E1029" s="178" vm="9421">
        <f ca="1"/>
        <v>23.79</v>
      </c>
      <c r="F1029" s="178" vm="9422">
        <f ca="1"/>
        <v>22.53</v>
      </c>
      <c r="G1029" s="178" vm="9423">
        <f ca="1"/>
        <v>1578104</v>
      </c>
      <c r="I1029" s="178">
        <f ca="1"/>
        <v>1485</v>
      </c>
      <c r="J1029" s="180" vm="9424">
        <f ca="1"/>
        <v>44371</v>
      </c>
      <c r="K1029" s="180" vm="1393">
        <f ca="1"/>
        <v>113.12</v>
      </c>
      <c r="L1029" s="180" vm="9425">
        <f ca="1"/>
        <v>112.33</v>
      </c>
      <c r="M1029" s="180" vm="9426">
        <f ca="1"/>
        <v>113.7247</v>
      </c>
      <c r="N1029" s="180" vm="9427">
        <f ca="1"/>
        <v>110.76</v>
      </c>
      <c r="O1029" s="180" vm="9428">
        <f ca="1"/>
        <v>756738</v>
      </c>
      <c r="Q1029" s="182">
        <f t="shared" ca="1" si="31"/>
        <v>1.6669281101913104E-2</v>
      </c>
    </row>
    <row r="1030" spans="1:17" x14ac:dyDescent="0.25">
      <c r="A1030" s="178">
        <f t="shared" si="32"/>
        <v>1026</v>
      </c>
      <c r="B1030" s="178" vm="9429">
        <f ca="1"/>
        <v>43705</v>
      </c>
      <c r="C1030" s="178" vm="9430">
        <f ca="1"/>
        <v>22.95</v>
      </c>
      <c r="D1030" s="178" vm="8808">
        <f ca="1"/>
        <v>22.57</v>
      </c>
      <c r="E1030" s="178" vm="9431">
        <f ca="1"/>
        <v>23.07</v>
      </c>
      <c r="F1030" s="178" vm="9432">
        <f ca="1"/>
        <v>22.29</v>
      </c>
      <c r="G1030" s="178" vm="9433">
        <f ca="1"/>
        <v>1376753</v>
      </c>
      <c r="I1030" s="178">
        <f ca="1"/>
        <v>1484</v>
      </c>
      <c r="J1030" s="180" vm="9434">
        <f ca="1"/>
        <v>44370</v>
      </c>
      <c r="K1030" s="180" vm="1601">
        <f ca="1"/>
        <v>111.25</v>
      </c>
      <c r="L1030" s="180" vm="9435">
        <f ca="1"/>
        <v>111.4</v>
      </c>
      <c r="M1030" s="180" vm="9436">
        <f ca="1"/>
        <v>112.85</v>
      </c>
      <c r="N1030" s="180" vm="1112">
        <f ca="1"/>
        <v>108.88</v>
      </c>
      <c r="O1030" s="180" vm="9437">
        <f ca="1"/>
        <v>999287</v>
      </c>
      <c r="Q1030" s="182">
        <f t="shared" ref="Q1030:Q1093" ca="1" si="33">LN(K1030/K1031)</f>
        <v>7.7603710160893645E-3</v>
      </c>
    </row>
    <row r="1031" spans="1:17" x14ac:dyDescent="0.25">
      <c r="A1031" s="178">
        <f t="shared" ref="A1031:A1094" si="34">A1030+1</f>
        <v>1027</v>
      </c>
      <c r="B1031" s="178" vm="9438">
        <f ca="1"/>
        <v>43706</v>
      </c>
      <c r="C1031" s="178" vm="9439">
        <f ca="1"/>
        <v>22.9</v>
      </c>
      <c r="D1031" s="178" vm="9440">
        <f ca="1"/>
        <v>23.31</v>
      </c>
      <c r="E1031" s="178" vm="9441">
        <f ca="1"/>
        <v>23.63</v>
      </c>
      <c r="F1031" s="178" vm="9442">
        <f ca="1"/>
        <v>22.82</v>
      </c>
      <c r="G1031" s="178" vm="9443">
        <f ca="1"/>
        <v>1191179</v>
      </c>
      <c r="I1031" s="178">
        <f ca="1"/>
        <v>1483</v>
      </c>
      <c r="J1031" s="180" vm="9444">
        <f ca="1"/>
        <v>44369</v>
      </c>
      <c r="K1031" s="180" vm="1373">
        <f ca="1"/>
        <v>110.39</v>
      </c>
      <c r="L1031" s="180" vm="1252">
        <f ca="1"/>
        <v>107.7</v>
      </c>
      <c r="M1031" s="180" vm="9445">
        <f ca="1"/>
        <v>110.85</v>
      </c>
      <c r="N1031" s="180" vm="9446">
        <f ca="1"/>
        <v>105.9025</v>
      </c>
      <c r="O1031" s="180" vm="9447">
        <f ca="1"/>
        <v>900124</v>
      </c>
      <c r="Q1031" s="182">
        <f t="shared" ca="1" si="33"/>
        <v>2.7086997815278176E-2</v>
      </c>
    </row>
    <row r="1032" spans="1:17" x14ac:dyDescent="0.25">
      <c r="A1032" s="178">
        <f t="shared" si="34"/>
        <v>1028</v>
      </c>
      <c r="B1032" s="178" vm="9448">
        <f ca="1"/>
        <v>43707</v>
      </c>
      <c r="C1032" s="178" vm="8800">
        <f ca="1"/>
        <v>22.3</v>
      </c>
      <c r="D1032" s="178" vm="9449">
        <f ca="1"/>
        <v>22.92</v>
      </c>
      <c r="E1032" s="178" vm="9450">
        <f ca="1"/>
        <v>23.2</v>
      </c>
      <c r="F1032" s="178" vm="9451">
        <f ca="1"/>
        <v>22.2835</v>
      </c>
      <c r="G1032" s="178" vm="9452">
        <f ca="1"/>
        <v>1132846</v>
      </c>
      <c r="I1032" s="178">
        <f ca="1"/>
        <v>1482</v>
      </c>
      <c r="J1032" s="180" vm="9453">
        <f ca="1"/>
        <v>44368</v>
      </c>
      <c r="K1032" s="180" vm="1644">
        <f ca="1"/>
        <v>107.44</v>
      </c>
      <c r="L1032" s="180" vm="9454">
        <f ca="1"/>
        <v>105.9</v>
      </c>
      <c r="M1032" s="180" vm="9455">
        <f ca="1"/>
        <v>108.575</v>
      </c>
      <c r="N1032" s="180" vm="9456">
        <f ca="1"/>
        <v>105.28</v>
      </c>
      <c r="O1032" s="180" vm="9457">
        <f ca="1"/>
        <v>1052102</v>
      </c>
      <c r="Q1032" s="182">
        <f t="shared" ca="1" si="33"/>
        <v>2.7745480810116421E-2</v>
      </c>
    </row>
    <row r="1033" spans="1:17" x14ac:dyDescent="0.25">
      <c r="A1033" s="178">
        <f t="shared" si="34"/>
        <v>1029</v>
      </c>
      <c r="B1033" s="178" vm="9458">
        <f ca="1"/>
        <v>43711</v>
      </c>
      <c r="C1033" s="178" vm="9459">
        <f ca="1"/>
        <v>23.28</v>
      </c>
      <c r="D1033" s="178" vm="9460">
        <f ca="1"/>
        <v>22.22</v>
      </c>
      <c r="E1033" s="178" vm="9461">
        <f ca="1"/>
        <v>23.52</v>
      </c>
      <c r="F1033" s="178" vm="7119">
        <f ca="1"/>
        <v>21.9</v>
      </c>
      <c r="G1033" s="178" vm="9462">
        <f ca="1"/>
        <v>2103360</v>
      </c>
      <c r="I1033" s="178">
        <f ca="1"/>
        <v>1481</v>
      </c>
      <c r="J1033" s="180" vm="9463">
        <f ca="1"/>
        <v>44365</v>
      </c>
      <c r="K1033" s="180" vm="1253">
        <f ca="1"/>
        <v>104.5</v>
      </c>
      <c r="L1033" s="180" vm="9464">
        <f ca="1"/>
        <v>106.54</v>
      </c>
      <c r="M1033" s="180" vm="9465">
        <f ca="1"/>
        <v>107.94</v>
      </c>
      <c r="N1033" s="180" vm="3607">
        <f ca="1"/>
        <v>103.35</v>
      </c>
      <c r="O1033" s="180" vm="9466">
        <f ca="1"/>
        <v>1886339</v>
      </c>
      <c r="Q1033" s="182">
        <f t="shared" ca="1" si="33"/>
        <v>-3.4886712178691597E-2</v>
      </c>
    </row>
    <row r="1034" spans="1:17" x14ac:dyDescent="0.25">
      <c r="A1034" s="178">
        <f t="shared" si="34"/>
        <v>1030</v>
      </c>
      <c r="B1034" s="178" vm="9467">
        <f ca="1"/>
        <v>43712</v>
      </c>
      <c r="C1034" s="178" vm="9468">
        <f ca="1"/>
        <v>23.89</v>
      </c>
      <c r="D1034" s="178" vm="9469">
        <f ca="1"/>
        <v>23.41</v>
      </c>
      <c r="E1034" s="178" vm="9352">
        <f ca="1"/>
        <v>24.2</v>
      </c>
      <c r="F1034" s="178" vm="9440">
        <f ca="1"/>
        <v>23.31</v>
      </c>
      <c r="G1034" s="178" vm="9470">
        <f ca="1"/>
        <v>1397837</v>
      </c>
      <c r="I1034" s="178">
        <f ca="1"/>
        <v>1480</v>
      </c>
      <c r="J1034" s="180" vm="9471">
        <f ca="1"/>
        <v>44364</v>
      </c>
      <c r="K1034" s="180" vm="4668">
        <f ca="1"/>
        <v>108.21</v>
      </c>
      <c r="L1034" s="180" vm="9472">
        <f ca="1"/>
        <v>109.96</v>
      </c>
      <c r="M1034" s="180" vm="9473">
        <f ca="1"/>
        <v>110.6199</v>
      </c>
      <c r="N1034" s="180" vm="9474">
        <f ca="1"/>
        <v>105.59</v>
      </c>
      <c r="O1034" s="180" vm="9475">
        <f ca="1"/>
        <v>1516539</v>
      </c>
      <c r="Q1034" s="182">
        <f t="shared" ca="1" si="33"/>
        <v>-2.0036350259437716E-2</v>
      </c>
    </row>
    <row r="1035" spans="1:17" x14ac:dyDescent="0.25">
      <c r="A1035" s="178">
        <f t="shared" si="34"/>
        <v>1031</v>
      </c>
      <c r="B1035" s="178" vm="9476">
        <f ca="1"/>
        <v>43713</v>
      </c>
      <c r="C1035" s="178" vm="8272">
        <f ca="1"/>
        <v>24.6</v>
      </c>
      <c r="D1035" s="178" vm="9477">
        <f ca="1"/>
        <v>24.13</v>
      </c>
      <c r="E1035" s="178" vm="7561">
        <f ca="1"/>
        <v>24.86</v>
      </c>
      <c r="F1035" s="178" vm="9478">
        <f ca="1"/>
        <v>24</v>
      </c>
      <c r="G1035" s="178" vm="9479">
        <f ca="1"/>
        <v>1278353</v>
      </c>
      <c r="I1035" s="178">
        <f ca="1"/>
        <v>1479</v>
      </c>
      <c r="J1035" s="180" vm="9480">
        <f ca="1"/>
        <v>44363</v>
      </c>
      <c r="K1035" s="180" vm="9481">
        <f ca="1"/>
        <v>110.4</v>
      </c>
      <c r="L1035" s="180" vm="433">
        <f ca="1"/>
        <v>110.9</v>
      </c>
      <c r="M1035" s="180" vm="9482">
        <f ca="1"/>
        <v>111.96</v>
      </c>
      <c r="N1035" s="180" vm="9483">
        <f ca="1"/>
        <v>107.29</v>
      </c>
      <c r="O1035" s="180" vm="9484">
        <f ca="1"/>
        <v>1111687</v>
      </c>
      <c r="Q1035" s="182">
        <f t="shared" ca="1" si="33"/>
        <v>-1.5386707113153692E-3</v>
      </c>
    </row>
    <row r="1036" spans="1:17" x14ac:dyDescent="0.25">
      <c r="A1036" s="178">
        <f t="shared" si="34"/>
        <v>1032</v>
      </c>
      <c r="B1036" s="178" vm="9485">
        <f ca="1"/>
        <v>43714</v>
      </c>
      <c r="C1036" s="178" vm="7771">
        <f ca="1"/>
        <v>24.53</v>
      </c>
      <c r="D1036" s="178" vm="9486">
        <f ca="1"/>
        <v>24.73</v>
      </c>
      <c r="E1036" s="178" vm="7570">
        <f ca="1"/>
        <v>25.23</v>
      </c>
      <c r="F1036" s="178" vm="9487">
        <f ca="1"/>
        <v>24.32</v>
      </c>
      <c r="G1036" s="178" vm="9488">
        <f ca="1"/>
        <v>887013</v>
      </c>
      <c r="I1036" s="178">
        <f ca="1"/>
        <v>1478</v>
      </c>
      <c r="J1036" s="180" vm="9489">
        <f ca="1"/>
        <v>44362</v>
      </c>
      <c r="K1036" s="180" vm="9490">
        <f ca="1"/>
        <v>110.57</v>
      </c>
      <c r="L1036" s="180" vm="9491">
        <f ca="1"/>
        <v>112.47</v>
      </c>
      <c r="M1036" s="180" vm="1524">
        <f ca="1"/>
        <v>112.99</v>
      </c>
      <c r="N1036" s="180" vm="9492">
        <f ca="1"/>
        <v>109.953</v>
      </c>
      <c r="O1036" s="180" vm="9493">
        <f ca="1"/>
        <v>1325132</v>
      </c>
      <c r="Q1036" s="182">
        <f t="shared" ca="1" si="33"/>
        <v>-1.8015275481570177E-2</v>
      </c>
    </row>
    <row r="1037" spans="1:17" x14ac:dyDescent="0.25">
      <c r="A1037" s="178">
        <f t="shared" si="34"/>
        <v>1033</v>
      </c>
      <c r="B1037" s="178" vm="9494">
        <f ca="1"/>
        <v>43717</v>
      </c>
      <c r="C1037" s="178" vm="7571">
        <f ca="1"/>
        <v>25.74</v>
      </c>
      <c r="D1037" s="178" vm="9495">
        <f ca="1"/>
        <v>24.56</v>
      </c>
      <c r="E1037" s="178" vm="7605">
        <f ca="1"/>
        <v>25.78</v>
      </c>
      <c r="F1037" s="178" vm="8707">
        <f ca="1"/>
        <v>24.39</v>
      </c>
      <c r="G1037" s="178" vm="9496">
        <f ca="1"/>
        <v>1778601</v>
      </c>
      <c r="I1037" s="178">
        <f ca="1"/>
        <v>1477</v>
      </c>
      <c r="J1037" s="180" vm="9497">
        <f ca="1"/>
        <v>44361</v>
      </c>
      <c r="K1037" s="180" vm="9498">
        <f ca="1"/>
        <v>112.58</v>
      </c>
      <c r="L1037" s="180" vm="9499">
        <f ca="1"/>
        <v>109.755</v>
      </c>
      <c r="M1037" s="180" vm="9500">
        <f ca="1"/>
        <v>115.369</v>
      </c>
      <c r="N1037" s="180" vm="9501">
        <f ca="1"/>
        <v>109.52</v>
      </c>
      <c r="O1037" s="180" vm="9502">
        <f ca="1"/>
        <v>2493373</v>
      </c>
      <c r="Q1037" s="182">
        <f t="shared" ca="1" si="33"/>
        <v>3.56244162254944E-2</v>
      </c>
    </row>
    <row r="1038" spans="1:17" x14ac:dyDescent="0.25">
      <c r="A1038" s="178">
        <f t="shared" si="34"/>
        <v>1034</v>
      </c>
      <c r="B1038" s="178" vm="9503">
        <f ca="1"/>
        <v>43718</v>
      </c>
      <c r="C1038" s="178" vm="7549">
        <f ca="1"/>
        <v>26.46</v>
      </c>
      <c r="D1038" s="178" vm="7571">
        <f ca="1"/>
        <v>25.74</v>
      </c>
      <c r="E1038" s="178" vm="9504">
        <f ca="1"/>
        <v>26.48</v>
      </c>
      <c r="F1038" s="178" vm="9505">
        <f ca="1"/>
        <v>25.57</v>
      </c>
      <c r="G1038" s="178" vm="9506">
        <f ca="1"/>
        <v>1376293</v>
      </c>
      <c r="I1038" s="178">
        <f ca="1"/>
        <v>1476</v>
      </c>
      <c r="J1038" s="180" vm="9507">
        <f ca="1"/>
        <v>44358</v>
      </c>
      <c r="K1038" s="180" vm="9508">
        <f ca="1"/>
        <v>108.64</v>
      </c>
      <c r="L1038" s="180" vm="4505">
        <f ca="1"/>
        <v>105.8</v>
      </c>
      <c r="M1038" s="180" vm="9509">
        <f ca="1"/>
        <v>108.67</v>
      </c>
      <c r="N1038" s="180" vm="9510">
        <f ca="1"/>
        <v>105.05</v>
      </c>
      <c r="O1038" s="180" vm="9511">
        <f ca="1"/>
        <v>982571</v>
      </c>
      <c r="Q1038" s="182">
        <f t="shared" ca="1" si="33"/>
        <v>3.8469890525610201E-2</v>
      </c>
    </row>
    <row r="1039" spans="1:17" x14ac:dyDescent="0.25">
      <c r="A1039" s="178">
        <f t="shared" si="34"/>
        <v>1035</v>
      </c>
      <c r="B1039" s="178" vm="9512">
        <f ca="1"/>
        <v>43719</v>
      </c>
      <c r="C1039" s="178" vm="8579">
        <f ca="1"/>
        <v>27.4</v>
      </c>
      <c r="D1039" s="178" vm="7821">
        <f ca="1"/>
        <v>26.64</v>
      </c>
      <c r="E1039" s="178" vm="9513">
        <f ca="1"/>
        <v>27.45</v>
      </c>
      <c r="F1039" s="178" vm="8454">
        <f ca="1"/>
        <v>25.94</v>
      </c>
      <c r="G1039" s="178" vm="9514">
        <f ca="1"/>
        <v>1470265</v>
      </c>
      <c r="I1039" s="178">
        <f ca="1"/>
        <v>1475</v>
      </c>
      <c r="J1039" s="180" vm="9515">
        <f ca="1"/>
        <v>44357</v>
      </c>
      <c r="K1039" s="180" vm="9516">
        <f ca="1"/>
        <v>104.54</v>
      </c>
      <c r="L1039" s="180" vm="9517">
        <f ca="1"/>
        <v>105.33</v>
      </c>
      <c r="M1039" s="180" vm="853">
        <f ca="1"/>
        <v>105.81</v>
      </c>
      <c r="N1039" s="180" vm="9518">
        <f ca="1"/>
        <v>103.03</v>
      </c>
      <c r="O1039" s="180" vm="9519">
        <f ca="1"/>
        <v>940400</v>
      </c>
      <c r="Q1039" s="182">
        <f t="shared" ca="1" si="33"/>
        <v>-6.1033948764223035E-3</v>
      </c>
    </row>
    <row r="1040" spans="1:17" x14ac:dyDescent="0.25">
      <c r="A1040" s="178">
        <f t="shared" si="34"/>
        <v>1036</v>
      </c>
      <c r="B1040" s="178" vm="9520">
        <f ca="1"/>
        <v>43720</v>
      </c>
      <c r="C1040" s="178" vm="8634">
        <f ca="1"/>
        <v>28.05</v>
      </c>
      <c r="D1040" s="178" vm="9513">
        <f ca="1"/>
        <v>27.45</v>
      </c>
      <c r="E1040" s="178" vm="8668">
        <f ca="1"/>
        <v>28.19</v>
      </c>
      <c r="F1040" s="178" vm="9521">
        <f ca="1"/>
        <v>27.1876</v>
      </c>
      <c r="G1040" s="178" vm="9522">
        <f ca="1"/>
        <v>1665492</v>
      </c>
      <c r="I1040" s="178">
        <f ca="1"/>
        <v>1474</v>
      </c>
      <c r="J1040" s="180" vm="9523">
        <f ca="1"/>
        <v>44356</v>
      </c>
      <c r="K1040" s="180" vm="54">
        <f ca="1"/>
        <v>105.18</v>
      </c>
      <c r="L1040" s="180" vm="3710">
        <f ca="1"/>
        <v>105.07</v>
      </c>
      <c r="M1040" s="180" vm="9524">
        <f ca="1"/>
        <v>108.54</v>
      </c>
      <c r="N1040" s="180" vm="3497">
        <f ca="1"/>
        <v>104.4</v>
      </c>
      <c r="O1040" s="180" vm="9525">
        <f ca="1"/>
        <v>1357158</v>
      </c>
      <c r="Q1040" s="182">
        <f t="shared" ca="1" si="33"/>
        <v>9.8410004542170988E-3</v>
      </c>
    </row>
    <row r="1041" spans="1:17" x14ac:dyDescent="0.25">
      <c r="A1041" s="178">
        <f t="shared" si="34"/>
        <v>1037</v>
      </c>
      <c r="B1041" s="178" vm="9526">
        <f ca="1"/>
        <v>43721</v>
      </c>
      <c r="C1041" s="178" vm="8219">
        <f ca="1"/>
        <v>28.56</v>
      </c>
      <c r="D1041" s="178" vm="8658">
        <f ca="1"/>
        <v>28.31</v>
      </c>
      <c r="E1041" s="178" vm="7972">
        <f ca="1"/>
        <v>28.74</v>
      </c>
      <c r="F1041" s="178" vm="9527">
        <f ca="1"/>
        <v>28.135000000000002</v>
      </c>
      <c r="G1041" s="178" vm="9528">
        <f ca="1"/>
        <v>1227408</v>
      </c>
      <c r="I1041" s="178">
        <f ca="1"/>
        <v>1473</v>
      </c>
      <c r="J1041" s="180" vm="9529">
        <f ca="1"/>
        <v>44355</v>
      </c>
      <c r="K1041" s="180" vm="9530">
        <f ca="1"/>
        <v>104.15</v>
      </c>
      <c r="L1041" s="180" vm="9531">
        <f ca="1"/>
        <v>103.6298</v>
      </c>
      <c r="M1041" s="180" vm="9532">
        <f ca="1"/>
        <v>105.89</v>
      </c>
      <c r="N1041" s="180" vm="1020">
        <f ca="1"/>
        <v>102.18</v>
      </c>
      <c r="O1041" s="180" vm="9533">
        <f ca="1"/>
        <v>809925</v>
      </c>
      <c r="Q1041" s="182">
        <f t="shared" ca="1" si="33"/>
        <v>-6.8893201393327849E-3</v>
      </c>
    </row>
    <row r="1042" spans="1:17" x14ac:dyDescent="0.25">
      <c r="A1042" s="178">
        <f t="shared" si="34"/>
        <v>1038</v>
      </c>
      <c r="B1042" s="178" vm="9534">
        <f ca="1"/>
        <v>43724</v>
      </c>
      <c r="C1042" s="178" vm="9535">
        <f ca="1"/>
        <v>28.4</v>
      </c>
      <c r="D1042" s="178" vm="8658">
        <f ca="1"/>
        <v>28.31</v>
      </c>
      <c r="E1042" s="178" vm="9536">
        <f ca="1"/>
        <v>28.84</v>
      </c>
      <c r="F1042" s="178" vm="8648">
        <f ca="1"/>
        <v>28.07</v>
      </c>
      <c r="G1042" s="178" vm="9537">
        <f ca="1"/>
        <v>2001230</v>
      </c>
      <c r="I1042" s="178">
        <f ca="1"/>
        <v>1472</v>
      </c>
      <c r="J1042" s="180" vm="9538">
        <f ca="1"/>
        <v>44354</v>
      </c>
      <c r="K1042" s="180" vm="124">
        <f ca="1"/>
        <v>104.87</v>
      </c>
      <c r="L1042" s="180" vm="4818">
        <f ca="1"/>
        <v>103.36</v>
      </c>
      <c r="M1042" s="180" vm="9539">
        <f ca="1"/>
        <v>107.15989999999999</v>
      </c>
      <c r="N1042" s="180" vm="9540">
        <f ca="1"/>
        <v>103.31</v>
      </c>
      <c r="O1042" s="180" vm="9541">
        <f ca="1"/>
        <v>1000633</v>
      </c>
      <c r="Q1042" s="182">
        <f t="shared" ca="1" si="33"/>
        <v>1.7798343708874668E-2</v>
      </c>
    </row>
    <row r="1043" spans="1:17" x14ac:dyDescent="0.25">
      <c r="A1043" s="178">
        <f t="shared" si="34"/>
        <v>1039</v>
      </c>
      <c r="B1043" s="178" vm="9542">
        <f ca="1"/>
        <v>43725</v>
      </c>
      <c r="C1043" s="178" vm="7982">
        <f ca="1"/>
        <v>28.79</v>
      </c>
      <c r="D1043" s="178" vm="9543">
        <f ca="1"/>
        <v>28.98</v>
      </c>
      <c r="E1043" s="178" vm="9544">
        <f ca="1"/>
        <v>29.07</v>
      </c>
      <c r="F1043" s="178" vm="8161">
        <f ca="1"/>
        <v>28.04</v>
      </c>
      <c r="G1043" s="178" vm="9545">
        <f ca="1"/>
        <v>1052507</v>
      </c>
      <c r="I1043" s="178">
        <f ca="1"/>
        <v>1471</v>
      </c>
      <c r="J1043" s="180" vm="9546">
        <f ca="1"/>
        <v>44351</v>
      </c>
      <c r="K1043" s="180" vm="213">
        <f ca="1"/>
        <v>103.02</v>
      </c>
      <c r="L1043" s="180" vm="9547">
        <f ca="1"/>
        <v>102.23</v>
      </c>
      <c r="M1043" s="180" vm="7906">
        <f ca="1"/>
        <v>103.28</v>
      </c>
      <c r="N1043" s="180" vm="9548">
        <f ca="1"/>
        <v>100.18</v>
      </c>
      <c r="O1043" s="180" vm="9549">
        <f ca="1"/>
        <v>922343</v>
      </c>
      <c r="Q1043" s="182">
        <f t="shared" ca="1" si="33"/>
        <v>1.9505641697798136E-2</v>
      </c>
    </row>
    <row r="1044" spans="1:17" x14ac:dyDescent="0.25">
      <c r="A1044" s="178">
        <f t="shared" si="34"/>
        <v>1040</v>
      </c>
      <c r="B1044" s="178" vm="9550">
        <f ca="1"/>
        <v>43726</v>
      </c>
      <c r="C1044" s="178" vm="9535">
        <f ca="1"/>
        <v>28.4</v>
      </c>
      <c r="D1044" s="178" vm="9551">
        <f ca="1"/>
        <v>28.58</v>
      </c>
      <c r="E1044" s="178" vm="9552">
        <f ca="1"/>
        <v>28.6</v>
      </c>
      <c r="F1044" s="178" vm="9553">
        <f ca="1"/>
        <v>27.9</v>
      </c>
      <c r="G1044" s="178" vm="9554">
        <f ca="1"/>
        <v>1447280</v>
      </c>
      <c r="I1044" s="178">
        <f ca="1"/>
        <v>1470</v>
      </c>
      <c r="J1044" s="180" vm="9555">
        <f ca="1"/>
        <v>44350</v>
      </c>
      <c r="K1044" s="180" vm="9556">
        <f ca="1"/>
        <v>101.03</v>
      </c>
      <c r="L1044" s="180" vm="5922">
        <f ca="1"/>
        <v>99.45</v>
      </c>
      <c r="M1044" s="180" vm="9557">
        <f ca="1"/>
        <v>102.29</v>
      </c>
      <c r="N1044" s="180" vm="674">
        <f ca="1"/>
        <v>98.73</v>
      </c>
      <c r="O1044" s="180" vm="9558">
        <f ca="1"/>
        <v>1104308</v>
      </c>
      <c r="Q1044" s="182">
        <f t="shared" ca="1" si="33"/>
        <v>1.0047336448883223E-2</v>
      </c>
    </row>
    <row r="1045" spans="1:17" x14ac:dyDescent="0.25">
      <c r="A1045" s="178">
        <f t="shared" si="34"/>
        <v>1041</v>
      </c>
      <c r="B1045" s="178" vm="9559">
        <f ca="1"/>
        <v>43727</v>
      </c>
      <c r="C1045" s="178" vm="9560">
        <f ca="1"/>
        <v>27.69</v>
      </c>
      <c r="D1045" s="178" vm="9561">
        <f ca="1"/>
        <v>28.41</v>
      </c>
      <c r="E1045" s="178" vm="9562">
        <f ca="1"/>
        <v>28.61</v>
      </c>
      <c r="F1045" s="178" vm="7648">
        <f ca="1"/>
        <v>27.59</v>
      </c>
      <c r="G1045" s="178" vm="9563">
        <f ca="1"/>
        <v>1209649</v>
      </c>
      <c r="I1045" s="178">
        <f ca="1"/>
        <v>1469</v>
      </c>
      <c r="J1045" s="180" vm="9564">
        <f ca="1"/>
        <v>44349</v>
      </c>
      <c r="K1045" s="180" vm="9565">
        <f ca="1"/>
        <v>100.02</v>
      </c>
      <c r="L1045" s="180" vm="9566">
        <f ca="1"/>
        <v>103.435</v>
      </c>
      <c r="M1045" s="180" vm="4491">
        <f ca="1"/>
        <v>104.79</v>
      </c>
      <c r="N1045" s="180" vm="1324">
        <f ca="1"/>
        <v>99.97</v>
      </c>
      <c r="O1045" s="180" vm="9567">
        <f ca="1"/>
        <v>2317977</v>
      </c>
      <c r="Q1045" s="182">
        <f t="shared" ca="1" si="33"/>
        <v>-3.0620162337219987E-2</v>
      </c>
    </row>
    <row r="1046" spans="1:17" x14ac:dyDescent="0.25">
      <c r="A1046" s="178">
        <f t="shared" si="34"/>
        <v>1042</v>
      </c>
      <c r="B1046" s="178" vm="9568">
        <f ca="1"/>
        <v>43728</v>
      </c>
      <c r="C1046" s="178" vm="8101">
        <f ca="1"/>
        <v>27.01</v>
      </c>
      <c r="D1046" s="178" vm="9569">
        <f ca="1"/>
        <v>27.61</v>
      </c>
      <c r="E1046" s="178" vm="8071">
        <f ca="1"/>
        <v>27.67</v>
      </c>
      <c r="F1046" s="178" vm="7615">
        <f ca="1"/>
        <v>26.94</v>
      </c>
      <c r="G1046" s="178" vm="9570">
        <f ca="1"/>
        <v>2181067</v>
      </c>
      <c r="I1046" s="178">
        <f ca="1"/>
        <v>1468</v>
      </c>
      <c r="J1046" s="180" vm="9571">
        <f ca="1"/>
        <v>44348</v>
      </c>
      <c r="K1046" s="180" vm="318">
        <f ca="1"/>
        <v>103.13</v>
      </c>
      <c r="L1046" s="180" vm="9572">
        <f ca="1"/>
        <v>99.95</v>
      </c>
      <c r="M1046" s="180" vm="1003">
        <f ca="1"/>
        <v>103.22</v>
      </c>
      <c r="N1046" s="180" vm="374">
        <f ca="1"/>
        <v>99.01</v>
      </c>
      <c r="O1046" s="180" vm="9573">
        <f ca="1"/>
        <v>13230783</v>
      </c>
      <c r="Q1046" s="182">
        <f t="shared" ca="1" si="33"/>
        <v>1.8496392651054253E-2</v>
      </c>
    </row>
    <row r="1047" spans="1:17" x14ac:dyDescent="0.25">
      <c r="A1047" s="178">
        <f t="shared" si="34"/>
        <v>1043</v>
      </c>
      <c r="B1047" s="178" vm="9574">
        <f ca="1"/>
        <v>43731</v>
      </c>
      <c r="C1047" s="178" vm="7636">
        <f ca="1"/>
        <v>27.8</v>
      </c>
      <c r="D1047" s="178" vm="9575">
        <f ca="1"/>
        <v>27.03</v>
      </c>
      <c r="E1047" s="178" vm="9576">
        <f ca="1"/>
        <v>27.96</v>
      </c>
      <c r="F1047" s="178" vm="9577">
        <f ca="1"/>
        <v>26.95</v>
      </c>
      <c r="G1047" s="178" vm="9578">
        <f ca="1"/>
        <v>1134493</v>
      </c>
      <c r="I1047" s="178">
        <f ca="1"/>
        <v>1467</v>
      </c>
      <c r="J1047" s="180" vm="9579">
        <f ca="1"/>
        <v>44344</v>
      </c>
      <c r="K1047" s="180" vm="9580">
        <f ca="1"/>
        <v>101.24</v>
      </c>
      <c r="L1047" s="180" vm="402">
        <f ca="1"/>
        <v>102</v>
      </c>
      <c r="M1047" s="180" vm="9581">
        <f ca="1"/>
        <v>102.43</v>
      </c>
      <c r="N1047" s="180" vm="9582">
        <f ca="1"/>
        <v>97.625</v>
      </c>
      <c r="O1047" s="180" vm="9583">
        <f ca="1"/>
        <v>1983408</v>
      </c>
      <c r="Q1047" s="182">
        <f t="shared" ca="1" si="33"/>
        <v>-5.7126127972665832E-3</v>
      </c>
    </row>
    <row r="1048" spans="1:17" x14ac:dyDescent="0.25">
      <c r="A1048" s="178">
        <f t="shared" si="34"/>
        <v>1044</v>
      </c>
      <c r="B1048" s="178" vm="9584">
        <f ca="1"/>
        <v>43732</v>
      </c>
      <c r="C1048" s="178" vm="8088">
        <f ca="1"/>
        <v>27.06</v>
      </c>
      <c r="D1048" s="178" vm="7614">
        <f ca="1"/>
        <v>27.76</v>
      </c>
      <c r="E1048" s="178" vm="9585">
        <f ca="1"/>
        <v>28.21</v>
      </c>
      <c r="F1048" s="178" vm="8474">
        <f ca="1"/>
        <v>26.72</v>
      </c>
      <c r="G1048" s="178" vm="9586">
        <f ca="1"/>
        <v>1286922</v>
      </c>
      <c r="I1048" s="178">
        <f ca="1"/>
        <v>1466</v>
      </c>
      <c r="J1048" s="180" vm="9587">
        <f ca="1"/>
        <v>44343</v>
      </c>
      <c r="K1048" s="180" vm="981">
        <f ca="1"/>
        <v>101.82</v>
      </c>
      <c r="L1048" s="180" vm="7968">
        <f ca="1"/>
        <v>102.9</v>
      </c>
      <c r="M1048" s="180" vm="1619">
        <f ca="1"/>
        <v>104.56</v>
      </c>
      <c r="N1048" s="180" vm="78">
        <f ca="1"/>
        <v>100.67</v>
      </c>
      <c r="O1048" s="180" vm="9588">
        <f ca="1"/>
        <v>3453366</v>
      </c>
      <c r="Q1048" s="182">
        <f t="shared" ca="1" si="33"/>
        <v>-5.3819074614329644E-2</v>
      </c>
    </row>
    <row r="1049" spans="1:17" x14ac:dyDescent="0.25">
      <c r="A1049" s="178">
        <f t="shared" si="34"/>
        <v>1045</v>
      </c>
      <c r="B1049" s="178" vm="9589">
        <f ca="1"/>
        <v>43733</v>
      </c>
      <c r="C1049" s="178" vm="7862">
        <f ca="1"/>
        <v>27.99</v>
      </c>
      <c r="D1049" s="178" vm="8052">
        <f ca="1"/>
        <v>27.25</v>
      </c>
      <c r="E1049" s="178" vm="9585">
        <f ca="1"/>
        <v>28.21</v>
      </c>
      <c r="F1049" s="178" vm="8052">
        <f ca="1"/>
        <v>27.25</v>
      </c>
      <c r="G1049" s="178" vm="9590">
        <f ca="1"/>
        <v>990949</v>
      </c>
      <c r="I1049" s="178">
        <f ca="1"/>
        <v>1465</v>
      </c>
      <c r="J1049" s="180" vm="9591">
        <f ca="1"/>
        <v>44342</v>
      </c>
      <c r="K1049" s="180" vm="9592">
        <f ca="1"/>
        <v>107.45</v>
      </c>
      <c r="L1049" s="180" vm="4490">
        <f ca="1"/>
        <v>103.77</v>
      </c>
      <c r="M1049" s="180" vm="9593">
        <f ca="1"/>
        <v>108.84</v>
      </c>
      <c r="N1049" s="180" vm="9594">
        <f ca="1"/>
        <v>103.245</v>
      </c>
      <c r="O1049" s="180" vm="9595">
        <f ca="1"/>
        <v>1246530</v>
      </c>
      <c r="Q1049" s="182">
        <f t="shared" ca="1" si="33"/>
        <v>3.7357396692860666E-2</v>
      </c>
    </row>
    <row r="1050" spans="1:17" x14ac:dyDescent="0.25">
      <c r="A1050" s="178">
        <f t="shared" si="34"/>
        <v>1046</v>
      </c>
      <c r="B1050" s="178" vm="9596">
        <f ca="1"/>
        <v>43734</v>
      </c>
      <c r="C1050" s="178" vm="8179">
        <f ca="1"/>
        <v>27.95</v>
      </c>
      <c r="D1050" s="178" vm="8148">
        <f ca="1"/>
        <v>27.86</v>
      </c>
      <c r="E1050" s="178" vm="9597">
        <f ca="1"/>
        <v>28.106300000000001</v>
      </c>
      <c r="F1050" s="178" vm="7482">
        <f ca="1"/>
        <v>27.37</v>
      </c>
      <c r="G1050" s="178" vm="9598">
        <f ca="1"/>
        <v>808814</v>
      </c>
      <c r="I1050" s="178">
        <f ca="1"/>
        <v>1464</v>
      </c>
      <c r="J1050" s="180" vm="9599">
        <f ca="1"/>
        <v>44341</v>
      </c>
      <c r="K1050" s="180" vm="9600">
        <f ca="1"/>
        <v>103.51</v>
      </c>
      <c r="L1050" s="180" vm="9601">
        <f ca="1"/>
        <v>102.08</v>
      </c>
      <c r="M1050" s="180" vm="9602">
        <f ca="1"/>
        <v>105</v>
      </c>
      <c r="N1050" s="180" vm="98">
        <f ca="1"/>
        <v>102.01</v>
      </c>
      <c r="O1050" s="180" vm="9603">
        <f ca="1"/>
        <v>769512</v>
      </c>
      <c r="Q1050" s="182">
        <f t="shared" ca="1" si="33"/>
        <v>1.5676286166979705E-2</v>
      </c>
    </row>
    <row r="1051" spans="1:17" x14ac:dyDescent="0.25">
      <c r="A1051" s="178">
        <f t="shared" si="34"/>
        <v>1047</v>
      </c>
      <c r="B1051" s="178" vm="9604">
        <f ca="1"/>
        <v>43735</v>
      </c>
      <c r="C1051" s="178" vm="9605">
        <f ca="1"/>
        <v>27.495000000000001</v>
      </c>
      <c r="D1051" s="178" vm="8607">
        <f ca="1"/>
        <v>27.92</v>
      </c>
      <c r="E1051" s="178" vm="9606">
        <f ca="1"/>
        <v>28.14</v>
      </c>
      <c r="F1051" s="178" vm="8100">
        <f ca="1"/>
        <v>27.49</v>
      </c>
      <c r="G1051" s="178" vm="9607">
        <f ca="1"/>
        <v>701836</v>
      </c>
      <c r="I1051" s="178">
        <f ca="1"/>
        <v>1463</v>
      </c>
      <c r="J1051" s="180" vm="9608">
        <f ca="1"/>
        <v>44340</v>
      </c>
      <c r="K1051" s="180" vm="1722">
        <f ca="1"/>
        <v>101.9</v>
      </c>
      <c r="L1051" s="180" vm="7858">
        <f ca="1"/>
        <v>99.08</v>
      </c>
      <c r="M1051" s="180" vm="7968">
        <f ca="1"/>
        <v>102.9</v>
      </c>
      <c r="N1051" s="180" vm="1219">
        <f ca="1"/>
        <v>98.96</v>
      </c>
      <c r="O1051" s="180" vm="9609">
        <f ca="1"/>
        <v>769156</v>
      </c>
      <c r="Q1051" s="182">
        <f t="shared" ca="1" si="33"/>
        <v>3.3833874361091344E-2</v>
      </c>
    </row>
    <row r="1052" spans="1:17" x14ac:dyDescent="0.25">
      <c r="A1052" s="178">
        <f t="shared" si="34"/>
        <v>1048</v>
      </c>
      <c r="B1052" s="178" vm="9610">
        <f ca="1"/>
        <v>43738</v>
      </c>
      <c r="C1052" s="178" vm="7614">
        <f ca="1"/>
        <v>27.76</v>
      </c>
      <c r="D1052" s="178" vm="9611">
        <f ca="1"/>
        <v>27.48</v>
      </c>
      <c r="E1052" s="178" vm="8616">
        <f ca="1"/>
        <v>27.82</v>
      </c>
      <c r="F1052" s="178" vm="8062">
        <f ca="1"/>
        <v>27.23</v>
      </c>
      <c r="G1052" s="178" vm="9612">
        <f ca="1"/>
        <v>1104967</v>
      </c>
      <c r="I1052" s="178">
        <f ca="1"/>
        <v>1462</v>
      </c>
      <c r="J1052" s="180" vm="9613">
        <f ca="1"/>
        <v>44337</v>
      </c>
      <c r="K1052" s="180" vm="4396">
        <f ca="1"/>
        <v>98.51</v>
      </c>
      <c r="L1052" s="180" vm="5775">
        <f ca="1"/>
        <v>99.48</v>
      </c>
      <c r="M1052" s="180" vm="9614">
        <f ca="1"/>
        <v>100.62</v>
      </c>
      <c r="N1052" s="180" vm="9615">
        <f ca="1"/>
        <v>97.456400000000002</v>
      </c>
      <c r="O1052" s="180" vm="9616">
        <f ca="1"/>
        <v>863457</v>
      </c>
      <c r="Q1052" s="182">
        <f t="shared" ca="1" si="33"/>
        <v>1.3205345003940887E-3</v>
      </c>
    </row>
    <row r="1053" spans="1:17" x14ac:dyDescent="0.25">
      <c r="A1053" s="178">
        <f t="shared" si="34"/>
        <v>1049</v>
      </c>
      <c r="B1053" s="178" vm="9617">
        <f ca="1"/>
        <v>43739</v>
      </c>
      <c r="C1053" s="178" vm="8033">
        <f ca="1"/>
        <v>28.59</v>
      </c>
      <c r="D1053" s="178" vm="8646">
        <f ca="1"/>
        <v>27.85</v>
      </c>
      <c r="E1053" s="178" vm="9618">
        <f ca="1"/>
        <v>28.66</v>
      </c>
      <c r="F1053" s="178" vm="9619">
        <f ca="1"/>
        <v>27.675799999999999</v>
      </c>
      <c r="G1053" s="178" vm="9620">
        <f ca="1"/>
        <v>998475</v>
      </c>
      <c r="I1053" s="178">
        <f ca="1"/>
        <v>1461</v>
      </c>
      <c r="J1053" s="180" vm="9621">
        <f ca="1"/>
        <v>44336</v>
      </c>
      <c r="K1053" s="180" vm="9622">
        <f ca="1"/>
        <v>98.38</v>
      </c>
      <c r="L1053" s="180" vm="9623">
        <f ca="1"/>
        <v>99.46</v>
      </c>
      <c r="M1053" s="180" vm="396">
        <f ca="1"/>
        <v>99.87</v>
      </c>
      <c r="N1053" s="180" vm="9624">
        <f ca="1"/>
        <v>94.923900000000003</v>
      </c>
      <c r="O1053" s="180" vm="9625">
        <f ca="1"/>
        <v>1337891</v>
      </c>
      <c r="Q1053" s="182">
        <f t="shared" ca="1" si="33"/>
        <v>-3.9563835528421618E-3</v>
      </c>
    </row>
    <row r="1054" spans="1:17" x14ac:dyDescent="0.25">
      <c r="A1054" s="178">
        <f t="shared" si="34"/>
        <v>1050</v>
      </c>
      <c r="B1054" s="178" vm="9626">
        <f ca="1"/>
        <v>43740</v>
      </c>
      <c r="C1054" s="178" vm="9627">
        <f ca="1"/>
        <v>28.295000000000002</v>
      </c>
      <c r="D1054" s="178" vm="7646">
        <f ca="1"/>
        <v>28.44</v>
      </c>
      <c r="E1054" s="178" vm="9628">
        <f ca="1"/>
        <v>28.63</v>
      </c>
      <c r="F1054" s="178" vm="9629">
        <f ca="1"/>
        <v>27.73</v>
      </c>
      <c r="G1054" s="178" vm="9630">
        <f ca="1"/>
        <v>1153315</v>
      </c>
      <c r="I1054" s="178">
        <f ca="1"/>
        <v>1460</v>
      </c>
      <c r="J1054" s="180" vm="9631">
        <f ca="1"/>
        <v>44335</v>
      </c>
      <c r="K1054" s="180" vm="9632">
        <f ca="1"/>
        <v>98.77</v>
      </c>
      <c r="L1054" s="180" vm="90">
        <f ca="1"/>
        <v>99.7</v>
      </c>
      <c r="M1054" s="180" vm="9633">
        <f ca="1"/>
        <v>100.6</v>
      </c>
      <c r="N1054" s="180" vm="9634">
        <f ca="1"/>
        <v>97.56</v>
      </c>
      <c r="O1054" s="180" vm="9635">
        <f ca="1"/>
        <v>1198846</v>
      </c>
      <c r="Q1054" s="182">
        <f t="shared" ca="1" si="33"/>
        <v>-3.0117952544212599E-2</v>
      </c>
    </row>
    <row r="1055" spans="1:17" x14ac:dyDescent="0.25">
      <c r="A1055" s="178">
        <f t="shared" si="34"/>
        <v>1051</v>
      </c>
      <c r="B1055" s="178" vm="9636">
        <f ca="1"/>
        <v>43741</v>
      </c>
      <c r="C1055" s="178" vm="9637">
        <f ca="1"/>
        <v>28.76</v>
      </c>
      <c r="D1055" s="178" vm="9638">
        <f ca="1"/>
        <v>28.22</v>
      </c>
      <c r="E1055" s="178" vm="9639">
        <f ca="1"/>
        <v>28.765000000000001</v>
      </c>
      <c r="F1055" s="178" vm="7548">
        <f ca="1"/>
        <v>27.54</v>
      </c>
      <c r="G1055" s="178" vm="9640">
        <f ca="1"/>
        <v>719285</v>
      </c>
      <c r="I1055" s="178">
        <f ca="1"/>
        <v>1459</v>
      </c>
      <c r="J1055" s="180" vm="9641">
        <f ca="1"/>
        <v>44334</v>
      </c>
      <c r="K1055" s="180" vm="347">
        <f ca="1"/>
        <v>101.79</v>
      </c>
      <c r="L1055" s="180" vm="9642">
        <f ca="1"/>
        <v>105.27719999999999</v>
      </c>
      <c r="M1055" s="180" vm="9642">
        <f ca="1"/>
        <v>105.27719999999999</v>
      </c>
      <c r="N1055" s="180" vm="393">
        <f ca="1"/>
        <v>101.42</v>
      </c>
      <c r="O1055" s="180" vm="9643">
        <f ca="1"/>
        <v>758543</v>
      </c>
      <c r="Q1055" s="182">
        <f t="shared" ca="1" si="33"/>
        <v>-2.0324519330299103E-2</v>
      </c>
    </row>
    <row r="1056" spans="1:17" x14ac:dyDescent="0.25">
      <c r="A1056" s="178">
        <f t="shared" si="34"/>
        <v>1052</v>
      </c>
      <c r="B1056" s="178" vm="9644">
        <f ca="1"/>
        <v>43742</v>
      </c>
      <c r="C1056" s="178" vm="9645">
        <f ca="1"/>
        <v>28.795000000000002</v>
      </c>
      <c r="D1056" s="178" vm="8160">
        <f ca="1"/>
        <v>28.75</v>
      </c>
      <c r="E1056" s="178" vm="9646">
        <f ca="1"/>
        <v>29.08</v>
      </c>
      <c r="F1056" s="178" vm="9627">
        <f ca="1"/>
        <v>28.295000000000002</v>
      </c>
      <c r="G1056" s="178" vm="9647">
        <f ca="1"/>
        <v>871474</v>
      </c>
      <c r="I1056" s="178">
        <f ca="1"/>
        <v>1458</v>
      </c>
      <c r="J1056" s="180" vm="9648">
        <f ca="1"/>
        <v>44333</v>
      </c>
      <c r="K1056" s="180" vm="9649">
        <f ca="1"/>
        <v>103.88</v>
      </c>
      <c r="L1056" s="180" vm="1722">
        <f ca="1"/>
        <v>101.9</v>
      </c>
      <c r="M1056" s="180" vm="5809">
        <f ca="1"/>
        <v>103.99</v>
      </c>
      <c r="N1056" s="180" vm="9650">
        <f ca="1"/>
        <v>101.02</v>
      </c>
      <c r="O1056" s="180" vm="9651">
        <f ca="1"/>
        <v>1097545</v>
      </c>
      <c r="Q1056" s="182">
        <f t="shared" ca="1" si="33"/>
        <v>1.8459671167537967E-2</v>
      </c>
    </row>
    <row r="1057" spans="1:17" x14ac:dyDescent="0.25">
      <c r="A1057" s="178">
        <f t="shared" si="34"/>
        <v>1053</v>
      </c>
      <c r="B1057" s="178" vm="9652">
        <f ca="1"/>
        <v>43745</v>
      </c>
      <c r="C1057" s="178" vm="9543">
        <f ca="1"/>
        <v>28.98</v>
      </c>
      <c r="D1057" s="178" vm="8002">
        <f ca="1"/>
        <v>28.77</v>
      </c>
      <c r="E1057" s="178" vm="9653">
        <f ca="1"/>
        <v>29.15</v>
      </c>
      <c r="F1057" s="178" vm="7975">
        <f ca="1"/>
        <v>28.5</v>
      </c>
      <c r="G1057" s="178" vm="9654">
        <f ca="1"/>
        <v>916045</v>
      </c>
      <c r="I1057" s="178">
        <f ca="1"/>
        <v>1457</v>
      </c>
      <c r="J1057" s="180" vm="9655">
        <f ca="1"/>
        <v>44330</v>
      </c>
      <c r="K1057" s="180" vm="1710">
        <f ca="1"/>
        <v>101.98</v>
      </c>
      <c r="L1057" s="180" vm="3570">
        <f ca="1"/>
        <v>100.73</v>
      </c>
      <c r="M1057" s="180" vm="9656">
        <f ca="1"/>
        <v>102.6262</v>
      </c>
      <c r="N1057" s="180" vm="687">
        <f ca="1"/>
        <v>99.5</v>
      </c>
      <c r="O1057" s="180" vm="9657">
        <f ca="1"/>
        <v>701137</v>
      </c>
      <c r="Q1057" s="182">
        <f t="shared" ca="1" si="33"/>
        <v>1.6710726526892771E-2</v>
      </c>
    </row>
    <row r="1058" spans="1:17" x14ac:dyDescent="0.25">
      <c r="A1058" s="178">
        <f t="shared" si="34"/>
        <v>1054</v>
      </c>
      <c r="B1058" s="178" vm="9658">
        <f ca="1"/>
        <v>43746</v>
      </c>
      <c r="C1058" s="178" vm="9659">
        <f ca="1"/>
        <v>30.33</v>
      </c>
      <c r="D1058" s="178" vm="9660">
        <f ca="1"/>
        <v>29.14</v>
      </c>
      <c r="E1058" s="178" vm="9661">
        <f ca="1"/>
        <v>30.454999999999998</v>
      </c>
      <c r="F1058" s="178" vm="9662">
        <f ca="1"/>
        <v>28.78</v>
      </c>
      <c r="G1058" s="178" vm="9663">
        <f ca="1"/>
        <v>1599811</v>
      </c>
      <c r="I1058" s="178">
        <f ca="1"/>
        <v>1456</v>
      </c>
      <c r="J1058" s="180" vm="9664">
        <f ca="1"/>
        <v>44329</v>
      </c>
      <c r="K1058" s="180" vm="9665">
        <f ca="1"/>
        <v>100.29</v>
      </c>
      <c r="L1058" s="180" vm="1658">
        <f ca="1"/>
        <v>98.98</v>
      </c>
      <c r="M1058" s="180" vm="981">
        <f ca="1"/>
        <v>101.82</v>
      </c>
      <c r="N1058" s="180" vm="9666">
        <f ca="1"/>
        <v>97.18</v>
      </c>
      <c r="O1058" s="180" vm="9667">
        <f ca="1"/>
        <v>1144344</v>
      </c>
      <c r="Q1058" s="182">
        <f t="shared" ca="1" si="33"/>
        <v>2.3608844709567246E-2</v>
      </c>
    </row>
    <row r="1059" spans="1:17" x14ac:dyDescent="0.25">
      <c r="A1059" s="178">
        <f t="shared" si="34"/>
        <v>1055</v>
      </c>
      <c r="B1059" s="178" vm="9668">
        <f ca="1"/>
        <v>43747</v>
      </c>
      <c r="C1059" s="178" vm="9669">
        <f ca="1"/>
        <v>30.495000000000001</v>
      </c>
      <c r="D1059" s="178" vm="9670">
        <f ca="1"/>
        <v>30.48</v>
      </c>
      <c r="E1059" s="178" vm="9671">
        <f ca="1"/>
        <v>30.79</v>
      </c>
      <c r="F1059" s="178" vm="9672">
        <f ca="1"/>
        <v>29.76</v>
      </c>
      <c r="G1059" s="178" vm="9673">
        <f ca="1"/>
        <v>1134607</v>
      </c>
      <c r="I1059" s="178">
        <f ca="1"/>
        <v>1455</v>
      </c>
      <c r="J1059" s="180" vm="9674">
        <f ca="1"/>
        <v>44328</v>
      </c>
      <c r="K1059" s="180" vm="9675">
        <f ca="1"/>
        <v>97.95</v>
      </c>
      <c r="L1059" s="180" vm="1747">
        <f ca="1"/>
        <v>101.14</v>
      </c>
      <c r="M1059" s="180" vm="9676">
        <f ca="1"/>
        <v>103.86</v>
      </c>
      <c r="N1059" s="180" vm="9677">
        <f ca="1"/>
        <v>97.94</v>
      </c>
      <c r="O1059" s="180" vm="9678">
        <f ca="1"/>
        <v>1731011</v>
      </c>
      <c r="Q1059" s="182">
        <f t="shared" ca="1" si="33"/>
        <v>-6.1567035605807695E-2</v>
      </c>
    </row>
    <row r="1060" spans="1:17" x14ac:dyDescent="0.25">
      <c r="A1060" s="178">
        <f t="shared" si="34"/>
        <v>1056</v>
      </c>
      <c r="B1060" s="178" vm="9679">
        <f ca="1"/>
        <v>43748</v>
      </c>
      <c r="C1060" s="178" vm="9680">
        <f ca="1"/>
        <v>30.155000000000001</v>
      </c>
      <c r="D1060" s="178" vm="9681">
        <f ca="1"/>
        <v>30.19</v>
      </c>
      <c r="E1060" s="178" vm="9682">
        <f ca="1"/>
        <v>30.99</v>
      </c>
      <c r="F1060" s="178" vm="9683">
        <f ca="1"/>
        <v>30.14</v>
      </c>
      <c r="G1060" s="178" vm="9684">
        <f ca="1"/>
        <v>1065285</v>
      </c>
      <c r="I1060" s="178">
        <f ca="1"/>
        <v>1454</v>
      </c>
      <c r="J1060" s="180" vm="9685">
        <f ca="1"/>
        <v>44327</v>
      </c>
      <c r="K1060" s="180" vm="9686">
        <f ca="1"/>
        <v>104.17</v>
      </c>
      <c r="L1060" s="180" vm="9687">
        <f ca="1"/>
        <v>101.71</v>
      </c>
      <c r="M1060" s="180" vm="4708">
        <f ca="1"/>
        <v>105.49</v>
      </c>
      <c r="N1060" s="180" vm="9688">
        <f ca="1"/>
        <v>101.1301</v>
      </c>
      <c r="O1060" s="180" vm="9689">
        <f ca="1"/>
        <v>1416913</v>
      </c>
      <c r="Q1060" s="182">
        <f t="shared" ca="1" si="33"/>
        <v>-5.7581575487350889E-4</v>
      </c>
    </row>
    <row r="1061" spans="1:17" x14ac:dyDescent="0.25">
      <c r="A1061" s="178">
        <f t="shared" si="34"/>
        <v>1057</v>
      </c>
      <c r="B1061" s="178" vm="9690">
        <f ca="1"/>
        <v>43749</v>
      </c>
      <c r="C1061" s="178" vm="9691">
        <f ca="1"/>
        <v>30.855</v>
      </c>
      <c r="D1061" s="178" vm="9692">
        <f ca="1"/>
        <v>30.46</v>
      </c>
      <c r="E1061" s="178" vm="9693">
        <f ca="1"/>
        <v>31.24</v>
      </c>
      <c r="F1061" s="178" vm="9694">
        <f ca="1"/>
        <v>30.180099999999999</v>
      </c>
      <c r="G1061" s="178" vm="9695">
        <f ca="1"/>
        <v>1045364</v>
      </c>
      <c r="I1061" s="178">
        <f ca="1"/>
        <v>1453</v>
      </c>
      <c r="J1061" s="180" vm="9696">
        <f ca="1"/>
        <v>44326</v>
      </c>
      <c r="K1061" s="180" vm="5810">
        <f ca="1"/>
        <v>104.23</v>
      </c>
      <c r="L1061" s="180" vm="1568">
        <f ca="1"/>
        <v>108.5</v>
      </c>
      <c r="M1061" s="180" vm="1581">
        <f ca="1"/>
        <v>109.91</v>
      </c>
      <c r="N1061" s="180" vm="9697">
        <f ca="1"/>
        <v>103.78</v>
      </c>
      <c r="O1061" s="180" vm="9698">
        <f ca="1"/>
        <v>1947495</v>
      </c>
      <c r="Q1061" s="182">
        <f t="shared" ca="1" si="33"/>
        <v>-4.4013672054327935E-2</v>
      </c>
    </row>
    <row r="1062" spans="1:17" x14ac:dyDescent="0.25">
      <c r="A1062" s="178">
        <f t="shared" si="34"/>
        <v>1058</v>
      </c>
      <c r="B1062" s="178" vm="9699">
        <f ca="1"/>
        <v>43752</v>
      </c>
      <c r="C1062" s="178" vm="9700">
        <f ca="1"/>
        <v>31.18</v>
      </c>
      <c r="D1062" s="178" vm="9701">
        <f ca="1"/>
        <v>30.76</v>
      </c>
      <c r="E1062" s="178" vm="9702">
        <f ca="1"/>
        <v>31.3</v>
      </c>
      <c r="F1062" s="178" vm="9703">
        <f ca="1"/>
        <v>30.4</v>
      </c>
      <c r="G1062" s="178" vm="9704">
        <f ca="1"/>
        <v>1364471</v>
      </c>
      <c r="I1062" s="178">
        <f ca="1"/>
        <v>1452</v>
      </c>
      <c r="J1062" s="180" vm="9705">
        <f ca="1"/>
        <v>44323</v>
      </c>
      <c r="K1062" s="180" vm="4824">
        <f ca="1"/>
        <v>108.92</v>
      </c>
      <c r="L1062" s="180" vm="4505">
        <f ca="1"/>
        <v>105.8</v>
      </c>
      <c r="M1062" s="180" vm="9706">
        <f ca="1"/>
        <v>109.39</v>
      </c>
      <c r="N1062" s="180" vm="9707">
        <f ca="1"/>
        <v>105.54</v>
      </c>
      <c r="O1062" s="180" vm="9708">
        <f ca="1"/>
        <v>1802626</v>
      </c>
      <c r="Q1062" s="182">
        <f t="shared" ca="1" si="33"/>
        <v>2.5572084780077192E-2</v>
      </c>
    </row>
    <row r="1063" spans="1:17" x14ac:dyDescent="0.25">
      <c r="A1063" s="178">
        <f t="shared" si="34"/>
        <v>1059</v>
      </c>
      <c r="B1063" s="178" vm="9709">
        <f ca="1"/>
        <v>43753</v>
      </c>
      <c r="C1063" s="178" vm="9710">
        <f ca="1"/>
        <v>31.625</v>
      </c>
      <c r="D1063" s="178" vm="9693">
        <f ca="1"/>
        <v>31.24</v>
      </c>
      <c r="E1063" s="178" vm="9711">
        <f ca="1"/>
        <v>31.79</v>
      </c>
      <c r="F1063" s="178" vm="9712">
        <f ca="1"/>
        <v>30.71</v>
      </c>
      <c r="G1063" s="178" vm="9713">
        <f ca="1"/>
        <v>1655453</v>
      </c>
      <c r="I1063" s="178">
        <f ca="1"/>
        <v>1451</v>
      </c>
      <c r="J1063" s="180" vm="9714">
        <f ca="1"/>
        <v>44322</v>
      </c>
      <c r="K1063" s="180" vm="9715">
        <f ca="1"/>
        <v>106.17</v>
      </c>
      <c r="L1063" s="180" vm="1079">
        <f ca="1"/>
        <v>105.94</v>
      </c>
      <c r="M1063" s="180" vm="9716">
        <f ca="1"/>
        <v>106.61499999999999</v>
      </c>
      <c r="N1063" s="180" vm="9717">
        <f ca="1"/>
        <v>104.25</v>
      </c>
      <c r="O1063" s="180" vm="9718">
        <f ca="1"/>
        <v>1368692</v>
      </c>
      <c r="Q1063" s="182">
        <f t="shared" ca="1" si="33"/>
        <v>-1.7879833493373929E-3</v>
      </c>
    </row>
    <row r="1064" spans="1:17" x14ac:dyDescent="0.25">
      <c r="A1064" s="178">
        <f t="shared" si="34"/>
        <v>1060</v>
      </c>
      <c r="B1064" s="178" vm="9719">
        <f ca="1"/>
        <v>43754</v>
      </c>
      <c r="C1064" s="178" vm="9720">
        <f ca="1"/>
        <v>31.675000000000001</v>
      </c>
      <c r="D1064" s="178" vm="9721">
        <f ca="1"/>
        <v>31.7</v>
      </c>
      <c r="E1064" s="178" vm="9722">
        <f ca="1"/>
        <v>31.72</v>
      </c>
      <c r="F1064" s="178" vm="8699">
        <f ca="1"/>
        <v>30.91</v>
      </c>
      <c r="G1064" s="178" vm="9723">
        <f ca="1"/>
        <v>1217370</v>
      </c>
      <c r="I1064" s="178">
        <f ca="1"/>
        <v>1450</v>
      </c>
      <c r="J1064" s="180" vm="9724">
        <f ca="1"/>
        <v>44321</v>
      </c>
      <c r="K1064" s="180" vm="444">
        <f ca="1"/>
        <v>106.36</v>
      </c>
      <c r="L1064" s="180" vm="9725">
        <f ca="1"/>
        <v>104.7021</v>
      </c>
      <c r="M1064" s="180" vm="9290">
        <f ca="1"/>
        <v>107.75</v>
      </c>
      <c r="N1064" s="180" vm="89">
        <f ca="1"/>
        <v>103.25</v>
      </c>
      <c r="O1064" s="180" vm="9726">
        <f ca="1"/>
        <v>1593795</v>
      </c>
      <c r="Q1064" s="182">
        <f t="shared" ca="1" si="33"/>
        <v>2.5327451139337338E-2</v>
      </c>
    </row>
    <row r="1065" spans="1:17" x14ac:dyDescent="0.25">
      <c r="A1065" s="178">
        <f t="shared" si="34"/>
        <v>1061</v>
      </c>
      <c r="B1065" s="178" vm="9727">
        <f ca="1"/>
        <v>43755</v>
      </c>
      <c r="C1065" s="178" vm="9728">
        <f ca="1"/>
        <v>32.74</v>
      </c>
      <c r="D1065" s="178" vm="9729">
        <f ca="1"/>
        <v>31.8</v>
      </c>
      <c r="E1065" s="178" vm="9730">
        <f ca="1"/>
        <v>32.89</v>
      </c>
      <c r="F1065" s="178" vm="9731">
        <f ca="1"/>
        <v>31.66</v>
      </c>
      <c r="G1065" s="178" vm="9732">
        <f ca="1"/>
        <v>1804330</v>
      </c>
      <c r="I1065" s="178">
        <f ca="1"/>
        <v>1449</v>
      </c>
      <c r="J1065" s="180" vm="9733">
        <f ca="1"/>
        <v>44320</v>
      </c>
      <c r="K1065" s="180" vm="3825">
        <f ca="1"/>
        <v>103.7</v>
      </c>
      <c r="L1065" s="180" vm="662">
        <f ca="1"/>
        <v>97.68</v>
      </c>
      <c r="M1065" s="180" vm="3815">
        <f ca="1"/>
        <v>104</v>
      </c>
      <c r="N1065" s="180" vm="9734">
        <f ca="1"/>
        <v>97.239800000000002</v>
      </c>
      <c r="O1065" s="180" vm="9735">
        <f ca="1"/>
        <v>2078141</v>
      </c>
      <c r="Q1065" s="182">
        <f t="shared" ca="1" si="33"/>
        <v>5.52089850170795E-2</v>
      </c>
    </row>
    <row r="1066" spans="1:17" x14ac:dyDescent="0.25">
      <c r="A1066" s="178">
        <f t="shared" si="34"/>
        <v>1062</v>
      </c>
      <c r="B1066" s="178" vm="9736">
        <f ca="1"/>
        <v>43756</v>
      </c>
      <c r="C1066" s="178" vm="9737">
        <f ca="1"/>
        <v>32.79</v>
      </c>
      <c r="D1066" s="178" vm="9738">
        <f ca="1"/>
        <v>32.43</v>
      </c>
      <c r="E1066" s="178" vm="9739">
        <f ca="1"/>
        <v>32.9</v>
      </c>
      <c r="F1066" s="178" vm="9731">
        <f ca="1"/>
        <v>31.66</v>
      </c>
      <c r="G1066" s="178" vm="9740">
        <f ca="1"/>
        <v>1557328</v>
      </c>
      <c r="I1066" s="178">
        <f ca="1"/>
        <v>1448</v>
      </c>
      <c r="J1066" s="180" vm="9741">
        <f ca="1"/>
        <v>44319</v>
      </c>
      <c r="K1066" s="180" vm="9742">
        <f ca="1"/>
        <v>98.13</v>
      </c>
      <c r="L1066" s="180" vm="9743">
        <f ca="1"/>
        <v>101.25</v>
      </c>
      <c r="M1066" s="180" vm="3483">
        <f ca="1"/>
        <v>101.41</v>
      </c>
      <c r="N1066" s="180" vm="9744">
        <f ca="1"/>
        <v>98.03</v>
      </c>
      <c r="O1066" s="180" vm="9745">
        <f ca="1"/>
        <v>1511122</v>
      </c>
      <c r="Q1066" s="182">
        <f t="shared" ca="1" si="33"/>
        <v>-2.0076336345171319E-2</v>
      </c>
    </row>
    <row r="1067" spans="1:17" x14ac:dyDescent="0.25">
      <c r="A1067" s="178">
        <f t="shared" si="34"/>
        <v>1063</v>
      </c>
      <c r="B1067" s="178" vm="9746">
        <f ca="1"/>
        <v>43759</v>
      </c>
      <c r="C1067" s="178" vm="9747">
        <f ca="1"/>
        <v>32.85</v>
      </c>
      <c r="D1067" s="178" vm="9748">
        <f ca="1"/>
        <v>33</v>
      </c>
      <c r="E1067" s="178" vm="9749">
        <f ca="1"/>
        <v>33.770000000000003</v>
      </c>
      <c r="F1067" s="178" vm="9750">
        <f ca="1"/>
        <v>32.775500000000001</v>
      </c>
      <c r="G1067" s="178" vm="9751">
        <f ca="1"/>
        <v>1394005</v>
      </c>
      <c r="I1067" s="178">
        <f ca="1"/>
        <v>1447</v>
      </c>
      <c r="J1067" s="180" vm="9752">
        <f ca="1"/>
        <v>44316</v>
      </c>
      <c r="K1067" s="180" vm="3606">
        <f ca="1"/>
        <v>100.12</v>
      </c>
      <c r="L1067" s="180" vm="1070">
        <f ca="1"/>
        <v>100.74</v>
      </c>
      <c r="M1067" s="180" vm="9753">
        <f ca="1"/>
        <v>101.8271</v>
      </c>
      <c r="N1067" s="180" vm="3447">
        <f ca="1"/>
        <v>99</v>
      </c>
      <c r="O1067" s="180" vm="9754">
        <f ca="1"/>
        <v>1763946</v>
      </c>
      <c r="Q1067" s="182">
        <f t="shared" ca="1" si="33"/>
        <v>-1.7229854892885033E-2</v>
      </c>
    </row>
    <row r="1068" spans="1:17" x14ac:dyDescent="0.25">
      <c r="A1068" s="178">
        <f t="shared" si="34"/>
        <v>1064</v>
      </c>
      <c r="B1068" s="178" vm="9755">
        <f ca="1"/>
        <v>43760</v>
      </c>
      <c r="C1068" s="178" vm="9756">
        <f ca="1"/>
        <v>33.07</v>
      </c>
      <c r="D1068" s="178" vm="9757">
        <f ca="1"/>
        <v>32.76</v>
      </c>
      <c r="E1068" s="178" vm="9758">
        <f ca="1"/>
        <v>33.36</v>
      </c>
      <c r="F1068" s="178" vm="9759">
        <f ca="1"/>
        <v>31.84</v>
      </c>
      <c r="G1068" s="178" vm="9760">
        <f ca="1"/>
        <v>1486675</v>
      </c>
      <c r="I1068" s="178">
        <f ca="1"/>
        <v>1446</v>
      </c>
      <c r="J1068" s="180" vm="9761">
        <f ca="1"/>
        <v>44315</v>
      </c>
      <c r="K1068" s="180" vm="1737">
        <f ca="1"/>
        <v>101.86</v>
      </c>
      <c r="L1068" s="180" vm="9762">
        <f ca="1"/>
        <v>99.64</v>
      </c>
      <c r="M1068" s="180" vm="1722">
        <f ca="1"/>
        <v>101.9</v>
      </c>
      <c r="N1068" s="180" vm="9763">
        <f ca="1"/>
        <v>96.8125</v>
      </c>
      <c r="O1068" s="180" vm="9764">
        <f ca="1"/>
        <v>1955468</v>
      </c>
      <c r="Q1068" s="182">
        <f t="shared" ca="1" si="33"/>
        <v>3.4456896545564351E-2</v>
      </c>
    </row>
    <row r="1069" spans="1:17" x14ac:dyDescent="0.25">
      <c r="A1069" s="178">
        <f t="shared" si="34"/>
        <v>1065</v>
      </c>
      <c r="B1069" s="178" vm="9765">
        <f ca="1"/>
        <v>43761</v>
      </c>
      <c r="C1069" s="178" vm="9766">
        <f ca="1"/>
        <v>33.32</v>
      </c>
      <c r="D1069" s="178" vm="9767">
        <f ca="1"/>
        <v>33.1</v>
      </c>
      <c r="E1069" s="178" vm="9768">
        <f ca="1"/>
        <v>33.395000000000003</v>
      </c>
      <c r="F1069" s="178" vm="9769">
        <f ca="1"/>
        <v>32.58</v>
      </c>
      <c r="G1069" s="178" vm="9770">
        <f ca="1"/>
        <v>1011016</v>
      </c>
      <c r="I1069" s="178">
        <f ca="1"/>
        <v>1445</v>
      </c>
      <c r="J1069" s="180" vm="9771">
        <f ca="1"/>
        <v>44314</v>
      </c>
      <c r="K1069" s="180" vm="9772">
        <f ca="1"/>
        <v>98.41</v>
      </c>
      <c r="L1069" s="180" vm="9773">
        <f ca="1"/>
        <v>98.944199999999995</v>
      </c>
      <c r="M1069" s="180" vm="9774">
        <f ca="1"/>
        <v>102.84990000000001</v>
      </c>
      <c r="N1069" s="180" vm="9775">
        <f ca="1"/>
        <v>95.911900000000003</v>
      </c>
      <c r="O1069" s="180" vm="9776">
        <f ca="1"/>
        <v>3417554</v>
      </c>
      <c r="Q1069" s="182">
        <f t="shared" ca="1" si="33"/>
        <v>6.0133697996829754E-3</v>
      </c>
    </row>
    <row r="1070" spans="1:17" x14ac:dyDescent="0.25">
      <c r="A1070" s="178">
        <f t="shared" si="34"/>
        <v>1066</v>
      </c>
      <c r="B1070" s="178" vm="9777">
        <f ca="1"/>
        <v>43762</v>
      </c>
      <c r="C1070" s="178" vm="9778">
        <f ca="1"/>
        <v>33.31</v>
      </c>
      <c r="D1070" s="178" vm="9779">
        <f ca="1"/>
        <v>33.42</v>
      </c>
      <c r="E1070" s="178" vm="9780">
        <f ca="1"/>
        <v>33.43</v>
      </c>
      <c r="F1070" s="178" vm="9781">
        <f ca="1"/>
        <v>32.69</v>
      </c>
      <c r="G1070" s="178" vm="9782">
        <f ca="1"/>
        <v>726645</v>
      </c>
      <c r="I1070" s="178">
        <f ca="1"/>
        <v>1444</v>
      </c>
      <c r="J1070" s="180" vm="9783">
        <f ca="1"/>
        <v>44313</v>
      </c>
      <c r="K1070" s="180" vm="9784">
        <f ca="1"/>
        <v>97.82</v>
      </c>
      <c r="L1070" s="180" vm="3872">
        <f ca="1"/>
        <v>94.7</v>
      </c>
      <c r="M1070" s="180" vm="290">
        <f ca="1"/>
        <v>101</v>
      </c>
      <c r="N1070" s="180" vm="9785">
        <f ca="1"/>
        <v>92.13</v>
      </c>
      <c r="O1070" s="180" vm="9786">
        <f ca="1"/>
        <v>9372655</v>
      </c>
      <c r="Q1070" s="182">
        <f t="shared" ca="1" si="33"/>
        <v>0.14236192541472931</v>
      </c>
    </row>
    <row r="1071" spans="1:17" x14ac:dyDescent="0.25">
      <c r="A1071" s="178">
        <f t="shared" si="34"/>
        <v>1067</v>
      </c>
      <c r="B1071" s="178" vm="9787">
        <f ca="1"/>
        <v>43763</v>
      </c>
      <c r="C1071" s="178" vm="9788">
        <f ca="1"/>
        <v>33.700000000000003</v>
      </c>
      <c r="D1071" s="178" vm="9789">
        <f ca="1"/>
        <v>33.21</v>
      </c>
      <c r="E1071" s="178" vm="9790">
        <f ca="1"/>
        <v>33.9</v>
      </c>
      <c r="F1071" s="178" vm="9791">
        <f ca="1"/>
        <v>32.96</v>
      </c>
      <c r="G1071" s="178" vm="9792">
        <f ca="1"/>
        <v>1038349</v>
      </c>
      <c r="I1071" s="178">
        <f ca="1"/>
        <v>1443</v>
      </c>
      <c r="J1071" s="180" vm="9793">
        <f ca="1"/>
        <v>44312</v>
      </c>
      <c r="K1071" s="180" vm="9794">
        <f ca="1"/>
        <v>84.84</v>
      </c>
      <c r="L1071" s="180" vm="9795">
        <f ca="1"/>
        <v>84.89</v>
      </c>
      <c r="M1071" s="180" vm="9796">
        <f ca="1"/>
        <v>85.765000000000001</v>
      </c>
      <c r="N1071" s="180" vm="9797">
        <f ca="1"/>
        <v>84.01</v>
      </c>
      <c r="O1071" s="180" vm="9798">
        <f ca="1"/>
        <v>1807848</v>
      </c>
      <c r="Q1071" s="182">
        <f t="shared" ca="1" si="33"/>
        <v>8.1662090596665553E-3</v>
      </c>
    </row>
    <row r="1072" spans="1:17" x14ac:dyDescent="0.25">
      <c r="A1072" s="178">
        <f t="shared" si="34"/>
        <v>1068</v>
      </c>
      <c r="B1072" s="178" vm="9799">
        <f ca="1"/>
        <v>43766</v>
      </c>
      <c r="C1072" s="178" vm="9800">
        <f ca="1"/>
        <v>34.33</v>
      </c>
      <c r="D1072" s="178" vm="9801">
        <f ca="1"/>
        <v>33.840000000000003</v>
      </c>
      <c r="E1072" s="178" vm="9802">
        <f ca="1"/>
        <v>34.53</v>
      </c>
      <c r="F1072" s="178" vm="9803">
        <f ca="1"/>
        <v>33.78</v>
      </c>
      <c r="G1072" s="178" vm="9804">
        <f ca="1"/>
        <v>1327251</v>
      </c>
      <c r="I1072" s="178">
        <f ca="1"/>
        <v>1442</v>
      </c>
      <c r="J1072" s="180" vm="9805">
        <f ca="1"/>
        <v>44309</v>
      </c>
      <c r="K1072" s="180" vm="9806">
        <f ca="1"/>
        <v>84.15</v>
      </c>
      <c r="L1072" s="180" vm="9807">
        <f ca="1"/>
        <v>81.83</v>
      </c>
      <c r="M1072" s="180" vm="9808">
        <f ca="1"/>
        <v>84.43</v>
      </c>
      <c r="N1072" s="180" vm="9809">
        <f ca="1"/>
        <v>81.7</v>
      </c>
      <c r="O1072" s="180" vm="9810">
        <f ca="1"/>
        <v>1301834</v>
      </c>
      <c r="Q1072" s="182">
        <f t="shared" ca="1" si="33"/>
        <v>3.5070099426968142E-2</v>
      </c>
    </row>
    <row r="1073" spans="1:17" x14ac:dyDescent="0.25">
      <c r="A1073" s="178">
        <f t="shared" si="34"/>
        <v>1069</v>
      </c>
      <c r="B1073" s="178" vm="9811">
        <f ca="1"/>
        <v>43767</v>
      </c>
      <c r="C1073" s="178" vm="9812">
        <f ca="1"/>
        <v>33.325000000000003</v>
      </c>
      <c r="D1073" s="178" vm="9813">
        <f ca="1"/>
        <v>34.369999999999997</v>
      </c>
      <c r="E1073" s="178" vm="9814">
        <f ca="1"/>
        <v>34.5</v>
      </c>
      <c r="F1073" s="178" vm="9815">
        <f ca="1"/>
        <v>33.15</v>
      </c>
      <c r="G1073" s="178" vm="9816">
        <f ca="1"/>
        <v>3477659</v>
      </c>
      <c r="I1073" s="178">
        <f ca="1"/>
        <v>1441</v>
      </c>
      <c r="J1073" s="180" vm="9817">
        <f ca="1"/>
        <v>44308</v>
      </c>
      <c r="K1073" s="180" vm="9818">
        <f ca="1"/>
        <v>81.25</v>
      </c>
      <c r="L1073" s="180" vm="9819">
        <f ca="1"/>
        <v>78.099999999999994</v>
      </c>
      <c r="M1073" s="180" vm="6123">
        <f ca="1"/>
        <v>82.3</v>
      </c>
      <c r="N1073" s="180" vm="9819">
        <f ca="1"/>
        <v>78.099999999999994</v>
      </c>
      <c r="O1073" s="180" vm="9820">
        <f ca="1"/>
        <v>1406827</v>
      </c>
      <c r="Q1073" s="182">
        <f t="shared" ca="1" si="33"/>
        <v>4.1078437655395449E-2</v>
      </c>
    </row>
    <row r="1074" spans="1:17" x14ac:dyDescent="0.25">
      <c r="A1074" s="178">
        <f t="shared" si="34"/>
        <v>1070</v>
      </c>
      <c r="B1074" s="178" vm="9821">
        <f ca="1"/>
        <v>43768</v>
      </c>
      <c r="C1074" s="178" vm="9822">
        <f ca="1"/>
        <v>38.53</v>
      </c>
      <c r="D1074" s="178" vm="9823">
        <f ca="1"/>
        <v>36.36</v>
      </c>
      <c r="E1074" s="178" vm="9824">
        <f ca="1"/>
        <v>39.130000000000003</v>
      </c>
      <c r="F1074" s="178" vm="9825">
        <f ca="1"/>
        <v>35.75</v>
      </c>
      <c r="G1074" s="178" vm="9826">
        <f ca="1"/>
        <v>8608135</v>
      </c>
      <c r="I1074" s="178">
        <f ca="1"/>
        <v>1440</v>
      </c>
      <c r="J1074" s="180" vm="9827">
        <f ca="1"/>
        <v>44307</v>
      </c>
      <c r="K1074" s="180" vm="9828">
        <f ca="1"/>
        <v>77.98</v>
      </c>
      <c r="L1074" s="180" vm="6381">
        <f ca="1"/>
        <v>74.86</v>
      </c>
      <c r="M1074" s="180" vm="9829">
        <f ca="1"/>
        <v>78.219300000000004</v>
      </c>
      <c r="N1074" s="180" vm="9830">
        <f ca="1"/>
        <v>74.25</v>
      </c>
      <c r="O1074" s="180" vm="9831">
        <f ca="1"/>
        <v>868087</v>
      </c>
      <c r="Q1074" s="182">
        <f t="shared" ca="1" si="33"/>
        <v>3.8031371969540428E-2</v>
      </c>
    </row>
    <row r="1075" spans="1:17" x14ac:dyDescent="0.25">
      <c r="A1075" s="178">
        <f t="shared" si="34"/>
        <v>1071</v>
      </c>
      <c r="B1075" s="178" vm="9832">
        <f ca="1"/>
        <v>43769</v>
      </c>
      <c r="C1075" s="178" vm="9833">
        <f ca="1"/>
        <v>34.99</v>
      </c>
      <c r="D1075" s="178" vm="9834">
        <f ca="1"/>
        <v>36.055</v>
      </c>
      <c r="E1075" s="178" vm="9834">
        <f ca="1"/>
        <v>36.055</v>
      </c>
      <c r="F1075" s="178" vm="9800">
        <f ca="1"/>
        <v>34.33</v>
      </c>
      <c r="G1075" s="178" vm="9835">
        <f ca="1"/>
        <v>8487531</v>
      </c>
      <c r="I1075" s="178">
        <f ca="1"/>
        <v>1439</v>
      </c>
      <c r="J1075" s="180" vm="9836">
        <f ca="1"/>
        <v>44306</v>
      </c>
      <c r="K1075" s="180" vm="9837">
        <f ca="1"/>
        <v>75.069999999999993</v>
      </c>
      <c r="L1075" s="180" vm="6148">
        <f ca="1"/>
        <v>78.05</v>
      </c>
      <c r="M1075" s="180" vm="6148">
        <f ca="1"/>
        <v>78.05</v>
      </c>
      <c r="N1075" s="180" vm="9838">
        <f ca="1"/>
        <v>73.56</v>
      </c>
      <c r="O1075" s="180" vm="9839">
        <f ca="1"/>
        <v>1239613</v>
      </c>
      <c r="Q1075" s="182">
        <f t="shared" ca="1" si="33"/>
        <v>-3.6748168919087935E-2</v>
      </c>
    </row>
    <row r="1076" spans="1:17" x14ac:dyDescent="0.25">
      <c r="A1076" s="178">
        <f t="shared" si="34"/>
        <v>1072</v>
      </c>
      <c r="B1076" s="178" vm="9840">
        <f ca="1"/>
        <v>43770</v>
      </c>
      <c r="C1076" s="178" vm="9841">
        <f ca="1"/>
        <v>36.020000000000003</v>
      </c>
      <c r="D1076" s="178" vm="9842">
        <f ca="1"/>
        <v>35.520000000000003</v>
      </c>
      <c r="E1076" s="178" vm="9843">
        <f ca="1"/>
        <v>36.82</v>
      </c>
      <c r="F1076" s="178" vm="9844">
        <f ca="1"/>
        <v>35.44</v>
      </c>
      <c r="G1076" s="178" vm="9845">
        <f ca="1"/>
        <v>3070120</v>
      </c>
      <c r="I1076" s="178">
        <f ca="1"/>
        <v>1438</v>
      </c>
      <c r="J1076" s="180" vm="9846">
        <f ca="1"/>
        <v>44305</v>
      </c>
      <c r="K1076" s="180" vm="9847">
        <f ca="1"/>
        <v>77.88</v>
      </c>
      <c r="L1076" s="180" vm="9848">
        <f ca="1"/>
        <v>78.760000000000005</v>
      </c>
      <c r="M1076" s="180" vm="7641">
        <f ca="1"/>
        <v>79.599999999999994</v>
      </c>
      <c r="N1076" s="180" vm="5994">
        <f ca="1"/>
        <v>76.819999999999993</v>
      </c>
      <c r="O1076" s="180" vm="9849">
        <f ca="1"/>
        <v>1117886</v>
      </c>
      <c r="Q1076" s="182">
        <f t="shared" ca="1" si="33"/>
        <v>-1.4784872935613593E-2</v>
      </c>
    </row>
    <row r="1077" spans="1:17" x14ac:dyDescent="0.25">
      <c r="A1077" s="178">
        <f t="shared" si="34"/>
        <v>1073</v>
      </c>
      <c r="B1077" s="178" vm="9850">
        <f ca="1"/>
        <v>43773</v>
      </c>
      <c r="C1077" s="178" vm="9851">
        <f ca="1"/>
        <v>35.78</v>
      </c>
      <c r="D1077" s="178" vm="9852">
        <f ca="1"/>
        <v>36.380000000000003</v>
      </c>
      <c r="E1077" s="178" vm="9853">
        <f ca="1"/>
        <v>36.75</v>
      </c>
      <c r="F1077" s="178" vm="9854">
        <f ca="1"/>
        <v>35.72</v>
      </c>
      <c r="G1077" s="178" vm="9855">
        <f ca="1"/>
        <v>1878959</v>
      </c>
      <c r="I1077" s="178">
        <f ca="1"/>
        <v>1437</v>
      </c>
      <c r="J1077" s="180" vm="9856">
        <f ca="1"/>
        <v>44302</v>
      </c>
      <c r="K1077" s="180" vm="9857">
        <f ca="1"/>
        <v>79.040000000000006</v>
      </c>
      <c r="L1077" s="180" vm="9858">
        <f ca="1"/>
        <v>79.62</v>
      </c>
      <c r="M1077" s="180" vm="9859">
        <f ca="1"/>
        <v>80.37</v>
      </c>
      <c r="N1077" s="180" vm="6196">
        <f ca="1"/>
        <v>78.930000000000007</v>
      </c>
      <c r="O1077" s="180" vm="9860">
        <f ca="1"/>
        <v>710376</v>
      </c>
      <c r="Q1077" s="182">
        <f t="shared" ca="1" si="33"/>
        <v>8.1301260832503091E-3</v>
      </c>
    </row>
    <row r="1078" spans="1:17" x14ac:dyDescent="0.25">
      <c r="A1078" s="178">
        <f t="shared" si="34"/>
        <v>1074</v>
      </c>
      <c r="B1078" s="178" vm="9861">
        <f ca="1"/>
        <v>43774</v>
      </c>
      <c r="C1078" s="178" vm="9862">
        <f ca="1"/>
        <v>35.42</v>
      </c>
      <c r="D1078" s="178" vm="9863">
        <f ca="1"/>
        <v>35.840000000000003</v>
      </c>
      <c r="E1078" s="178" vm="9864">
        <f ca="1"/>
        <v>36.31</v>
      </c>
      <c r="F1078" s="178" vm="9865">
        <f ca="1"/>
        <v>34.704999999999998</v>
      </c>
      <c r="G1078" s="178" vm="9866">
        <f ca="1"/>
        <v>2376371</v>
      </c>
      <c r="I1078" s="178">
        <f ca="1"/>
        <v>1436</v>
      </c>
      <c r="J1078" s="180" vm="9867">
        <f ca="1"/>
        <v>44301</v>
      </c>
      <c r="K1078" s="180" vm="9868">
        <f ca="1"/>
        <v>78.400000000000006</v>
      </c>
      <c r="L1078" s="180" vm="9869">
        <f ca="1"/>
        <v>80.75</v>
      </c>
      <c r="M1078" s="180" vm="9870">
        <f ca="1"/>
        <v>80.849999999999994</v>
      </c>
      <c r="N1078" s="180" vm="9871">
        <f ca="1"/>
        <v>78.09</v>
      </c>
      <c r="O1078" s="180" vm="9872">
        <f ca="1"/>
        <v>881050</v>
      </c>
      <c r="Q1078" s="182">
        <f t="shared" ca="1" si="33"/>
        <v>-2.3821152840230467E-2</v>
      </c>
    </row>
    <row r="1079" spans="1:17" x14ac:dyDescent="0.25">
      <c r="A1079" s="178">
        <f t="shared" si="34"/>
        <v>1075</v>
      </c>
      <c r="B1079" s="178" vm="9873">
        <f ca="1"/>
        <v>43775</v>
      </c>
      <c r="C1079" s="178" vm="9874">
        <f ca="1"/>
        <v>35.07</v>
      </c>
      <c r="D1079" s="178" vm="9875">
        <f ca="1"/>
        <v>35.54</v>
      </c>
      <c r="E1079" s="178" vm="9876">
        <f ca="1"/>
        <v>35.67</v>
      </c>
      <c r="F1079" s="178" vm="9877">
        <f ca="1"/>
        <v>35.020000000000003</v>
      </c>
      <c r="G1079" s="178" vm="9878">
        <f ca="1"/>
        <v>1813938</v>
      </c>
      <c r="I1079" s="178">
        <f ca="1"/>
        <v>1435</v>
      </c>
      <c r="J1079" s="180" vm="9879">
        <f ca="1"/>
        <v>44300</v>
      </c>
      <c r="K1079" s="180" vm="9880">
        <f ca="1"/>
        <v>80.290000000000006</v>
      </c>
      <c r="L1079" s="180" vm="9881">
        <f ca="1"/>
        <v>79.08</v>
      </c>
      <c r="M1079" s="180" vm="9882">
        <f ca="1"/>
        <v>81.569999999999993</v>
      </c>
      <c r="N1079" s="180" vm="9883">
        <f ca="1"/>
        <v>78.84</v>
      </c>
      <c r="O1079" s="180" vm="9884">
        <f ca="1"/>
        <v>891049</v>
      </c>
      <c r="Q1079" s="182">
        <f t="shared" ca="1" si="33"/>
        <v>1.7463852344764157E-2</v>
      </c>
    </row>
    <row r="1080" spans="1:17" x14ac:dyDescent="0.25">
      <c r="A1080" s="178">
        <f t="shared" si="34"/>
        <v>1076</v>
      </c>
      <c r="B1080" s="178" vm="9885">
        <f ca="1"/>
        <v>43776</v>
      </c>
      <c r="C1080" s="178" vm="9842">
        <f ca="1"/>
        <v>35.520000000000003</v>
      </c>
      <c r="D1080" s="178" vm="9886">
        <f ca="1"/>
        <v>35.39</v>
      </c>
      <c r="E1080" s="178" vm="9887">
        <f ca="1"/>
        <v>35.869999999999997</v>
      </c>
      <c r="F1080" s="178" vm="9888">
        <f ca="1"/>
        <v>35.29</v>
      </c>
      <c r="G1080" s="178" vm="9889">
        <f ca="1"/>
        <v>1184902</v>
      </c>
      <c r="I1080" s="178">
        <f ca="1"/>
        <v>1434</v>
      </c>
      <c r="J1080" s="180" vm="9890">
        <f ca="1"/>
        <v>44299</v>
      </c>
      <c r="K1080" s="180" vm="9891">
        <f ca="1"/>
        <v>78.900000000000006</v>
      </c>
      <c r="L1080" s="180" vm="9892">
        <f ca="1"/>
        <v>82.47</v>
      </c>
      <c r="M1080" s="180" vm="9893">
        <f ca="1"/>
        <v>82.54</v>
      </c>
      <c r="N1080" s="180" vm="6669">
        <f ca="1"/>
        <v>77.739999999999995</v>
      </c>
      <c r="O1080" s="180" vm="9894">
        <f ca="1"/>
        <v>1236273</v>
      </c>
      <c r="Q1080" s="182">
        <f t="shared" ca="1" si="33"/>
        <v>-4.7038374177817019E-2</v>
      </c>
    </row>
    <row r="1081" spans="1:17" x14ac:dyDescent="0.25">
      <c r="A1081" s="178">
        <f t="shared" si="34"/>
        <v>1077</v>
      </c>
      <c r="B1081" s="178" vm="9895">
        <f ca="1"/>
        <v>43777</v>
      </c>
      <c r="C1081" s="178" vm="9896">
        <f ca="1"/>
        <v>35.56</v>
      </c>
      <c r="D1081" s="178" vm="9897">
        <f ca="1"/>
        <v>35.51</v>
      </c>
      <c r="E1081" s="178" vm="9898">
        <f ca="1"/>
        <v>35.96</v>
      </c>
      <c r="F1081" s="178" vm="9899">
        <f ca="1"/>
        <v>35.200000000000003</v>
      </c>
      <c r="G1081" s="178" vm="9900">
        <f ca="1"/>
        <v>1024271</v>
      </c>
      <c r="I1081" s="178">
        <f ca="1"/>
        <v>1433</v>
      </c>
      <c r="J1081" s="180" vm="9901">
        <f ca="1"/>
        <v>44298</v>
      </c>
      <c r="K1081" s="180" vm="7598">
        <f ca="1"/>
        <v>82.7</v>
      </c>
      <c r="L1081" s="180" vm="3947">
        <f ca="1"/>
        <v>82.29</v>
      </c>
      <c r="M1081" s="180" vm="9902">
        <f ca="1"/>
        <v>83.197699999999998</v>
      </c>
      <c r="N1081" s="180" vm="9903">
        <f ca="1"/>
        <v>80.27</v>
      </c>
      <c r="O1081" s="180" vm="9904">
        <f ca="1"/>
        <v>749864</v>
      </c>
      <c r="Q1081" s="182">
        <f t="shared" ca="1" si="33"/>
        <v>1.4739288697517231E-2</v>
      </c>
    </row>
    <row r="1082" spans="1:17" x14ac:dyDescent="0.25">
      <c r="A1082" s="178">
        <f t="shared" si="34"/>
        <v>1078</v>
      </c>
      <c r="B1082" s="178" vm="9905">
        <f ca="1"/>
        <v>43780</v>
      </c>
      <c r="C1082" s="178" vm="9906">
        <f ca="1"/>
        <v>35.5</v>
      </c>
      <c r="D1082" s="178" vm="9907">
        <f ca="1"/>
        <v>35.4</v>
      </c>
      <c r="E1082" s="178" vm="9876">
        <f ca="1"/>
        <v>35.67</v>
      </c>
      <c r="F1082" s="178" vm="9908">
        <f ca="1"/>
        <v>34.96</v>
      </c>
      <c r="G1082" s="178" vm="9909">
        <f ca="1"/>
        <v>1532457</v>
      </c>
      <c r="I1082" s="178">
        <f ca="1"/>
        <v>1432</v>
      </c>
      <c r="J1082" s="180" vm="9910">
        <f ca="1"/>
        <v>44295</v>
      </c>
      <c r="K1082" s="180" vm="9911">
        <f ca="1"/>
        <v>81.489999999999995</v>
      </c>
      <c r="L1082" s="180" vm="9912">
        <f ca="1"/>
        <v>80.709999999999994</v>
      </c>
      <c r="M1082" s="180" vm="9913">
        <f ca="1"/>
        <v>81.61</v>
      </c>
      <c r="N1082" s="180" vm="9914">
        <f ca="1"/>
        <v>79.819999999999993</v>
      </c>
      <c r="O1082" s="180" vm="9915">
        <f ca="1"/>
        <v>521169</v>
      </c>
      <c r="Q1082" s="182">
        <f t="shared" ca="1" si="33"/>
        <v>5.0439917483290691E-3</v>
      </c>
    </row>
    <row r="1083" spans="1:17" x14ac:dyDescent="0.25">
      <c r="A1083" s="178">
        <f t="shared" si="34"/>
        <v>1079</v>
      </c>
      <c r="B1083" s="178" vm="9916">
        <f ca="1"/>
        <v>43781</v>
      </c>
      <c r="C1083" s="178" vm="9917">
        <f ca="1"/>
        <v>35.380000000000003</v>
      </c>
      <c r="D1083" s="178" vm="9896">
        <f ca="1"/>
        <v>35.56</v>
      </c>
      <c r="E1083" s="178" vm="9918">
        <f ca="1"/>
        <v>35.83</v>
      </c>
      <c r="F1083" s="178" vm="9919">
        <f ca="1"/>
        <v>35.08</v>
      </c>
      <c r="G1083" s="178" vm="9920">
        <f ca="1"/>
        <v>1380262</v>
      </c>
      <c r="I1083" s="178">
        <f ca="1"/>
        <v>1431</v>
      </c>
      <c r="J1083" s="180" vm="9921">
        <f ca="1"/>
        <v>44294</v>
      </c>
      <c r="K1083" s="180" vm="9922">
        <f ca="1"/>
        <v>81.08</v>
      </c>
      <c r="L1083" s="180" vm="9923">
        <f ca="1"/>
        <v>82.32</v>
      </c>
      <c r="M1083" s="180" vm="9924">
        <f ca="1"/>
        <v>82.62</v>
      </c>
      <c r="N1083" s="180" vm="3923">
        <f ca="1"/>
        <v>79.709999999999994</v>
      </c>
      <c r="O1083" s="180" vm="9925">
        <f ca="1"/>
        <v>707568</v>
      </c>
      <c r="Q1083" s="182">
        <f t="shared" ca="1" si="33"/>
        <v>-7.9848099442391789E-3</v>
      </c>
    </row>
    <row r="1084" spans="1:17" x14ac:dyDescent="0.25">
      <c r="A1084" s="178">
        <f t="shared" si="34"/>
        <v>1080</v>
      </c>
      <c r="B1084" s="178" vm="9926">
        <f ca="1"/>
        <v>43782</v>
      </c>
      <c r="C1084" s="178" vm="9897">
        <f ca="1"/>
        <v>35.51</v>
      </c>
      <c r="D1084" s="178" vm="9927">
        <f ca="1"/>
        <v>35.11</v>
      </c>
      <c r="E1084" s="178" vm="9928">
        <f ca="1"/>
        <v>35.765000000000001</v>
      </c>
      <c r="F1084" s="178" vm="9927">
        <f ca="1"/>
        <v>35.11</v>
      </c>
      <c r="G1084" s="178" vm="9929">
        <f ca="1"/>
        <v>830916</v>
      </c>
      <c r="I1084" s="178">
        <f ca="1"/>
        <v>1430</v>
      </c>
      <c r="J1084" s="180" vm="9930">
        <f ca="1"/>
        <v>44293</v>
      </c>
      <c r="K1084" s="180" vm="9931">
        <f ca="1"/>
        <v>81.73</v>
      </c>
      <c r="L1084" s="180" vm="9932">
        <f ca="1"/>
        <v>82.15</v>
      </c>
      <c r="M1084" s="180" vm="4107">
        <f ca="1"/>
        <v>84.78</v>
      </c>
      <c r="N1084" s="180" vm="9933">
        <f ca="1"/>
        <v>81.239999999999995</v>
      </c>
      <c r="O1084" s="180" vm="9934">
        <f ca="1"/>
        <v>1333771</v>
      </c>
      <c r="Q1084" s="182">
        <f t="shared" ca="1" si="33"/>
        <v>-5.3691404150580969E-3</v>
      </c>
    </row>
    <row r="1085" spans="1:17" x14ac:dyDescent="0.25">
      <c r="A1085" s="178">
        <f t="shared" si="34"/>
        <v>1081</v>
      </c>
      <c r="B1085" s="178" vm="9935">
        <f ca="1"/>
        <v>43783</v>
      </c>
      <c r="C1085" s="178" vm="9936">
        <f ca="1"/>
        <v>36.08</v>
      </c>
      <c r="D1085" s="178" vm="9937">
        <f ca="1"/>
        <v>35.68</v>
      </c>
      <c r="E1085" s="178" vm="9938">
        <f ca="1"/>
        <v>36.18</v>
      </c>
      <c r="F1085" s="178" vm="9939">
        <f ca="1"/>
        <v>35.414999999999999</v>
      </c>
      <c r="G1085" s="178" vm="9940">
        <f ca="1"/>
        <v>1052810</v>
      </c>
      <c r="I1085" s="178">
        <f ca="1"/>
        <v>1429</v>
      </c>
      <c r="J1085" s="180" vm="9941">
        <f ca="1"/>
        <v>44292</v>
      </c>
      <c r="K1085" s="180" vm="9942">
        <f ca="1"/>
        <v>82.17</v>
      </c>
      <c r="L1085" s="180" vm="9943">
        <f ca="1"/>
        <v>81.885000000000005</v>
      </c>
      <c r="M1085" s="180" vm="9944">
        <f ca="1"/>
        <v>83.29</v>
      </c>
      <c r="N1085" s="180" vm="9945">
        <f ca="1"/>
        <v>81.14</v>
      </c>
      <c r="O1085" s="180" vm="9946">
        <f ca="1"/>
        <v>1028350</v>
      </c>
      <c r="Q1085" s="182">
        <f t="shared" ca="1" si="33"/>
        <v>2.5264761145478917E-2</v>
      </c>
    </row>
    <row r="1086" spans="1:17" x14ac:dyDescent="0.25">
      <c r="A1086" s="178">
        <f t="shared" si="34"/>
        <v>1082</v>
      </c>
      <c r="B1086" s="178" vm="9947">
        <f ca="1"/>
        <v>43784</v>
      </c>
      <c r="C1086" s="178" vm="9948">
        <f ca="1"/>
        <v>36.659999999999997</v>
      </c>
      <c r="D1086" s="178" vm="9949">
        <f ca="1"/>
        <v>36.24</v>
      </c>
      <c r="E1086" s="178" vm="9950">
        <f ca="1"/>
        <v>37</v>
      </c>
      <c r="F1086" s="178" vm="9951">
        <f ca="1"/>
        <v>36.049999999999997</v>
      </c>
      <c r="G1086" s="178" vm="9952">
        <f ca="1"/>
        <v>2501649</v>
      </c>
      <c r="I1086" s="178">
        <f ca="1"/>
        <v>1428</v>
      </c>
      <c r="J1086" s="180" vm="9953">
        <f ca="1"/>
        <v>44291</v>
      </c>
      <c r="K1086" s="180" vm="7587">
        <f ca="1"/>
        <v>80.12</v>
      </c>
      <c r="L1086" s="180" vm="9954">
        <f ca="1"/>
        <v>81.069999999999993</v>
      </c>
      <c r="M1086" s="180" vm="9955">
        <f ca="1"/>
        <v>81.3</v>
      </c>
      <c r="N1086" s="180" vm="9956">
        <f ca="1"/>
        <v>78.260000000000005</v>
      </c>
      <c r="O1086" s="180" vm="9957">
        <f ca="1"/>
        <v>703813</v>
      </c>
      <c r="Q1086" s="182">
        <f t="shared" ca="1" si="33"/>
        <v>7.0140568118460291E-3</v>
      </c>
    </row>
    <row r="1087" spans="1:17" x14ac:dyDescent="0.25">
      <c r="A1087" s="178">
        <f t="shared" si="34"/>
        <v>1083</v>
      </c>
      <c r="B1087" s="178" vm="9958">
        <f ca="1"/>
        <v>43787</v>
      </c>
      <c r="C1087" s="178" vm="9959">
        <f ca="1"/>
        <v>35.47</v>
      </c>
      <c r="D1087" s="178" vm="9960">
        <f ca="1"/>
        <v>36.68</v>
      </c>
      <c r="E1087" s="178" vm="9961">
        <f ca="1"/>
        <v>36.81</v>
      </c>
      <c r="F1087" s="178" vm="9962">
        <f ca="1"/>
        <v>35.22</v>
      </c>
      <c r="G1087" s="178" vm="9963">
        <f ca="1"/>
        <v>1235354</v>
      </c>
      <c r="I1087" s="178">
        <f ca="1"/>
        <v>1427</v>
      </c>
      <c r="J1087" s="180" vm="9964">
        <f ca="1"/>
        <v>44287</v>
      </c>
      <c r="K1087" s="180" vm="7541">
        <f ca="1"/>
        <v>79.56</v>
      </c>
      <c r="L1087" s="180" vm="9965">
        <f ca="1"/>
        <v>81.099999999999994</v>
      </c>
      <c r="M1087" s="180" vm="9966">
        <f ca="1"/>
        <v>82.43</v>
      </c>
      <c r="N1087" s="180" vm="9967">
        <f ca="1"/>
        <v>79.09</v>
      </c>
      <c r="O1087" s="180" vm="9968">
        <f ca="1"/>
        <v>954887</v>
      </c>
      <c r="Q1087" s="182">
        <f t="shared" ca="1" si="33"/>
        <v>-1.1124419452620774E-2</v>
      </c>
    </row>
    <row r="1088" spans="1:17" x14ac:dyDescent="0.25">
      <c r="A1088" s="178">
        <f t="shared" si="34"/>
        <v>1084</v>
      </c>
      <c r="B1088" s="178" vm="9969">
        <f ca="1"/>
        <v>43788</v>
      </c>
      <c r="C1088" s="178" vm="9970">
        <f ca="1"/>
        <v>34.799999999999997</v>
      </c>
      <c r="D1088" s="178" vm="9844">
        <f ca="1"/>
        <v>35.44</v>
      </c>
      <c r="E1088" s="178" vm="9971">
        <f ca="1"/>
        <v>35.6203</v>
      </c>
      <c r="F1088" s="178" vm="9972">
        <f ca="1"/>
        <v>34.61</v>
      </c>
      <c r="G1088" s="178" vm="9973">
        <f ca="1"/>
        <v>1774081</v>
      </c>
      <c r="I1088" s="178">
        <f ca="1"/>
        <v>1426</v>
      </c>
      <c r="J1088" s="180" vm="9974">
        <f ca="1"/>
        <v>44286</v>
      </c>
      <c r="K1088" s="180" vm="9975">
        <f ca="1"/>
        <v>80.45</v>
      </c>
      <c r="L1088" s="180" vm="5983">
        <f ca="1"/>
        <v>77.56</v>
      </c>
      <c r="M1088" s="180" vm="9976">
        <f ca="1"/>
        <v>80.84</v>
      </c>
      <c r="N1088" s="180" vm="9977">
        <f ca="1"/>
        <v>77.040000000000006</v>
      </c>
      <c r="O1088" s="180" vm="9978">
        <f ca="1"/>
        <v>948404</v>
      </c>
      <c r="Q1088" s="182">
        <f t="shared" ca="1" si="33"/>
        <v>3.4909324476062903E-2</v>
      </c>
    </row>
    <row r="1089" spans="1:17" x14ac:dyDescent="0.25">
      <c r="A1089" s="178">
        <f t="shared" si="34"/>
        <v>1085</v>
      </c>
      <c r="B1089" s="178" vm="9979">
        <f ca="1"/>
        <v>43789</v>
      </c>
      <c r="C1089" s="178" vm="9980">
        <f ca="1"/>
        <v>34.729999999999997</v>
      </c>
      <c r="D1089" s="178" vm="9981">
        <f ca="1"/>
        <v>35.03</v>
      </c>
      <c r="E1089" s="178" vm="9982">
        <f ca="1"/>
        <v>35.35</v>
      </c>
      <c r="F1089" s="178" vm="9983">
        <f ca="1"/>
        <v>34.51</v>
      </c>
      <c r="G1089" s="178" vm="9984">
        <f ca="1"/>
        <v>1349634</v>
      </c>
      <c r="I1089" s="178">
        <f ca="1"/>
        <v>1425</v>
      </c>
      <c r="J1089" s="180" vm="9985">
        <f ca="1"/>
        <v>44285</v>
      </c>
      <c r="K1089" s="180" vm="6170">
        <f ca="1"/>
        <v>77.69</v>
      </c>
      <c r="L1089" s="180" vm="9986">
        <f ca="1"/>
        <v>74.77</v>
      </c>
      <c r="M1089" s="180" vm="7565">
        <f ca="1"/>
        <v>78.27</v>
      </c>
      <c r="N1089" s="180" vm="9987">
        <f ca="1"/>
        <v>74.125</v>
      </c>
      <c r="O1089" s="180" vm="9988">
        <f ca="1"/>
        <v>847831</v>
      </c>
      <c r="Q1089" s="182">
        <f t="shared" ca="1" si="33"/>
        <v>3.6973272719735537E-2</v>
      </c>
    </row>
    <row r="1090" spans="1:17" x14ac:dyDescent="0.25">
      <c r="A1090" s="178">
        <f t="shared" si="34"/>
        <v>1086</v>
      </c>
      <c r="B1090" s="178" vm="9989">
        <f ca="1"/>
        <v>43790</v>
      </c>
      <c r="C1090" s="178" vm="9990">
        <f ca="1"/>
        <v>34.409999999999997</v>
      </c>
      <c r="D1090" s="178" vm="9980">
        <f ca="1"/>
        <v>34.729999999999997</v>
      </c>
      <c r="E1090" s="178" vm="9991">
        <f ca="1"/>
        <v>35.01</v>
      </c>
      <c r="F1090" s="178" vm="9992">
        <f ca="1"/>
        <v>34.119999999999997</v>
      </c>
      <c r="G1090" s="178" vm="9993">
        <f ca="1"/>
        <v>945814</v>
      </c>
      <c r="I1090" s="178">
        <f ca="1"/>
        <v>1424</v>
      </c>
      <c r="J1090" s="180" vm="9994">
        <f ca="1"/>
        <v>44284</v>
      </c>
      <c r="K1090" s="180" vm="9995">
        <f ca="1"/>
        <v>74.87</v>
      </c>
      <c r="L1090" s="180" vm="9996">
        <f ca="1"/>
        <v>80.3</v>
      </c>
      <c r="M1090" s="180" vm="9997">
        <f ca="1"/>
        <v>81.429900000000004</v>
      </c>
      <c r="N1090" s="180" vm="6465">
        <f ca="1"/>
        <v>73.7</v>
      </c>
      <c r="O1090" s="180" vm="9998">
        <f ca="1"/>
        <v>1185028</v>
      </c>
      <c r="Q1090" s="182">
        <f t="shared" ca="1" si="33"/>
        <v>-7.3124833380389456E-2</v>
      </c>
    </row>
    <row r="1091" spans="1:17" x14ac:dyDescent="0.25">
      <c r="A1091" s="178">
        <f t="shared" si="34"/>
        <v>1087</v>
      </c>
      <c r="B1091" s="178" vm="9999">
        <f ca="1"/>
        <v>43791</v>
      </c>
      <c r="C1091" s="178" vm="10000">
        <f ca="1"/>
        <v>34.21</v>
      </c>
      <c r="D1091" s="178" vm="10001">
        <f ca="1"/>
        <v>34.479999999999997</v>
      </c>
      <c r="E1091" s="178" vm="10002">
        <f ca="1"/>
        <v>34.56</v>
      </c>
      <c r="F1091" s="178" vm="9790">
        <f ca="1"/>
        <v>33.9</v>
      </c>
      <c r="G1091" s="178" vm="10003">
        <f ca="1"/>
        <v>941939</v>
      </c>
      <c r="I1091" s="178">
        <f ca="1"/>
        <v>1423</v>
      </c>
      <c r="J1091" s="180" vm="10004">
        <f ca="1"/>
        <v>44281</v>
      </c>
      <c r="K1091" s="180" vm="10005">
        <f ca="1"/>
        <v>80.55</v>
      </c>
      <c r="L1091" s="180" vm="7411">
        <f ca="1"/>
        <v>78.5</v>
      </c>
      <c r="M1091" s="180" vm="6585">
        <f ca="1"/>
        <v>80.59</v>
      </c>
      <c r="N1091" s="180" vm="10006">
        <f ca="1"/>
        <v>77.17</v>
      </c>
      <c r="O1091" s="180" vm="10007">
        <f ca="1"/>
        <v>751826</v>
      </c>
      <c r="Q1091" s="182">
        <f t="shared" ca="1" si="33"/>
        <v>3.5508184198906251E-2</v>
      </c>
    </row>
    <row r="1092" spans="1:17" x14ac:dyDescent="0.25">
      <c r="A1092" s="178">
        <f t="shared" si="34"/>
        <v>1088</v>
      </c>
      <c r="B1092" s="178" vm="10008">
        <f ca="1"/>
        <v>43794</v>
      </c>
      <c r="C1092" s="178" vm="10009">
        <f ca="1"/>
        <v>35.06</v>
      </c>
      <c r="D1092" s="178" vm="10010">
        <f ca="1"/>
        <v>34.32</v>
      </c>
      <c r="E1092" s="178" vm="9962">
        <f ca="1"/>
        <v>35.22</v>
      </c>
      <c r="F1092" s="178" vm="10010">
        <f ca="1"/>
        <v>34.32</v>
      </c>
      <c r="G1092" s="178" vm="10011">
        <f ca="1"/>
        <v>992268</v>
      </c>
      <c r="I1092" s="178">
        <f ca="1"/>
        <v>1422</v>
      </c>
      <c r="J1092" s="180" vm="10012">
        <f ca="1"/>
        <v>44280</v>
      </c>
      <c r="K1092" s="180" vm="6669">
        <f ca="1"/>
        <v>77.739999999999995</v>
      </c>
      <c r="L1092" s="180" vm="6694">
        <f ca="1"/>
        <v>72</v>
      </c>
      <c r="M1092" s="180" vm="10013">
        <f ca="1"/>
        <v>78.299899999999994</v>
      </c>
      <c r="N1092" s="180" vm="10014">
        <f ca="1"/>
        <v>70.37</v>
      </c>
      <c r="O1092" s="180" vm="10015">
        <f ca="1"/>
        <v>1659917</v>
      </c>
      <c r="Q1092" s="182">
        <f t="shared" ca="1" si="33"/>
        <v>5.9491677526900363E-2</v>
      </c>
    </row>
    <row r="1093" spans="1:17" x14ac:dyDescent="0.25">
      <c r="A1093" s="178">
        <f t="shared" si="34"/>
        <v>1089</v>
      </c>
      <c r="B1093" s="178" vm="10016">
        <f ca="1"/>
        <v>43795</v>
      </c>
      <c r="C1093" s="178" vm="10017">
        <f ca="1"/>
        <v>35.479999999999997</v>
      </c>
      <c r="D1093" s="178" vm="10018">
        <f ca="1"/>
        <v>35.159999999999997</v>
      </c>
      <c r="E1093" s="178" vm="10019">
        <f ca="1"/>
        <v>35.69</v>
      </c>
      <c r="F1093" s="178" vm="10020">
        <f ca="1"/>
        <v>35</v>
      </c>
      <c r="G1093" s="178" vm="10021">
        <f ca="1"/>
        <v>1140927</v>
      </c>
      <c r="I1093" s="178">
        <f ca="1"/>
        <v>1421</v>
      </c>
      <c r="J1093" s="180" vm="10022">
        <f ca="1"/>
        <v>44279</v>
      </c>
      <c r="K1093" s="180" vm="7421">
        <f ca="1"/>
        <v>73.25</v>
      </c>
      <c r="L1093" s="180" vm="10023">
        <f ca="1"/>
        <v>77.42</v>
      </c>
      <c r="M1093" s="180" vm="6214">
        <f ca="1"/>
        <v>78.06</v>
      </c>
      <c r="N1093" s="180" vm="10024">
        <f ca="1"/>
        <v>73.13</v>
      </c>
      <c r="O1093" s="180" vm="10025">
        <f ca="1"/>
        <v>1170722</v>
      </c>
      <c r="Q1093" s="182">
        <f t="shared" ca="1" si="33"/>
        <v>-2.5474792248646214E-2</v>
      </c>
    </row>
    <row r="1094" spans="1:17" x14ac:dyDescent="0.25">
      <c r="A1094" s="178">
        <f t="shared" si="34"/>
        <v>1090</v>
      </c>
      <c r="B1094" s="178" vm="10026">
        <f ca="1"/>
        <v>43796</v>
      </c>
      <c r="C1094" s="178" vm="10027">
        <f ca="1"/>
        <v>35.284999999999997</v>
      </c>
      <c r="D1094" s="178" vm="10028">
        <f ca="1"/>
        <v>35.770000000000003</v>
      </c>
      <c r="E1094" s="178" vm="10029">
        <f ca="1"/>
        <v>35.86</v>
      </c>
      <c r="F1094" s="178" vm="9908">
        <f ca="1"/>
        <v>34.96</v>
      </c>
      <c r="G1094" s="178" vm="10030">
        <f ca="1"/>
        <v>813820</v>
      </c>
      <c r="I1094" s="178">
        <f ca="1"/>
        <v>1420</v>
      </c>
      <c r="J1094" s="180" vm="10031">
        <f ca="1"/>
        <v>44278</v>
      </c>
      <c r="K1094" s="180" vm="10032">
        <f ca="1"/>
        <v>75.14</v>
      </c>
      <c r="L1094" s="180" vm="6584">
        <f ca="1"/>
        <v>78.69</v>
      </c>
      <c r="M1094" s="180" vm="6585">
        <f ca="1"/>
        <v>80.59</v>
      </c>
      <c r="N1094" s="180" vm="6467">
        <f ca="1"/>
        <v>74.599999999999994</v>
      </c>
      <c r="O1094" s="180" vm="10033">
        <f ca="1"/>
        <v>1431880</v>
      </c>
      <c r="Q1094" s="182">
        <f t="shared" ref="Q1094:Q1157" ca="1" si="35">LN(K1094/K1095)</f>
        <v>-5.0474487071061169E-2</v>
      </c>
    </row>
    <row r="1095" spans="1:17" x14ac:dyDescent="0.25">
      <c r="A1095" s="178">
        <f t="shared" ref="A1095:A1158" si="36">A1094+1</f>
        <v>1091</v>
      </c>
      <c r="B1095" s="178" vm="10034">
        <f ca="1"/>
        <v>43798</v>
      </c>
      <c r="C1095" s="178" vm="10035">
        <f ca="1"/>
        <v>34.9</v>
      </c>
      <c r="D1095" s="178" vm="10036">
        <f ca="1"/>
        <v>35.1</v>
      </c>
      <c r="E1095" s="178" vm="10037">
        <f ca="1"/>
        <v>35.299999999999997</v>
      </c>
      <c r="F1095" s="178" vm="10038">
        <f ca="1"/>
        <v>34.89</v>
      </c>
      <c r="G1095" s="178" vm="10039">
        <f ca="1"/>
        <v>421128</v>
      </c>
      <c r="I1095" s="178">
        <f ca="1"/>
        <v>1419</v>
      </c>
      <c r="J1095" s="180" vm="10040">
        <f ca="1"/>
        <v>44277</v>
      </c>
      <c r="K1095" s="180" vm="10041">
        <f ca="1"/>
        <v>79.03</v>
      </c>
      <c r="L1095" s="180" vm="10042">
        <f ca="1"/>
        <v>77.876000000000005</v>
      </c>
      <c r="M1095" s="180" vm="10043">
        <f ca="1"/>
        <v>79.8</v>
      </c>
      <c r="N1095" s="180" vm="10044">
        <f ca="1"/>
        <v>76.7</v>
      </c>
      <c r="O1095" s="180" vm="10045">
        <f ca="1"/>
        <v>927877</v>
      </c>
      <c r="Q1095" s="182">
        <f t="shared" ca="1" si="35"/>
        <v>2.3298544896159568E-2</v>
      </c>
    </row>
    <row r="1096" spans="1:17" x14ac:dyDescent="0.25">
      <c r="A1096" s="178">
        <f t="shared" si="36"/>
        <v>1092</v>
      </c>
      <c r="B1096" s="178" vm="10046">
        <f ca="1"/>
        <v>43801</v>
      </c>
      <c r="C1096" s="178" vm="9780">
        <f ca="1"/>
        <v>33.43</v>
      </c>
      <c r="D1096" s="178" vm="10047">
        <f ca="1"/>
        <v>34.979999999999997</v>
      </c>
      <c r="E1096" s="178" vm="10037">
        <f ca="1"/>
        <v>35.299999999999997</v>
      </c>
      <c r="F1096" s="178" vm="10048">
        <f ca="1"/>
        <v>33.314999999999998</v>
      </c>
      <c r="G1096" s="178" vm="10049">
        <f ca="1"/>
        <v>1418014</v>
      </c>
      <c r="I1096" s="178">
        <f ca="1"/>
        <v>1418</v>
      </c>
      <c r="J1096" s="180" vm="10050">
        <f ca="1"/>
        <v>44274</v>
      </c>
      <c r="K1096" s="180" vm="10051">
        <f ca="1"/>
        <v>77.209999999999994</v>
      </c>
      <c r="L1096" s="180" vm="10052">
        <f ca="1"/>
        <v>77.63</v>
      </c>
      <c r="M1096" s="180" vm="10053">
        <f ca="1"/>
        <v>78.020300000000006</v>
      </c>
      <c r="N1096" s="180" vm="7500">
        <f ca="1"/>
        <v>75.12</v>
      </c>
      <c r="O1096" s="180" vm="10054">
        <f ca="1"/>
        <v>2126621</v>
      </c>
      <c r="Q1096" s="182">
        <f t="shared" ca="1" si="35"/>
        <v>-8.5117872681704215E-3</v>
      </c>
    </row>
    <row r="1097" spans="1:17" x14ac:dyDescent="0.25">
      <c r="A1097" s="178">
        <f t="shared" si="36"/>
        <v>1093</v>
      </c>
      <c r="B1097" s="178" vm="10055">
        <f ca="1"/>
        <v>43802</v>
      </c>
      <c r="C1097" s="178" vm="10056">
        <f ca="1"/>
        <v>34.22</v>
      </c>
      <c r="D1097" s="178" vm="9789">
        <f ca="1"/>
        <v>33.21</v>
      </c>
      <c r="E1097" s="178" vm="10057">
        <f ca="1"/>
        <v>34.270000000000003</v>
      </c>
      <c r="F1097" s="178" vm="10058">
        <f ca="1"/>
        <v>32.75</v>
      </c>
      <c r="G1097" s="178" vm="10059">
        <f ca="1"/>
        <v>1724691</v>
      </c>
      <c r="I1097" s="178">
        <f ca="1"/>
        <v>1417</v>
      </c>
      <c r="J1097" s="180" vm="10060">
        <f ca="1"/>
        <v>44273</v>
      </c>
      <c r="K1097" s="180" vm="10061">
        <f ca="1"/>
        <v>77.87</v>
      </c>
      <c r="L1097" s="180" vm="10062">
        <f ca="1"/>
        <v>80.569999999999993</v>
      </c>
      <c r="M1097" s="180" vm="10063">
        <f ca="1"/>
        <v>81.778999999999996</v>
      </c>
      <c r="N1097" s="180" vm="10064">
        <f ca="1"/>
        <v>77.403800000000004</v>
      </c>
      <c r="O1097" s="180" vm="10065">
        <f ca="1"/>
        <v>914062</v>
      </c>
      <c r="Q1097" s="182">
        <f t="shared" ca="1" si="35"/>
        <v>-4.7523516302534839E-2</v>
      </c>
    </row>
    <row r="1098" spans="1:17" x14ac:dyDescent="0.25">
      <c r="A1098" s="178">
        <f t="shared" si="36"/>
        <v>1094</v>
      </c>
      <c r="B1098" s="178" vm="10066">
        <f ca="1"/>
        <v>43803</v>
      </c>
      <c r="C1098" s="178" vm="10067">
        <f ca="1"/>
        <v>35.89</v>
      </c>
      <c r="D1098" s="178" vm="9800">
        <f ca="1"/>
        <v>34.33</v>
      </c>
      <c r="E1098" s="178" vm="10068">
        <f ca="1"/>
        <v>36.14</v>
      </c>
      <c r="F1098" s="178" vm="10069">
        <f ca="1"/>
        <v>33.97</v>
      </c>
      <c r="G1098" s="178" vm="10070">
        <f ca="1"/>
        <v>1746522</v>
      </c>
      <c r="I1098" s="178">
        <f ca="1"/>
        <v>1416</v>
      </c>
      <c r="J1098" s="180" vm="10071">
        <f ca="1"/>
        <v>44272</v>
      </c>
      <c r="K1098" s="180" vm="10072">
        <f ca="1"/>
        <v>81.66</v>
      </c>
      <c r="L1098" s="180" vm="10073">
        <f ca="1"/>
        <v>81.260000000000005</v>
      </c>
      <c r="M1098" s="180" vm="10074">
        <f ca="1"/>
        <v>81.805000000000007</v>
      </c>
      <c r="N1098" s="180" vm="9857">
        <f ca="1"/>
        <v>79.040000000000006</v>
      </c>
      <c r="O1098" s="180" vm="10075">
        <f ca="1"/>
        <v>971147</v>
      </c>
      <c r="Q1098" s="182">
        <f t="shared" ca="1" si="35"/>
        <v>7.3502392136837668E-4</v>
      </c>
    </row>
    <row r="1099" spans="1:17" x14ac:dyDescent="0.25">
      <c r="A1099" s="178">
        <f t="shared" si="36"/>
        <v>1095</v>
      </c>
      <c r="B1099" s="178" vm="10076">
        <f ca="1"/>
        <v>43804</v>
      </c>
      <c r="C1099" s="178" vm="9948">
        <f ca="1"/>
        <v>36.659999999999997</v>
      </c>
      <c r="D1099" s="178" vm="10077">
        <f ca="1"/>
        <v>36.159999999999997</v>
      </c>
      <c r="E1099" s="178" vm="10078">
        <f ca="1"/>
        <v>36.99</v>
      </c>
      <c r="F1099" s="178" vm="10079">
        <f ca="1"/>
        <v>35.630000000000003</v>
      </c>
      <c r="G1099" s="178" vm="10080">
        <f ca="1"/>
        <v>1490369</v>
      </c>
      <c r="I1099" s="178">
        <f ca="1"/>
        <v>1415</v>
      </c>
      <c r="J1099" s="180" vm="10081">
        <f ca="1"/>
        <v>44271</v>
      </c>
      <c r="K1099" s="180" vm="10082">
        <f ca="1"/>
        <v>81.599999999999994</v>
      </c>
      <c r="L1099" s="180" vm="10083">
        <f ca="1"/>
        <v>84.79</v>
      </c>
      <c r="M1099" s="180" vm="10083">
        <f ca="1"/>
        <v>84.79</v>
      </c>
      <c r="N1099" s="180" vm="10084">
        <f ca="1"/>
        <v>81.33</v>
      </c>
      <c r="O1099" s="180" vm="10085">
        <f ca="1"/>
        <v>780775</v>
      </c>
      <c r="Q1099" s="182">
        <f t="shared" ca="1" si="35"/>
        <v>-3.8466280827796052E-2</v>
      </c>
    </row>
    <row r="1100" spans="1:17" x14ac:dyDescent="0.25">
      <c r="A1100" s="178">
        <f t="shared" si="36"/>
        <v>1096</v>
      </c>
      <c r="B1100" s="178" vm="10086">
        <f ca="1"/>
        <v>43805</v>
      </c>
      <c r="C1100" s="178" vm="10087">
        <f ca="1"/>
        <v>35.46</v>
      </c>
      <c r="D1100" s="178" vm="10088">
        <f ca="1"/>
        <v>36.700000000000003</v>
      </c>
      <c r="E1100" s="178" vm="10089">
        <f ca="1"/>
        <v>36.979999999999997</v>
      </c>
      <c r="F1100" s="178" vm="10090">
        <f ca="1"/>
        <v>35.409999999999997</v>
      </c>
      <c r="G1100" s="178" vm="10091">
        <f ca="1"/>
        <v>1140285</v>
      </c>
      <c r="I1100" s="178">
        <f ca="1"/>
        <v>1414</v>
      </c>
      <c r="J1100" s="180" vm="10092">
        <f ca="1"/>
        <v>44270</v>
      </c>
      <c r="K1100" s="180" vm="4114">
        <f ca="1"/>
        <v>84.8</v>
      </c>
      <c r="L1100" s="180" vm="10093">
        <f ca="1"/>
        <v>82</v>
      </c>
      <c r="M1100" s="180" vm="4213">
        <f ca="1"/>
        <v>86.4</v>
      </c>
      <c r="N1100" s="180" vm="3941">
        <f ca="1"/>
        <v>81.63</v>
      </c>
      <c r="O1100" s="180" vm="10094">
        <f ca="1"/>
        <v>1058099</v>
      </c>
      <c r="Q1100" s="182">
        <f t="shared" ca="1" si="35"/>
        <v>3.8098701334592686E-2</v>
      </c>
    </row>
    <row r="1101" spans="1:17" x14ac:dyDescent="0.25">
      <c r="A1101" s="178">
        <f t="shared" si="36"/>
        <v>1097</v>
      </c>
      <c r="B1101" s="178" vm="10095">
        <f ca="1"/>
        <v>43808</v>
      </c>
      <c r="C1101" s="178" vm="10096">
        <f ca="1"/>
        <v>36.270000000000003</v>
      </c>
      <c r="D1101" s="178" vm="10087">
        <f ca="1"/>
        <v>35.46</v>
      </c>
      <c r="E1101" s="178" vm="10097">
        <f ca="1"/>
        <v>36.39</v>
      </c>
      <c r="F1101" s="178" vm="10037">
        <f ca="1"/>
        <v>35.299999999999997</v>
      </c>
      <c r="G1101" s="178" vm="10098">
        <f ca="1"/>
        <v>949577</v>
      </c>
      <c r="I1101" s="178">
        <f ca="1"/>
        <v>1413</v>
      </c>
      <c r="J1101" s="180" vm="10099">
        <f ca="1"/>
        <v>44267</v>
      </c>
      <c r="K1101" s="180" vm="3941">
        <f ca="1"/>
        <v>81.63</v>
      </c>
      <c r="L1101" s="180" vm="10100">
        <f ca="1"/>
        <v>81.31</v>
      </c>
      <c r="M1101" s="180" vm="6390">
        <f ca="1"/>
        <v>83.59</v>
      </c>
      <c r="N1101" s="180" vm="10101">
        <f ca="1"/>
        <v>80.730400000000003</v>
      </c>
      <c r="O1101" s="180" vm="10102">
        <f ca="1"/>
        <v>933832</v>
      </c>
      <c r="Q1101" s="182">
        <f t="shared" ca="1" si="35"/>
        <v>-1.1328460269988089E-2</v>
      </c>
    </row>
    <row r="1102" spans="1:17" x14ac:dyDescent="0.25">
      <c r="A1102" s="178">
        <f t="shared" si="36"/>
        <v>1098</v>
      </c>
      <c r="B1102" s="178" vm="10103">
        <f ca="1"/>
        <v>43809</v>
      </c>
      <c r="C1102" s="178" vm="10104">
        <f ca="1"/>
        <v>35.594999999999999</v>
      </c>
      <c r="D1102" s="178" vm="10105">
        <f ca="1"/>
        <v>36.15</v>
      </c>
      <c r="E1102" s="178" vm="10106">
        <f ca="1"/>
        <v>36.450000000000003</v>
      </c>
      <c r="F1102" s="178" vm="10107">
        <f ca="1"/>
        <v>35.369999999999997</v>
      </c>
      <c r="G1102" s="178" vm="10108">
        <f ca="1"/>
        <v>822288</v>
      </c>
      <c r="I1102" s="178">
        <f ca="1"/>
        <v>1412</v>
      </c>
      <c r="J1102" s="180" vm="10109">
        <f ca="1"/>
        <v>44266</v>
      </c>
      <c r="K1102" s="180" vm="10110">
        <f ca="1"/>
        <v>82.56</v>
      </c>
      <c r="L1102" s="180" vm="10111">
        <f ca="1"/>
        <v>78.739999999999995</v>
      </c>
      <c r="M1102" s="180" vm="10112">
        <f ca="1"/>
        <v>82.82</v>
      </c>
      <c r="N1102" s="180" vm="10113">
        <f ca="1"/>
        <v>77.8</v>
      </c>
      <c r="O1102" s="180" vm="10114">
        <f ca="1"/>
        <v>1376269</v>
      </c>
      <c r="Q1102" s="182">
        <f t="shared" ca="1" si="35"/>
        <v>6.0798752770923177E-2</v>
      </c>
    </row>
    <row r="1103" spans="1:17" x14ac:dyDescent="0.25">
      <c r="A1103" s="178">
        <f t="shared" si="36"/>
        <v>1099</v>
      </c>
      <c r="B1103" s="178" vm="10115">
        <f ca="1"/>
        <v>43810</v>
      </c>
      <c r="C1103" s="178" vm="10116">
        <f ca="1"/>
        <v>35.659999999999997</v>
      </c>
      <c r="D1103" s="178" vm="10117">
        <f ca="1"/>
        <v>35.57</v>
      </c>
      <c r="E1103" s="178" vm="10118">
        <f ca="1"/>
        <v>35.71</v>
      </c>
      <c r="F1103" s="178" vm="9874">
        <f ca="1"/>
        <v>35.07</v>
      </c>
      <c r="G1103" s="178" vm="10119">
        <f ca="1"/>
        <v>663280</v>
      </c>
      <c r="I1103" s="178">
        <f ca="1"/>
        <v>1411</v>
      </c>
      <c r="J1103" s="180" vm="10120">
        <f ca="1"/>
        <v>44265</v>
      </c>
      <c r="K1103" s="180" vm="6170">
        <f ca="1"/>
        <v>77.69</v>
      </c>
      <c r="L1103" s="180" vm="6066">
        <f ca="1"/>
        <v>78</v>
      </c>
      <c r="M1103" s="180" vm="10121">
        <f ca="1"/>
        <v>80.9054</v>
      </c>
      <c r="N1103" s="180" vm="10122">
        <f ca="1"/>
        <v>76.89</v>
      </c>
      <c r="O1103" s="180" vm="10123">
        <f ca="1"/>
        <v>924428</v>
      </c>
      <c r="Q1103" s="182">
        <f t="shared" ca="1" si="35"/>
        <v>1.1261526044570648E-2</v>
      </c>
    </row>
    <row r="1104" spans="1:17" x14ac:dyDescent="0.25">
      <c r="A1104" s="178">
        <f t="shared" si="36"/>
        <v>1100</v>
      </c>
      <c r="B1104" s="178" vm="10124">
        <f ca="1"/>
        <v>43811</v>
      </c>
      <c r="C1104" s="178" vm="10125">
        <f ca="1"/>
        <v>35.909999999999997</v>
      </c>
      <c r="D1104" s="178" vm="10126">
        <f ca="1"/>
        <v>35.65</v>
      </c>
      <c r="E1104" s="178" vm="10127">
        <f ca="1"/>
        <v>36.19</v>
      </c>
      <c r="F1104" s="178" vm="9888">
        <f ca="1"/>
        <v>35.29</v>
      </c>
      <c r="G1104" s="178" vm="10128">
        <f ca="1"/>
        <v>897418</v>
      </c>
      <c r="I1104" s="178">
        <f ca="1"/>
        <v>1410</v>
      </c>
      <c r="J1104" s="180" vm="10129">
        <f ca="1"/>
        <v>44264</v>
      </c>
      <c r="K1104" s="180" vm="5994">
        <f ca="1"/>
        <v>76.819999999999993</v>
      </c>
      <c r="L1104" s="180" vm="10044">
        <f ca="1"/>
        <v>76.7</v>
      </c>
      <c r="M1104" s="180" vm="10130">
        <f ca="1"/>
        <v>78.13</v>
      </c>
      <c r="N1104" s="180" vm="6158">
        <f ca="1"/>
        <v>76.099999999999994</v>
      </c>
      <c r="O1104" s="180" vm="10131">
        <f ca="1"/>
        <v>907777</v>
      </c>
      <c r="Q1104" s="182">
        <f t="shared" ca="1" si="35"/>
        <v>1.8127384592556701E-2</v>
      </c>
    </row>
    <row r="1105" spans="1:17" x14ac:dyDescent="0.25">
      <c r="A1105" s="178">
        <f t="shared" si="36"/>
        <v>1101</v>
      </c>
      <c r="B1105" s="178" vm="10132">
        <f ca="1"/>
        <v>43812</v>
      </c>
      <c r="C1105" s="178" vm="10133">
        <f ca="1"/>
        <v>36.119999999999997</v>
      </c>
      <c r="D1105" s="178" vm="9918">
        <f ca="1"/>
        <v>35.83</v>
      </c>
      <c r="E1105" s="178" vm="10134">
        <f ca="1"/>
        <v>36.35</v>
      </c>
      <c r="F1105" s="178" vm="10135">
        <f ca="1"/>
        <v>35.729999999999997</v>
      </c>
      <c r="G1105" s="178" vm="10136">
        <f ca="1"/>
        <v>596006</v>
      </c>
      <c r="I1105" s="178">
        <f ca="1"/>
        <v>1409</v>
      </c>
      <c r="J1105" s="180" vm="10137">
        <f ca="1"/>
        <v>44263</v>
      </c>
      <c r="K1105" s="180" vm="10138">
        <f ca="1"/>
        <v>75.44</v>
      </c>
      <c r="L1105" s="180" vm="6486">
        <f ca="1"/>
        <v>75.41</v>
      </c>
      <c r="M1105" s="180" vm="10139">
        <f ca="1"/>
        <v>78.525700000000001</v>
      </c>
      <c r="N1105" s="180" vm="10140">
        <f ca="1"/>
        <v>74.760000000000005</v>
      </c>
      <c r="O1105" s="180" vm="10141">
        <f ca="1"/>
        <v>874802</v>
      </c>
      <c r="Q1105" s="182">
        <f t="shared" ca="1" si="35"/>
        <v>1.8575035193542483E-3</v>
      </c>
    </row>
    <row r="1106" spans="1:17" x14ac:dyDescent="0.25">
      <c r="A1106" s="178">
        <f t="shared" si="36"/>
        <v>1102</v>
      </c>
      <c r="B1106" s="178" vm="10142">
        <f ca="1"/>
        <v>43815</v>
      </c>
      <c r="C1106" s="178" vm="10143">
        <f ca="1"/>
        <v>37.880000000000003</v>
      </c>
      <c r="D1106" s="178" vm="9864">
        <f ca="1"/>
        <v>36.31</v>
      </c>
      <c r="E1106" s="178" vm="10144">
        <f ca="1"/>
        <v>38.189599999999999</v>
      </c>
      <c r="F1106" s="178" vm="10133">
        <f ca="1"/>
        <v>36.119999999999997</v>
      </c>
      <c r="G1106" s="178" vm="10145">
        <f ca="1"/>
        <v>1605852</v>
      </c>
      <c r="I1106" s="178">
        <f ca="1"/>
        <v>1408</v>
      </c>
      <c r="J1106" s="180" vm="10146">
        <f ca="1"/>
        <v>44260</v>
      </c>
      <c r="K1106" s="180" vm="10147">
        <f ca="1"/>
        <v>75.3</v>
      </c>
      <c r="L1106" s="180" vm="10148">
        <f ca="1"/>
        <v>76.349999999999994</v>
      </c>
      <c r="M1106" s="180" vm="10149">
        <f ca="1"/>
        <v>76.37</v>
      </c>
      <c r="N1106" s="180" vm="10150">
        <f ca="1"/>
        <v>70.340299999999999</v>
      </c>
      <c r="O1106" s="180" vm="10151">
        <f ca="1"/>
        <v>1239340</v>
      </c>
      <c r="Q1106" s="182">
        <f t="shared" ca="1" si="35"/>
        <v>1.8609602605833145E-3</v>
      </c>
    </row>
    <row r="1107" spans="1:17" x14ac:dyDescent="0.25">
      <c r="A1107" s="178">
        <f t="shared" si="36"/>
        <v>1103</v>
      </c>
      <c r="B1107" s="178" vm="10152">
        <f ca="1"/>
        <v>43816</v>
      </c>
      <c r="C1107" s="178" vm="10153">
        <f ca="1"/>
        <v>38.57</v>
      </c>
      <c r="D1107" s="178" vm="10154">
        <f ca="1"/>
        <v>38.03</v>
      </c>
      <c r="E1107" s="178" vm="10155">
        <f ca="1"/>
        <v>38.99</v>
      </c>
      <c r="F1107" s="178" vm="10156">
        <f ca="1"/>
        <v>37.645099999999999</v>
      </c>
      <c r="G1107" s="178" vm="10157">
        <f ca="1"/>
        <v>1192071</v>
      </c>
      <c r="I1107" s="178">
        <f ca="1"/>
        <v>1407</v>
      </c>
      <c r="J1107" s="180" vm="10158">
        <f ca="1"/>
        <v>44259</v>
      </c>
      <c r="K1107" s="180" vm="10159">
        <f ca="1"/>
        <v>75.16</v>
      </c>
      <c r="L1107" s="180" vm="10160">
        <f ca="1"/>
        <v>76.81</v>
      </c>
      <c r="M1107" s="180" vm="10161">
        <f ca="1"/>
        <v>77.75</v>
      </c>
      <c r="N1107" s="180" vm="10162">
        <f ca="1"/>
        <v>73.5</v>
      </c>
      <c r="O1107" s="180" vm="10163">
        <f ca="1"/>
        <v>1528425</v>
      </c>
      <c r="Q1107" s="182">
        <f t="shared" ca="1" si="35"/>
        <v>-3.2077110320782885E-2</v>
      </c>
    </row>
    <row r="1108" spans="1:17" x14ac:dyDescent="0.25">
      <c r="A1108" s="178">
        <f t="shared" si="36"/>
        <v>1104</v>
      </c>
      <c r="B1108" s="178" vm="10164">
        <f ca="1"/>
        <v>43817</v>
      </c>
      <c r="C1108" s="178" vm="10165">
        <f ca="1"/>
        <v>39.299999999999997</v>
      </c>
      <c r="D1108" s="178" vm="10166">
        <f ca="1"/>
        <v>38.700000000000003</v>
      </c>
      <c r="E1108" s="178" vm="10167">
        <f ca="1"/>
        <v>39.362400000000001</v>
      </c>
      <c r="F1108" s="178" vm="10168">
        <f ca="1"/>
        <v>38.64</v>
      </c>
      <c r="G1108" s="178" vm="10169">
        <f ca="1"/>
        <v>1189868</v>
      </c>
      <c r="I1108" s="178">
        <f ca="1"/>
        <v>1406</v>
      </c>
      <c r="J1108" s="180" vm="10170">
        <f ca="1"/>
        <v>44258</v>
      </c>
      <c r="K1108" s="180" vm="10171">
        <f ca="1"/>
        <v>77.61</v>
      </c>
      <c r="L1108" s="180" vm="10172">
        <f ca="1"/>
        <v>79.47</v>
      </c>
      <c r="M1108" s="180" vm="10173">
        <f ca="1"/>
        <v>79.739999999999995</v>
      </c>
      <c r="N1108" s="180" vm="10174">
        <f ca="1"/>
        <v>76.31</v>
      </c>
      <c r="O1108" s="180" vm="10175">
        <f ca="1"/>
        <v>740481</v>
      </c>
      <c r="Q1108" s="182">
        <f t="shared" ca="1" si="35"/>
        <v>-8.4681029506992189E-3</v>
      </c>
    </row>
    <row r="1109" spans="1:17" x14ac:dyDescent="0.25">
      <c r="A1109" s="178">
        <f t="shared" si="36"/>
        <v>1105</v>
      </c>
      <c r="B1109" s="178" vm="10176">
        <f ca="1"/>
        <v>43818</v>
      </c>
      <c r="C1109" s="178" vm="10177">
        <f ca="1"/>
        <v>39.26</v>
      </c>
      <c r="D1109" s="178" vm="10178">
        <f ca="1"/>
        <v>39.21</v>
      </c>
      <c r="E1109" s="178" vm="10179">
        <f ca="1"/>
        <v>40.049999999999997</v>
      </c>
      <c r="F1109" s="178" vm="10180">
        <f ca="1"/>
        <v>39.200000000000003</v>
      </c>
      <c r="G1109" s="178" vm="10181">
        <f ca="1"/>
        <v>1412640</v>
      </c>
      <c r="I1109" s="178">
        <f ca="1"/>
        <v>1405</v>
      </c>
      <c r="J1109" s="180" vm="10182">
        <f ca="1"/>
        <v>44257</v>
      </c>
      <c r="K1109" s="180" vm="7565">
        <f ca="1"/>
        <v>78.27</v>
      </c>
      <c r="L1109" s="180" vm="10183">
        <f ca="1"/>
        <v>80.391800000000003</v>
      </c>
      <c r="M1109" s="180" vm="10184">
        <f ca="1"/>
        <v>81.98</v>
      </c>
      <c r="N1109" s="180" vm="10185">
        <f ca="1"/>
        <v>78.239999999999995</v>
      </c>
      <c r="O1109" s="180" vm="10186">
        <f ca="1"/>
        <v>645214</v>
      </c>
      <c r="Q1109" s="182">
        <f t="shared" ca="1" si="35"/>
        <v>-2.8465397990706867E-2</v>
      </c>
    </row>
    <row r="1110" spans="1:17" x14ac:dyDescent="0.25">
      <c r="A1110" s="178">
        <f t="shared" si="36"/>
        <v>1106</v>
      </c>
      <c r="B1110" s="178" vm="10187">
        <f ca="1"/>
        <v>43819</v>
      </c>
      <c r="C1110" s="178" vm="10188">
        <f ca="1"/>
        <v>40.31</v>
      </c>
      <c r="D1110" s="178" vm="10189">
        <f ca="1"/>
        <v>39.42</v>
      </c>
      <c r="E1110" s="178" vm="10190">
        <f ca="1"/>
        <v>40.85</v>
      </c>
      <c r="F1110" s="178" vm="10191">
        <f ca="1"/>
        <v>39.29</v>
      </c>
      <c r="G1110" s="178" vm="10192">
        <f ca="1"/>
        <v>2363754</v>
      </c>
      <c r="I1110" s="178">
        <f ca="1"/>
        <v>1404</v>
      </c>
      <c r="J1110" s="180" vm="10193">
        <f ca="1"/>
        <v>44256</v>
      </c>
      <c r="K1110" s="180" vm="10194">
        <f ca="1"/>
        <v>80.53</v>
      </c>
      <c r="L1110" s="180" vm="10195">
        <f ca="1"/>
        <v>78.540000000000006</v>
      </c>
      <c r="M1110" s="180" vm="10196">
        <f ca="1"/>
        <v>81.58</v>
      </c>
      <c r="N1110" s="180" vm="10197">
        <f ca="1"/>
        <v>77.83</v>
      </c>
      <c r="O1110" s="180" vm="10198">
        <f ca="1"/>
        <v>1055853</v>
      </c>
      <c r="Q1110" s="182">
        <f t="shared" ca="1" si="35"/>
        <v>4.8467355232270706E-2</v>
      </c>
    </row>
    <row r="1111" spans="1:17" x14ac:dyDescent="0.25">
      <c r="A1111" s="178">
        <f t="shared" si="36"/>
        <v>1107</v>
      </c>
      <c r="B1111" s="178" vm="10199">
        <f ca="1"/>
        <v>43822</v>
      </c>
      <c r="C1111" s="178" vm="10200">
        <f ca="1"/>
        <v>40.03</v>
      </c>
      <c r="D1111" s="178" vm="10201">
        <f ca="1"/>
        <v>40.479999999999997</v>
      </c>
      <c r="E1111" s="178" vm="10202">
        <f ca="1"/>
        <v>40.49</v>
      </c>
      <c r="F1111" s="178" vm="10203">
        <f ca="1"/>
        <v>39.11</v>
      </c>
      <c r="G1111" s="178" vm="10204">
        <f ca="1"/>
        <v>965127</v>
      </c>
      <c r="I1111" s="178">
        <f ca="1"/>
        <v>1403</v>
      </c>
      <c r="J1111" s="180" vm="10205">
        <f ca="1"/>
        <v>44253</v>
      </c>
      <c r="K1111" s="180" vm="10206">
        <f ca="1"/>
        <v>76.72</v>
      </c>
      <c r="L1111" s="180" vm="10207">
        <f ca="1"/>
        <v>76</v>
      </c>
      <c r="M1111" s="180" vm="10208">
        <f ca="1"/>
        <v>78.08</v>
      </c>
      <c r="N1111" s="180" vm="10209">
        <f ca="1"/>
        <v>74.34</v>
      </c>
      <c r="O1111" s="180" vm="10210">
        <f ca="1"/>
        <v>906173</v>
      </c>
      <c r="Q1111" s="182">
        <f t="shared" ca="1" si="35"/>
        <v>1.5235387941873868E-2</v>
      </c>
    </row>
    <row r="1112" spans="1:17" x14ac:dyDescent="0.25">
      <c r="A1112" s="178">
        <f t="shared" si="36"/>
        <v>1108</v>
      </c>
      <c r="B1112" s="178" vm="10211">
        <f ca="1"/>
        <v>43823</v>
      </c>
      <c r="C1112" s="178" vm="10212">
        <f ca="1"/>
        <v>39.9</v>
      </c>
      <c r="D1112" s="178" vm="10213">
        <f ca="1"/>
        <v>40.22</v>
      </c>
      <c r="E1112" s="178" vm="10213">
        <f ca="1"/>
        <v>40.22</v>
      </c>
      <c r="F1112" s="178" vm="10214">
        <f ca="1"/>
        <v>39.46</v>
      </c>
      <c r="G1112" s="178" vm="10215">
        <f ca="1"/>
        <v>402790</v>
      </c>
      <c r="I1112" s="178">
        <f ca="1"/>
        <v>1402</v>
      </c>
      <c r="J1112" s="180" vm="10216">
        <f ca="1"/>
        <v>44252</v>
      </c>
      <c r="K1112" s="180" vm="10217">
        <f ca="1"/>
        <v>75.56</v>
      </c>
      <c r="L1112" s="180" vm="6187">
        <f ca="1"/>
        <v>77.11</v>
      </c>
      <c r="M1112" s="180" vm="6057">
        <f ca="1"/>
        <v>78.650000000000006</v>
      </c>
      <c r="N1112" s="180" vm="10218">
        <f ca="1"/>
        <v>73.959999999999994</v>
      </c>
      <c r="O1112" s="180" vm="10219">
        <f ca="1"/>
        <v>1431713</v>
      </c>
      <c r="Q1112" s="182">
        <f t="shared" ca="1" si="35"/>
        <v>-2.8442882790768186E-2</v>
      </c>
    </row>
    <row r="1113" spans="1:17" x14ac:dyDescent="0.25">
      <c r="A1113" s="178">
        <f t="shared" si="36"/>
        <v>1109</v>
      </c>
      <c r="B1113" s="178" vm="10220">
        <f ca="1"/>
        <v>43825</v>
      </c>
      <c r="C1113" s="178" vm="10221">
        <f ca="1"/>
        <v>40.75</v>
      </c>
      <c r="D1113" s="178" vm="10222">
        <f ca="1"/>
        <v>40.119999999999997</v>
      </c>
      <c r="E1113" s="178" vm="10223">
        <f ca="1"/>
        <v>40.79</v>
      </c>
      <c r="F1113" s="178" vm="10179">
        <f ca="1"/>
        <v>40.049999999999997</v>
      </c>
      <c r="G1113" s="178" vm="10224">
        <f ca="1"/>
        <v>622153</v>
      </c>
      <c r="I1113" s="178">
        <f ca="1"/>
        <v>1401</v>
      </c>
      <c r="J1113" s="180" vm="10225">
        <f ca="1"/>
        <v>44251</v>
      </c>
      <c r="K1113" s="180" vm="6669">
        <f ca="1"/>
        <v>77.739999999999995</v>
      </c>
      <c r="L1113" s="180" vm="9869">
        <f ca="1"/>
        <v>80.75</v>
      </c>
      <c r="M1113" s="180" vm="5962">
        <f ca="1"/>
        <v>81.13</v>
      </c>
      <c r="N1113" s="180" vm="10226">
        <f ca="1"/>
        <v>76.739999999999995</v>
      </c>
      <c r="O1113" s="180" vm="10227">
        <f ca="1"/>
        <v>1370165</v>
      </c>
      <c r="Q1113" s="182">
        <f t="shared" ca="1" si="35"/>
        <v>-2.8781701437955592E-2</v>
      </c>
    </row>
    <row r="1114" spans="1:17" x14ac:dyDescent="0.25">
      <c r="A1114" s="178">
        <f t="shared" si="36"/>
        <v>1110</v>
      </c>
      <c r="B1114" s="178" vm="10228">
        <f ca="1"/>
        <v>43826</v>
      </c>
      <c r="C1114" s="178" vm="10229">
        <f ca="1"/>
        <v>41.26</v>
      </c>
      <c r="D1114" s="178" vm="10230">
        <f ca="1"/>
        <v>40.729999999999997</v>
      </c>
      <c r="E1114" s="178" vm="10231">
        <f ca="1"/>
        <v>41.38</v>
      </c>
      <c r="F1114" s="178" vm="10232">
        <f ca="1"/>
        <v>40.630000000000003</v>
      </c>
      <c r="G1114" s="178" vm="10233">
        <f ca="1"/>
        <v>693150</v>
      </c>
      <c r="I1114" s="178">
        <f ca="1"/>
        <v>1400</v>
      </c>
      <c r="J1114" s="180" vm="10234">
        <f ca="1"/>
        <v>44250</v>
      </c>
      <c r="K1114" s="180" vm="10235">
        <f ca="1"/>
        <v>80.010000000000005</v>
      </c>
      <c r="L1114" s="180" vm="7575">
        <f ca="1"/>
        <v>78.040000000000006</v>
      </c>
      <c r="M1114" s="180" vm="10236">
        <f ca="1"/>
        <v>82.028499999999994</v>
      </c>
      <c r="N1114" s="180" vm="10207">
        <f ca="1"/>
        <v>76</v>
      </c>
      <c r="O1114" s="180" vm="10237">
        <f ca="1"/>
        <v>2047554</v>
      </c>
      <c r="Q1114" s="182">
        <f t="shared" ca="1" si="35"/>
        <v>-3.8374306962458735E-2</v>
      </c>
    </row>
    <row r="1115" spans="1:17" x14ac:dyDescent="0.25">
      <c r="A1115" s="178">
        <f t="shared" si="36"/>
        <v>1111</v>
      </c>
      <c r="B1115" s="178" vm="10238">
        <f ca="1"/>
        <v>43829</v>
      </c>
      <c r="C1115" s="178" vm="10239">
        <f ca="1"/>
        <v>41.494999999999997</v>
      </c>
      <c r="D1115" s="178" vm="10240">
        <f ca="1"/>
        <v>41.62</v>
      </c>
      <c r="E1115" s="178" vm="10241">
        <f ca="1"/>
        <v>42.27</v>
      </c>
      <c r="F1115" s="178" vm="10242">
        <f ca="1"/>
        <v>41.21</v>
      </c>
      <c r="G1115" s="178" vm="10243">
        <f ca="1"/>
        <v>865293</v>
      </c>
      <c r="I1115" s="178">
        <f ca="1"/>
        <v>1399</v>
      </c>
      <c r="J1115" s="180" vm="10244">
        <f ca="1"/>
        <v>44249</v>
      </c>
      <c r="K1115" s="180" vm="7785">
        <f ca="1"/>
        <v>83.14</v>
      </c>
      <c r="L1115" s="180" vm="9923">
        <f ca="1"/>
        <v>82.32</v>
      </c>
      <c r="M1115" s="180" vm="10245">
        <f ca="1"/>
        <v>83.98</v>
      </c>
      <c r="N1115" s="180" vm="10246">
        <f ca="1"/>
        <v>81.520099999999999</v>
      </c>
      <c r="O1115" s="180" vm="10247">
        <f ca="1"/>
        <v>1257293</v>
      </c>
      <c r="Q1115" s="182">
        <f t="shared" ca="1" si="35"/>
        <v>9.3046408713340304E-3</v>
      </c>
    </row>
    <row r="1116" spans="1:17" x14ac:dyDescent="0.25">
      <c r="A1116" s="178">
        <f t="shared" si="36"/>
        <v>1112</v>
      </c>
      <c r="B1116" s="178" vm="10248">
        <f ca="1"/>
        <v>43830</v>
      </c>
      <c r="C1116" s="178" vm="10249">
        <f ca="1"/>
        <v>41.89</v>
      </c>
      <c r="D1116" s="178" vm="10250">
        <f ca="1"/>
        <v>41.41</v>
      </c>
      <c r="E1116" s="178" vm="10251">
        <f ca="1"/>
        <v>42.2</v>
      </c>
      <c r="F1116" s="178" vm="10252">
        <f ca="1"/>
        <v>41.18</v>
      </c>
      <c r="G1116" s="178" vm="10253">
        <f ca="1"/>
        <v>753130</v>
      </c>
      <c r="I1116" s="178">
        <f ca="1"/>
        <v>1398</v>
      </c>
      <c r="J1116" s="180" vm="10254">
        <f ca="1"/>
        <v>44246</v>
      </c>
      <c r="K1116" s="180" vm="10255">
        <f ca="1"/>
        <v>82.37</v>
      </c>
      <c r="L1116" s="180" vm="10256">
        <f ca="1"/>
        <v>81.05</v>
      </c>
      <c r="M1116" s="180" vm="10257">
        <f ca="1"/>
        <v>84.09</v>
      </c>
      <c r="N1116" s="180" vm="10258">
        <f ca="1"/>
        <v>81</v>
      </c>
      <c r="O1116" s="180" vm="10259">
        <f ca="1"/>
        <v>783002</v>
      </c>
      <c r="Q1116" s="182">
        <f t="shared" ca="1" si="35"/>
        <v>3.0445440180928429E-2</v>
      </c>
    </row>
    <row r="1117" spans="1:17" x14ac:dyDescent="0.25">
      <c r="A1117" s="178">
        <f t="shared" si="36"/>
        <v>1113</v>
      </c>
      <c r="B1117" s="178" vm="10260">
        <f ca="1"/>
        <v>43832</v>
      </c>
      <c r="C1117" s="178" vm="10261">
        <f ca="1"/>
        <v>41.75</v>
      </c>
      <c r="D1117" s="178" vm="10262">
        <f ca="1"/>
        <v>42.23</v>
      </c>
      <c r="E1117" s="178" vm="10262">
        <f ca="1"/>
        <v>42.23</v>
      </c>
      <c r="F1117" s="178" vm="10229">
        <f ca="1"/>
        <v>41.26</v>
      </c>
      <c r="G1117" s="178" vm="10263">
        <f ca="1"/>
        <v>1024372</v>
      </c>
      <c r="I1117" s="178">
        <f ca="1"/>
        <v>1397</v>
      </c>
      <c r="J1117" s="180" vm="10264">
        <f ca="1"/>
        <v>44245</v>
      </c>
      <c r="K1117" s="180" vm="10265">
        <f ca="1"/>
        <v>79.900000000000006</v>
      </c>
      <c r="L1117" s="180" vm="10266">
        <f ca="1"/>
        <v>79.53</v>
      </c>
      <c r="M1117" s="180" vm="10267">
        <f ca="1"/>
        <v>80.659000000000006</v>
      </c>
      <c r="N1117" s="180" vm="6065">
        <f ca="1"/>
        <v>76.709999999999994</v>
      </c>
      <c r="O1117" s="180" vm="10268">
        <f ca="1"/>
        <v>870218</v>
      </c>
      <c r="Q1117" s="182">
        <f t="shared" ca="1" si="35"/>
        <v>-1.750656943303658E-3</v>
      </c>
    </row>
    <row r="1118" spans="1:17" x14ac:dyDescent="0.25">
      <c r="A1118" s="178">
        <f t="shared" si="36"/>
        <v>1114</v>
      </c>
      <c r="B1118" s="178" vm="10269">
        <f ca="1"/>
        <v>43833</v>
      </c>
      <c r="C1118" s="178" vm="10270">
        <f ca="1"/>
        <v>42.075000000000003</v>
      </c>
      <c r="D1118" s="178" vm="10271">
        <f ca="1"/>
        <v>41.31</v>
      </c>
      <c r="E1118" s="178" vm="10272">
        <f ca="1"/>
        <v>42.14</v>
      </c>
      <c r="F1118" s="178" vm="10273">
        <f ca="1"/>
        <v>41.16</v>
      </c>
      <c r="G1118" s="178" vm="10274">
        <f ca="1"/>
        <v>662054</v>
      </c>
      <c r="I1118" s="178">
        <f ca="1"/>
        <v>1396</v>
      </c>
      <c r="J1118" s="180" vm="10275">
        <f ca="1"/>
        <v>44244</v>
      </c>
      <c r="K1118" s="180" vm="10276">
        <f ca="1"/>
        <v>80.040000000000006</v>
      </c>
      <c r="L1118" s="180" vm="7553">
        <f ca="1"/>
        <v>80.83</v>
      </c>
      <c r="M1118" s="180" vm="10277">
        <f ca="1"/>
        <v>80.94</v>
      </c>
      <c r="N1118" s="180" vm="10278">
        <f ca="1"/>
        <v>77.36</v>
      </c>
      <c r="O1118" s="180" vm="10279">
        <f ca="1"/>
        <v>860436</v>
      </c>
      <c r="Q1118" s="182">
        <f t="shared" ca="1" si="35"/>
        <v>-1.4881226996651084E-2</v>
      </c>
    </row>
    <row r="1119" spans="1:17" x14ac:dyDescent="0.25">
      <c r="A1119" s="178">
        <f t="shared" si="36"/>
        <v>1115</v>
      </c>
      <c r="B1119" s="178" vm="10280">
        <f ca="1"/>
        <v>43836</v>
      </c>
      <c r="C1119" s="178" vm="10281">
        <f ca="1"/>
        <v>42.41</v>
      </c>
      <c r="D1119" s="178" vm="10282">
        <f ca="1"/>
        <v>41.97</v>
      </c>
      <c r="E1119" s="178" vm="10283">
        <f ca="1"/>
        <v>42.5852</v>
      </c>
      <c r="F1119" s="178" vm="10284">
        <f ca="1"/>
        <v>41.53</v>
      </c>
      <c r="G1119" s="178" vm="10285">
        <f ca="1"/>
        <v>824198</v>
      </c>
      <c r="I1119" s="178">
        <f ca="1"/>
        <v>1395</v>
      </c>
      <c r="J1119" s="180" vm="10286">
        <f ca="1"/>
        <v>44243</v>
      </c>
      <c r="K1119" s="180" vm="9933">
        <f ca="1"/>
        <v>81.239999999999995</v>
      </c>
      <c r="L1119" s="180" vm="10287">
        <f ca="1"/>
        <v>82.46</v>
      </c>
      <c r="M1119" s="180" vm="4097">
        <f ca="1"/>
        <v>83.2</v>
      </c>
      <c r="N1119" s="180" vm="7631">
        <f ca="1"/>
        <v>79.42</v>
      </c>
      <c r="O1119" s="180" vm="10288">
        <f ca="1"/>
        <v>773505</v>
      </c>
      <c r="Q1119" s="182">
        <f t="shared" ca="1" si="35"/>
        <v>-5.7686566844320983E-3</v>
      </c>
    </row>
    <row r="1120" spans="1:17" x14ac:dyDescent="0.25">
      <c r="A1120" s="178">
        <f t="shared" si="36"/>
        <v>1116</v>
      </c>
      <c r="B1120" s="178" vm="10289">
        <f ca="1"/>
        <v>43837</v>
      </c>
      <c r="C1120" s="178" vm="10290">
        <f ca="1"/>
        <v>41.61</v>
      </c>
      <c r="D1120" s="178" vm="10291">
        <f ca="1"/>
        <v>42.51</v>
      </c>
      <c r="E1120" s="178" vm="10292">
        <f ca="1"/>
        <v>42.81</v>
      </c>
      <c r="F1120" s="178" vm="10293">
        <f ca="1"/>
        <v>41.427100000000003</v>
      </c>
      <c r="G1120" s="178" vm="10294">
        <f ca="1"/>
        <v>1127941</v>
      </c>
      <c r="I1120" s="178">
        <f ca="1"/>
        <v>1394</v>
      </c>
      <c r="J1120" s="180" vm="10295">
        <f ca="1"/>
        <v>44239</v>
      </c>
      <c r="K1120" s="180" vm="10296">
        <f ca="1"/>
        <v>81.709999999999994</v>
      </c>
      <c r="L1120" s="180" vm="10297">
        <f ca="1"/>
        <v>79.22</v>
      </c>
      <c r="M1120" s="180" vm="10298">
        <f ca="1"/>
        <v>81.84</v>
      </c>
      <c r="N1120" s="180" vm="10299">
        <f ca="1"/>
        <v>78.715000000000003</v>
      </c>
      <c r="O1120" s="180" vm="10300">
        <f ca="1"/>
        <v>496046</v>
      </c>
      <c r="Q1120" s="182">
        <f t="shared" ca="1" si="35"/>
        <v>2.7670975712999833E-2</v>
      </c>
    </row>
    <row r="1121" spans="1:17" x14ac:dyDescent="0.25">
      <c r="A1121" s="178">
        <f t="shared" si="36"/>
        <v>1117</v>
      </c>
      <c r="B1121" s="178" vm="10301">
        <f ca="1"/>
        <v>43838</v>
      </c>
      <c r="C1121" s="178" vm="10302">
        <f ca="1"/>
        <v>42.68</v>
      </c>
      <c r="D1121" s="178" vm="10303">
        <f ca="1"/>
        <v>41.64</v>
      </c>
      <c r="E1121" s="178" vm="10304">
        <f ca="1"/>
        <v>43.305</v>
      </c>
      <c r="F1121" s="178" vm="10305">
        <f ca="1"/>
        <v>41.5</v>
      </c>
      <c r="G1121" s="178" vm="10306">
        <f ca="1"/>
        <v>1420772</v>
      </c>
      <c r="I1121" s="178">
        <f ca="1"/>
        <v>1393</v>
      </c>
      <c r="J1121" s="180" vm="10307">
        <f ca="1"/>
        <v>44238</v>
      </c>
      <c r="K1121" s="180" vm="6130">
        <f ca="1"/>
        <v>79.48</v>
      </c>
      <c r="L1121" s="180" vm="10308">
        <f ca="1"/>
        <v>79.36</v>
      </c>
      <c r="M1121" s="180" vm="10309">
        <f ca="1"/>
        <v>79.908000000000001</v>
      </c>
      <c r="N1121" s="180" vm="10310">
        <f ca="1"/>
        <v>77.530100000000004</v>
      </c>
      <c r="O1121" s="180" vm="10311">
        <f ca="1"/>
        <v>653843</v>
      </c>
      <c r="Q1121" s="182">
        <f t="shared" ca="1" si="35"/>
        <v>9.4811404872403478E-3</v>
      </c>
    </row>
    <row r="1122" spans="1:17" x14ac:dyDescent="0.25">
      <c r="A1122" s="178">
        <f t="shared" si="36"/>
        <v>1118</v>
      </c>
      <c r="B1122" s="178" vm="10312">
        <f ca="1"/>
        <v>43839</v>
      </c>
      <c r="C1122" s="178" vm="10313">
        <f ca="1"/>
        <v>43.4</v>
      </c>
      <c r="D1122" s="178" vm="10314">
        <f ca="1"/>
        <v>42.8</v>
      </c>
      <c r="E1122" s="178" vm="10315">
        <f ca="1"/>
        <v>43.43</v>
      </c>
      <c r="F1122" s="178" vm="10316">
        <f ca="1"/>
        <v>42.58</v>
      </c>
      <c r="G1122" s="178" vm="10317">
        <f ca="1"/>
        <v>1067712</v>
      </c>
      <c r="I1122" s="178">
        <f ca="1"/>
        <v>1392</v>
      </c>
      <c r="J1122" s="180" vm="10318">
        <f ca="1"/>
        <v>44237</v>
      </c>
      <c r="K1122" s="180" vm="7544">
        <f ca="1"/>
        <v>78.73</v>
      </c>
      <c r="L1122" s="180" vm="10319">
        <f ca="1"/>
        <v>81.36</v>
      </c>
      <c r="M1122" s="180" vm="9913">
        <f ca="1"/>
        <v>81.61</v>
      </c>
      <c r="N1122" s="180" vm="10320">
        <f ca="1"/>
        <v>76.814400000000006</v>
      </c>
      <c r="O1122" s="180" vm="10321">
        <f ca="1"/>
        <v>682323</v>
      </c>
      <c r="Q1122" s="182">
        <f t="shared" ca="1" si="35"/>
        <v>-1.4501231351238481E-2</v>
      </c>
    </row>
    <row r="1123" spans="1:17" x14ac:dyDescent="0.25">
      <c r="A1123" s="178">
        <f t="shared" si="36"/>
        <v>1119</v>
      </c>
      <c r="B1123" s="178" vm="10322">
        <f ca="1"/>
        <v>43840</v>
      </c>
      <c r="C1123" s="178" vm="10323">
        <f ca="1"/>
        <v>42.89</v>
      </c>
      <c r="D1123" s="178" vm="10324">
        <f ca="1"/>
        <v>43.28</v>
      </c>
      <c r="E1123" s="178" vm="10325">
        <f ca="1"/>
        <v>43.58</v>
      </c>
      <c r="F1123" s="178" vm="10326">
        <f ca="1"/>
        <v>42.384999999999998</v>
      </c>
      <c r="G1123" s="178" vm="10327">
        <f ca="1"/>
        <v>1477454</v>
      </c>
      <c r="I1123" s="178">
        <f ca="1"/>
        <v>1391</v>
      </c>
      <c r="J1123" s="180" vm="10328">
        <f ca="1"/>
        <v>44236</v>
      </c>
      <c r="K1123" s="180" vm="10329">
        <f ca="1"/>
        <v>79.88</v>
      </c>
      <c r="L1123" s="180" vm="6212">
        <f ca="1"/>
        <v>77.48</v>
      </c>
      <c r="M1123" s="180" vm="9954">
        <f ca="1"/>
        <v>81.069999999999993</v>
      </c>
      <c r="N1123" s="180" vm="10330">
        <f ca="1"/>
        <v>77.25</v>
      </c>
      <c r="O1123" s="180" vm="10331">
        <f ca="1"/>
        <v>900882</v>
      </c>
      <c r="Q1123" s="182">
        <f t="shared" ca="1" si="35"/>
        <v>2.625555091877568E-2</v>
      </c>
    </row>
    <row r="1124" spans="1:17" x14ac:dyDescent="0.25">
      <c r="A1124" s="178">
        <f t="shared" si="36"/>
        <v>1120</v>
      </c>
      <c r="B1124" s="178" vm="10332">
        <f ca="1"/>
        <v>43843</v>
      </c>
      <c r="C1124" s="178" vm="10262">
        <f ca="1"/>
        <v>42.23</v>
      </c>
      <c r="D1124" s="178" vm="10333">
        <f ca="1"/>
        <v>43.04</v>
      </c>
      <c r="E1124" s="178" vm="10333">
        <f ca="1"/>
        <v>43.04</v>
      </c>
      <c r="F1124" s="178" vm="10334">
        <f ca="1"/>
        <v>40.520000000000003</v>
      </c>
      <c r="G1124" s="178" vm="10335">
        <f ca="1"/>
        <v>1961878</v>
      </c>
      <c r="I1124" s="178">
        <f ca="1"/>
        <v>1390</v>
      </c>
      <c r="J1124" s="180" vm="10336">
        <f ca="1"/>
        <v>44235</v>
      </c>
      <c r="K1124" s="180" vm="7588">
        <f ca="1"/>
        <v>77.81</v>
      </c>
      <c r="L1124" s="180" vm="10337">
        <f ca="1"/>
        <v>76.959999999999994</v>
      </c>
      <c r="M1124" s="180" vm="10338">
        <f ca="1"/>
        <v>78.47</v>
      </c>
      <c r="N1124" s="180" vm="10148">
        <f ca="1"/>
        <v>76.349999999999994</v>
      </c>
      <c r="O1124" s="180" vm="10339">
        <f ca="1"/>
        <v>870017</v>
      </c>
      <c r="Q1124" s="182">
        <f t="shared" ca="1" si="35"/>
        <v>2.9872435791593634E-2</v>
      </c>
    </row>
    <row r="1125" spans="1:17" x14ac:dyDescent="0.25">
      <c r="A1125" s="178">
        <f t="shared" si="36"/>
        <v>1121</v>
      </c>
      <c r="B1125" s="178" vm="10340">
        <f ca="1"/>
        <v>43844</v>
      </c>
      <c r="C1125" s="178" vm="10341">
        <f ca="1"/>
        <v>42.9</v>
      </c>
      <c r="D1125" s="178" vm="10342">
        <f ca="1"/>
        <v>42.77</v>
      </c>
      <c r="E1125" s="178" vm="10343">
        <f ca="1"/>
        <v>43.19</v>
      </c>
      <c r="F1125" s="178" vm="10344">
        <f ca="1"/>
        <v>41.875</v>
      </c>
      <c r="G1125" s="178" vm="10345">
        <f ca="1"/>
        <v>972989</v>
      </c>
      <c r="I1125" s="178">
        <f ca="1"/>
        <v>1389</v>
      </c>
      <c r="J1125" s="180" vm="10346">
        <f ca="1"/>
        <v>44232</v>
      </c>
      <c r="K1125" s="180" vm="10347">
        <f ca="1"/>
        <v>75.52</v>
      </c>
      <c r="L1125" s="180" vm="10348">
        <f ca="1"/>
        <v>75.72</v>
      </c>
      <c r="M1125" s="180" vm="3915">
        <f ca="1"/>
        <v>77.16</v>
      </c>
      <c r="N1125" s="180" vm="10349">
        <f ca="1"/>
        <v>74.81</v>
      </c>
      <c r="O1125" s="180" vm="10350">
        <f ca="1"/>
        <v>1062439</v>
      </c>
      <c r="Q1125" s="182">
        <f t="shared" ca="1" si="35"/>
        <v>6.3762171392758435E-3</v>
      </c>
    </row>
    <row r="1126" spans="1:17" x14ac:dyDescent="0.25">
      <c r="A1126" s="178">
        <f t="shared" si="36"/>
        <v>1122</v>
      </c>
      <c r="B1126" s="178" vm="10351">
        <f ca="1"/>
        <v>43845</v>
      </c>
      <c r="C1126" s="178" vm="10314">
        <f ca="1"/>
        <v>42.8</v>
      </c>
      <c r="D1126" s="178" vm="10352">
        <f ca="1"/>
        <v>43.03</v>
      </c>
      <c r="E1126" s="178" vm="10353">
        <f ca="1"/>
        <v>43.793799999999997</v>
      </c>
      <c r="F1126" s="178" vm="10354">
        <f ca="1"/>
        <v>42.54</v>
      </c>
      <c r="G1126" s="178" vm="10355">
        <f ca="1"/>
        <v>853486</v>
      </c>
      <c r="I1126" s="178">
        <f ca="1"/>
        <v>1388</v>
      </c>
      <c r="J1126" s="180" vm="10356">
        <f ca="1"/>
        <v>44231</v>
      </c>
      <c r="K1126" s="180" vm="7499">
        <f ca="1"/>
        <v>75.040000000000006</v>
      </c>
      <c r="L1126" s="180" vm="10147">
        <f ca="1"/>
        <v>75.3</v>
      </c>
      <c r="M1126" s="180" vm="6612">
        <f ca="1"/>
        <v>76.8</v>
      </c>
      <c r="N1126" s="180" vm="10357">
        <f ca="1"/>
        <v>74.17</v>
      </c>
      <c r="O1126" s="180" vm="10358">
        <f ca="1"/>
        <v>615297</v>
      </c>
      <c r="Q1126" s="182">
        <f t="shared" ca="1" si="35"/>
        <v>1.4669603217498084E-3</v>
      </c>
    </row>
    <row r="1127" spans="1:17" x14ac:dyDescent="0.25">
      <c r="A1127" s="178">
        <f t="shared" si="36"/>
        <v>1123</v>
      </c>
      <c r="B1127" s="178" vm="10359">
        <f ca="1"/>
        <v>43846</v>
      </c>
      <c r="C1127" s="178" vm="10360">
        <f ca="1"/>
        <v>42.91</v>
      </c>
      <c r="D1127" s="178" vm="10361">
        <f ca="1"/>
        <v>42.92</v>
      </c>
      <c r="E1127" s="178" vm="10362">
        <f ca="1"/>
        <v>43.51</v>
      </c>
      <c r="F1127" s="178" vm="10363">
        <f ca="1"/>
        <v>42.65</v>
      </c>
      <c r="G1127" s="178" vm="10364">
        <f ca="1"/>
        <v>627729</v>
      </c>
      <c r="I1127" s="178">
        <f ca="1"/>
        <v>1387</v>
      </c>
      <c r="J1127" s="180" vm="10365">
        <f ca="1"/>
        <v>44230</v>
      </c>
      <c r="K1127" s="180" vm="10366">
        <f ca="1"/>
        <v>74.930000000000007</v>
      </c>
      <c r="L1127" s="180" vm="10367">
        <f ca="1"/>
        <v>75.89</v>
      </c>
      <c r="M1127" s="180" vm="10368">
        <f ca="1"/>
        <v>77.12</v>
      </c>
      <c r="N1127" s="180" vm="10369">
        <f ca="1"/>
        <v>73.95</v>
      </c>
      <c r="O1127" s="180" vm="10370">
        <f ca="1"/>
        <v>736972</v>
      </c>
      <c r="Q1127" s="182">
        <f t="shared" ca="1" si="35"/>
        <v>-7.0483701599448568E-3</v>
      </c>
    </row>
    <row r="1128" spans="1:17" x14ac:dyDescent="0.25">
      <c r="A1128" s="178">
        <f t="shared" si="36"/>
        <v>1124</v>
      </c>
      <c r="B1128" s="178" vm="10371">
        <f ca="1"/>
        <v>43847</v>
      </c>
      <c r="C1128" s="178" vm="10372">
        <f ca="1"/>
        <v>41.58</v>
      </c>
      <c r="D1128" s="178" vm="10373">
        <f ca="1"/>
        <v>43.17</v>
      </c>
      <c r="E1128" s="178" vm="10343">
        <f ca="1"/>
        <v>43.19</v>
      </c>
      <c r="F1128" s="178" vm="10252">
        <f ca="1"/>
        <v>41.18</v>
      </c>
      <c r="G1128" s="178" vm="10374">
        <f ca="1"/>
        <v>915201</v>
      </c>
      <c r="I1128" s="178">
        <f ca="1"/>
        <v>1386</v>
      </c>
      <c r="J1128" s="180" vm="10375">
        <f ca="1"/>
        <v>44229</v>
      </c>
      <c r="K1128" s="180" vm="10376">
        <f ca="1"/>
        <v>75.459999999999994</v>
      </c>
      <c r="L1128" s="180" vm="6456">
        <f ca="1"/>
        <v>73.72</v>
      </c>
      <c r="M1128" s="180" vm="10377">
        <f ca="1"/>
        <v>76.09</v>
      </c>
      <c r="N1128" s="180" vm="10378">
        <f ca="1"/>
        <v>73.319999999999993</v>
      </c>
      <c r="O1128" s="180" vm="10379">
        <f ca="1"/>
        <v>1425084</v>
      </c>
      <c r="Q1128" s="182">
        <f t="shared" ca="1" si="35"/>
        <v>3.6298932177169188E-2</v>
      </c>
    </row>
    <row r="1129" spans="1:17" x14ac:dyDescent="0.25">
      <c r="A1129" s="178">
        <f t="shared" si="36"/>
        <v>1125</v>
      </c>
      <c r="B1129" s="178" vm="10380">
        <f ca="1"/>
        <v>43851</v>
      </c>
      <c r="C1129" s="178" vm="10381">
        <f ca="1"/>
        <v>41.71</v>
      </c>
      <c r="D1129" s="178" vm="10242">
        <f ca="1"/>
        <v>41.21</v>
      </c>
      <c r="E1129" s="178" vm="10382">
        <f ca="1"/>
        <v>41.85</v>
      </c>
      <c r="F1129" s="178" vm="10200">
        <f ca="1"/>
        <v>40.03</v>
      </c>
      <c r="G1129" s="178" vm="10383">
        <f ca="1"/>
        <v>1120995</v>
      </c>
      <c r="I1129" s="178">
        <f ca="1"/>
        <v>1385</v>
      </c>
      <c r="J1129" s="180" vm="10384">
        <f ca="1"/>
        <v>44228</v>
      </c>
      <c r="K1129" s="180" vm="10385">
        <f ca="1"/>
        <v>72.77</v>
      </c>
      <c r="L1129" s="180" vm="6016">
        <f ca="1"/>
        <v>71</v>
      </c>
      <c r="M1129" s="180" vm="10386">
        <f ca="1"/>
        <v>72.98</v>
      </c>
      <c r="N1129" s="180" vm="10387">
        <f ca="1"/>
        <v>68.575599999999994</v>
      </c>
      <c r="O1129" s="180" vm="10388">
        <f ca="1"/>
        <v>836827</v>
      </c>
      <c r="Q1129" s="182">
        <f t="shared" ca="1" si="35"/>
        <v>3.8522866832475515E-2</v>
      </c>
    </row>
    <row r="1130" spans="1:17" x14ac:dyDescent="0.25">
      <c r="A1130" s="178">
        <f t="shared" si="36"/>
        <v>1126</v>
      </c>
      <c r="B1130" s="178" vm="10389">
        <f ca="1"/>
        <v>43852</v>
      </c>
      <c r="C1130" s="178" vm="10390">
        <f ca="1"/>
        <v>42.37</v>
      </c>
      <c r="D1130" s="178" vm="10391">
        <f ca="1"/>
        <v>41.98</v>
      </c>
      <c r="E1130" s="178" vm="10392">
        <f ca="1"/>
        <v>42.63</v>
      </c>
      <c r="F1130" s="178" vm="10393">
        <f ca="1"/>
        <v>41.94</v>
      </c>
      <c r="G1130" s="178" vm="10394">
        <f ca="1"/>
        <v>591889</v>
      </c>
      <c r="I1130" s="178">
        <f ca="1"/>
        <v>1384</v>
      </c>
      <c r="J1130" s="180" vm="10395">
        <f ca="1"/>
        <v>44225</v>
      </c>
      <c r="K1130" s="180" vm="10396">
        <f ca="1"/>
        <v>70.02</v>
      </c>
      <c r="L1130" s="180" vm="7682">
        <f ca="1"/>
        <v>70.14</v>
      </c>
      <c r="M1130" s="180" vm="10397">
        <f ca="1"/>
        <v>72.069999999999993</v>
      </c>
      <c r="N1130" s="180" vm="10398">
        <f ca="1"/>
        <v>68.5</v>
      </c>
      <c r="O1130" s="180" vm="10399">
        <f ca="1"/>
        <v>1264099</v>
      </c>
      <c r="Q1130" s="182">
        <f t="shared" ca="1" si="35"/>
        <v>-4.9861204519381077E-3</v>
      </c>
    </row>
    <row r="1131" spans="1:17" x14ac:dyDescent="0.25">
      <c r="A1131" s="178">
        <f t="shared" si="36"/>
        <v>1127</v>
      </c>
      <c r="B1131" s="178" vm="10400">
        <f ca="1"/>
        <v>43853</v>
      </c>
      <c r="C1131" s="178" vm="10401">
        <f ca="1"/>
        <v>42.12</v>
      </c>
      <c r="D1131" s="178" vm="10402">
        <f ca="1"/>
        <v>42.13</v>
      </c>
      <c r="E1131" s="178" vm="10403">
        <f ca="1"/>
        <v>42.44</v>
      </c>
      <c r="F1131" s="178" vm="10404">
        <f ca="1"/>
        <v>41.54</v>
      </c>
      <c r="G1131" s="178" vm="10405">
        <f ca="1"/>
        <v>777689</v>
      </c>
      <c r="I1131" s="178">
        <f ca="1"/>
        <v>1383</v>
      </c>
      <c r="J1131" s="180" vm="10406">
        <f ca="1"/>
        <v>44224</v>
      </c>
      <c r="K1131" s="180" vm="10014">
        <f ca="1"/>
        <v>70.37</v>
      </c>
      <c r="L1131" s="180" vm="10407">
        <f ca="1"/>
        <v>67.23</v>
      </c>
      <c r="M1131" s="180" vm="10408">
        <f ca="1"/>
        <v>70.81</v>
      </c>
      <c r="N1131" s="180" vm="10409">
        <f ca="1"/>
        <v>66.7</v>
      </c>
      <c r="O1131" s="180" vm="10410">
        <f ca="1"/>
        <v>1414291</v>
      </c>
      <c r="Q1131" s="182">
        <f t="shared" ca="1" si="35"/>
        <v>6.7147197647186158E-2</v>
      </c>
    </row>
    <row r="1132" spans="1:17" x14ac:dyDescent="0.25">
      <c r="A1132" s="178">
        <f t="shared" si="36"/>
        <v>1128</v>
      </c>
      <c r="B1132" s="178" vm="10411">
        <f ca="1"/>
        <v>43854</v>
      </c>
      <c r="C1132" s="178" vm="10412">
        <f ca="1"/>
        <v>41.27</v>
      </c>
      <c r="D1132" s="178" vm="10413">
        <f ca="1"/>
        <v>42.22</v>
      </c>
      <c r="E1132" s="178" vm="10414">
        <f ca="1"/>
        <v>42.45</v>
      </c>
      <c r="F1132" s="178" vm="10415">
        <f ca="1"/>
        <v>41.03</v>
      </c>
      <c r="G1132" s="178" vm="10416">
        <f ca="1"/>
        <v>607251</v>
      </c>
      <c r="I1132" s="178">
        <f ca="1"/>
        <v>1382</v>
      </c>
      <c r="J1132" s="180" vm="10417">
        <f ca="1"/>
        <v>44223</v>
      </c>
      <c r="K1132" s="180" vm="10418">
        <f ca="1"/>
        <v>65.8</v>
      </c>
      <c r="L1132" s="180" vm="10419">
        <f ca="1"/>
        <v>70.430000000000007</v>
      </c>
      <c r="M1132" s="180" vm="10419">
        <f ca="1"/>
        <v>70.430000000000007</v>
      </c>
      <c r="N1132" s="180" vm="10420">
        <f ca="1"/>
        <v>65.37</v>
      </c>
      <c r="O1132" s="180" vm="10421">
        <f ca="1"/>
        <v>2100061</v>
      </c>
      <c r="Q1132" s="182">
        <f t="shared" ca="1" si="35"/>
        <v>-9.3374070777458393E-2</v>
      </c>
    </row>
    <row r="1133" spans="1:17" x14ac:dyDescent="0.25">
      <c r="A1133" s="178">
        <f t="shared" si="36"/>
        <v>1129</v>
      </c>
      <c r="B1133" s="178" vm="10422">
        <f ca="1"/>
        <v>43857</v>
      </c>
      <c r="C1133" s="178" vm="10201">
        <f ca="1"/>
        <v>40.479999999999997</v>
      </c>
      <c r="D1133" s="178" vm="10423">
        <f ca="1"/>
        <v>40.15</v>
      </c>
      <c r="E1133" s="178" vm="10271">
        <f ca="1"/>
        <v>41.31</v>
      </c>
      <c r="F1133" s="178" vm="10191">
        <f ca="1"/>
        <v>39.29</v>
      </c>
      <c r="G1133" s="178" vm="10424">
        <f ca="1"/>
        <v>872285</v>
      </c>
      <c r="I1133" s="178">
        <f ca="1"/>
        <v>1381</v>
      </c>
      <c r="J1133" s="180" vm="10425">
        <f ca="1"/>
        <v>44222</v>
      </c>
      <c r="K1133" s="180" vm="6254">
        <f ca="1"/>
        <v>72.239999999999995</v>
      </c>
      <c r="L1133" s="180" vm="7439">
        <f ca="1"/>
        <v>74.56</v>
      </c>
      <c r="M1133" s="180" vm="10426">
        <f ca="1"/>
        <v>74.69</v>
      </c>
      <c r="N1133" s="180" vm="10427">
        <f ca="1"/>
        <v>71.8</v>
      </c>
      <c r="O1133" s="180" vm="10428">
        <f ca="1"/>
        <v>819108</v>
      </c>
      <c r="Q1133" s="182">
        <f t="shared" ca="1" si="35"/>
        <v>-2.2854227688065443E-2</v>
      </c>
    </row>
    <row r="1134" spans="1:17" x14ac:dyDescent="0.25">
      <c r="A1134" s="178">
        <f t="shared" si="36"/>
        <v>1130</v>
      </c>
      <c r="B1134" s="178" vm="10429">
        <f ca="1"/>
        <v>43858</v>
      </c>
      <c r="C1134" s="178" vm="10430">
        <f ca="1"/>
        <v>40.57</v>
      </c>
      <c r="D1134" s="178" vm="10431">
        <f ca="1"/>
        <v>40.880000000000003</v>
      </c>
      <c r="E1134" s="178" vm="10432">
        <f ca="1"/>
        <v>41.09</v>
      </c>
      <c r="F1134" s="178" vm="10433">
        <f ca="1"/>
        <v>40.229999999999997</v>
      </c>
      <c r="G1134" s="178" vm="10434">
        <f ca="1"/>
        <v>783027</v>
      </c>
      <c r="I1134" s="178">
        <f ca="1"/>
        <v>1380</v>
      </c>
      <c r="J1134" s="180" vm="10435">
        <f ca="1"/>
        <v>44221</v>
      </c>
      <c r="K1134" s="180" vm="10436">
        <f ca="1"/>
        <v>73.91</v>
      </c>
      <c r="L1134" s="180" vm="6169">
        <f ca="1"/>
        <v>73.180000000000007</v>
      </c>
      <c r="M1134" s="180" vm="6347">
        <f ca="1"/>
        <v>74.75</v>
      </c>
      <c r="N1134" s="180" vm="10437">
        <f ca="1"/>
        <v>71.05</v>
      </c>
      <c r="O1134" s="180" vm="10438">
        <f ca="1"/>
        <v>1102486</v>
      </c>
      <c r="Q1134" s="182">
        <f t="shared" ca="1" si="35"/>
        <v>7.741974153615239E-3</v>
      </c>
    </row>
    <row r="1135" spans="1:17" x14ac:dyDescent="0.25">
      <c r="A1135" s="178">
        <f t="shared" si="36"/>
        <v>1131</v>
      </c>
      <c r="B1135" s="178" vm="10439">
        <f ca="1"/>
        <v>43859</v>
      </c>
      <c r="C1135" s="178" vm="10440">
        <f ca="1"/>
        <v>40.6</v>
      </c>
      <c r="D1135" s="178" vm="10441">
        <f ca="1"/>
        <v>40.71</v>
      </c>
      <c r="E1135" s="178" vm="10442">
        <f ca="1"/>
        <v>41.24</v>
      </c>
      <c r="F1135" s="178" vm="10443">
        <f ca="1"/>
        <v>40.4</v>
      </c>
      <c r="G1135" s="178" vm="10444">
        <f ca="1"/>
        <v>377494</v>
      </c>
      <c r="I1135" s="178">
        <f ca="1"/>
        <v>1379</v>
      </c>
      <c r="J1135" s="180" vm="10445">
        <f ca="1"/>
        <v>44218</v>
      </c>
      <c r="K1135" s="180" vm="6622">
        <f ca="1"/>
        <v>73.34</v>
      </c>
      <c r="L1135" s="180" vm="10446">
        <f ca="1"/>
        <v>73.48</v>
      </c>
      <c r="M1135" s="180" vm="10447">
        <f ca="1"/>
        <v>75.430000000000007</v>
      </c>
      <c r="N1135" s="180" vm="10448">
        <f ca="1"/>
        <v>72.515000000000001</v>
      </c>
      <c r="O1135" s="180" vm="10449">
        <f ca="1"/>
        <v>989056</v>
      </c>
      <c r="Q1135" s="182">
        <f t="shared" ca="1" si="35"/>
        <v>-5.4392301628183913E-3</v>
      </c>
    </row>
    <row r="1136" spans="1:17" x14ac:dyDescent="0.25">
      <c r="A1136" s="178">
        <f t="shared" si="36"/>
        <v>1132</v>
      </c>
      <c r="B1136" s="178" vm="10450">
        <f ca="1"/>
        <v>43860</v>
      </c>
      <c r="C1136" s="178" vm="10451">
        <f ca="1"/>
        <v>39.25</v>
      </c>
      <c r="D1136" s="178" vm="10452">
        <f ca="1"/>
        <v>39.619999999999997</v>
      </c>
      <c r="E1136" s="178" vm="10453">
        <f ca="1"/>
        <v>40.340000000000003</v>
      </c>
      <c r="F1136" s="178" vm="10454">
        <f ca="1"/>
        <v>38.1</v>
      </c>
      <c r="G1136" s="178" vm="10455">
        <f ca="1"/>
        <v>867868</v>
      </c>
      <c r="I1136" s="178">
        <f ca="1"/>
        <v>1378</v>
      </c>
      <c r="J1136" s="180" vm="10456">
        <f ca="1"/>
        <v>44217</v>
      </c>
      <c r="K1136" s="180" vm="10457">
        <f ca="1"/>
        <v>73.739999999999995</v>
      </c>
      <c r="L1136" s="180" vm="10458">
        <f ca="1"/>
        <v>76.760000000000005</v>
      </c>
      <c r="M1136" s="180" vm="10459">
        <f ca="1"/>
        <v>77.569599999999994</v>
      </c>
      <c r="N1136" s="180" vm="7692">
        <f ca="1"/>
        <v>73.150000000000006</v>
      </c>
      <c r="O1136" s="180" vm="10460">
        <f ca="1"/>
        <v>964490</v>
      </c>
      <c r="Q1136" s="182">
        <f t="shared" ca="1" si="35"/>
        <v>-3.3734283370148721E-2</v>
      </c>
    </row>
    <row r="1137" spans="1:17" x14ac:dyDescent="0.25">
      <c r="A1137" s="178">
        <f t="shared" si="36"/>
        <v>1133</v>
      </c>
      <c r="B1137" s="178" vm="10461">
        <f ca="1"/>
        <v>43861</v>
      </c>
      <c r="C1137" s="178" vm="10462">
        <f ca="1"/>
        <v>37.909999999999997</v>
      </c>
      <c r="D1137" s="178" vm="10463">
        <f ca="1"/>
        <v>39.17</v>
      </c>
      <c r="E1137" s="178" vm="10191">
        <f ca="1"/>
        <v>39.29</v>
      </c>
      <c r="F1137" s="178" vm="10464">
        <f ca="1"/>
        <v>37.76</v>
      </c>
      <c r="G1137" s="178" vm="10465">
        <f ca="1"/>
        <v>823058</v>
      </c>
      <c r="I1137" s="178">
        <f ca="1"/>
        <v>1377</v>
      </c>
      <c r="J1137" s="180" vm="10466">
        <f ca="1"/>
        <v>44216</v>
      </c>
      <c r="K1137" s="180" vm="10467">
        <f ca="1"/>
        <v>76.27</v>
      </c>
      <c r="L1137" s="180" vm="6561">
        <f ca="1"/>
        <v>76.92</v>
      </c>
      <c r="M1137" s="180" vm="6084">
        <f ca="1"/>
        <v>78.34</v>
      </c>
      <c r="N1137" s="180" vm="10468">
        <f ca="1"/>
        <v>75.760000000000005</v>
      </c>
      <c r="O1137" s="180" vm="10469">
        <f ca="1"/>
        <v>662129</v>
      </c>
      <c r="Q1137" s="182">
        <f t="shared" ca="1" si="35"/>
        <v>1.9686337481982898E-3</v>
      </c>
    </row>
    <row r="1138" spans="1:17" x14ac:dyDescent="0.25">
      <c r="A1138" s="178">
        <f t="shared" si="36"/>
        <v>1134</v>
      </c>
      <c r="B1138" s="178" vm="10470">
        <f ca="1"/>
        <v>43864</v>
      </c>
      <c r="C1138" s="178" vm="10471">
        <f ca="1"/>
        <v>37.484999999999999</v>
      </c>
      <c r="D1138" s="178" vm="10143">
        <f ca="1"/>
        <v>37.880000000000003</v>
      </c>
      <c r="E1138" s="178" vm="10472">
        <f ca="1"/>
        <v>38.18</v>
      </c>
      <c r="F1138" s="178" vm="10473">
        <f ca="1"/>
        <v>37.35</v>
      </c>
      <c r="G1138" s="178" vm="10474">
        <f ca="1"/>
        <v>1102097</v>
      </c>
      <c r="I1138" s="178">
        <f ca="1"/>
        <v>1376</v>
      </c>
      <c r="J1138" s="180" vm="10475">
        <f ca="1"/>
        <v>44215</v>
      </c>
      <c r="K1138" s="180" vm="10476">
        <f ca="1"/>
        <v>76.12</v>
      </c>
      <c r="L1138" s="180" vm="10477">
        <f ca="1"/>
        <v>75.91</v>
      </c>
      <c r="M1138" s="180" vm="6187">
        <f ca="1"/>
        <v>77.11</v>
      </c>
      <c r="N1138" s="180" vm="10478">
        <f ca="1"/>
        <v>74.41</v>
      </c>
      <c r="O1138" s="180" vm="10479">
        <f ca="1"/>
        <v>773789</v>
      </c>
      <c r="Q1138" s="182">
        <f t="shared" ca="1" si="35"/>
        <v>1.2292799038013391E-2</v>
      </c>
    </row>
    <row r="1139" spans="1:17" x14ac:dyDescent="0.25">
      <c r="A1139" s="178">
        <f t="shared" si="36"/>
        <v>1135</v>
      </c>
      <c r="B1139" s="178" vm="10480">
        <f ca="1"/>
        <v>43865</v>
      </c>
      <c r="C1139" s="178" vm="10481">
        <f ca="1"/>
        <v>38.840000000000003</v>
      </c>
      <c r="D1139" s="178" vm="10482">
        <f ca="1"/>
        <v>38.229999999999997</v>
      </c>
      <c r="E1139" s="178" vm="10483">
        <f ca="1"/>
        <v>39.78</v>
      </c>
      <c r="F1139" s="178" vm="10484">
        <f ca="1"/>
        <v>38.160800000000002</v>
      </c>
      <c r="G1139" s="178" vm="10485">
        <f ca="1"/>
        <v>869092</v>
      </c>
      <c r="I1139" s="178">
        <f ca="1"/>
        <v>1375</v>
      </c>
      <c r="J1139" s="180" vm="10486">
        <f ca="1"/>
        <v>44211</v>
      </c>
      <c r="K1139" s="180" vm="10487">
        <f ca="1"/>
        <v>75.19</v>
      </c>
      <c r="L1139" s="180" vm="6552">
        <f ca="1"/>
        <v>76.010000000000005</v>
      </c>
      <c r="M1139" s="180" vm="10488">
        <f ca="1"/>
        <v>76.204999999999998</v>
      </c>
      <c r="N1139" s="180" vm="6177">
        <f ca="1"/>
        <v>73.67</v>
      </c>
      <c r="O1139" s="180" vm="10489">
        <f ca="1"/>
        <v>790455</v>
      </c>
      <c r="Q1139" s="182">
        <f t="shared" ca="1" si="35"/>
        <v>-1.08466671880136E-2</v>
      </c>
    </row>
    <row r="1140" spans="1:17" x14ac:dyDescent="0.25">
      <c r="A1140" s="178">
        <f t="shared" si="36"/>
        <v>1136</v>
      </c>
      <c r="B1140" s="178" vm="10490">
        <f ca="1"/>
        <v>43866</v>
      </c>
      <c r="C1140" s="178" vm="10491">
        <f ca="1"/>
        <v>39.409999999999997</v>
      </c>
      <c r="D1140" s="178" vm="10492">
        <f ca="1"/>
        <v>39.090000000000003</v>
      </c>
      <c r="E1140" s="178" vm="10493">
        <f ca="1"/>
        <v>39.71</v>
      </c>
      <c r="F1140" s="178" vm="10494">
        <f ca="1"/>
        <v>38.69</v>
      </c>
      <c r="G1140" s="178" vm="10495">
        <f ca="1"/>
        <v>490249</v>
      </c>
      <c r="I1140" s="178">
        <f ca="1"/>
        <v>1374</v>
      </c>
      <c r="J1140" s="180" vm="10496">
        <f ca="1"/>
        <v>44210</v>
      </c>
      <c r="K1140" s="180" vm="6552">
        <f ca="1"/>
        <v>76.010000000000005</v>
      </c>
      <c r="L1140" s="180" vm="3912">
        <f ca="1"/>
        <v>77.27</v>
      </c>
      <c r="M1140" s="180" vm="10497">
        <f ca="1"/>
        <v>78.680000000000007</v>
      </c>
      <c r="N1140" s="180" vm="10498">
        <f ca="1"/>
        <v>75.8</v>
      </c>
      <c r="O1140" s="180" vm="10499">
        <f ca="1"/>
        <v>772629</v>
      </c>
      <c r="Q1140" s="182">
        <f t="shared" ca="1" si="35"/>
        <v>-4.594088279597743E-3</v>
      </c>
    </row>
    <row r="1141" spans="1:17" x14ac:dyDescent="0.25">
      <c r="A1141" s="178">
        <f t="shared" si="36"/>
        <v>1137</v>
      </c>
      <c r="B1141" s="178" vm="10500">
        <f ca="1"/>
        <v>43867</v>
      </c>
      <c r="C1141" s="178" vm="10463">
        <f ca="1"/>
        <v>39.17</v>
      </c>
      <c r="D1141" s="178" vm="10501">
        <f ca="1"/>
        <v>39.44</v>
      </c>
      <c r="E1141" s="178" vm="10502">
        <f ca="1"/>
        <v>39.75</v>
      </c>
      <c r="F1141" s="178" vm="10492">
        <f ca="1"/>
        <v>39.090000000000003</v>
      </c>
      <c r="G1141" s="178" vm="10503">
        <f ca="1"/>
        <v>337840</v>
      </c>
      <c r="I1141" s="178">
        <f ca="1"/>
        <v>1373</v>
      </c>
      <c r="J1141" s="180" vm="10504">
        <f ca="1"/>
        <v>44209</v>
      </c>
      <c r="K1141" s="180" vm="10505">
        <f ca="1"/>
        <v>76.36</v>
      </c>
      <c r="L1141" s="180" vm="10506">
        <f ca="1"/>
        <v>77.981899999999996</v>
      </c>
      <c r="M1141" s="180" vm="10507">
        <f ca="1"/>
        <v>78.678600000000003</v>
      </c>
      <c r="N1141" s="180" vm="10508">
        <f ca="1"/>
        <v>75.819999999999993</v>
      </c>
      <c r="O1141" s="180" vm="10509">
        <f ca="1"/>
        <v>818678</v>
      </c>
      <c r="Q1141" s="182">
        <f t="shared" ca="1" si="35"/>
        <v>-1.6752550737149301E-2</v>
      </c>
    </row>
    <row r="1142" spans="1:17" x14ac:dyDescent="0.25">
      <c r="A1142" s="178">
        <f t="shared" si="36"/>
        <v>1138</v>
      </c>
      <c r="B1142" s="178" vm="10510">
        <f ca="1"/>
        <v>43868</v>
      </c>
      <c r="C1142" s="178" vm="10511">
        <f ca="1"/>
        <v>37.840000000000003</v>
      </c>
      <c r="D1142" s="178" vm="10512">
        <f ca="1"/>
        <v>39.14</v>
      </c>
      <c r="E1142" s="178" vm="10513">
        <f ca="1"/>
        <v>39.47</v>
      </c>
      <c r="F1142" s="178" vm="10514">
        <f ca="1"/>
        <v>37.697000000000003</v>
      </c>
      <c r="G1142" s="178" vm="10515">
        <f ca="1"/>
        <v>931191</v>
      </c>
      <c r="I1142" s="178">
        <f ca="1"/>
        <v>1372</v>
      </c>
      <c r="J1142" s="180" vm="10516">
        <f ca="1"/>
        <v>44208</v>
      </c>
      <c r="K1142" s="180" vm="10517">
        <f ca="1"/>
        <v>77.650000000000006</v>
      </c>
      <c r="L1142" s="180" vm="10518">
        <f ca="1"/>
        <v>75.55</v>
      </c>
      <c r="M1142" s="180" vm="10519">
        <f ca="1"/>
        <v>77.900000000000006</v>
      </c>
      <c r="N1142" s="180" vm="6300">
        <f ca="1"/>
        <v>74.489999999999995</v>
      </c>
      <c r="O1142" s="180" vm="10520">
        <f ca="1"/>
        <v>1208087</v>
      </c>
      <c r="Q1142" s="182">
        <f t="shared" ca="1" si="35"/>
        <v>3.5123516079725491E-2</v>
      </c>
    </row>
    <row r="1143" spans="1:17" x14ac:dyDescent="0.25">
      <c r="A1143" s="178">
        <f t="shared" si="36"/>
        <v>1139</v>
      </c>
      <c r="B1143" s="178" vm="10521">
        <f ca="1"/>
        <v>43871</v>
      </c>
      <c r="C1143" s="178" vm="10522">
        <f ca="1"/>
        <v>36.49</v>
      </c>
      <c r="D1143" s="178" vm="10523">
        <f ca="1"/>
        <v>37.78</v>
      </c>
      <c r="E1143" s="178" vm="10524">
        <f ca="1"/>
        <v>38</v>
      </c>
      <c r="F1143" s="178" vm="10525">
        <f ca="1"/>
        <v>36.44</v>
      </c>
      <c r="G1143" s="178" vm="10526">
        <f ca="1"/>
        <v>1049561</v>
      </c>
      <c r="I1143" s="178">
        <f ca="1"/>
        <v>1371</v>
      </c>
      <c r="J1143" s="180" vm="10527">
        <f ca="1"/>
        <v>44207</v>
      </c>
      <c r="K1143" s="180" vm="10528">
        <f ca="1"/>
        <v>74.97</v>
      </c>
      <c r="L1143" s="180" vm="6621">
        <f ca="1"/>
        <v>73.599999999999994</v>
      </c>
      <c r="M1143" s="180" vm="10529">
        <f ca="1"/>
        <v>76.379900000000006</v>
      </c>
      <c r="N1143" s="180" vm="10530">
        <f ca="1"/>
        <v>70.87</v>
      </c>
      <c r="O1143" s="180" vm="10531">
        <f ca="1"/>
        <v>3419068</v>
      </c>
      <c r="Q1143" s="182">
        <f t="shared" ca="1" si="35"/>
        <v>0.11568439899946212</v>
      </c>
    </row>
    <row r="1144" spans="1:17" x14ac:dyDescent="0.25">
      <c r="A1144" s="178">
        <f t="shared" si="36"/>
        <v>1140</v>
      </c>
      <c r="B1144" s="178" vm="10532">
        <f ca="1"/>
        <v>43872</v>
      </c>
      <c r="C1144" s="178" vm="10533">
        <f ca="1"/>
        <v>36.520000000000003</v>
      </c>
      <c r="D1144" s="178" vm="10534">
        <f ca="1"/>
        <v>36.56</v>
      </c>
      <c r="E1144" s="178" vm="10535">
        <f ca="1"/>
        <v>37.200000000000003</v>
      </c>
      <c r="F1144" s="178" vm="10536">
        <f ca="1"/>
        <v>36.11</v>
      </c>
      <c r="G1144" s="178" vm="10537">
        <f ca="1"/>
        <v>811301</v>
      </c>
      <c r="I1144" s="178">
        <f ca="1"/>
        <v>1370</v>
      </c>
      <c r="J1144" s="180" vm="10538">
        <f ca="1"/>
        <v>44204</v>
      </c>
      <c r="K1144" s="180" vm="10539">
        <f ca="1"/>
        <v>66.78</v>
      </c>
      <c r="L1144" s="180" vm="10540">
        <f ca="1"/>
        <v>67.8</v>
      </c>
      <c r="M1144" s="180" vm="10541">
        <f ca="1"/>
        <v>68.58</v>
      </c>
      <c r="N1144" s="180" vm="10542">
        <f ca="1"/>
        <v>65.95</v>
      </c>
      <c r="O1144" s="180" vm="10543">
        <f ca="1"/>
        <v>989945</v>
      </c>
      <c r="Q1144" s="182">
        <f t="shared" ca="1" si="35"/>
        <v>-5.9719496686383095E-3</v>
      </c>
    </row>
    <row r="1145" spans="1:17" x14ac:dyDescent="0.25">
      <c r="A1145" s="178">
        <f t="shared" si="36"/>
        <v>1141</v>
      </c>
      <c r="B1145" s="178" vm="10544">
        <f ca="1"/>
        <v>43873</v>
      </c>
      <c r="C1145" s="178" vm="10545">
        <f ca="1"/>
        <v>37.86</v>
      </c>
      <c r="D1145" s="178" vm="10546">
        <f ca="1"/>
        <v>36.76</v>
      </c>
      <c r="E1145" s="178" vm="10547">
        <f ca="1"/>
        <v>38.479999999999997</v>
      </c>
      <c r="F1145" s="178" vm="10546">
        <f ca="1"/>
        <v>36.76</v>
      </c>
      <c r="G1145" s="178" vm="10548">
        <f ca="1"/>
        <v>1040117</v>
      </c>
      <c r="I1145" s="178">
        <f ca="1"/>
        <v>1369</v>
      </c>
      <c r="J1145" s="180" vm="10549">
        <f ca="1"/>
        <v>44203</v>
      </c>
      <c r="K1145" s="180" vm="10550">
        <f ca="1"/>
        <v>67.180000000000007</v>
      </c>
      <c r="L1145" s="180" vm="10551">
        <f ca="1"/>
        <v>68.489999999999995</v>
      </c>
      <c r="M1145" s="180" vm="10552">
        <f ca="1"/>
        <v>70.41</v>
      </c>
      <c r="N1145" s="180" vm="7325">
        <f ca="1"/>
        <v>66.75</v>
      </c>
      <c r="O1145" s="180" vm="10553">
        <f ca="1"/>
        <v>962557</v>
      </c>
      <c r="Q1145" s="182">
        <f t="shared" ca="1" si="35"/>
        <v>-6.5282130955932006E-3</v>
      </c>
    </row>
    <row r="1146" spans="1:17" x14ac:dyDescent="0.25">
      <c r="A1146" s="178">
        <f t="shared" si="36"/>
        <v>1142</v>
      </c>
      <c r="B1146" s="178" vm="10554">
        <f ca="1"/>
        <v>43874</v>
      </c>
      <c r="C1146" s="178" vm="10153">
        <f ca="1"/>
        <v>38.57</v>
      </c>
      <c r="D1146" s="178" vm="10555">
        <f ca="1"/>
        <v>37.409999999999997</v>
      </c>
      <c r="E1146" s="178" vm="10556">
        <f ca="1"/>
        <v>39.06</v>
      </c>
      <c r="F1146" s="178" vm="10557">
        <f ca="1"/>
        <v>37.4</v>
      </c>
      <c r="G1146" s="178" vm="10558">
        <f ca="1"/>
        <v>723872</v>
      </c>
      <c r="I1146" s="178">
        <f ca="1"/>
        <v>1368</v>
      </c>
      <c r="J1146" s="180" vm="10559">
        <f ca="1"/>
        <v>44202</v>
      </c>
      <c r="K1146" s="180" vm="10560">
        <f ca="1"/>
        <v>67.62</v>
      </c>
      <c r="L1146" s="180" vm="10561">
        <f ca="1"/>
        <v>64.819999999999993</v>
      </c>
      <c r="M1146" s="180" vm="10562">
        <f ca="1"/>
        <v>67.84</v>
      </c>
      <c r="N1146" s="180" vm="10563">
        <f ca="1"/>
        <v>63.386000000000003</v>
      </c>
      <c r="O1146" s="180" vm="10564">
        <f ca="1"/>
        <v>1279482</v>
      </c>
      <c r="Q1146" s="182">
        <f t="shared" ca="1" si="35"/>
        <v>5.1744835473783134E-2</v>
      </c>
    </row>
    <row r="1147" spans="1:17" x14ac:dyDescent="0.25">
      <c r="A1147" s="178">
        <f t="shared" si="36"/>
        <v>1143</v>
      </c>
      <c r="B1147" s="178" vm="10565">
        <f ca="1"/>
        <v>43875</v>
      </c>
      <c r="C1147" s="178" vm="10566">
        <f ca="1"/>
        <v>37.31</v>
      </c>
      <c r="D1147" s="178" vm="10166">
        <f ca="1"/>
        <v>38.700000000000003</v>
      </c>
      <c r="E1147" s="178" vm="10567">
        <f ca="1"/>
        <v>38.96</v>
      </c>
      <c r="F1147" s="178" vm="10568">
        <f ca="1"/>
        <v>37.159999999999997</v>
      </c>
      <c r="G1147" s="178" vm="10569">
        <f ca="1"/>
        <v>614181</v>
      </c>
      <c r="I1147" s="178">
        <f ca="1"/>
        <v>1367</v>
      </c>
      <c r="J1147" s="180" vm="10570">
        <f ca="1"/>
        <v>44201</v>
      </c>
      <c r="K1147" s="180" vm="10571">
        <f ca="1"/>
        <v>64.209999999999994</v>
      </c>
      <c r="L1147" s="180" vm="10572">
        <f ca="1"/>
        <v>61.18</v>
      </c>
      <c r="M1147" s="180" vm="10573">
        <f ca="1"/>
        <v>64.86</v>
      </c>
      <c r="N1147" s="180" vm="10572">
        <f ca="1"/>
        <v>61.18</v>
      </c>
      <c r="O1147" s="180" vm="10574">
        <f ca="1"/>
        <v>917472</v>
      </c>
      <c r="Q1147" s="182">
        <f t="shared" ca="1" si="35"/>
        <v>4.2146652835278353E-2</v>
      </c>
    </row>
    <row r="1148" spans="1:17" x14ac:dyDescent="0.25">
      <c r="A1148" s="178">
        <f t="shared" si="36"/>
        <v>1144</v>
      </c>
      <c r="B1148" s="178" vm="10575">
        <f ca="1"/>
        <v>43879</v>
      </c>
      <c r="C1148" s="178" vm="10576">
        <f ca="1"/>
        <v>38.270000000000003</v>
      </c>
      <c r="D1148" s="178" vm="10577">
        <f ca="1"/>
        <v>37.06</v>
      </c>
      <c r="E1148" s="178" vm="10578">
        <f ca="1"/>
        <v>38.339300000000001</v>
      </c>
      <c r="F1148" s="178" vm="10577">
        <f ca="1"/>
        <v>37.06</v>
      </c>
      <c r="G1148" s="178" vm="10579">
        <f ca="1"/>
        <v>928645</v>
      </c>
      <c r="I1148" s="178">
        <f ca="1"/>
        <v>1366</v>
      </c>
      <c r="J1148" s="180" vm="10580">
        <f ca="1"/>
        <v>44200</v>
      </c>
      <c r="K1148" s="180" vm="10581">
        <f ca="1"/>
        <v>61.56</v>
      </c>
      <c r="L1148" s="180" vm="10582">
        <f ca="1"/>
        <v>63.15</v>
      </c>
      <c r="M1148" s="180" vm="10583">
        <f ca="1"/>
        <v>63.35</v>
      </c>
      <c r="N1148" s="180" vm="10584">
        <f ca="1"/>
        <v>60.67</v>
      </c>
      <c r="O1148" s="180" vm="10585">
        <f ca="1"/>
        <v>1341993</v>
      </c>
      <c r="Q1148" s="182">
        <f t="shared" ca="1" si="35"/>
        <v>-1.7710976553367133E-2</v>
      </c>
    </row>
    <row r="1149" spans="1:17" x14ac:dyDescent="0.25">
      <c r="A1149" s="178">
        <f t="shared" si="36"/>
        <v>1145</v>
      </c>
      <c r="B1149" s="178" vm="10586">
        <f ca="1"/>
        <v>43880</v>
      </c>
      <c r="C1149" s="178" vm="10587">
        <f ca="1"/>
        <v>38.85</v>
      </c>
      <c r="D1149" s="178" vm="10588">
        <f ca="1"/>
        <v>38.590000000000003</v>
      </c>
      <c r="E1149" s="178" vm="10589">
        <f ca="1"/>
        <v>39.24</v>
      </c>
      <c r="F1149" s="178" vm="10590">
        <f ca="1"/>
        <v>38.299999999999997</v>
      </c>
      <c r="G1149" s="178" vm="10591">
        <f ca="1"/>
        <v>838072</v>
      </c>
      <c r="I1149" s="178">
        <f ca="1"/>
        <v>1365</v>
      </c>
      <c r="J1149" s="180" vm="10592">
        <f ca="1"/>
        <v>44196</v>
      </c>
      <c r="K1149" s="180" vm="10593">
        <f ca="1"/>
        <v>62.66</v>
      </c>
      <c r="L1149" s="180" vm="10594">
        <f ca="1"/>
        <v>62.59</v>
      </c>
      <c r="M1149" s="180" vm="10595">
        <f ca="1"/>
        <v>63.2</v>
      </c>
      <c r="N1149" s="180" vm="10596">
        <f ca="1"/>
        <v>61.76</v>
      </c>
      <c r="O1149" s="180" vm="10597">
        <f ca="1"/>
        <v>670551</v>
      </c>
      <c r="Q1149" s="182">
        <f t="shared" ca="1" si="35"/>
        <v>1.2775472833096134E-3</v>
      </c>
    </row>
    <row r="1150" spans="1:17" x14ac:dyDescent="0.25">
      <c r="A1150" s="178">
        <f t="shared" si="36"/>
        <v>1146</v>
      </c>
      <c r="B1150" s="178" vm="10598">
        <f ca="1"/>
        <v>43881</v>
      </c>
      <c r="C1150" s="178" vm="10599">
        <f ca="1"/>
        <v>36.9</v>
      </c>
      <c r="D1150" s="178" vm="10600">
        <f ca="1"/>
        <v>38.729999999999997</v>
      </c>
      <c r="E1150" s="178" vm="10600">
        <f ca="1"/>
        <v>38.729999999999997</v>
      </c>
      <c r="F1150" s="178" vm="10601">
        <f ca="1"/>
        <v>36.26</v>
      </c>
      <c r="G1150" s="178" vm="10602">
        <f ca="1"/>
        <v>882258</v>
      </c>
      <c r="I1150" s="178">
        <f ca="1"/>
        <v>1364</v>
      </c>
      <c r="J1150" s="180" vm="10603">
        <f ca="1"/>
        <v>44195</v>
      </c>
      <c r="K1150" s="180" vm="10604">
        <f ca="1"/>
        <v>62.58</v>
      </c>
      <c r="L1150" s="180" vm="10605">
        <f ca="1"/>
        <v>61.79</v>
      </c>
      <c r="M1150" s="180" vm="10606">
        <f ca="1"/>
        <v>62.75</v>
      </c>
      <c r="N1150" s="180" vm="10607">
        <f ca="1"/>
        <v>61.102499999999999</v>
      </c>
      <c r="O1150" s="180" vm="10608">
        <f ca="1"/>
        <v>641247</v>
      </c>
      <c r="Q1150" s="182">
        <f t="shared" ca="1" si="35"/>
        <v>2.0176618602843772E-2</v>
      </c>
    </row>
    <row r="1151" spans="1:17" x14ac:dyDescent="0.25">
      <c r="A1151" s="178">
        <f t="shared" si="36"/>
        <v>1147</v>
      </c>
      <c r="B1151" s="178" vm="10609">
        <f ca="1"/>
        <v>43882</v>
      </c>
      <c r="C1151" s="178" vm="10088">
        <f ca="1"/>
        <v>36.700000000000003</v>
      </c>
      <c r="D1151" s="178" vm="10610">
        <f ca="1"/>
        <v>36.799999999999997</v>
      </c>
      <c r="E1151" s="178" vm="10611">
        <f ca="1"/>
        <v>37.71</v>
      </c>
      <c r="F1151" s="178" vm="10612">
        <f ca="1"/>
        <v>36.200499999999998</v>
      </c>
      <c r="G1151" s="178" vm="10613">
        <f ca="1"/>
        <v>818639</v>
      </c>
      <c r="I1151" s="178">
        <f ca="1"/>
        <v>1363</v>
      </c>
      <c r="J1151" s="180" vm="10614">
        <f ca="1"/>
        <v>44194</v>
      </c>
      <c r="K1151" s="180" vm="7103">
        <f ca="1"/>
        <v>61.33</v>
      </c>
      <c r="L1151" s="180" vm="10615">
        <f ca="1"/>
        <v>62.49</v>
      </c>
      <c r="M1151" s="180" vm="10616">
        <f ca="1"/>
        <v>63.06</v>
      </c>
      <c r="N1151" s="180" vm="10617">
        <f ca="1"/>
        <v>58.97</v>
      </c>
      <c r="O1151" s="180" vm="10618">
        <f ca="1"/>
        <v>1566204</v>
      </c>
      <c r="Q1151" s="182">
        <f t="shared" ca="1" si="35"/>
        <v>-1.63341547012987E-2</v>
      </c>
    </row>
    <row r="1152" spans="1:17" x14ac:dyDescent="0.25">
      <c r="A1152" s="178">
        <f t="shared" si="36"/>
        <v>1148</v>
      </c>
      <c r="B1152" s="178" vm="10619">
        <f ca="1"/>
        <v>43885</v>
      </c>
      <c r="C1152" s="178" vm="9886">
        <f ca="1"/>
        <v>35.39</v>
      </c>
      <c r="D1152" s="178" vm="10018">
        <f ca="1"/>
        <v>35.159999999999997</v>
      </c>
      <c r="E1152" s="178" vm="10104">
        <f ca="1"/>
        <v>35.594999999999999</v>
      </c>
      <c r="F1152" s="178" vm="10620">
        <f ca="1"/>
        <v>34.18</v>
      </c>
      <c r="G1152" s="178" vm="10621">
        <f ca="1"/>
        <v>1231925</v>
      </c>
      <c r="I1152" s="178">
        <f ca="1"/>
        <v>1362</v>
      </c>
      <c r="J1152" s="180" vm="10622">
        <f ca="1"/>
        <v>44193</v>
      </c>
      <c r="K1152" s="180" vm="10623">
        <f ca="1"/>
        <v>62.34</v>
      </c>
      <c r="L1152" s="180" vm="10624">
        <f ca="1"/>
        <v>63.13</v>
      </c>
      <c r="M1152" s="180" vm="10625">
        <f ca="1"/>
        <v>63.945</v>
      </c>
      <c r="N1152" s="180" vm="10626">
        <f ca="1"/>
        <v>61.95</v>
      </c>
      <c r="O1152" s="180" vm="10627">
        <f ca="1"/>
        <v>1079419</v>
      </c>
      <c r="Q1152" s="182">
        <f t="shared" ca="1" si="35"/>
        <v>-5.59867094668603E-3</v>
      </c>
    </row>
    <row r="1153" spans="1:17" x14ac:dyDescent="0.25">
      <c r="A1153" s="178">
        <f t="shared" si="36"/>
        <v>1149</v>
      </c>
      <c r="B1153" s="178" vm="10628">
        <f ca="1"/>
        <v>43886</v>
      </c>
      <c r="C1153" s="178" vm="10000">
        <f ca="1"/>
        <v>34.21</v>
      </c>
      <c r="D1153" s="178" vm="10116">
        <f ca="1"/>
        <v>35.659999999999997</v>
      </c>
      <c r="E1153" s="178" vm="10116">
        <f ca="1"/>
        <v>35.659999999999997</v>
      </c>
      <c r="F1153" s="178" vm="10629">
        <f ca="1"/>
        <v>33.82</v>
      </c>
      <c r="G1153" s="178" vm="10630">
        <f ca="1"/>
        <v>1034356</v>
      </c>
      <c r="I1153" s="178">
        <f ca="1"/>
        <v>1361</v>
      </c>
      <c r="J1153" s="180" vm="10631">
        <f ca="1"/>
        <v>44189</v>
      </c>
      <c r="K1153" s="180" vm="10632">
        <f ca="1"/>
        <v>62.69</v>
      </c>
      <c r="L1153" s="180" vm="10633">
        <f ca="1"/>
        <v>65.010000000000005</v>
      </c>
      <c r="M1153" s="180" vm="10633">
        <f ca="1"/>
        <v>65.010000000000005</v>
      </c>
      <c r="N1153" s="180" vm="10634">
        <f ca="1"/>
        <v>62.28</v>
      </c>
      <c r="O1153" s="180" vm="10635">
        <f ca="1"/>
        <v>492052</v>
      </c>
      <c r="Q1153" s="182">
        <f t="shared" ca="1" si="35"/>
        <v>-2.9857654758504309E-2</v>
      </c>
    </row>
    <row r="1154" spans="1:17" x14ac:dyDescent="0.25">
      <c r="A1154" s="178">
        <f t="shared" si="36"/>
        <v>1150</v>
      </c>
      <c r="B1154" s="178" vm="10636">
        <f ca="1"/>
        <v>43887</v>
      </c>
      <c r="C1154" s="178" vm="10637">
        <f ca="1"/>
        <v>33.869999999999997</v>
      </c>
      <c r="D1154" s="178" vm="10638">
        <f ca="1"/>
        <v>34.44</v>
      </c>
      <c r="E1154" s="178" vm="10037">
        <f ca="1"/>
        <v>35.299999999999997</v>
      </c>
      <c r="F1154" s="178" vm="10639">
        <f ca="1"/>
        <v>33.67</v>
      </c>
      <c r="G1154" s="178" vm="10640">
        <f ca="1"/>
        <v>1686512</v>
      </c>
      <c r="I1154" s="178">
        <f ca="1"/>
        <v>1360</v>
      </c>
      <c r="J1154" s="180" vm="10641">
        <f ca="1"/>
        <v>44188</v>
      </c>
      <c r="K1154" s="180" vm="10642">
        <f ca="1"/>
        <v>64.59</v>
      </c>
      <c r="L1154" s="180" vm="10643">
        <f ca="1"/>
        <v>64.77</v>
      </c>
      <c r="M1154" s="180" vm="10644">
        <f ca="1"/>
        <v>65.62</v>
      </c>
      <c r="N1154" s="180" vm="10645">
        <f ca="1"/>
        <v>63.9</v>
      </c>
      <c r="O1154" s="180" vm="10646">
        <f ca="1"/>
        <v>505286</v>
      </c>
      <c r="Q1154" s="182">
        <f t="shared" ca="1" si="35"/>
        <v>-2.6285287650530389E-3</v>
      </c>
    </row>
    <row r="1155" spans="1:17" x14ac:dyDescent="0.25">
      <c r="A1155" s="178">
        <f t="shared" si="36"/>
        <v>1151</v>
      </c>
      <c r="B1155" s="178" vm="10647">
        <f ca="1"/>
        <v>43888</v>
      </c>
      <c r="C1155" s="178" vm="10648">
        <f ca="1"/>
        <v>28.45</v>
      </c>
      <c r="D1155" s="178" vm="8023">
        <f ca="1"/>
        <v>28.35</v>
      </c>
      <c r="E1155" s="178" vm="10649">
        <f ca="1"/>
        <v>30.8</v>
      </c>
      <c r="F1155" s="178" vm="10650">
        <f ca="1"/>
        <v>26.77</v>
      </c>
      <c r="G1155" s="178" vm="10651">
        <f ca="1"/>
        <v>4289150</v>
      </c>
      <c r="I1155" s="178">
        <f ca="1"/>
        <v>1359</v>
      </c>
      <c r="J1155" s="180" vm="10652">
        <f ca="1"/>
        <v>44187</v>
      </c>
      <c r="K1155" s="180" vm="10653">
        <f ca="1"/>
        <v>64.760000000000005</v>
      </c>
      <c r="L1155" s="180" vm="10654">
        <f ca="1"/>
        <v>65.89</v>
      </c>
      <c r="M1155" s="180" vm="10655">
        <f ca="1"/>
        <v>65.98</v>
      </c>
      <c r="N1155" s="180" vm="10656">
        <f ca="1"/>
        <v>64.09</v>
      </c>
      <c r="O1155" s="180" vm="10657">
        <f ca="1"/>
        <v>713174</v>
      </c>
      <c r="Q1155" s="182">
        <f t="shared" ca="1" si="35"/>
        <v>-1.3192398723521168E-2</v>
      </c>
    </row>
    <row r="1156" spans="1:17" x14ac:dyDescent="0.25">
      <c r="A1156" s="178">
        <f t="shared" si="36"/>
        <v>1152</v>
      </c>
      <c r="B1156" s="178" vm="10658">
        <f ca="1"/>
        <v>43889</v>
      </c>
      <c r="C1156" s="178" vm="8521">
        <f ca="1"/>
        <v>26.17</v>
      </c>
      <c r="D1156" s="178" vm="7854">
        <f ca="1"/>
        <v>26.8</v>
      </c>
      <c r="E1156" s="178" vm="8678">
        <f ca="1"/>
        <v>28.29</v>
      </c>
      <c r="F1156" s="178" vm="7582">
        <f ca="1"/>
        <v>25.11</v>
      </c>
      <c r="G1156" s="178" vm="10659">
        <f ca="1"/>
        <v>2954940</v>
      </c>
      <c r="I1156" s="178">
        <f ca="1"/>
        <v>1358</v>
      </c>
      <c r="J1156" s="180" vm="10660">
        <f ca="1"/>
        <v>44186</v>
      </c>
      <c r="K1156" s="180" vm="10644">
        <f ca="1"/>
        <v>65.62</v>
      </c>
      <c r="L1156" s="180" vm="10661">
        <f ca="1"/>
        <v>63.46</v>
      </c>
      <c r="M1156" s="180" vm="10662">
        <f ca="1"/>
        <v>65.77</v>
      </c>
      <c r="N1156" s="180" vm="10663">
        <f ca="1"/>
        <v>63.1</v>
      </c>
      <c r="O1156" s="180" vm="10664">
        <f ca="1"/>
        <v>1050361</v>
      </c>
      <c r="Q1156" s="182">
        <f t="shared" ca="1" si="35"/>
        <v>1.9077501662293599E-2</v>
      </c>
    </row>
    <row r="1157" spans="1:17" x14ac:dyDescent="0.25">
      <c r="A1157" s="178">
        <f t="shared" si="36"/>
        <v>1153</v>
      </c>
      <c r="B1157" s="178" vm="10665">
        <f ca="1"/>
        <v>43892</v>
      </c>
      <c r="C1157" s="178" vm="8539">
        <f ca="1"/>
        <v>26.54</v>
      </c>
      <c r="D1157" s="178" vm="7516">
        <f ca="1"/>
        <v>26.78</v>
      </c>
      <c r="E1157" s="178" vm="10666">
        <f ca="1"/>
        <v>27.19</v>
      </c>
      <c r="F1157" s="178" vm="8411">
        <f ca="1"/>
        <v>25.43</v>
      </c>
      <c r="G1157" s="178" vm="10667">
        <f ca="1"/>
        <v>2160057</v>
      </c>
      <c r="I1157" s="178">
        <f ca="1"/>
        <v>1357</v>
      </c>
      <c r="J1157" s="180" vm="10668">
        <f ca="1"/>
        <v>44183</v>
      </c>
      <c r="K1157" s="180" vm="10669">
        <f ca="1"/>
        <v>64.38</v>
      </c>
      <c r="L1157" s="180" vm="10662">
        <f ca="1"/>
        <v>65.77</v>
      </c>
      <c r="M1157" s="180" vm="10662">
        <f ca="1"/>
        <v>65.77</v>
      </c>
      <c r="N1157" s="180" vm="10670">
        <f ca="1"/>
        <v>63.88</v>
      </c>
      <c r="O1157" s="180" vm="10671">
        <f ca="1"/>
        <v>1262919</v>
      </c>
      <c r="Q1157" s="182">
        <f t="shared" ca="1" si="35"/>
        <v>-1.372948677646401E-2</v>
      </c>
    </row>
    <row r="1158" spans="1:17" x14ac:dyDescent="0.25">
      <c r="A1158" s="178">
        <f t="shared" si="36"/>
        <v>1154</v>
      </c>
      <c r="B1158" s="178" vm="10672">
        <f ca="1"/>
        <v>43893</v>
      </c>
      <c r="C1158" s="178" vm="10673">
        <f ca="1"/>
        <v>26.07</v>
      </c>
      <c r="D1158" s="178" vm="10674">
        <f ca="1"/>
        <v>26.83</v>
      </c>
      <c r="E1158" s="178" vm="10648">
        <f ca="1"/>
        <v>28.45</v>
      </c>
      <c r="F1158" s="178" vm="10675">
        <f ca="1"/>
        <v>25.6</v>
      </c>
      <c r="G1158" s="178" vm="10676">
        <f ca="1"/>
        <v>2574065</v>
      </c>
      <c r="I1158" s="178">
        <f ca="1"/>
        <v>1356</v>
      </c>
      <c r="J1158" s="180" vm="10677">
        <f ca="1"/>
        <v>44182</v>
      </c>
      <c r="K1158" s="180" vm="10678">
        <f ca="1"/>
        <v>65.27</v>
      </c>
      <c r="L1158" s="180" vm="10679">
        <f ca="1"/>
        <v>66.319999999999993</v>
      </c>
      <c r="M1158" s="180" vm="10680">
        <f ca="1"/>
        <v>66.33</v>
      </c>
      <c r="N1158" s="180" vm="10681">
        <f ca="1"/>
        <v>64.180000000000007</v>
      </c>
      <c r="O1158" s="180" vm="10682">
        <f ca="1"/>
        <v>877251</v>
      </c>
      <c r="Q1158" s="182">
        <f t="shared" ref="Q1158:Q1221" ca="1" si="37">LN(K1158/K1159)</f>
        <v>-1.6838886489385484E-3</v>
      </c>
    </row>
    <row r="1159" spans="1:17" x14ac:dyDescent="0.25">
      <c r="A1159" s="178">
        <f t="shared" ref="A1159:A1222" si="38">A1158+1</f>
        <v>1155</v>
      </c>
      <c r="B1159" s="178" vm="10683">
        <f ca="1"/>
        <v>43894</v>
      </c>
      <c r="C1159" s="178" vm="7526">
        <f ca="1"/>
        <v>26.87</v>
      </c>
      <c r="D1159" s="178" vm="8484">
        <f ca="1"/>
        <v>26.43</v>
      </c>
      <c r="E1159" s="178" vm="8118">
        <f ca="1"/>
        <v>26.9</v>
      </c>
      <c r="F1159" s="178" vm="8291">
        <f ca="1"/>
        <v>25.5</v>
      </c>
      <c r="G1159" s="178" vm="10684">
        <f ca="1"/>
        <v>1239273</v>
      </c>
      <c r="I1159" s="178">
        <f ca="1"/>
        <v>1355</v>
      </c>
      <c r="J1159" s="180" vm="10685">
        <f ca="1"/>
        <v>44181</v>
      </c>
      <c r="K1159" s="180" vm="10686">
        <f ca="1"/>
        <v>65.38</v>
      </c>
      <c r="L1159" s="180" vm="10687">
        <f ca="1"/>
        <v>65.400000000000006</v>
      </c>
      <c r="M1159" s="180" vm="10688">
        <f ca="1"/>
        <v>66.4161</v>
      </c>
      <c r="N1159" s="180" vm="10689">
        <f ca="1"/>
        <v>64.64</v>
      </c>
      <c r="O1159" s="180" vm="10690">
        <f ca="1"/>
        <v>800777</v>
      </c>
      <c r="Q1159" s="182">
        <f t="shared" ca="1" si="37"/>
        <v>-3.8165071895668724E-3</v>
      </c>
    </row>
    <row r="1160" spans="1:17" x14ac:dyDescent="0.25">
      <c r="A1160" s="178">
        <f t="shared" si="38"/>
        <v>1156</v>
      </c>
      <c r="B1160" s="178" vm="10691">
        <f ca="1"/>
        <v>43895</v>
      </c>
      <c r="C1160" s="178" vm="10692">
        <f ca="1"/>
        <v>24.15</v>
      </c>
      <c r="D1160" s="178" vm="8541">
        <f ca="1"/>
        <v>25.9</v>
      </c>
      <c r="E1160" s="178" vm="10693">
        <f ca="1"/>
        <v>26.33</v>
      </c>
      <c r="F1160" s="178" vm="9343">
        <f ca="1"/>
        <v>23.96</v>
      </c>
      <c r="G1160" s="178" vm="10694">
        <f ca="1"/>
        <v>1745578</v>
      </c>
      <c r="I1160" s="178">
        <f ca="1"/>
        <v>1354</v>
      </c>
      <c r="J1160" s="180" vm="10695">
        <f ca="1"/>
        <v>44180</v>
      </c>
      <c r="K1160" s="180" vm="7294">
        <f ca="1"/>
        <v>65.63</v>
      </c>
      <c r="L1160" s="180" vm="10696">
        <f ca="1"/>
        <v>64.069999999999993</v>
      </c>
      <c r="M1160" s="180" vm="10697">
        <f ca="1"/>
        <v>66.055000000000007</v>
      </c>
      <c r="N1160" s="180" vm="10696">
        <f ca="1"/>
        <v>64.069999999999993</v>
      </c>
      <c r="O1160" s="180" vm="10698">
        <f ca="1"/>
        <v>662722</v>
      </c>
      <c r="Q1160" s="182">
        <f t="shared" ca="1" si="37"/>
        <v>3.0790705016045243E-2</v>
      </c>
    </row>
    <row r="1161" spans="1:17" x14ac:dyDescent="0.25">
      <c r="A1161" s="178">
        <f t="shared" si="38"/>
        <v>1157</v>
      </c>
      <c r="B1161" s="178" vm="10699">
        <f ca="1"/>
        <v>43896</v>
      </c>
      <c r="C1161" s="178" vm="8252">
        <f ca="1"/>
        <v>24.23</v>
      </c>
      <c r="D1161" s="178" vm="10700">
        <f ca="1"/>
        <v>23.1</v>
      </c>
      <c r="E1161" s="178" vm="9362">
        <f ca="1"/>
        <v>24.38</v>
      </c>
      <c r="F1161" s="178" vm="10701">
        <f ca="1"/>
        <v>23.05</v>
      </c>
      <c r="G1161" s="178" vm="10702">
        <f ca="1"/>
        <v>1873346</v>
      </c>
      <c r="I1161" s="178">
        <f ca="1"/>
        <v>1353</v>
      </c>
      <c r="J1161" s="180" vm="10703">
        <f ca="1"/>
        <v>44179</v>
      </c>
      <c r="K1161" s="180" vm="10704">
        <f ca="1"/>
        <v>63.64</v>
      </c>
      <c r="L1161" s="180" vm="10705">
        <f ca="1"/>
        <v>63.3</v>
      </c>
      <c r="M1161" s="180" vm="10706">
        <f ca="1"/>
        <v>64.89</v>
      </c>
      <c r="N1161" s="180" vm="10705">
        <f ca="1"/>
        <v>63.3</v>
      </c>
      <c r="O1161" s="180" vm="10707">
        <f ca="1"/>
        <v>798682</v>
      </c>
      <c r="Q1161" s="182">
        <f t="shared" ca="1" si="37"/>
        <v>1.9516684523634614E-2</v>
      </c>
    </row>
    <row r="1162" spans="1:17" x14ac:dyDescent="0.25">
      <c r="A1162" s="178">
        <f t="shared" si="38"/>
        <v>1158</v>
      </c>
      <c r="B1162" s="178" vm="10708">
        <f ca="1"/>
        <v>43899</v>
      </c>
      <c r="C1162" s="178" vm="10709">
        <f ca="1"/>
        <v>21.56</v>
      </c>
      <c r="D1162" s="178" vm="10710">
        <f ca="1"/>
        <v>22.04</v>
      </c>
      <c r="E1162" s="178" vm="9413">
        <f ca="1"/>
        <v>23.38</v>
      </c>
      <c r="F1162" s="178" vm="7054">
        <f ca="1"/>
        <v>21.55</v>
      </c>
      <c r="G1162" s="178" vm="10711">
        <f ca="1"/>
        <v>1442913</v>
      </c>
      <c r="I1162" s="178">
        <f ca="1"/>
        <v>1352</v>
      </c>
      <c r="J1162" s="180" vm="10712">
        <f ca="1"/>
        <v>44176</v>
      </c>
      <c r="K1162" s="180" vm="10713">
        <f ca="1"/>
        <v>62.41</v>
      </c>
      <c r="L1162" s="180" vm="10714">
        <f ca="1"/>
        <v>62.877600000000001</v>
      </c>
      <c r="M1162" s="180" vm="10715">
        <f ca="1"/>
        <v>63.335000000000001</v>
      </c>
      <c r="N1162" s="180" vm="10716">
        <f ca="1"/>
        <v>61.8</v>
      </c>
      <c r="O1162" s="180" vm="10717">
        <f ca="1"/>
        <v>847269</v>
      </c>
      <c r="Q1162" s="182">
        <f t="shared" ca="1" si="37"/>
        <v>-8.7740851631961832E-3</v>
      </c>
    </row>
    <row r="1163" spans="1:17" x14ac:dyDescent="0.25">
      <c r="A1163" s="178">
        <f t="shared" si="38"/>
        <v>1159</v>
      </c>
      <c r="B1163" s="178" vm="10718">
        <f ca="1"/>
        <v>43900</v>
      </c>
      <c r="C1163" s="178" vm="10719">
        <f ca="1"/>
        <v>22.6</v>
      </c>
      <c r="D1163" s="178" vm="8766">
        <f ca="1"/>
        <v>22.45</v>
      </c>
      <c r="E1163" s="178" vm="10720">
        <f ca="1"/>
        <v>23.22</v>
      </c>
      <c r="F1163" s="178" vm="10721">
        <f ca="1"/>
        <v>21.1675</v>
      </c>
      <c r="G1163" s="178" vm="10722">
        <f ca="1"/>
        <v>1387530</v>
      </c>
      <c r="I1163" s="178">
        <f ca="1"/>
        <v>1351</v>
      </c>
      <c r="J1163" s="180" vm="10723">
        <f ca="1"/>
        <v>44175</v>
      </c>
      <c r="K1163" s="180" vm="10724">
        <f ca="1"/>
        <v>62.96</v>
      </c>
      <c r="L1163" s="180" vm="10725">
        <f ca="1"/>
        <v>63.01</v>
      </c>
      <c r="M1163" s="180" vm="10726">
        <f ca="1"/>
        <v>63.85</v>
      </c>
      <c r="N1163" s="180" vm="10727">
        <f ca="1"/>
        <v>61.77</v>
      </c>
      <c r="O1163" s="180" vm="10728">
        <f ca="1"/>
        <v>1026992</v>
      </c>
      <c r="Q1163" s="182">
        <f t="shared" ca="1" si="37"/>
        <v>7.3330473667920061E-3</v>
      </c>
    </row>
    <row r="1164" spans="1:17" x14ac:dyDescent="0.25">
      <c r="A1164" s="178">
        <f t="shared" si="38"/>
        <v>1160</v>
      </c>
      <c r="B1164" s="178" vm="10729">
        <f ca="1"/>
        <v>43901</v>
      </c>
      <c r="C1164" s="178" vm="7067">
        <f ca="1"/>
        <v>20.34</v>
      </c>
      <c r="D1164" s="178" vm="8767">
        <f ca="1"/>
        <v>22.15</v>
      </c>
      <c r="E1164" s="178" vm="9150">
        <f ca="1"/>
        <v>22.66</v>
      </c>
      <c r="F1164" s="178" vm="7222">
        <f ca="1"/>
        <v>20.05</v>
      </c>
      <c r="G1164" s="178" vm="10730">
        <f ca="1"/>
        <v>1333356</v>
      </c>
      <c r="I1164" s="178">
        <f ca="1"/>
        <v>1350</v>
      </c>
      <c r="J1164" s="180" vm="10731">
        <f ca="1"/>
        <v>44174</v>
      </c>
      <c r="K1164" s="180" vm="10732">
        <f ca="1"/>
        <v>62.5</v>
      </c>
      <c r="L1164" s="180" vm="10733">
        <f ca="1"/>
        <v>65.61</v>
      </c>
      <c r="M1164" s="180" vm="10734">
        <f ca="1"/>
        <v>66.55</v>
      </c>
      <c r="N1164" s="180" vm="10735">
        <f ca="1"/>
        <v>62.38</v>
      </c>
      <c r="O1164" s="180" vm="10736">
        <f ca="1"/>
        <v>1519011</v>
      </c>
      <c r="Q1164" s="182">
        <f t="shared" ca="1" si="37"/>
        <v>-4.4131711359908454E-2</v>
      </c>
    </row>
    <row r="1165" spans="1:17" x14ac:dyDescent="0.25">
      <c r="A1165" s="178">
        <f t="shared" si="38"/>
        <v>1161</v>
      </c>
      <c r="B1165" s="178" vm="10737">
        <f ca="1"/>
        <v>43902</v>
      </c>
      <c r="C1165" s="178" vm="10738">
        <f ca="1"/>
        <v>18.16</v>
      </c>
      <c r="D1165" s="178" vm="6460">
        <f ca="1"/>
        <v>18.86</v>
      </c>
      <c r="E1165" s="178" vm="10739">
        <f ca="1"/>
        <v>20.895</v>
      </c>
      <c r="F1165" s="178" vm="5938">
        <f ca="1"/>
        <v>17.39</v>
      </c>
      <c r="G1165" s="178" vm="10740">
        <f ca="1"/>
        <v>2351962</v>
      </c>
      <c r="I1165" s="178">
        <f ca="1"/>
        <v>1349</v>
      </c>
      <c r="J1165" s="180" vm="10741">
        <f ca="1"/>
        <v>44173</v>
      </c>
      <c r="K1165" s="180" vm="10742">
        <f ca="1"/>
        <v>65.319999999999993</v>
      </c>
      <c r="L1165" s="180" vm="10743">
        <f ca="1"/>
        <v>63.258899999999997</v>
      </c>
      <c r="M1165" s="180" vm="10744">
        <f ca="1"/>
        <v>65.41</v>
      </c>
      <c r="N1165" s="180" vm="10745">
        <f ca="1"/>
        <v>63.25</v>
      </c>
      <c r="O1165" s="180" vm="10746">
        <f ca="1"/>
        <v>808080</v>
      </c>
      <c r="Q1165" s="182">
        <f t="shared" ca="1" si="37"/>
        <v>2.4015407775083965E-2</v>
      </c>
    </row>
    <row r="1166" spans="1:17" x14ac:dyDescent="0.25">
      <c r="A1166" s="178">
        <f t="shared" si="38"/>
        <v>1162</v>
      </c>
      <c r="B1166" s="178" vm="10747">
        <f ca="1"/>
        <v>43903</v>
      </c>
      <c r="C1166" s="178" vm="6405">
        <f ca="1"/>
        <v>19.34</v>
      </c>
      <c r="D1166" s="178" vm="7211">
        <f ca="1"/>
        <v>19.59</v>
      </c>
      <c r="E1166" s="178" vm="10748">
        <f ca="1"/>
        <v>19.934999999999999</v>
      </c>
      <c r="F1166" s="178" vm="6643">
        <f ca="1"/>
        <v>17.03</v>
      </c>
      <c r="G1166" s="178" vm="10749">
        <f ca="1"/>
        <v>1984853</v>
      </c>
      <c r="I1166" s="178">
        <f ca="1"/>
        <v>1348</v>
      </c>
      <c r="J1166" s="180" vm="10750">
        <f ca="1"/>
        <v>44172</v>
      </c>
      <c r="K1166" s="180" vm="10751">
        <f ca="1"/>
        <v>63.77</v>
      </c>
      <c r="L1166" s="180" vm="10752">
        <f ca="1"/>
        <v>63.87</v>
      </c>
      <c r="M1166" s="180" vm="10753">
        <f ca="1"/>
        <v>64</v>
      </c>
      <c r="N1166" s="180" vm="10754">
        <f ca="1"/>
        <v>62.471600000000002</v>
      </c>
      <c r="O1166" s="180" vm="10755">
        <f ca="1"/>
        <v>1232825</v>
      </c>
      <c r="Q1166" s="182">
        <f t="shared" ca="1" si="37"/>
        <v>-2.9750276385731782E-3</v>
      </c>
    </row>
    <row r="1167" spans="1:17" x14ac:dyDescent="0.25">
      <c r="A1167" s="178">
        <f t="shared" si="38"/>
        <v>1163</v>
      </c>
      <c r="B1167" s="178" vm="10756">
        <f ca="1"/>
        <v>43906</v>
      </c>
      <c r="C1167" s="178" vm="5907">
        <f ca="1"/>
        <v>16.579999999999998</v>
      </c>
      <c r="D1167" s="178" vm="10757">
        <f ca="1"/>
        <v>16.16</v>
      </c>
      <c r="E1167" s="178" vm="10758">
        <f ca="1"/>
        <v>17.739999999999998</v>
      </c>
      <c r="F1167" s="178" vm="10757">
        <f ca="1"/>
        <v>16.16</v>
      </c>
      <c r="G1167" s="178" vm="10759">
        <f ca="1"/>
        <v>1904055</v>
      </c>
      <c r="I1167" s="178">
        <f ca="1"/>
        <v>1347</v>
      </c>
      <c r="J1167" s="180" vm="10760">
        <f ca="1"/>
        <v>44169</v>
      </c>
      <c r="K1167" s="180" vm="10761">
        <f ca="1"/>
        <v>63.96</v>
      </c>
      <c r="L1167" s="180" vm="10762">
        <f ca="1"/>
        <v>63.63</v>
      </c>
      <c r="M1167" s="180" vm="10669">
        <f ca="1"/>
        <v>64.38</v>
      </c>
      <c r="N1167" s="180" vm="10763">
        <f ca="1"/>
        <v>62.6</v>
      </c>
      <c r="O1167" s="180" vm="10764">
        <f ca="1"/>
        <v>958919</v>
      </c>
      <c r="Q1167" s="182">
        <f t="shared" ca="1" si="37"/>
        <v>1.8462062839735352E-2</v>
      </c>
    </row>
    <row r="1168" spans="1:17" x14ac:dyDescent="0.25">
      <c r="A1168" s="178">
        <f t="shared" si="38"/>
        <v>1164</v>
      </c>
      <c r="B1168" s="178" vm="10765">
        <f ca="1"/>
        <v>43907</v>
      </c>
      <c r="C1168" s="178" vm="151">
        <f ca="1"/>
        <v>14.42</v>
      </c>
      <c r="D1168" s="178" vm="6580">
        <f ca="1"/>
        <v>16.93</v>
      </c>
      <c r="E1168" s="178" vm="10766">
        <f ca="1"/>
        <v>17.41</v>
      </c>
      <c r="F1168" s="178" vm="10767">
        <f ca="1"/>
        <v>14.01</v>
      </c>
      <c r="G1168" s="178" vm="10768">
        <f ca="1"/>
        <v>2704201</v>
      </c>
      <c r="I1168" s="178">
        <f ca="1"/>
        <v>1346</v>
      </c>
      <c r="J1168" s="180" vm="10769">
        <f ca="1"/>
        <v>44168</v>
      </c>
      <c r="K1168" s="180" vm="10770">
        <f ca="1"/>
        <v>62.79</v>
      </c>
      <c r="L1168" s="180" vm="10771">
        <f ca="1"/>
        <v>61.9</v>
      </c>
      <c r="M1168" s="180" vm="6755">
        <f ca="1"/>
        <v>63.89</v>
      </c>
      <c r="N1168" s="180" vm="10772">
        <f ca="1"/>
        <v>61.75</v>
      </c>
      <c r="O1168" s="180" vm="10773">
        <f ca="1"/>
        <v>691967</v>
      </c>
      <c r="Q1168" s="182">
        <f t="shared" ca="1" si="37"/>
        <v>1.9458682629663725E-2</v>
      </c>
    </row>
    <row r="1169" spans="1:17" x14ac:dyDescent="0.25">
      <c r="A1169" s="178">
        <f t="shared" si="38"/>
        <v>1165</v>
      </c>
      <c r="B1169" s="178" vm="10774">
        <f ca="1"/>
        <v>43908</v>
      </c>
      <c r="C1169" s="178" vm="473">
        <f ca="1"/>
        <v>10.86</v>
      </c>
      <c r="D1169" s="178" vm="5669">
        <f ca="1"/>
        <v>13.56</v>
      </c>
      <c r="E1169" s="178" vm="5669">
        <f ca="1"/>
        <v>13.56</v>
      </c>
      <c r="F1169" s="178" vm="1352">
        <f ca="1"/>
        <v>8.4</v>
      </c>
      <c r="G1169" s="178" vm="10775">
        <f ca="1"/>
        <v>3579039</v>
      </c>
      <c r="I1169" s="178">
        <f ca="1"/>
        <v>1345</v>
      </c>
      <c r="J1169" s="180" vm="10776">
        <f ca="1"/>
        <v>44167</v>
      </c>
      <c r="K1169" s="180" vm="10777">
        <f ca="1"/>
        <v>61.58</v>
      </c>
      <c r="L1169" s="180" vm="10778">
        <f ca="1"/>
        <v>61.82</v>
      </c>
      <c r="M1169" s="180" vm="10779">
        <f ca="1"/>
        <v>62.15</v>
      </c>
      <c r="N1169" s="180" vm="10780">
        <f ca="1"/>
        <v>59.94</v>
      </c>
      <c r="O1169" s="180" vm="10781">
        <f ca="1"/>
        <v>1368222</v>
      </c>
      <c r="Q1169" s="182">
        <f t="shared" ca="1" si="37"/>
        <v>-8.2478028804471772E-3</v>
      </c>
    </row>
    <row r="1170" spans="1:17" x14ac:dyDescent="0.25">
      <c r="A1170" s="178">
        <f t="shared" si="38"/>
        <v>1166</v>
      </c>
      <c r="B1170" s="178" vm="10782">
        <f ca="1"/>
        <v>43909</v>
      </c>
      <c r="C1170" s="178" vm="602">
        <f ca="1"/>
        <v>11.5</v>
      </c>
      <c r="D1170" s="178" vm="473">
        <f ca="1"/>
        <v>10.86</v>
      </c>
      <c r="E1170" s="178" vm="10783">
        <f ca="1"/>
        <v>12.266500000000001</v>
      </c>
      <c r="F1170" s="178" vm="726">
        <f ca="1"/>
        <v>10.71</v>
      </c>
      <c r="G1170" s="178" vm="10784">
        <f ca="1"/>
        <v>2853667</v>
      </c>
      <c r="I1170" s="178">
        <f ca="1"/>
        <v>1344</v>
      </c>
      <c r="J1170" s="180" vm="10785">
        <f ca="1"/>
        <v>44166</v>
      </c>
      <c r="K1170" s="180" vm="10786">
        <f ca="1"/>
        <v>62.09</v>
      </c>
      <c r="L1170" s="180" vm="10787">
        <f ca="1"/>
        <v>59.83</v>
      </c>
      <c r="M1170" s="180" vm="10713">
        <f ca="1"/>
        <v>62.41</v>
      </c>
      <c r="N1170" s="180" vm="10788">
        <f ca="1"/>
        <v>59.21</v>
      </c>
      <c r="O1170" s="180" vm="10789">
        <f ca="1"/>
        <v>1727115</v>
      </c>
      <c r="Q1170" s="182">
        <f t="shared" ca="1" si="37"/>
        <v>5.291364842032209E-2</v>
      </c>
    </row>
    <row r="1171" spans="1:17" x14ac:dyDescent="0.25">
      <c r="A1171" s="178">
        <f t="shared" si="38"/>
        <v>1167</v>
      </c>
      <c r="B1171" s="178" vm="10790">
        <f ca="1"/>
        <v>43910</v>
      </c>
      <c r="C1171" s="178" vm="2099">
        <f ca="1"/>
        <v>10.77</v>
      </c>
      <c r="D1171" s="178" vm="10791">
        <f ca="1"/>
        <v>11.79</v>
      </c>
      <c r="E1171" s="178" vm="5523">
        <f ca="1"/>
        <v>13.48</v>
      </c>
      <c r="F1171" s="178" vm="1023">
        <f ca="1"/>
        <v>10.47</v>
      </c>
      <c r="G1171" s="178" vm="10792">
        <f ca="1"/>
        <v>3675705</v>
      </c>
      <c r="I1171" s="178">
        <f ca="1"/>
        <v>1343</v>
      </c>
      <c r="J1171" s="180" vm="10793">
        <f ca="1"/>
        <v>44165</v>
      </c>
      <c r="K1171" s="180" vm="10794">
        <f ca="1"/>
        <v>58.89</v>
      </c>
      <c r="L1171" s="180" vm="10795">
        <f ca="1"/>
        <v>59.55</v>
      </c>
      <c r="M1171" s="180" vm="10796">
        <f ca="1"/>
        <v>60.3</v>
      </c>
      <c r="N1171" s="180" vm="10797">
        <f ca="1"/>
        <v>58.3</v>
      </c>
      <c r="O1171" s="180" vm="10798">
        <f ca="1"/>
        <v>1104266</v>
      </c>
      <c r="Q1171" s="182">
        <f t="shared" ca="1" si="37"/>
        <v>-9.632520613472282E-3</v>
      </c>
    </row>
    <row r="1172" spans="1:17" x14ac:dyDescent="0.25">
      <c r="A1172" s="178">
        <f t="shared" si="38"/>
        <v>1168</v>
      </c>
      <c r="B1172" s="178" vm="10799">
        <f ca="1"/>
        <v>43913</v>
      </c>
      <c r="C1172" s="178" vm="10800">
        <f ca="1"/>
        <v>12.54</v>
      </c>
      <c r="D1172" s="178" vm="713">
        <f ca="1"/>
        <v>10.91</v>
      </c>
      <c r="E1172" s="178" vm="187">
        <f ca="1"/>
        <v>13.27</v>
      </c>
      <c r="F1172" s="178" vm="803">
        <f ca="1"/>
        <v>9.68</v>
      </c>
      <c r="G1172" s="178" vm="10801">
        <f ca="1"/>
        <v>2098262</v>
      </c>
      <c r="I1172" s="178">
        <f ca="1"/>
        <v>1342</v>
      </c>
      <c r="J1172" s="180" vm="10802">
        <f ca="1"/>
        <v>44162</v>
      </c>
      <c r="K1172" s="180" vm="10803">
        <f ca="1"/>
        <v>59.46</v>
      </c>
      <c r="L1172" s="180" vm="10804">
        <f ca="1"/>
        <v>60.03</v>
      </c>
      <c r="M1172" s="180" vm="10805">
        <f ca="1"/>
        <v>60.71</v>
      </c>
      <c r="N1172" s="180" vm="10806">
        <f ca="1"/>
        <v>58.28</v>
      </c>
      <c r="O1172" s="180" vm="10807">
        <f ca="1"/>
        <v>718878</v>
      </c>
      <c r="Q1172" s="182">
        <f t="shared" ca="1" si="37"/>
        <v>-8.874064095050125E-3</v>
      </c>
    </row>
    <row r="1173" spans="1:17" x14ac:dyDescent="0.25">
      <c r="A1173" s="178">
        <f t="shared" si="38"/>
        <v>1169</v>
      </c>
      <c r="B1173" s="178" vm="10808">
        <f ca="1"/>
        <v>43914</v>
      </c>
      <c r="C1173" s="178" vm="74">
        <f ca="1"/>
        <v>15.07</v>
      </c>
      <c r="D1173" s="178" vm="5727">
        <f ca="1"/>
        <v>13.46</v>
      </c>
      <c r="E1173" s="178" vm="10809">
        <f ca="1"/>
        <v>15.9299</v>
      </c>
      <c r="F1173" s="178" vm="10810">
        <f ca="1"/>
        <v>13.19</v>
      </c>
      <c r="G1173" s="178" vm="10811">
        <f ca="1"/>
        <v>2084978</v>
      </c>
      <c r="I1173" s="178">
        <f ca="1"/>
        <v>1341</v>
      </c>
      <c r="J1173" s="180" vm="10812">
        <f ca="1"/>
        <v>44160</v>
      </c>
      <c r="K1173" s="180" vm="10813">
        <f ca="1"/>
        <v>59.99</v>
      </c>
      <c r="L1173" s="180" vm="10814">
        <f ca="1"/>
        <v>59.52</v>
      </c>
      <c r="M1173" s="180" vm="10815">
        <f ca="1"/>
        <v>60.43</v>
      </c>
      <c r="N1173" s="180" vm="10816">
        <f ca="1"/>
        <v>58.81</v>
      </c>
      <c r="O1173" s="180" vm="10817">
        <f ca="1"/>
        <v>985381</v>
      </c>
      <c r="Q1173" s="182">
        <f t="shared" ca="1" si="37"/>
        <v>2.0023367277411399E-3</v>
      </c>
    </row>
    <row r="1174" spans="1:17" x14ac:dyDescent="0.25">
      <c r="A1174" s="178">
        <f t="shared" si="38"/>
        <v>1170</v>
      </c>
      <c r="B1174" s="178" vm="10818">
        <f ca="1"/>
        <v>43915</v>
      </c>
      <c r="C1174" s="178" vm="6352">
        <f ca="1"/>
        <v>18.64</v>
      </c>
      <c r="D1174" s="178" vm="6052">
        <f ca="1"/>
        <v>15.54</v>
      </c>
      <c r="E1174" s="178" vm="7330">
        <f ca="1"/>
        <v>19.739999999999998</v>
      </c>
      <c r="F1174" s="178" vm="41">
        <f ca="1"/>
        <v>15</v>
      </c>
      <c r="G1174" s="178" vm="10819">
        <f ca="1"/>
        <v>4203326</v>
      </c>
      <c r="I1174" s="178">
        <f ca="1"/>
        <v>1340</v>
      </c>
      <c r="J1174" s="180" vm="10820">
        <f ca="1"/>
        <v>44159</v>
      </c>
      <c r="K1174" s="180" vm="10821">
        <f ca="1"/>
        <v>59.87</v>
      </c>
      <c r="L1174" s="180" vm="10822">
        <f ca="1"/>
        <v>62.7</v>
      </c>
      <c r="M1174" s="180" vm="10823">
        <f ca="1"/>
        <v>63.74</v>
      </c>
      <c r="N1174" s="180" vm="10824">
        <f ca="1"/>
        <v>59.64</v>
      </c>
      <c r="O1174" s="180" vm="10825">
        <f ca="1"/>
        <v>1509016</v>
      </c>
      <c r="Q1174" s="182">
        <f t="shared" ca="1" si="37"/>
        <v>-3.8179454807873117E-2</v>
      </c>
    </row>
    <row r="1175" spans="1:17" x14ac:dyDescent="0.25">
      <c r="A1175" s="178">
        <f t="shared" si="38"/>
        <v>1171</v>
      </c>
      <c r="B1175" s="178" vm="10826">
        <f ca="1"/>
        <v>43916</v>
      </c>
      <c r="C1175" s="178" vm="10827">
        <f ca="1"/>
        <v>18.43</v>
      </c>
      <c r="D1175" s="178" vm="10828">
        <f ca="1"/>
        <v>18.88</v>
      </c>
      <c r="E1175" s="178" vm="10829">
        <f ca="1"/>
        <v>19.850000000000001</v>
      </c>
      <c r="F1175" s="178" vm="6534">
        <f ca="1"/>
        <v>17.93</v>
      </c>
      <c r="G1175" s="178" vm="10830">
        <f ca="1"/>
        <v>2284510</v>
      </c>
      <c r="I1175" s="178">
        <f ca="1"/>
        <v>1339</v>
      </c>
      <c r="J1175" s="180" vm="10831">
        <f ca="1"/>
        <v>44158</v>
      </c>
      <c r="K1175" s="180" vm="10832">
        <f ca="1"/>
        <v>62.2</v>
      </c>
      <c r="L1175" s="180" vm="10833">
        <f ca="1"/>
        <v>62.508699999999997</v>
      </c>
      <c r="M1175" s="180" vm="10834">
        <f ca="1"/>
        <v>62.924999999999997</v>
      </c>
      <c r="N1175" s="180" vm="10835">
        <f ca="1"/>
        <v>60.215000000000003</v>
      </c>
      <c r="O1175" s="180" vm="10836">
        <f ca="1"/>
        <v>1435705</v>
      </c>
      <c r="Q1175" s="182">
        <f t="shared" ca="1" si="37"/>
        <v>1.5064673007570492E-2</v>
      </c>
    </row>
    <row r="1176" spans="1:17" x14ac:dyDescent="0.25">
      <c r="A1176" s="178">
        <f t="shared" si="38"/>
        <v>1172</v>
      </c>
      <c r="B1176" s="178" vm="10837">
        <f ca="1"/>
        <v>43917</v>
      </c>
      <c r="C1176" s="178" vm="10838">
        <f ca="1"/>
        <v>18.03</v>
      </c>
      <c r="D1176" s="178" vm="6729">
        <f ca="1"/>
        <v>18</v>
      </c>
      <c r="E1176" s="178" vm="6387">
        <f ca="1"/>
        <v>18.510000000000002</v>
      </c>
      <c r="F1176" s="178" vm="5907">
        <f ca="1"/>
        <v>16.579999999999998</v>
      </c>
      <c r="G1176" s="178" vm="10839">
        <f ca="1"/>
        <v>1057544</v>
      </c>
      <c r="I1176" s="178">
        <f ca="1"/>
        <v>1338</v>
      </c>
      <c r="J1176" s="180" vm="10840">
        <f ca="1"/>
        <v>44155</v>
      </c>
      <c r="K1176" s="180" vm="10841">
        <f ca="1"/>
        <v>61.27</v>
      </c>
      <c r="L1176" s="180" vm="10842">
        <f ca="1"/>
        <v>58.41</v>
      </c>
      <c r="M1176" s="180" vm="10843">
        <f ca="1"/>
        <v>61.73</v>
      </c>
      <c r="N1176" s="180" vm="10844">
        <f ca="1"/>
        <v>58.01</v>
      </c>
      <c r="O1176" s="180" vm="10845">
        <f ca="1"/>
        <v>1332075</v>
      </c>
      <c r="Q1176" s="182">
        <f t="shared" ca="1" si="37"/>
        <v>5.1404972000171092E-2</v>
      </c>
    </row>
    <row r="1177" spans="1:17" x14ac:dyDescent="0.25">
      <c r="A1177" s="178">
        <f t="shared" si="38"/>
        <v>1173</v>
      </c>
      <c r="B1177" s="178" vm="10846">
        <f ca="1"/>
        <v>43920</v>
      </c>
      <c r="C1177" s="178" vm="10847">
        <f ca="1"/>
        <v>17.5</v>
      </c>
      <c r="D1177" s="178" vm="6545">
        <f ca="1"/>
        <v>17.91</v>
      </c>
      <c r="E1177" s="178" vm="10848">
        <f ca="1"/>
        <v>18.149999999999999</v>
      </c>
      <c r="F1177" s="178" vm="10849">
        <f ca="1"/>
        <v>16.670000000000002</v>
      </c>
      <c r="G1177" s="178" vm="10850">
        <f ca="1"/>
        <v>1070261</v>
      </c>
      <c r="I1177" s="178">
        <f ca="1"/>
        <v>1337</v>
      </c>
      <c r="J1177" s="180" vm="10851">
        <f ca="1"/>
        <v>44154</v>
      </c>
      <c r="K1177" s="180" vm="10852">
        <f ca="1"/>
        <v>58.2</v>
      </c>
      <c r="L1177" s="180" vm="10853">
        <f ca="1"/>
        <v>57.81</v>
      </c>
      <c r="M1177" s="180" vm="10854">
        <f ca="1"/>
        <v>58.63</v>
      </c>
      <c r="N1177" s="180" vm="10855">
        <f ca="1"/>
        <v>57.18</v>
      </c>
      <c r="O1177" s="180" vm="10856">
        <f ca="1"/>
        <v>682373</v>
      </c>
      <c r="Q1177" s="182">
        <f t="shared" ca="1" si="37"/>
        <v>5.513452974109133E-3</v>
      </c>
    </row>
    <row r="1178" spans="1:17" x14ac:dyDescent="0.25">
      <c r="A1178" s="178">
        <f t="shared" si="38"/>
        <v>1174</v>
      </c>
      <c r="B1178" s="178" vm="10857">
        <f ca="1"/>
        <v>43921</v>
      </c>
      <c r="C1178" s="178" vm="6616">
        <f ca="1"/>
        <v>16.989999999999998</v>
      </c>
      <c r="D1178" s="178" vm="10858">
        <f ca="1"/>
        <v>17.190000000000001</v>
      </c>
      <c r="E1178" s="178" vm="6440">
        <f ca="1"/>
        <v>18.77</v>
      </c>
      <c r="F1178" s="178" vm="6218">
        <f ca="1"/>
        <v>16.46</v>
      </c>
      <c r="G1178" s="178" vm="10859">
        <f ca="1"/>
        <v>1431274</v>
      </c>
      <c r="I1178" s="178">
        <f ca="1"/>
        <v>1336</v>
      </c>
      <c r="J1178" s="180" vm="10860">
        <f ca="1"/>
        <v>44153</v>
      </c>
      <c r="K1178" s="180" vm="10861">
        <f ca="1"/>
        <v>57.88</v>
      </c>
      <c r="L1178" s="180" vm="10862">
        <f ca="1"/>
        <v>58.19</v>
      </c>
      <c r="M1178" s="180" vm="10863">
        <f ca="1"/>
        <v>59.2</v>
      </c>
      <c r="N1178" s="180" vm="7046">
        <f ca="1"/>
        <v>57.56</v>
      </c>
      <c r="O1178" s="180" vm="10864">
        <f ca="1"/>
        <v>897537</v>
      </c>
      <c r="Q1178" s="182">
        <f t="shared" ca="1" si="37"/>
        <v>-2.0711087831361843E-3</v>
      </c>
    </row>
    <row r="1179" spans="1:17" x14ac:dyDescent="0.25">
      <c r="A1179" s="178">
        <f t="shared" si="38"/>
        <v>1175</v>
      </c>
      <c r="B1179" s="178" vm="10865">
        <f ca="1"/>
        <v>43922</v>
      </c>
      <c r="C1179" s="178" vm="6052">
        <f ca="1"/>
        <v>15.54</v>
      </c>
      <c r="D1179" s="178" vm="6032">
        <f ca="1"/>
        <v>15.83</v>
      </c>
      <c r="E1179" s="178" vm="5886">
        <f ca="1"/>
        <v>16.25</v>
      </c>
      <c r="F1179" s="178" vm="10866">
        <f ca="1"/>
        <v>15.115</v>
      </c>
      <c r="G1179" s="178" vm="10867">
        <f ca="1"/>
        <v>1094817</v>
      </c>
      <c r="I1179" s="178">
        <f ca="1"/>
        <v>1335</v>
      </c>
      <c r="J1179" s="180" vm="10868">
        <f ca="1"/>
        <v>44152</v>
      </c>
      <c r="K1179" s="180" vm="10869">
        <f ca="1"/>
        <v>58</v>
      </c>
      <c r="L1179" s="180" vm="10870">
        <f ca="1"/>
        <v>57</v>
      </c>
      <c r="M1179" s="180" vm="6722">
        <f ca="1"/>
        <v>58.35</v>
      </c>
      <c r="N1179" s="180" vm="10871">
        <f ca="1"/>
        <v>56.2</v>
      </c>
      <c r="O1179" s="180" vm="10872">
        <f ca="1"/>
        <v>944389</v>
      </c>
      <c r="Q1179" s="182">
        <f t="shared" ca="1" si="37"/>
        <v>9.7020858064506676E-3</v>
      </c>
    </row>
    <row r="1180" spans="1:17" x14ac:dyDescent="0.25">
      <c r="A1180" s="178">
        <f t="shared" si="38"/>
        <v>1176</v>
      </c>
      <c r="B1180" s="178" vm="10873">
        <f ca="1"/>
        <v>43923</v>
      </c>
      <c r="C1180" s="178" vm="6032">
        <f ca="1"/>
        <v>15.83</v>
      </c>
      <c r="D1180" s="178" vm="5822">
        <f ca="1"/>
        <v>15.34</v>
      </c>
      <c r="E1180" s="178" vm="6078">
        <f ca="1"/>
        <v>15.99</v>
      </c>
      <c r="F1180" s="178" vm="128">
        <f ca="1"/>
        <v>15.02</v>
      </c>
      <c r="G1180" s="178" vm="10874">
        <f ca="1"/>
        <v>1031069</v>
      </c>
      <c r="I1180" s="178">
        <f ca="1"/>
        <v>1334</v>
      </c>
      <c r="J1180" s="180" vm="10875">
        <f ca="1"/>
        <v>44151</v>
      </c>
      <c r="K1180" s="180" vm="10876">
        <f ca="1"/>
        <v>57.44</v>
      </c>
      <c r="L1180" s="180" vm="10877">
        <f ca="1"/>
        <v>57.535899999999998</v>
      </c>
      <c r="M1180" s="180" vm="10878">
        <f ca="1"/>
        <v>58.42</v>
      </c>
      <c r="N1180" s="180" vm="7113">
        <f ca="1"/>
        <v>56.71</v>
      </c>
      <c r="O1180" s="180" vm="10879">
        <f ca="1"/>
        <v>1015804</v>
      </c>
      <c r="Q1180" s="182">
        <f t="shared" ca="1" si="37"/>
        <v>9.6213459774126958E-3</v>
      </c>
    </row>
    <row r="1181" spans="1:17" x14ac:dyDescent="0.25">
      <c r="A1181" s="178">
        <f t="shared" si="38"/>
        <v>1177</v>
      </c>
      <c r="B1181" s="178" vm="10880">
        <f ca="1"/>
        <v>43924</v>
      </c>
      <c r="C1181" s="178" vm="161">
        <f ca="1"/>
        <v>14.71</v>
      </c>
      <c r="D1181" s="178" vm="5839">
        <f ca="1"/>
        <v>15.5</v>
      </c>
      <c r="E1181" s="178" vm="6031">
        <f ca="1"/>
        <v>15.79</v>
      </c>
      <c r="F1181" s="178" vm="185">
        <f ca="1"/>
        <v>13.51</v>
      </c>
      <c r="G1181" s="178" vm="10881">
        <f ca="1"/>
        <v>1772125</v>
      </c>
      <c r="I1181" s="178">
        <f ca="1"/>
        <v>1333</v>
      </c>
      <c r="J1181" s="180" vm="10882">
        <f ca="1"/>
        <v>44148</v>
      </c>
      <c r="K1181" s="180" vm="10883">
        <f ca="1"/>
        <v>56.89</v>
      </c>
      <c r="L1181" s="180" vm="10884">
        <f ca="1"/>
        <v>56.18</v>
      </c>
      <c r="M1181" s="180" vm="10885">
        <f ca="1"/>
        <v>57.39</v>
      </c>
      <c r="N1181" s="180" vm="7184">
        <f ca="1"/>
        <v>55.85</v>
      </c>
      <c r="O1181" s="180" vm="10886">
        <f ca="1"/>
        <v>856111</v>
      </c>
      <c r="Q1181" s="182">
        <f t="shared" ca="1" si="37"/>
        <v>2.2756537563083441E-2</v>
      </c>
    </row>
    <row r="1182" spans="1:17" x14ac:dyDescent="0.25">
      <c r="A1182" s="178">
        <f t="shared" si="38"/>
        <v>1178</v>
      </c>
      <c r="B1182" s="178" vm="10887">
        <f ca="1"/>
        <v>43927</v>
      </c>
      <c r="C1182" s="178" vm="10888">
        <f ca="1"/>
        <v>18.574999999999999</v>
      </c>
      <c r="D1182" s="178" vm="6106">
        <f ca="1"/>
        <v>15.67</v>
      </c>
      <c r="E1182" s="178" vm="10889">
        <f ca="1"/>
        <v>18.87</v>
      </c>
      <c r="F1182" s="178" vm="30">
        <f ca="1"/>
        <v>15.27</v>
      </c>
      <c r="G1182" s="178" vm="10890">
        <f ca="1"/>
        <v>1986619</v>
      </c>
      <c r="I1182" s="178">
        <f ca="1"/>
        <v>1332</v>
      </c>
      <c r="J1182" s="180" vm="10891">
        <f ca="1"/>
        <v>44147</v>
      </c>
      <c r="K1182" s="180" vm="10892">
        <f ca="1"/>
        <v>55.61</v>
      </c>
      <c r="L1182" s="180" vm="10893">
        <f ca="1"/>
        <v>54.87</v>
      </c>
      <c r="M1182" s="180" vm="10883">
        <f ca="1"/>
        <v>56.89</v>
      </c>
      <c r="N1182" s="180" vm="10894">
        <f ca="1"/>
        <v>54.750900000000001</v>
      </c>
      <c r="O1182" s="180" vm="10895">
        <f ca="1"/>
        <v>934207</v>
      </c>
      <c r="Q1182" s="182">
        <f t="shared" ca="1" si="37"/>
        <v>3.602958320214292E-3</v>
      </c>
    </row>
    <row r="1183" spans="1:17" x14ac:dyDescent="0.25">
      <c r="A1183" s="178">
        <f t="shared" si="38"/>
        <v>1179</v>
      </c>
      <c r="B1183" s="178" vm="10896">
        <f ca="1"/>
        <v>43928</v>
      </c>
      <c r="C1183" s="178" vm="10897">
        <f ca="1"/>
        <v>17.89</v>
      </c>
      <c r="D1183" s="178" vm="10898">
        <f ca="1"/>
        <v>19.86</v>
      </c>
      <c r="E1183" s="178" vm="10899">
        <f ca="1"/>
        <v>20.610199999999999</v>
      </c>
      <c r="F1183" s="178" vm="6807">
        <f ca="1"/>
        <v>17.670000000000002</v>
      </c>
      <c r="G1183" s="178" vm="10900">
        <f ca="1"/>
        <v>1764313</v>
      </c>
      <c r="I1183" s="178">
        <f ca="1"/>
        <v>1331</v>
      </c>
      <c r="J1183" s="180" vm="10901">
        <f ca="1"/>
        <v>44146</v>
      </c>
      <c r="K1183" s="180" vm="10902">
        <f ca="1"/>
        <v>55.41</v>
      </c>
      <c r="L1183" s="180" vm="10903">
        <f ca="1"/>
        <v>54.79</v>
      </c>
      <c r="M1183" s="180" vm="10904">
        <f ca="1"/>
        <v>55.42</v>
      </c>
      <c r="N1183" s="180" vm="10905">
        <f ca="1"/>
        <v>53.98</v>
      </c>
      <c r="O1183" s="180" vm="10906">
        <f ca="1"/>
        <v>798176</v>
      </c>
      <c r="Q1183" s="182">
        <f t="shared" ca="1" si="37"/>
        <v>2.1157090458689288E-2</v>
      </c>
    </row>
    <row r="1184" spans="1:17" x14ac:dyDescent="0.25">
      <c r="A1184" s="178">
        <f t="shared" si="38"/>
        <v>1180</v>
      </c>
      <c r="B1184" s="178" vm="10907">
        <f ca="1"/>
        <v>43929</v>
      </c>
      <c r="C1184" s="178" vm="6913">
        <f ca="1"/>
        <v>20.69</v>
      </c>
      <c r="D1184" s="178" vm="8935">
        <f ca="1"/>
        <v>19.329999999999998</v>
      </c>
      <c r="E1184" s="178" vm="10908">
        <f ca="1"/>
        <v>20.914999999999999</v>
      </c>
      <c r="F1184" s="178" vm="6749">
        <f ca="1"/>
        <v>18.11</v>
      </c>
      <c r="G1184" s="178" vm="10909">
        <f ca="1"/>
        <v>1986886</v>
      </c>
      <c r="I1184" s="178">
        <f ca="1"/>
        <v>1330</v>
      </c>
      <c r="J1184" s="180" vm="10910">
        <f ca="1"/>
        <v>44145</v>
      </c>
      <c r="K1184" s="180" vm="10911">
        <f ca="1"/>
        <v>54.25</v>
      </c>
      <c r="L1184" s="180" vm="10912">
        <f ca="1"/>
        <v>55.45</v>
      </c>
      <c r="M1184" s="180" vm="10913">
        <f ca="1"/>
        <v>55.84</v>
      </c>
      <c r="N1184" s="180" vm="10914">
        <f ca="1"/>
        <v>53.22</v>
      </c>
      <c r="O1184" s="180" vm="10915">
        <f ca="1"/>
        <v>1371794</v>
      </c>
      <c r="Q1184" s="182">
        <f t="shared" ca="1" si="37"/>
        <v>-1.8265347977293313E-2</v>
      </c>
    </row>
    <row r="1185" spans="1:17" x14ac:dyDescent="0.25">
      <c r="A1185" s="178">
        <f t="shared" si="38"/>
        <v>1181</v>
      </c>
      <c r="B1185" s="178" vm="10916">
        <f ca="1"/>
        <v>43930</v>
      </c>
      <c r="C1185" s="178" vm="9104">
        <f ca="1"/>
        <v>20.84</v>
      </c>
      <c r="D1185" s="178" vm="10917">
        <f ca="1"/>
        <v>21.46</v>
      </c>
      <c r="E1185" s="178" vm="10918">
        <f ca="1"/>
        <v>22.75</v>
      </c>
      <c r="F1185" s="178" vm="7416">
        <f ca="1"/>
        <v>20.45</v>
      </c>
      <c r="G1185" s="178" vm="10919">
        <f ca="1"/>
        <v>2596133</v>
      </c>
      <c r="I1185" s="178">
        <f ca="1"/>
        <v>1329</v>
      </c>
      <c r="J1185" s="180" vm="10920">
        <f ca="1"/>
        <v>44144</v>
      </c>
      <c r="K1185" s="180" vm="10921">
        <f ca="1"/>
        <v>55.25</v>
      </c>
      <c r="L1185" s="180" vm="10922">
        <f ca="1"/>
        <v>60.35</v>
      </c>
      <c r="M1185" s="180" vm="10923">
        <f ca="1"/>
        <v>61</v>
      </c>
      <c r="N1185" s="180" vm="10924">
        <f ca="1"/>
        <v>55.21</v>
      </c>
      <c r="O1185" s="180" vm="10925">
        <f ca="1"/>
        <v>1432371</v>
      </c>
      <c r="Q1185" s="182">
        <f t="shared" ca="1" si="37"/>
        <v>-5.4248200367684032E-2</v>
      </c>
    </row>
    <row r="1186" spans="1:17" x14ac:dyDescent="0.25">
      <c r="A1186" s="178">
        <f t="shared" si="38"/>
        <v>1182</v>
      </c>
      <c r="B1186" s="178" vm="10926">
        <f ca="1"/>
        <v>43934</v>
      </c>
      <c r="C1186" s="178" vm="7030">
        <f ca="1"/>
        <v>20.67</v>
      </c>
      <c r="D1186" s="178" vm="9104">
        <f ca="1"/>
        <v>20.84</v>
      </c>
      <c r="E1186" s="178" vm="10927">
        <f ca="1"/>
        <v>21.06</v>
      </c>
      <c r="F1186" s="178" vm="7300">
        <f ca="1"/>
        <v>19.71</v>
      </c>
      <c r="G1186" s="178" vm="10928">
        <f ca="1"/>
        <v>1250386</v>
      </c>
      <c r="I1186" s="178">
        <f ca="1"/>
        <v>1328</v>
      </c>
      <c r="J1186" s="180" vm="10929">
        <f ca="1"/>
        <v>44141</v>
      </c>
      <c r="K1186" s="180" vm="10930">
        <f ca="1"/>
        <v>58.33</v>
      </c>
      <c r="L1186" s="180" vm="10931">
        <f ca="1"/>
        <v>58.82</v>
      </c>
      <c r="M1186" s="180" vm="10932">
        <f ca="1"/>
        <v>58.905000000000001</v>
      </c>
      <c r="N1186" s="180" vm="10933">
        <f ca="1"/>
        <v>57.29</v>
      </c>
      <c r="O1186" s="180" vm="10934">
        <f ca="1"/>
        <v>847596</v>
      </c>
      <c r="Q1186" s="182">
        <f t="shared" ca="1" si="37"/>
        <v>-8.5353881108183784E-3</v>
      </c>
    </row>
    <row r="1187" spans="1:17" x14ac:dyDescent="0.25">
      <c r="A1187" s="178">
        <f t="shared" si="38"/>
        <v>1183</v>
      </c>
      <c r="B1187" s="178" vm="10935">
        <f ca="1"/>
        <v>43935</v>
      </c>
      <c r="C1187" s="178" vm="7097">
        <f ca="1"/>
        <v>21.71</v>
      </c>
      <c r="D1187" s="178" vm="7076">
        <f ca="1"/>
        <v>21.31</v>
      </c>
      <c r="E1187" s="178" vm="10936">
        <f ca="1"/>
        <v>22.48</v>
      </c>
      <c r="F1187" s="178" vm="7065">
        <f ca="1"/>
        <v>21</v>
      </c>
      <c r="G1187" s="178" vm="10937">
        <f ca="1"/>
        <v>1624236</v>
      </c>
      <c r="I1187" s="178">
        <f ca="1"/>
        <v>1327</v>
      </c>
      <c r="J1187" s="180" vm="10938">
        <f ca="1"/>
        <v>44140</v>
      </c>
      <c r="K1187" s="180" vm="10939">
        <f ca="1"/>
        <v>58.83</v>
      </c>
      <c r="L1187" s="180" vm="10940">
        <f ca="1"/>
        <v>57.16</v>
      </c>
      <c r="M1187" s="180" vm="10941">
        <f ca="1"/>
        <v>58.935000000000002</v>
      </c>
      <c r="N1187" s="180" vm="10942">
        <f ca="1"/>
        <v>56.16</v>
      </c>
      <c r="O1187" s="180" vm="10943">
        <f ca="1"/>
        <v>2313490</v>
      </c>
      <c r="Q1187" s="182">
        <f t="shared" ca="1" si="37"/>
        <v>4.8586207407558389E-2</v>
      </c>
    </row>
    <row r="1188" spans="1:17" x14ac:dyDescent="0.25">
      <c r="A1188" s="178">
        <f t="shared" si="38"/>
        <v>1184</v>
      </c>
      <c r="B1188" s="178" vm="10944">
        <f ca="1"/>
        <v>43936</v>
      </c>
      <c r="C1188" s="178" vm="7087">
        <f ca="1"/>
        <v>21.42</v>
      </c>
      <c r="D1188" s="178" vm="7462">
        <f ca="1"/>
        <v>20.55</v>
      </c>
      <c r="E1188" s="178" vm="10945">
        <f ca="1"/>
        <v>21.93</v>
      </c>
      <c r="F1188" s="178" vm="6949">
        <f ca="1"/>
        <v>20.21</v>
      </c>
      <c r="G1188" s="178" vm="10946">
        <f ca="1"/>
        <v>1408242</v>
      </c>
      <c r="I1188" s="178">
        <f ca="1"/>
        <v>1326</v>
      </c>
      <c r="J1188" s="180" vm="10947">
        <f ca="1"/>
        <v>44139</v>
      </c>
      <c r="K1188" s="180" vm="10948">
        <f ca="1"/>
        <v>56.04</v>
      </c>
      <c r="L1188" s="180" vm="6776">
        <f ca="1"/>
        <v>55.2</v>
      </c>
      <c r="M1188" s="180" vm="10949">
        <f ca="1"/>
        <v>56.77</v>
      </c>
      <c r="N1188" s="180" vm="10950">
        <f ca="1"/>
        <v>54.7</v>
      </c>
      <c r="O1188" s="180" vm="10951">
        <f ca="1"/>
        <v>1098371</v>
      </c>
      <c r="Q1188" s="182">
        <f t="shared" ca="1" si="37"/>
        <v>1.6008975769294879E-2</v>
      </c>
    </row>
    <row r="1189" spans="1:17" x14ac:dyDescent="0.25">
      <c r="A1189" s="178">
        <f t="shared" si="38"/>
        <v>1185</v>
      </c>
      <c r="B1189" s="178" vm="10952">
        <f ca="1"/>
        <v>43937</v>
      </c>
      <c r="C1189" s="178" vm="10953">
        <f ca="1"/>
        <v>21.39</v>
      </c>
      <c r="D1189" s="178" vm="10954">
        <f ca="1"/>
        <v>21.37</v>
      </c>
      <c r="E1189" s="178" vm="7131">
        <f ca="1"/>
        <v>21.72</v>
      </c>
      <c r="F1189" s="178" vm="7310">
        <f ca="1"/>
        <v>20.32</v>
      </c>
      <c r="G1189" s="178" vm="10955">
        <f ca="1"/>
        <v>1436023</v>
      </c>
      <c r="I1189" s="178">
        <f ca="1"/>
        <v>1325</v>
      </c>
      <c r="J1189" s="180" vm="10956">
        <f ca="1"/>
        <v>44138</v>
      </c>
      <c r="K1189" s="180" vm="10957">
        <f ca="1"/>
        <v>55.15</v>
      </c>
      <c r="L1189" s="180" vm="10958">
        <f ca="1"/>
        <v>54.75</v>
      </c>
      <c r="M1189" s="180" vm="6822">
        <f ca="1"/>
        <v>56</v>
      </c>
      <c r="N1189" s="180" vm="10959">
        <f ca="1"/>
        <v>53.92</v>
      </c>
      <c r="O1189" s="180" vm="10960">
        <f ca="1"/>
        <v>1219289</v>
      </c>
      <c r="Q1189" s="182">
        <f t="shared" ca="1" si="37"/>
        <v>2.4597422198183169E-2</v>
      </c>
    </row>
    <row r="1190" spans="1:17" x14ac:dyDescent="0.25">
      <c r="A1190" s="178">
        <f t="shared" si="38"/>
        <v>1186</v>
      </c>
      <c r="B1190" s="178" vm="10961">
        <f ca="1"/>
        <v>43938</v>
      </c>
      <c r="C1190" s="178" vm="10720">
        <f ca="1"/>
        <v>23.22</v>
      </c>
      <c r="D1190" s="178" vm="8756">
        <f ca="1"/>
        <v>22.08</v>
      </c>
      <c r="E1190" s="178" vm="10962">
        <f ca="1"/>
        <v>23.328600000000002</v>
      </c>
      <c r="F1190" s="178" vm="10963">
        <f ca="1"/>
        <v>21.98</v>
      </c>
      <c r="G1190" s="178" vm="10964">
        <f ca="1"/>
        <v>1762465</v>
      </c>
      <c r="I1190" s="178">
        <f ca="1"/>
        <v>1324</v>
      </c>
      <c r="J1190" s="180" vm="10965">
        <f ca="1"/>
        <v>44137</v>
      </c>
      <c r="K1190" s="180" vm="6867">
        <f ca="1"/>
        <v>53.81</v>
      </c>
      <c r="L1190" s="180" vm="10966">
        <f ca="1"/>
        <v>52.39</v>
      </c>
      <c r="M1190" s="180" vm="10967">
        <f ca="1"/>
        <v>55.09</v>
      </c>
      <c r="N1190" s="180" vm="10968">
        <f ca="1"/>
        <v>52.28</v>
      </c>
      <c r="O1190" s="180" vm="10969">
        <f ca="1"/>
        <v>1426732</v>
      </c>
      <c r="Q1190" s="182">
        <f t="shared" ca="1" si="37"/>
        <v>2.7889503117212E-2</v>
      </c>
    </row>
    <row r="1191" spans="1:17" x14ac:dyDescent="0.25">
      <c r="A1191" s="178">
        <f t="shared" si="38"/>
        <v>1187</v>
      </c>
      <c r="B1191" s="178" vm="10970">
        <f ca="1"/>
        <v>43941</v>
      </c>
      <c r="C1191" s="178" vm="10971">
        <f ca="1"/>
        <v>22.79</v>
      </c>
      <c r="D1191" s="178" vm="9168">
        <f ca="1"/>
        <v>22.35</v>
      </c>
      <c r="E1191" s="178" vm="10972">
        <f ca="1"/>
        <v>23.5</v>
      </c>
      <c r="F1191" s="178" vm="10973">
        <f ca="1"/>
        <v>22.11</v>
      </c>
      <c r="G1191" s="178" vm="10974">
        <f ca="1"/>
        <v>1164799</v>
      </c>
      <c r="I1191" s="178">
        <f ca="1"/>
        <v>1323</v>
      </c>
      <c r="J1191" s="180" vm="10975">
        <f ca="1"/>
        <v>44134</v>
      </c>
      <c r="K1191" s="180" vm="6857">
        <f ca="1"/>
        <v>52.33</v>
      </c>
      <c r="L1191" s="180" vm="10976">
        <f ca="1"/>
        <v>53.26</v>
      </c>
      <c r="M1191" s="180" vm="10977">
        <f ca="1"/>
        <v>53.97</v>
      </c>
      <c r="N1191" s="180" vm="10978">
        <f ca="1"/>
        <v>51.430100000000003</v>
      </c>
      <c r="O1191" s="180" vm="10979">
        <f ca="1"/>
        <v>1454053</v>
      </c>
      <c r="Q1191" s="182">
        <f t="shared" ca="1" si="37"/>
        <v>-3.122902384607925E-2</v>
      </c>
    </row>
    <row r="1192" spans="1:17" x14ac:dyDescent="0.25">
      <c r="A1192" s="178">
        <f t="shared" si="38"/>
        <v>1188</v>
      </c>
      <c r="B1192" s="178" vm="10980">
        <f ca="1"/>
        <v>43942</v>
      </c>
      <c r="C1192" s="178" vm="10981">
        <f ca="1"/>
        <v>22.98</v>
      </c>
      <c r="D1192" s="178" vm="10982">
        <f ca="1"/>
        <v>21.95</v>
      </c>
      <c r="E1192" s="178" vm="10720">
        <f ca="1"/>
        <v>23.22</v>
      </c>
      <c r="F1192" s="178" vm="10983">
        <f ca="1"/>
        <v>21.84</v>
      </c>
      <c r="G1192" s="178" vm="10984">
        <f ca="1"/>
        <v>1130012</v>
      </c>
      <c r="I1192" s="178">
        <f ca="1"/>
        <v>1322</v>
      </c>
      <c r="J1192" s="180" vm="10985">
        <f ca="1"/>
        <v>44133</v>
      </c>
      <c r="K1192" s="180" vm="6794">
        <f ca="1"/>
        <v>53.99</v>
      </c>
      <c r="L1192" s="180" vm="10986">
        <f ca="1"/>
        <v>53.56</v>
      </c>
      <c r="M1192" s="180" vm="10987">
        <f ca="1"/>
        <v>54.21</v>
      </c>
      <c r="N1192" s="180" vm="6796">
        <f ca="1"/>
        <v>52.43</v>
      </c>
      <c r="O1192" s="180" vm="10988">
        <f ca="1"/>
        <v>1328815</v>
      </c>
      <c r="Q1192" s="182">
        <f t="shared" ca="1" si="37"/>
        <v>1.1119348810600341E-3</v>
      </c>
    </row>
    <row r="1193" spans="1:17" x14ac:dyDescent="0.25">
      <c r="A1193" s="178">
        <f t="shared" si="38"/>
        <v>1189</v>
      </c>
      <c r="B1193" s="178" vm="10989">
        <f ca="1"/>
        <v>43943</v>
      </c>
      <c r="C1193" s="178" vm="10990">
        <f ca="1"/>
        <v>23.3</v>
      </c>
      <c r="D1193" s="178" vm="10991">
        <f ca="1"/>
        <v>23.53</v>
      </c>
      <c r="E1193" s="178" vm="9421">
        <f ca="1"/>
        <v>23.79</v>
      </c>
      <c r="F1193" s="178" vm="8809">
        <f ca="1"/>
        <v>22.89</v>
      </c>
      <c r="G1193" s="178" vm="10992">
        <f ca="1"/>
        <v>1123564</v>
      </c>
      <c r="I1193" s="178">
        <f ca="1"/>
        <v>1321</v>
      </c>
      <c r="J1193" s="180" vm="10993">
        <f ca="1"/>
        <v>44132</v>
      </c>
      <c r="K1193" s="180" vm="10994">
        <f ca="1"/>
        <v>53.93</v>
      </c>
      <c r="L1193" s="180" vm="10995">
        <f ca="1"/>
        <v>54.120899999999999</v>
      </c>
      <c r="M1193" s="180" vm="10996">
        <f ca="1"/>
        <v>54.65</v>
      </c>
      <c r="N1193" s="180" vm="10997">
        <f ca="1"/>
        <v>51.91</v>
      </c>
      <c r="O1193" s="180" vm="10998">
        <f ca="1"/>
        <v>1611938</v>
      </c>
      <c r="Q1193" s="182">
        <f t="shared" ca="1" si="37"/>
        <v>-1.6368181525504129E-2</v>
      </c>
    </row>
    <row r="1194" spans="1:17" x14ac:dyDescent="0.25">
      <c r="A1194" s="178">
        <f t="shared" si="38"/>
        <v>1190</v>
      </c>
      <c r="B1194" s="178" vm="10999">
        <f ca="1"/>
        <v>43944</v>
      </c>
      <c r="C1194" s="178" vm="7370">
        <f ca="1"/>
        <v>19.45</v>
      </c>
      <c r="D1194" s="178" vm="11000">
        <f ca="1"/>
        <v>21.62</v>
      </c>
      <c r="E1194" s="178" vm="11001">
        <f ca="1"/>
        <v>22.12</v>
      </c>
      <c r="F1194" s="178" vm="11002">
        <f ca="1"/>
        <v>19.074999999999999</v>
      </c>
      <c r="G1194" s="178" vm="11003">
        <f ca="1"/>
        <v>4990906</v>
      </c>
      <c r="I1194" s="178">
        <f ca="1"/>
        <v>1320</v>
      </c>
      <c r="J1194" s="180" vm="11004">
        <f ca="1"/>
        <v>44131</v>
      </c>
      <c r="K1194" s="180" vm="7115">
        <f ca="1"/>
        <v>54.82</v>
      </c>
      <c r="L1194" s="180" vm="11005">
        <f ca="1"/>
        <v>52.65</v>
      </c>
      <c r="M1194" s="180" vm="11006">
        <f ca="1"/>
        <v>55.4</v>
      </c>
      <c r="N1194" s="180" vm="11007">
        <f ca="1"/>
        <v>52</v>
      </c>
      <c r="O1194" s="180" vm="11008">
        <f ca="1"/>
        <v>3529347</v>
      </c>
      <c r="Q1194" s="182">
        <f t="shared" ca="1" si="37"/>
        <v>4.8206605906464112E-2</v>
      </c>
    </row>
    <row r="1195" spans="1:17" x14ac:dyDescent="0.25">
      <c r="A1195" s="178">
        <f t="shared" si="38"/>
        <v>1191</v>
      </c>
      <c r="B1195" s="178" vm="11009">
        <f ca="1"/>
        <v>43945</v>
      </c>
      <c r="C1195" s="178" vm="11010">
        <f ca="1"/>
        <v>21.51</v>
      </c>
      <c r="D1195" s="178" vm="6986">
        <f ca="1"/>
        <v>19.600000000000001</v>
      </c>
      <c r="E1195" s="178" vm="11011">
        <f ca="1"/>
        <v>22.1</v>
      </c>
      <c r="F1195" s="178" vm="6492">
        <f ca="1"/>
        <v>18.97</v>
      </c>
      <c r="G1195" s="178" vm="11012">
        <f ca="1"/>
        <v>3234543</v>
      </c>
      <c r="I1195" s="178">
        <f ca="1"/>
        <v>1319</v>
      </c>
      <c r="J1195" s="180" vm="11013">
        <f ca="1"/>
        <v>44130</v>
      </c>
      <c r="K1195" s="180" vm="7260">
        <f ca="1"/>
        <v>52.24</v>
      </c>
      <c r="L1195" s="180" vm="11014">
        <f ca="1"/>
        <v>51.83</v>
      </c>
      <c r="M1195" s="180" vm="11015">
        <f ca="1"/>
        <v>52.714199999999998</v>
      </c>
      <c r="N1195" s="180" vm="11016">
        <f ca="1"/>
        <v>50.55</v>
      </c>
      <c r="O1195" s="180" vm="11017">
        <f ca="1"/>
        <v>1824314</v>
      </c>
      <c r="Q1195" s="182">
        <f t="shared" ca="1" si="37"/>
        <v>-5.9166123547844561E-3</v>
      </c>
    </row>
    <row r="1196" spans="1:17" x14ac:dyDescent="0.25">
      <c r="A1196" s="178">
        <f t="shared" si="38"/>
        <v>1192</v>
      </c>
      <c r="B1196" s="178" vm="11018">
        <f ca="1"/>
        <v>43948</v>
      </c>
      <c r="C1196" s="178" vm="10972">
        <f ca="1"/>
        <v>23.5</v>
      </c>
      <c r="D1196" s="178" vm="11019">
        <f ca="1"/>
        <v>21.79</v>
      </c>
      <c r="E1196" s="178" vm="11020">
        <f ca="1"/>
        <v>23.92</v>
      </c>
      <c r="F1196" s="178" vm="7052">
        <f ca="1"/>
        <v>20.97</v>
      </c>
      <c r="G1196" s="178" vm="11021">
        <f ca="1"/>
        <v>2431384</v>
      </c>
      <c r="I1196" s="178">
        <f ca="1"/>
        <v>1318</v>
      </c>
      <c r="J1196" s="180" vm="11022">
        <f ca="1"/>
        <v>44127</v>
      </c>
      <c r="K1196" s="180" vm="11023">
        <f ca="1"/>
        <v>52.55</v>
      </c>
      <c r="L1196" s="180" vm="11024">
        <f ca="1"/>
        <v>52.69</v>
      </c>
      <c r="M1196" s="180" vm="11025">
        <f ca="1"/>
        <v>52.78</v>
      </c>
      <c r="N1196" s="180" vm="11026">
        <f ca="1"/>
        <v>51.2</v>
      </c>
      <c r="O1196" s="180" vm="11027">
        <f ca="1"/>
        <v>1045100</v>
      </c>
      <c r="Q1196" s="182">
        <f t="shared" ca="1" si="37"/>
        <v>7.8326888176044954E-3</v>
      </c>
    </row>
    <row r="1197" spans="1:17" x14ac:dyDescent="0.25">
      <c r="A1197" s="178">
        <f t="shared" si="38"/>
        <v>1193</v>
      </c>
      <c r="B1197" s="178" vm="11028">
        <f ca="1"/>
        <v>43949</v>
      </c>
      <c r="C1197" s="178" vm="9236">
        <f ca="1"/>
        <v>23.71</v>
      </c>
      <c r="D1197" s="178" vm="8313">
        <f ca="1"/>
        <v>24.46</v>
      </c>
      <c r="E1197" s="178" vm="11029">
        <f ca="1"/>
        <v>24.97</v>
      </c>
      <c r="F1197" s="178" vm="9430">
        <f ca="1"/>
        <v>22.95</v>
      </c>
      <c r="G1197" s="178" vm="11030">
        <f ca="1"/>
        <v>1593292</v>
      </c>
      <c r="I1197" s="178">
        <f ca="1"/>
        <v>1317</v>
      </c>
      <c r="J1197" s="180" vm="11031">
        <f ca="1"/>
        <v>44126</v>
      </c>
      <c r="K1197" s="180" vm="11032">
        <f ca="1"/>
        <v>52.14</v>
      </c>
      <c r="L1197" s="180" vm="11033">
        <f ca="1"/>
        <v>51.85</v>
      </c>
      <c r="M1197" s="180" vm="11034">
        <f ca="1"/>
        <v>52.89</v>
      </c>
      <c r="N1197" s="180" vm="11035">
        <f ca="1"/>
        <v>51.32</v>
      </c>
      <c r="O1197" s="180" vm="11036">
        <f ca="1"/>
        <v>951826</v>
      </c>
      <c r="Q1197" s="182">
        <f t="shared" ca="1" si="37"/>
        <v>1.2739025777429932E-2</v>
      </c>
    </row>
    <row r="1198" spans="1:17" x14ac:dyDescent="0.25">
      <c r="A1198" s="178">
        <f t="shared" si="38"/>
        <v>1194</v>
      </c>
      <c r="B1198" s="178" vm="11037">
        <f ca="1"/>
        <v>43950</v>
      </c>
      <c r="C1198" s="178" vm="8521">
        <f ca="1"/>
        <v>26.17</v>
      </c>
      <c r="D1198" s="178" vm="9487">
        <f ca="1"/>
        <v>24.32</v>
      </c>
      <c r="E1198" s="178" vm="7677">
        <f ca="1"/>
        <v>26.4</v>
      </c>
      <c r="F1198" s="178" vm="9403">
        <f ca="1"/>
        <v>24.28</v>
      </c>
      <c r="G1198" s="178" vm="11038">
        <f ca="1"/>
        <v>1543673</v>
      </c>
      <c r="I1198" s="178">
        <f ca="1"/>
        <v>1316</v>
      </c>
      <c r="J1198" s="180" vm="11039">
        <f ca="1"/>
        <v>44125</v>
      </c>
      <c r="K1198" s="180" vm="11040">
        <f ca="1"/>
        <v>51.48</v>
      </c>
      <c r="L1198" s="180" vm="11041">
        <f ca="1"/>
        <v>52.27</v>
      </c>
      <c r="M1198" s="180" vm="11042">
        <f ca="1"/>
        <v>53</v>
      </c>
      <c r="N1198" s="180" vm="11043">
        <f ca="1"/>
        <v>51.09</v>
      </c>
      <c r="O1198" s="180" vm="11044">
        <f ca="1"/>
        <v>1000256</v>
      </c>
      <c r="Q1198" s="182">
        <f t="shared" ca="1" si="37"/>
        <v>-1.3505896980656535E-2</v>
      </c>
    </row>
    <row r="1199" spans="1:17" x14ac:dyDescent="0.25">
      <c r="A1199" s="178">
        <f t="shared" si="38"/>
        <v>1195</v>
      </c>
      <c r="B1199" s="178" vm="11045">
        <f ca="1"/>
        <v>43951</v>
      </c>
      <c r="C1199" s="178" vm="11046">
        <f ca="1"/>
        <v>24.25</v>
      </c>
      <c r="D1199" s="178" vm="7579">
        <f ca="1"/>
        <v>25.61</v>
      </c>
      <c r="E1199" s="178" vm="7579">
        <f ca="1"/>
        <v>25.61</v>
      </c>
      <c r="F1199" s="178" vm="11047">
        <f ca="1"/>
        <v>23.88</v>
      </c>
      <c r="G1199" s="178" vm="11048">
        <f ca="1"/>
        <v>1311958</v>
      </c>
      <c r="I1199" s="178">
        <f ca="1"/>
        <v>1315</v>
      </c>
      <c r="J1199" s="180" vm="11049">
        <f ca="1"/>
        <v>44124</v>
      </c>
      <c r="K1199" s="180" vm="11050">
        <f ca="1"/>
        <v>52.18</v>
      </c>
      <c r="L1199" s="180" vm="11051">
        <f ca="1"/>
        <v>52.04</v>
      </c>
      <c r="M1199" s="180" vm="11052">
        <f ca="1"/>
        <v>54.48</v>
      </c>
      <c r="N1199" s="180" vm="11051">
        <f ca="1"/>
        <v>52.04</v>
      </c>
      <c r="O1199" s="180" vm="11053">
        <f ca="1"/>
        <v>1516854</v>
      </c>
      <c r="Q1199" s="182">
        <f t="shared" ca="1" si="37"/>
        <v>1.2729197912484105E-2</v>
      </c>
    </row>
    <row r="1200" spans="1:17" x14ac:dyDescent="0.25">
      <c r="A1200" s="178">
        <f t="shared" si="38"/>
        <v>1196</v>
      </c>
      <c r="B1200" s="178" vm="11054">
        <f ca="1"/>
        <v>43952</v>
      </c>
      <c r="C1200" s="178" vm="7109">
        <f ca="1"/>
        <v>22.07</v>
      </c>
      <c r="D1200" s="178" vm="11055">
        <f ca="1"/>
        <v>23.35</v>
      </c>
      <c r="E1200" s="178" vm="11056">
        <f ca="1"/>
        <v>23.419699999999999</v>
      </c>
      <c r="F1200" s="178" vm="11057">
        <f ca="1"/>
        <v>21.7</v>
      </c>
      <c r="G1200" s="178" vm="11058">
        <f ca="1"/>
        <v>1095029</v>
      </c>
      <c r="I1200" s="178">
        <f ca="1"/>
        <v>1314</v>
      </c>
      <c r="J1200" s="180" vm="11059">
        <f ca="1"/>
        <v>44123</v>
      </c>
      <c r="K1200" s="180" vm="11060">
        <f ca="1"/>
        <v>51.52</v>
      </c>
      <c r="L1200" s="180" vm="11061">
        <f ca="1"/>
        <v>51.58</v>
      </c>
      <c r="M1200" s="180" vm="11062">
        <f ca="1"/>
        <v>53.31</v>
      </c>
      <c r="N1200" s="180" vm="11063">
        <f ca="1"/>
        <v>51.18</v>
      </c>
      <c r="O1200" s="180" vm="11064">
        <f ca="1"/>
        <v>1253175</v>
      </c>
      <c r="Q1200" s="182">
        <f t="shared" ca="1" si="37"/>
        <v>8.5770506317596803E-3</v>
      </c>
    </row>
    <row r="1201" spans="1:17" x14ac:dyDescent="0.25">
      <c r="A1201" s="178">
        <f t="shared" si="38"/>
        <v>1197</v>
      </c>
      <c r="B1201" s="178" vm="11065">
        <f ca="1"/>
        <v>43955</v>
      </c>
      <c r="C1201" s="178" vm="8800">
        <f ca="1"/>
        <v>22.3</v>
      </c>
      <c r="D1201" s="178" vm="11010">
        <f ca="1"/>
        <v>21.51</v>
      </c>
      <c r="E1201" s="178" vm="8820">
        <f ca="1"/>
        <v>22.54</v>
      </c>
      <c r="F1201" s="178" vm="7076">
        <f ca="1"/>
        <v>21.31</v>
      </c>
      <c r="G1201" s="178" vm="11066">
        <f ca="1"/>
        <v>907178</v>
      </c>
      <c r="I1201" s="178">
        <f ca="1"/>
        <v>1313</v>
      </c>
      <c r="J1201" s="180" vm="11067">
        <f ca="1"/>
        <v>44120</v>
      </c>
      <c r="K1201" s="180" vm="7145">
        <f ca="1"/>
        <v>51.08</v>
      </c>
      <c r="L1201" s="180" vm="11068">
        <f ca="1"/>
        <v>51.57</v>
      </c>
      <c r="M1201" s="180" vm="11069">
        <f ca="1"/>
        <v>51.61</v>
      </c>
      <c r="N1201" s="180" vm="11070">
        <f ca="1"/>
        <v>50.22</v>
      </c>
      <c r="O1201" s="180" vm="11071">
        <f ca="1"/>
        <v>997390</v>
      </c>
      <c r="Q1201" s="182">
        <f t="shared" ca="1" si="37"/>
        <v>-3.9146604532028597E-4</v>
      </c>
    </row>
    <row r="1202" spans="1:17" x14ac:dyDescent="0.25">
      <c r="A1202" s="178">
        <f t="shared" si="38"/>
        <v>1198</v>
      </c>
      <c r="B1202" s="178" vm="11072">
        <f ca="1"/>
        <v>43956</v>
      </c>
      <c r="C1202" s="178" vm="11073">
        <f ca="1"/>
        <v>22.51</v>
      </c>
      <c r="D1202" s="178" vm="11074">
        <f ca="1"/>
        <v>23.04</v>
      </c>
      <c r="E1202" s="178" vm="11075">
        <f ca="1"/>
        <v>23.69</v>
      </c>
      <c r="F1202" s="178" vm="11076">
        <f ca="1"/>
        <v>22.295000000000002</v>
      </c>
      <c r="G1202" s="178" vm="11077">
        <f ca="1"/>
        <v>783039</v>
      </c>
      <c r="I1202" s="178">
        <f ca="1"/>
        <v>1312</v>
      </c>
      <c r="J1202" s="180" vm="11078">
        <f ca="1"/>
        <v>44119</v>
      </c>
      <c r="K1202" s="180" vm="7012">
        <f ca="1"/>
        <v>51.1</v>
      </c>
      <c r="L1202" s="180" vm="6868">
        <f ca="1"/>
        <v>48.06</v>
      </c>
      <c r="M1202" s="180" vm="11079">
        <f ca="1"/>
        <v>51.47</v>
      </c>
      <c r="N1202" s="180" vm="11080">
        <f ca="1"/>
        <v>47.424999999999997</v>
      </c>
      <c r="O1202" s="180" vm="11081">
        <f ca="1"/>
        <v>2214097</v>
      </c>
      <c r="Q1202" s="182">
        <f t="shared" ca="1" si="37"/>
        <v>4.7079299765802697E-2</v>
      </c>
    </row>
    <row r="1203" spans="1:17" x14ac:dyDescent="0.25">
      <c r="A1203" s="178">
        <f t="shared" si="38"/>
        <v>1199</v>
      </c>
      <c r="B1203" s="178" vm="11082">
        <f ca="1"/>
        <v>43957</v>
      </c>
      <c r="C1203" s="178" vm="11083">
        <f ca="1"/>
        <v>22.83</v>
      </c>
      <c r="D1203" s="178" vm="9150">
        <f ca="1"/>
        <v>22.66</v>
      </c>
      <c r="E1203" s="178" vm="9431">
        <f ca="1"/>
        <v>23.07</v>
      </c>
      <c r="F1203" s="178" vm="7097">
        <f ca="1"/>
        <v>21.71</v>
      </c>
      <c r="G1203" s="178" vm="11084">
        <f ca="1"/>
        <v>1067673</v>
      </c>
      <c r="I1203" s="178">
        <f ca="1"/>
        <v>1311</v>
      </c>
      <c r="J1203" s="180" vm="11085">
        <f ca="1"/>
        <v>44118</v>
      </c>
      <c r="K1203" s="180" vm="11086">
        <f ca="1"/>
        <v>48.75</v>
      </c>
      <c r="L1203" s="180" vm="11087">
        <f ca="1"/>
        <v>49.136499999999998</v>
      </c>
      <c r="M1203" s="180" vm="11088">
        <f ca="1"/>
        <v>50.06</v>
      </c>
      <c r="N1203" s="180" vm="11089">
        <f ca="1"/>
        <v>48.54</v>
      </c>
      <c r="O1203" s="180" vm="11090">
        <f ca="1"/>
        <v>1128672</v>
      </c>
      <c r="Q1203" s="182">
        <f t="shared" ca="1" si="37"/>
        <v>-1.2300124551999319E-3</v>
      </c>
    </row>
    <row r="1204" spans="1:17" x14ac:dyDescent="0.25">
      <c r="A1204" s="178">
        <f t="shared" si="38"/>
        <v>1200</v>
      </c>
      <c r="B1204" s="178" vm="11091">
        <f ca="1"/>
        <v>43958</v>
      </c>
      <c r="C1204" s="178" vm="9351">
        <f ca="1"/>
        <v>23.57</v>
      </c>
      <c r="D1204" s="178" vm="11092">
        <f ca="1"/>
        <v>23.47</v>
      </c>
      <c r="E1204" s="178" vm="11093">
        <f ca="1"/>
        <v>23.73</v>
      </c>
      <c r="F1204" s="178" vm="11094">
        <f ca="1"/>
        <v>22.64</v>
      </c>
      <c r="G1204" s="178" vm="11095">
        <f ca="1"/>
        <v>891796</v>
      </c>
      <c r="I1204" s="178">
        <f ca="1"/>
        <v>1310</v>
      </c>
      <c r="J1204" s="180" vm="11096">
        <f ca="1"/>
        <v>44117</v>
      </c>
      <c r="K1204" s="180" vm="6877">
        <f ca="1"/>
        <v>48.81</v>
      </c>
      <c r="L1204" s="180" vm="11097">
        <f ca="1"/>
        <v>48.56</v>
      </c>
      <c r="M1204" s="180" vm="11098">
        <f ca="1"/>
        <v>49.2211</v>
      </c>
      <c r="N1204" s="180" vm="11099">
        <f ca="1"/>
        <v>47.51</v>
      </c>
      <c r="O1204" s="180" vm="11100">
        <f ca="1"/>
        <v>681425</v>
      </c>
      <c r="Q1204" s="182">
        <f t="shared" ca="1" si="37"/>
        <v>5.7530464819312375E-3</v>
      </c>
    </row>
    <row r="1205" spans="1:17" x14ac:dyDescent="0.25">
      <c r="A1205" s="178">
        <f t="shared" si="38"/>
        <v>1201</v>
      </c>
      <c r="B1205" s="178" vm="11101">
        <f ca="1"/>
        <v>43959</v>
      </c>
      <c r="C1205" s="178" vm="11102">
        <f ca="1"/>
        <v>25.01</v>
      </c>
      <c r="D1205" s="178" vm="9478">
        <f ca="1"/>
        <v>24</v>
      </c>
      <c r="E1205" s="178" vm="7484">
        <f ca="1"/>
        <v>25.1</v>
      </c>
      <c r="F1205" s="178" vm="11103">
        <f ca="1"/>
        <v>23.66</v>
      </c>
      <c r="G1205" s="178" vm="11104">
        <f ca="1"/>
        <v>925372</v>
      </c>
      <c r="I1205" s="178">
        <f ca="1"/>
        <v>1309</v>
      </c>
      <c r="J1205" s="180" vm="11105">
        <f ca="1"/>
        <v>44116</v>
      </c>
      <c r="K1205" s="180" vm="6897">
        <f ca="1"/>
        <v>48.53</v>
      </c>
      <c r="L1205" s="180" vm="11106">
        <f ca="1"/>
        <v>48.5</v>
      </c>
      <c r="M1205" s="180" vm="11107">
        <f ca="1"/>
        <v>48.817700000000002</v>
      </c>
      <c r="N1205" s="180" vm="11108">
        <f ca="1"/>
        <v>47.68</v>
      </c>
      <c r="O1205" s="180" vm="11109">
        <f ca="1"/>
        <v>823951</v>
      </c>
      <c r="Q1205" s="182">
        <f t="shared" ca="1" si="37"/>
        <v>1.8509418930025511E-2</v>
      </c>
    </row>
    <row r="1206" spans="1:17" x14ac:dyDescent="0.25">
      <c r="A1206" s="178">
        <f t="shared" si="38"/>
        <v>1202</v>
      </c>
      <c r="B1206" s="178" vm="11110">
        <f ca="1"/>
        <v>43962</v>
      </c>
      <c r="C1206" s="178" vm="11111">
        <f ca="1"/>
        <v>23.83</v>
      </c>
      <c r="D1206" s="178" vm="11112">
        <f ca="1"/>
        <v>24.76</v>
      </c>
      <c r="E1206" s="178" vm="7676">
        <f ca="1"/>
        <v>25</v>
      </c>
      <c r="F1206" s="178" vm="8728">
        <f ca="1"/>
        <v>23.59</v>
      </c>
      <c r="G1206" s="178" vm="11113">
        <f ca="1"/>
        <v>1120073</v>
      </c>
      <c r="I1206" s="178">
        <f ca="1"/>
        <v>1308</v>
      </c>
      <c r="J1206" s="180" vm="11114">
        <f ca="1"/>
        <v>44113</v>
      </c>
      <c r="K1206" s="180" vm="11115">
        <f ca="1"/>
        <v>47.64</v>
      </c>
      <c r="L1206" s="180" vm="11116">
        <f ca="1"/>
        <v>47.45</v>
      </c>
      <c r="M1206" s="180" vm="11117">
        <f ca="1"/>
        <v>47.74</v>
      </c>
      <c r="N1206" s="180" vm="11118">
        <f ca="1"/>
        <v>47.04</v>
      </c>
      <c r="O1206" s="180" vm="11119">
        <f ca="1"/>
        <v>580288</v>
      </c>
      <c r="Q1206" s="182">
        <f t="shared" ca="1" si="37"/>
        <v>1.2461878455710782E-2</v>
      </c>
    </row>
    <row r="1207" spans="1:17" x14ac:dyDescent="0.25">
      <c r="A1207" s="178">
        <f t="shared" si="38"/>
        <v>1203</v>
      </c>
      <c r="B1207" s="178" vm="11120">
        <f ca="1"/>
        <v>43963</v>
      </c>
      <c r="C1207" s="178" vm="11121">
        <f ca="1"/>
        <v>22.09</v>
      </c>
      <c r="D1207" s="178" vm="9237">
        <f ca="1"/>
        <v>23.99</v>
      </c>
      <c r="E1207" s="178" vm="11122">
        <f ca="1"/>
        <v>24.459900000000001</v>
      </c>
      <c r="F1207" s="178" vm="11123">
        <f ca="1"/>
        <v>22.05</v>
      </c>
      <c r="G1207" s="178" vm="11124">
        <f ca="1"/>
        <v>870838</v>
      </c>
      <c r="I1207" s="178">
        <f ca="1"/>
        <v>1307</v>
      </c>
      <c r="J1207" s="180" vm="11125">
        <f ca="1"/>
        <v>44112</v>
      </c>
      <c r="K1207" s="180" vm="11126">
        <f ca="1"/>
        <v>47.05</v>
      </c>
      <c r="L1207" s="180" vm="11127">
        <f ca="1"/>
        <v>47.79</v>
      </c>
      <c r="M1207" s="180" vm="11128">
        <f ca="1"/>
        <v>48</v>
      </c>
      <c r="N1207" s="180" vm="11129">
        <f ca="1"/>
        <v>46.8</v>
      </c>
      <c r="O1207" s="180" vm="11130">
        <f ca="1"/>
        <v>591215</v>
      </c>
      <c r="Q1207" s="182">
        <f t="shared" ca="1" si="37"/>
        <v>-1.0621349909835343E-3</v>
      </c>
    </row>
    <row r="1208" spans="1:17" x14ac:dyDescent="0.25">
      <c r="A1208" s="178">
        <f t="shared" si="38"/>
        <v>1204</v>
      </c>
      <c r="B1208" s="178" vm="11131">
        <f ca="1"/>
        <v>43964</v>
      </c>
      <c r="C1208" s="178" vm="7189">
        <f ca="1"/>
        <v>21.09</v>
      </c>
      <c r="D1208" s="178" vm="11132">
        <f ca="1"/>
        <v>21.81</v>
      </c>
      <c r="E1208" s="178" vm="11133">
        <f ca="1"/>
        <v>22.06</v>
      </c>
      <c r="F1208" s="178" vm="6997">
        <f ca="1"/>
        <v>19.98</v>
      </c>
      <c r="G1208" s="178" vm="11134">
        <f ca="1"/>
        <v>1342318</v>
      </c>
      <c r="I1208" s="178">
        <f ca="1"/>
        <v>1306</v>
      </c>
      <c r="J1208" s="180" vm="11135">
        <f ca="1"/>
        <v>44111</v>
      </c>
      <c r="K1208" s="180" vm="11136">
        <f ca="1"/>
        <v>47.1</v>
      </c>
      <c r="L1208" s="180" vm="11137">
        <f ca="1"/>
        <v>47.71</v>
      </c>
      <c r="M1208" s="180" vm="11138">
        <f ca="1"/>
        <v>50.98</v>
      </c>
      <c r="N1208" s="180" vm="11139">
        <f ca="1"/>
        <v>46.21</v>
      </c>
      <c r="O1208" s="180" vm="11140">
        <f ca="1"/>
        <v>2146581</v>
      </c>
      <c r="Q1208" s="182">
        <f t="shared" ca="1" si="37"/>
        <v>6.3897980987712094E-3</v>
      </c>
    </row>
    <row r="1209" spans="1:17" x14ac:dyDescent="0.25">
      <c r="A1209" s="178">
        <f t="shared" si="38"/>
        <v>1205</v>
      </c>
      <c r="B1209" s="178" vm="11141">
        <f ca="1"/>
        <v>43965</v>
      </c>
      <c r="C1209" s="178" vm="11142">
        <f ca="1"/>
        <v>22.78</v>
      </c>
      <c r="D1209" s="178" vm="6902">
        <f ca="1"/>
        <v>20.47</v>
      </c>
      <c r="E1209" s="178" vm="9255">
        <f ca="1"/>
        <v>22.85</v>
      </c>
      <c r="F1209" s="178" vm="9123">
        <f ca="1"/>
        <v>20.079999999999998</v>
      </c>
      <c r="G1209" s="178" vm="11143">
        <f ca="1"/>
        <v>1560612</v>
      </c>
      <c r="I1209" s="178">
        <f ca="1"/>
        <v>1305</v>
      </c>
      <c r="J1209" s="180" vm="11144">
        <f ca="1"/>
        <v>44110</v>
      </c>
      <c r="K1209" s="180" vm="11129">
        <f ca="1"/>
        <v>46.8</v>
      </c>
      <c r="L1209" s="180" vm="11145">
        <f ca="1"/>
        <v>47.46</v>
      </c>
      <c r="M1209" s="180" vm="11146">
        <f ca="1"/>
        <v>48.34</v>
      </c>
      <c r="N1209" s="180" vm="11147">
        <f ca="1"/>
        <v>46.15</v>
      </c>
      <c r="O1209" s="180" vm="11148">
        <f ca="1"/>
        <v>1234542</v>
      </c>
      <c r="Q1209" s="182">
        <f t="shared" ca="1" si="37"/>
        <v>-1.0204170174241736E-2</v>
      </c>
    </row>
    <row r="1210" spans="1:17" x14ac:dyDescent="0.25">
      <c r="A1210" s="178">
        <f t="shared" si="38"/>
        <v>1206</v>
      </c>
      <c r="B1210" s="178" vm="11149">
        <f ca="1"/>
        <v>43966</v>
      </c>
      <c r="C1210" s="178" vm="9478">
        <f ca="1"/>
        <v>24</v>
      </c>
      <c r="D1210" s="178" vm="8819">
        <f ca="1"/>
        <v>22.28</v>
      </c>
      <c r="E1210" s="178" vm="9403">
        <f ca="1"/>
        <v>24.28</v>
      </c>
      <c r="F1210" s="178" vm="11150">
        <f ca="1"/>
        <v>21.92</v>
      </c>
      <c r="G1210" s="178" vm="11151">
        <f ca="1"/>
        <v>1403041</v>
      </c>
      <c r="I1210" s="178">
        <f ca="1"/>
        <v>1304</v>
      </c>
      <c r="J1210" s="180" vm="11152">
        <f ca="1"/>
        <v>44109</v>
      </c>
      <c r="K1210" s="180" vm="11153">
        <f ca="1"/>
        <v>47.28</v>
      </c>
      <c r="L1210" s="180" vm="11154">
        <f ca="1"/>
        <v>46.56</v>
      </c>
      <c r="M1210" s="180" vm="11155">
        <f ca="1"/>
        <v>47.62</v>
      </c>
      <c r="N1210" s="180" vm="11156">
        <f ca="1"/>
        <v>46.53</v>
      </c>
      <c r="O1210" s="180" vm="11157">
        <f ca="1"/>
        <v>923234</v>
      </c>
      <c r="Q1210" s="182">
        <f t="shared" ca="1" si="37"/>
        <v>2.788085376280746E-2</v>
      </c>
    </row>
    <row r="1211" spans="1:17" x14ac:dyDescent="0.25">
      <c r="A1211" s="178">
        <f t="shared" si="38"/>
        <v>1207</v>
      </c>
      <c r="B1211" s="178" vm="11158">
        <f ca="1"/>
        <v>43969</v>
      </c>
      <c r="C1211" s="178" vm="7718">
        <f ca="1"/>
        <v>26.13</v>
      </c>
      <c r="D1211" s="178" vm="7484">
        <f ca="1"/>
        <v>25.1</v>
      </c>
      <c r="E1211" s="178" vm="7494">
        <f ca="1"/>
        <v>26.57</v>
      </c>
      <c r="F1211" s="178" vm="7676">
        <f ca="1"/>
        <v>25</v>
      </c>
      <c r="G1211" s="178" vm="11159">
        <f ca="1"/>
        <v>1631798</v>
      </c>
      <c r="I1211" s="178">
        <f ca="1"/>
        <v>1303</v>
      </c>
      <c r="J1211" s="180" vm="11160">
        <f ca="1"/>
        <v>44106</v>
      </c>
      <c r="K1211" s="180" vm="11161">
        <f ca="1"/>
        <v>45.98</v>
      </c>
      <c r="L1211" s="180" vm="11162">
        <f ca="1"/>
        <v>43.89</v>
      </c>
      <c r="M1211" s="180" vm="11163">
        <f ca="1"/>
        <v>46.24</v>
      </c>
      <c r="N1211" s="180" vm="11164">
        <f ca="1"/>
        <v>43.5</v>
      </c>
      <c r="O1211" s="180" vm="11165">
        <f ca="1"/>
        <v>1460776</v>
      </c>
      <c r="Q1211" s="182">
        <f t="shared" ca="1" si="37"/>
        <v>1.7330695911847219E-2</v>
      </c>
    </row>
    <row r="1212" spans="1:17" x14ac:dyDescent="0.25">
      <c r="A1212" s="178">
        <f t="shared" si="38"/>
        <v>1208</v>
      </c>
      <c r="B1212" s="178" vm="11166">
        <f ca="1"/>
        <v>43970</v>
      </c>
      <c r="C1212" s="178" vm="11167">
        <f ca="1"/>
        <v>25.004999999999999</v>
      </c>
      <c r="D1212" s="178" vm="7832">
        <f ca="1"/>
        <v>25.98</v>
      </c>
      <c r="E1212" s="178" vm="11168">
        <f ca="1"/>
        <v>26.295000000000002</v>
      </c>
      <c r="F1212" s="178" vm="11029">
        <f ca="1"/>
        <v>24.97</v>
      </c>
      <c r="G1212" s="178" vm="11169">
        <f ca="1"/>
        <v>981558</v>
      </c>
      <c r="I1212" s="178">
        <f ca="1"/>
        <v>1302</v>
      </c>
      <c r="J1212" s="180" vm="11170">
        <f ca="1"/>
        <v>44105</v>
      </c>
      <c r="K1212" s="180" vm="11171">
        <f ca="1"/>
        <v>45.19</v>
      </c>
      <c r="L1212" s="180" vm="11172">
        <f ca="1"/>
        <v>43.1</v>
      </c>
      <c r="M1212" s="180" vm="11173">
        <f ca="1"/>
        <v>48.09</v>
      </c>
      <c r="N1212" s="180" vm="11174">
        <f ca="1"/>
        <v>42.88</v>
      </c>
      <c r="O1212" s="180" vm="11175">
        <f ca="1"/>
        <v>5538929</v>
      </c>
      <c r="Q1212" s="182">
        <f t="shared" ca="1" si="37"/>
        <v>5.5974573767254815E-2</v>
      </c>
    </row>
    <row r="1213" spans="1:17" x14ac:dyDescent="0.25">
      <c r="A1213" s="178">
        <f t="shared" si="38"/>
        <v>1209</v>
      </c>
      <c r="B1213" s="178" vm="11176">
        <f ca="1"/>
        <v>43971</v>
      </c>
      <c r="C1213" s="178" vm="7655">
        <f ca="1"/>
        <v>27.3</v>
      </c>
      <c r="D1213" s="178" vm="11177">
        <f ca="1"/>
        <v>26.1</v>
      </c>
      <c r="E1213" s="178" vm="11178">
        <f ca="1"/>
        <v>27.44</v>
      </c>
      <c r="F1213" s="178" vm="11179">
        <f ca="1"/>
        <v>25.72</v>
      </c>
      <c r="G1213" s="178" vm="11180">
        <f ca="1"/>
        <v>1470896</v>
      </c>
      <c r="I1213" s="178">
        <f ca="1"/>
        <v>1301</v>
      </c>
      <c r="J1213" s="180" vm="11181">
        <f ca="1"/>
        <v>44104</v>
      </c>
      <c r="K1213" s="180" vm="11182">
        <f ca="1"/>
        <v>42.73</v>
      </c>
      <c r="L1213" s="180" vm="11183">
        <f ca="1"/>
        <v>42.15</v>
      </c>
      <c r="M1213" s="180" vm="11184">
        <f ca="1"/>
        <v>43.16</v>
      </c>
      <c r="N1213" s="180" vm="11185">
        <f ca="1"/>
        <v>41.78</v>
      </c>
      <c r="O1213" s="180" vm="11186">
        <f ca="1"/>
        <v>1030701</v>
      </c>
      <c r="Q1213" s="182">
        <f t="shared" ca="1" si="37"/>
        <v>1.8661224182159764E-2</v>
      </c>
    </row>
    <row r="1214" spans="1:17" x14ac:dyDescent="0.25">
      <c r="A1214" s="178">
        <f t="shared" si="38"/>
        <v>1210</v>
      </c>
      <c r="B1214" s="178" vm="11187">
        <f ca="1"/>
        <v>43972</v>
      </c>
      <c r="C1214" s="178" vm="11188">
        <f ca="1"/>
        <v>27.234999999999999</v>
      </c>
      <c r="D1214" s="178" vm="8089">
        <f ca="1"/>
        <v>27.21</v>
      </c>
      <c r="E1214" s="178" vm="11189">
        <f ca="1"/>
        <v>27.42</v>
      </c>
      <c r="F1214" s="178" vm="7832">
        <f ca="1"/>
        <v>25.98</v>
      </c>
      <c r="G1214" s="178" vm="11190">
        <f ca="1"/>
        <v>1268612</v>
      </c>
      <c r="I1214" s="178">
        <f ca="1"/>
        <v>1300</v>
      </c>
      <c r="J1214" s="180" vm="11191">
        <f ca="1"/>
        <v>44103</v>
      </c>
      <c r="K1214" s="180" vm="10393">
        <f ca="1"/>
        <v>41.94</v>
      </c>
      <c r="L1214" s="180" vm="11192">
        <f ca="1"/>
        <v>42.35</v>
      </c>
      <c r="M1214" s="180" vm="10363">
        <f ca="1"/>
        <v>42.65</v>
      </c>
      <c r="N1214" s="180" vm="11193">
        <f ca="1"/>
        <v>41.29</v>
      </c>
      <c r="O1214" s="180" vm="11194">
        <f ca="1"/>
        <v>790270</v>
      </c>
      <c r="Q1214" s="182">
        <f t="shared" ca="1" si="37"/>
        <v>-1.1914692223281608E-3</v>
      </c>
    </row>
    <row r="1215" spans="1:17" x14ac:dyDescent="0.25">
      <c r="A1215" s="178">
        <f t="shared" si="38"/>
        <v>1211</v>
      </c>
      <c r="B1215" s="178" vm="11195">
        <f ca="1"/>
        <v>43973</v>
      </c>
      <c r="C1215" s="178" vm="8110">
        <f ca="1"/>
        <v>26.71</v>
      </c>
      <c r="D1215" s="178" vm="11196">
        <f ca="1"/>
        <v>27.18</v>
      </c>
      <c r="E1215" s="178" vm="8580">
        <f ca="1"/>
        <v>27.31</v>
      </c>
      <c r="F1215" s="178" vm="7719">
        <f ca="1"/>
        <v>26.26</v>
      </c>
      <c r="G1215" s="178" vm="11197">
        <f ca="1"/>
        <v>974702</v>
      </c>
      <c r="I1215" s="178">
        <f ca="1"/>
        <v>1299</v>
      </c>
      <c r="J1215" s="180" vm="11198">
        <f ca="1"/>
        <v>44102</v>
      </c>
      <c r="K1215" s="180" vm="11199">
        <f ca="1"/>
        <v>41.99</v>
      </c>
      <c r="L1215" s="180" vm="11200">
        <f ca="1"/>
        <v>43.13</v>
      </c>
      <c r="M1215" s="180" vm="11201">
        <f ca="1"/>
        <v>43.48</v>
      </c>
      <c r="N1215" s="180" vm="10393">
        <f ca="1"/>
        <v>41.94</v>
      </c>
      <c r="O1215" s="180" vm="11202">
        <f ca="1"/>
        <v>776002</v>
      </c>
      <c r="Q1215" s="182">
        <f t="shared" ca="1" si="37"/>
        <v>-1.489213197436901E-2</v>
      </c>
    </row>
    <row r="1216" spans="1:17" x14ac:dyDescent="0.25">
      <c r="A1216" s="178">
        <f t="shared" si="38"/>
        <v>1212</v>
      </c>
      <c r="B1216" s="178" vm="11203">
        <f ca="1"/>
        <v>43977</v>
      </c>
      <c r="C1216" s="178" vm="11204">
        <f ca="1"/>
        <v>29.25</v>
      </c>
      <c r="D1216" s="178" vm="11205">
        <f ca="1"/>
        <v>28.6035</v>
      </c>
      <c r="E1216" s="178" vm="9693">
        <f ca="1"/>
        <v>31.24</v>
      </c>
      <c r="F1216" s="178" vm="11205">
        <f ca="1"/>
        <v>28.6035</v>
      </c>
      <c r="G1216" s="178" vm="11206">
        <f ca="1"/>
        <v>1829887</v>
      </c>
      <c r="I1216" s="178">
        <f ca="1"/>
        <v>1298</v>
      </c>
      <c r="J1216" s="180" vm="11207">
        <f ca="1"/>
        <v>44099</v>
      </c>
      <c r="K1216" s="180" vm="11208">
        <f ca="1"/>
        <v>42.62</v>
      </c>
      <c r="L1216" s="180" vm="11209">
        <f ca="1"/>
        <v>42.33</v>
      </c>
      <c r="M1216" s="180" vm="10314">
        <f ca="1"/>
        <v>42.8</v>
      </c>
      <c r="N1216" s="180" vm="11210">
        <f ca="1"/>
        <v>41.86</v>
      </c>
      <c r="O1216" s="180" vm="11211">
        <f ca="1"/>
        <v>597158</v>
      </c>
      <c r="Q1216" s="182">
        <f t="shared" ca="1" si="37"/>
        <v>6.1191059372653492E-3</v>
      </c>
    </row>
    <row r="1217" spans="1:17" x14ac:dyDescent="0.25">
      <c r="A1217" s="178">
        <f t="shared" si="38"/>
        <v>1213</v>
      </c>
      <c r="B1217" s="178" vm="11212">
        <f ca="1"/>
        <v>43978</v>
      </c>
      <c r="C1217" s="178" vm="11213">
        <f ca="1"/>
        <v>30.81</v>
      </c>
      <c r="D1217" s="178" vm="11214">
        <f ca="1"/>
        <v>29.9</v>
      </c>
      <c r="E1217" s="178" vm="11215">
        <f ca="1"/>
        <v>30.92</v>
      </c>
      <c r="F1217" s="178" vm="9628">
        <f ca="1"/>
        <v>28.63</v>
      </c>
      <c r="G1217" s="178" vm="11216">
        <f ca="1"/>
        <v>1534324</v>
      </c>
      <c r="I1217" s="178">
        <f ca="1"/>
        <v>1297</v>
      </c>
      <c r="J1217" s="180" vm="11217">
        <f ca="1"/>
        <v>44098</v>
      </c>
      <c r="K1217" s="180" vm="11218">
        <f ca="1"/>
        <v>42.36</v>
      </c>
      <c r="L1217" s="180" vm="11192">
        <f ca="1"/>
        <v>42.35</v>
      </c>
      <c r="M1217" s="180" vm="11219">
        <f ca="1"/>
        <v>43.38</v>
      </c>
      <c r="N1217" s="180" vm="11220">
        <f ca="1"/>
        <v>40.659999999999997</v>
      </c>
      <c r="O1217" s="180" vm="11221">
        <f ca="1"/>
        <v>919808</v>
      </c>
      <c r="Q1217" s="182">
        <f t="shared" ca="1" si="37"/>
        <v>-6.8227532044823989E-3</v>
      </c>
    </row>
    <row r="1218" spans="1:17" x14ac:dyDescent="0.25">
      <c r="A1218" s="178">
        <f t="shared" si="38"/>
        <v>1214</v>
      </c>
      <c r="B1218" s="178" vm="11222">
        <f ca="1"/>
        <v>43979</v>
      </c>
      <c r="C1218" s="178" vm="7982">
        <f ca="1"/>
        <v>28.79</v>
      </c>
      <c r="D1218" s="178" vm="11223">
        <f ca="1"/>
        <v>31.21</v>
      </c>
      <c r="E1218" s="178" vm="7913">
        <f ca="1"/>
        <v>31.41</v>
      </c>
      <c r="F1218" s="178" vm="8169">
        <f ca="1"/>
        <v>28.62</v>
      </c>
      <c r="G1218" s="178" vm="11224">
        <f ca="1"/>
        <v>1614674</v>
      </c>
      <c r="I1218" s="178">
        <f ca="1"/>
        <v>1296</v>
      </c>
      <c r="J1218" s="180" vm="11225">
        <f ca="1"/>
        <v>44097</v>
      </c>
      <c r="K1218" s="180" vm="10363">
        <f ca="1"/>
        <v>42.65</v>
      </c>
      <c r="L1218" s="180" vm="11226">
        <f ca="1"/>
        <v>44.06</v>
      </c>
      <c r="M1218" s="180" vm="11227">
        <f ca="1"/>
        <v>45.13</v>
      </c>
      <c r="N1218" s="180" vm="11228">
        <f ca="1"/>
        <v>42.43</v>
      </c>
      <c r="O1218" s="180" vm="11229">
        <f ca="1"/>
        <v>997350</v>
      </c>
      <c r="Q1218" s="182">
        <f t="shared" ca="1" si="37"/>
        <v>-2.7975469052054076E-2</v>
      </c>
    </row>
    <row r="1219" spans="1:17" x14ac:dyDescent="0.25">
      <c r="A1219" s="178">
        <f t="shared" si="38"/>
        <v>1215</v>
      </c>
      <c r="B1219" s="178" vm="11230">
        <f ca="1"/>
        <v>43980</v>
      </c>
      <c r="C1219" s="178" vm="11231">
        <f ca="1"/>
        <v>28.65</v>
      </c>
      <c r="D1219" s="178" vm="11232">
        <f ca="1"/>
        <v>28.43</v>
      </c>
      <c r="E1219" s="178" vm="11233">
        <f ca="1"/>
        <v>29.4</v>
      </c>
      <c r="F1219" s="178" vm="11234">
        <f ca="1"/>
        <v>28.01</v>
      </c>
      <c r="G1219" s="178" vm="11235">
        <f ca="1"/>
        <v>1207882</v>
      </c>
      <c r="I1219" s="178">
        <f ca="1"/>
        <v>1295</v>
      </c>
      <c r="J1219" s="180" vm="11236">
        <f ca="1"/>
        <v>44096</v>
      </c>
      <c r="K1219" s="180" vm="11237">
        <f ca="1"/>
        <v>43.86</v>
      </c>
      <c r="L1219" s="180" vm="11238">
        <f ca="1"/>
        <v>42.830599999999997</v>
      </c>
      <c r="M1219" s="180" vm="11239">
        <f ca="1"/>
        <v>44.44</v>
      </c>
      <c r="N1219" s="180" vm="10282">
        <f ca="1"/>
        <v>41.97</v>
      </c>
      <c r="O1219" s="180" vm="11240">
        <f ca="1"/>
        <v>1220165</v>
      </c>
      <c r="Q1219" s="182">
        <f t="shared" ca="1" si="37"/>
        <v>4.2381196980991853E-2</v>
      </c>
    </row>
    <row r="1220" spans="1:17" x14ac:dyDescent="0.25">
      <c r="A1220" s="178">
        <f t="shared" si="38"/>
        <v>1216</v>
      </c>
      <c r="B1220" s="178" vm="11241">
        <f ca="1"/>
        <v>43983</v>
      </c>
      <c r="C1220" s="178" vm="11242">
        <f ca="1"/>
        <v>29.53</v>
      </c>
      <c r="D1220" s="178" vm="8219">
        <f ca="1"/>
        <v>28.56</v>
      </c>
      <c r="E1220" s="178" vm="7893">
        <f ca="1"/>
        <v>30.06</v>
      </c>
      <c r="F1220" s="178" vm="11243">
        <f ca="1"/>
        <v>27.91</v>
      </c>
      <c r="G1220" s="178" vm="11244">
        <f ca="1"/>
        <v>1297429</v>
      </c>
      <c r="I1220" s="178">
        <f ca="1"/>
        <v>1294</v>
      </c>
      <c r="J1220" s="180" vm="11245">
        <f ca="1"/>
        <v>44095</v>
      </c>
      <c r="K1220" s="180" vm="11246">
        <f ca="1"/>
        <v>42.04</v>
      </c>
      <c r="L1220" s="180" vm="11247">
        <f ca="1"/>
        <v>40.67</v>
      </c>
      <c r="M1220" s="180" vm="11248">
        <f ca="1"/>
        <v>42.07</v>
      </c>
      <c r="N1220" s="180" vm="10222">
        <f ca="1"/>
        <v>40.119999999999997</v>
      </c>
      <c r="O1220" s="180" vm="11249">
        <f ca="1"/>
        <v>1238956</v>
      </c>
      <c r="Q1220" s="182">
        <f t="shared" ca="1" si="37"/>
        <v>6.4431674996664164E-3</v>
      </c>
    </row>
    <row r="1221" spans="1:17" x14ac:dyDescent="0.25">
      <c r="A1221" s="178">
        <f t="shared" si="38"/>
        <v>1217</v>
      </c>
      <c r="B1221" s="178" vm="11250">
        <f ca="1"/>
        <v>43984</v>
      </c>
      <c r="C1221" s="178" vm="7953">
        <f ca="1"/>
        <v>30.26</v>
      </c>
      <c r="D1221" s="178" vm="11251">
        <f ca="1"/>
        <v>29.93</v>
      </c>
      <c r="E1221" s="178" vm="11252">
        <f ca="1"/>
        <v>30.39</v>
      </c>
      <c r="F1221" s="178" vm="8024">
        <f ca="1"/>
        <v>28.91</v>
      </c>
      <c r="G1221" s="178" vm="11253">
        <f ca="1"/>
        <v>995893</v>
      </c>
      <c r="I1221" s="178">
        <f ca="1"/>
        <v>1293</v>
      </c>
      <c r="J1221" s="180" vm="11254">
        <f ca="1"/>
        <v>44092</v>
      </c>
      <c r="K1221" s="180" vm="11255">
        <f ca="1"/>
        <v>41.77</v>
      </c>
      <c r="L1221" s="180" vm="11256">
        <f ca="1"/>
        <v>42.87</v>
      </c>
      <c r="M1221" s="180" vm="11256">
        <f ca="1"/>
        <v>42.87</v>
      </c>
      <c r="N1221" s="180" vm="11257">
        <f ca="1"/>
        <v>41</v>
      </c>
      <c r="O1221" s="180" vm="11258">
        <f ca="1"/>
        <v>1448277</v>
      </c>
      <c r="Q1221" s="182">
        <f t="shared" ca="1" si="37"/>
        <v>-1.4498174331069055E-2</v>
      </c>
    </row>
    <row r="1222" spans="1:17" x14ac:dyDescent="0.25">
      <c r="A1222" s="178">
        <f t="shared" si="38"/>
        <v>1218</v>
      </c>
      <c r="B1222" s="178" vm="11259">
        <f ca="1"/>
        <v>43985</v>
      </c>
      <c r="C1222" s="178" vm="11260">
        <f ca="1"/>
        <v>32.090000000000003</v>
      </c>
      <c r="D1222" s="178" vm="11261">
        <f ca="1"/>
        <v>30.68</v>
      </c>
      <c r="E1222" s="178" vm="11262">
        <f ca="1"/>
        <v>32.4</v>
      </c>
      <c r="F1222" s="178" vm="11261">
        <f ca="1"/>
        <v>30.68</v>
      </c>
      <c r="G1222" s="178" vm="11263">
        <f ca="1"/>
        <v>1284350</v>
      </c>
      <c r="I1222" s="178">
        <f ca="1"/>
        <v>1292</v>
      </c>
      <c r="J1222" s="180" vm="11264">
        <f ca="1"/>
        <v>44091</v>
      </c>
      <c r="K1222" s="180" vm="11265">
        <f ca="1"/>
        <v>42.38</v>
      </c>
      <c r="L1222" s="180" vm="11266">
        <f ca="1"/>
        <v>43.36</v>
      </c>
      <c r="M1222" s="180" vm="11267">
        <f ca="1"/>
        <v>43.53</v>
      </c>
      <c r="N1222" s="180" vm="11268">
        <f ca="1"/>
        <v>42.01</v>
      </c>
      <c r="O1222" s="180" vm="11269">
        <f ca="1"/>
        <v>949900</v>
      </c>
      <c r="Q1222" s="182">
        <f t="shared" ref="Q1222:Q1285" ca="1" si="39">LN(K1222/K1223)</f>
        <v>-3.7285782520475395E-2</v>
      </c>
    </row>
    <row r="1223" spans="1:17" x14ac:dyDescent="0.25">
      <c r="A1223" s="178">
        <f t="shared" ref="A1223:A1286" si="40">A1222+1</f>
        <v>1219</v>
      </c>
      <c r="B1223" s="178" vm="11270">
        <f ca="1"/>
        <v>43986</v>
      </c>
      <c r="C1223" s="178" vm="11271">
        <f ca="1"/>
        <v>33.130000000000003</v>
      </c>
      <c r="D1223" s="178" vm="11272">
        <f ca="1"/>
        <v>31.67</v>
      </c>
      <c r="E1223" s="178" vm="11273">
        <f ca="1"/>
        <v>33.950000000000003</v>
      </c>
      <c r="F1223" s="178" vm="9702">
        <f ca="1"/>
        <v>31.3</v>
      </c>
      <c r="G1223" s="178" vm="11274">
        <f ca="1"/>
        <v>1136041</v>
      </c>
      <c r="I1223" s="178">
        <f ca="1"/>
        <v>1291</v>
      </c>
      <c r="J1223" s="180" vm="11275">
        <f ca="1"/>
        <v>44090</v>
      </c>
      <c r="K1223" s="180" vm="11276">
        <f ca="1"/>
        <v>43.99</v>
      </c>
      <c r="L1223" s="180" vm="10362">
        <f ca="1"/>
        <v>43.51</v>
      </c>
      <c r="M1223" s="180" vm="11277">
        <f ca="1"/>
        <v>45.21</v>
      </c>
      <c r="N1223" s="180" vm="10323">
        <f ca="1"/>
        <v>42.89</v>
      </c>
      <c r="O1223" s="180" vm="11278">
        <f ca="1"/>
        <v>1817364</v>
      </c>
      <c r="Q1223" s="182">
        <f t="shared" ca="1" si="39"/>
        <v>3.1404104583509326E-2</v>
      </c>
    </row>
    <row r="1224" spans="1:17" x14ac:dyDescent="0.25">
      <c r="A1224" s="178">
        <f t="shared" si="40"/>
        <v>1220</v>
      </c>
      <c r="B1224" s="178" vm="11279">
        <f ca="1"/>
        <v>43987</v>
      </c>
      <c r="C1224" s="178" vm="11280">
        <f ca="1"/>
        <v>33.79</v>
      </c>
      <c r="D1224" s="178" vm="11281">
        <f ca="1"/>
        <v>35.130000000000003</v>
      </c>
      <c r="E1224" s="178" vm="11282">
        <f ca="1"/>
        <v>36.090000000000003</v>
      </c>
      <c r="F1224" s="178" vm="11283">
        <f ca="1"/>
        <v>33.479999999999997</v>
      </c>
      <c r="G1224" s="178" vm="11284">
        <f ca="1"/>
        <v>1517995</v>
      </c>
      <c r="I1224" s="178">
        <f ca="1"/>
        <v>1290</v>
      </c>
      <c r="J1224" s="180" vm="11285">
        <f ca="1"/>
        <v>44089</v>
      </c>
      <c r="K1224" s="180" vm="10392">
        <f ca="1"/>
        <v>42.63</v>
      </c>
      <c r="L1224" s="180" vm="11286">
        <f ca="1"/>
        <v>44.36</v>
      </c>
      <c r="M1224" s="180" vm="11287">
        <f ca="1"/>
        <v>44.56</v>
      </c>
      <c r="N1224" s="180" vm="11288">
        <f ca="1"/>
        <v>42.57</v>
      </c>
      <c r="O1224" s="180" vm="11289">
        <f ca="1"/>
        <v>1525785</v>
      </c>
      <c r="Q1224" s="182">
        <f t="shared" ca="1" si="39"/>
        <v>-3.2085845321196696E-2</v>
      </c>
    </row>
    <row r="1225" spans="1:17" x14ac:dyDescent="0.25">
      <c r="A1225" s="178">
        <f t="shared" si="40"/>
        <v>1221</v>
      </c>
      <c r="B1225" s="178" vm="11290">
        <f ca="1"/>
        <v>43990</v>
      </c>
      <c r="C1225" s="178" vm="11291">
        <f ca="1"/>
        <v>35.99</v>
      </c>
      <c r="D1225" s="178" vm="9863">
        <f ca="1"/>
        <v>35.840000000000003</v>
      </c>
      <c r="E1225" s="178" vm="9948">
        <f ca="1"/>
        <v>36.659999999999997</v>
      </c>
      <c r="F1225" s="178" vm="9874">
        <f ca="1"/>
        <v>35.07</v>
      </c>
      <c r="G1225" s="178" vm="11292">
        <f ca="1"/>
        <v>1761406</v>
      </c>
      <c r="I1225" s="178">
        <f ca="1"/>
        <v>1289</v>
      </c>
      <c r="J1225" s="180" vm="11293">
        <f ca="1"/>
        <v>44088</v>
      </c>
      <c r="K1225" s="180" vm="11294">
        <f ca="1"/>
        <v>44.02</v>
      </c>
      <c r="L1225" s="180" vm="11295">
        <f ca="1"/>
        <v>43.45</v>
      </c>
      <c r="M1225" s="180" vm="11296">
        <f ca="1"/>
        <v>44.38</v>
      </c>
      <c r="N1225" s="180" vm="11297">
        <f ca="1"/>
        <v>42.67</v>
      </c>
      <c r="O1225" s="180" vm="11298">
        <f ca="1"/>
        <v>1668388</v>
      </c>
      <c r="Q1225" s="182">
        <f t="shared" ca="1" si="39"/>
        <v>4.7212581402213794E-2</v>
      </c>
    </row>
    <row r="1226" spans="1:17" x14ac:dyDescent="0.25">
      <c r="A1226" s="178">
        <f t="shared" si="40"/>
        <v>1222</v>
      </c>
      <c r="B1226" s="178" vm="11299">
        <f ca="1"/>
        <v>43991</v>
      </c>
      <c r="C1226" s="178" vm="9992">
        <f ca="1"/>
        <v>34.119999999999997</v>
      </c>
      <c r="D1226" s="178" vm="10047">
        <f ca="1"/>
        <v>34.979999999999997</v>
      </c>
      <c r="E1226" s="178" vm="11300">
        <f ca="1"/>
        <v>35.3033</v>
      </c>
      <c r="F1226" s="178" vm="11301">
        <f ca="1"/>
        <v>33.340000000000003</v>
      </c>
      <c r="G1226" s="178" vm="11302">
        <f ca="1"/>
        <v>1385349</v>
      </c>
      <c r="I1226" s="178">
        <f ca="1"/>
        <v>1288</v>
      </c>
      <c r="J1226" s="180" vm="11303">
        <f ca="1"/>
        <v>44085</v>
      </c>
      <c r="K1226" s="180" vm="11199">
        <f ca="1"/>
        <v>41.99</v>
      </c>
      <c r="L1226" s="180" vm="11304">
        <f ca="1"/>
        <v>40.869999999999997</v>
      </c>
      <c r="M1226" s="180" vm="11305">
        <f ca="1"/>
        <v>43.15</v>
      </c>
      <c r="N1226" s="180" vm="10213">
        <f ca="1"/>
        <v>40.22</v>
      </c>
      <c r="O1226" s="180" vm="11306">
        <f ca="1"/>
        <v>2318719</v>
      </c>
      <c r="Q1226" s="182">
        <f t="shared" ca="1" si="39"/>
        <v>7.3357159501136721E-2</v>
      </c>
    </row>
    <row r="1227" spans="1:17" x14ac:dyDescent="0.25">
      <c r="A1227" s="178">
        <f t="shared" si="40"/>
        <v>1223</v>
      </c>
      <c r="B1227" s="178" vm="11307">
        <f ca="1"/>
        <v>43992</v>
      </c>
      <c r="C1227" s="178" vm="11308">
        <f ca="1"/>
        <v>32.72</v>
      </c>
      <c r="D1227" s="178" vm="11309">
        <f ca="1"/>
        <v>33.94</v>
      </c>
      <c r="E1227" s="178" vm="11309">
        <f ca="1"/>
        <v>33.94</v>
      </c>
      <c r="F1227" s="178" vm="11310">
        <f ca="1"/>
        <v>32.409999999999997</v>
      </c>
      <c r="G1227" s="178" vm="11311">
        <f ca="1"/>
        <v>1270389</v>
      </c>
      <c r="I1227" s="178">
        <f ca="1"/>
        <v>1287</v>
      </c>
      <c r="J1227" s="180" vm="11312">
        <f ca="1"/>
        <v>44084</v>
      </c>
      <c r="K1227" s="180" vm="11313">
        <f ca="1"/>
        <v>39.020000000000003</v>
      </c>
      <c r="L1227" s="180" vm="11314">
        <f ca="1"/>
        <v>40.14</v>
      </c>
      <c r="M1227" s="180" vm="11315">
        <f ca="1"/>
        <v>41.11</v>
      </c>
      <c r="N1227" s="180" vm="11316">
        <f ca="1"/>
        <v>38.950000000000003</v>
      </c>
      <c r="O1227" s="180" vm="11317">
        <f ca="1"/>
        <v>1010485</v>
      </c>
      <c r="Q1227" s="182">
        <f t="shared" ca="1" si="39"/>
        <v>-1.6268787896684588E-2</v>
      </c>
    </row>
    <row r="1228" spans="1:17" x14ac:dyDescent="0.25">
      <c r="A1228" s="178">
        <f t="shared" si="40"/>
        <v>1224</v>
      </c>
      <c r="B1228" s="178" vm="11318">
        <f ca="1"/>
        <v>43993</v>
      </c>
      <c r="C1228" s="178" vm="11319">
        <f ca="1"/>
        <v>29.905000000000001</v>
      </c>
      <c r="D1228" s="178" vm="11320">
        <f ca="1"/>
        <v>30.45</v>
      </c>
      <c r="E1228" s="178" vm="11321">
        <f ca="1"/>
        <v>30.62</v>
      </c>
      <c r="F1228" s="178" vm="11322">
        <f ca="1"/>
        <v>29.350999999999999</v>
      </c>
      <c r="G1228" s="178" vm="11323">
        <f ca="1"/>
        <v>2440743</v>
      </c>
      <c r="I1228" s="178">
        <f ca="1"/>
        <v>1286</v>
      </c>
      <c r="J1228" s="180" vm="11324">
        <f ca="1"/>
        <v>44083</v>
      </c>
      <c r="K1228" s="180" vm="11325">
        <f ca="1"/>
        <v>39.659999999999997</v>
      </c>
      <c r="L1228" s="180" vm="11326">
        <f ca="1"/>
        <v>39.57</v>
      </c>
      <c r="M1228" s="180" vm="10222">
        <f ca="1"/>
        <v>40.119999999999997</v>
      </c>
      <c r="N1228" s="180" vm="11327">
        <f ca="1"/>
        <v>38.54</v>
      </c>
      <c r="O1228" s="180" vm="11328">
        <f ca="1"/>
        <v>874096</v>
      </c>
      <c r="Q1228" s="182">
        <f t="shared" ca="1" si="39"/>
        <v>1.4988214024670696E-2</v>
      </c>
    </row>
    <row r="1229" spans="1:17" x14ac:dyDescent="0.25">
      <c r="A1229" s="178">
        <f t="shared" si="40"/>
        <v>1225</v>
      </c>
      <c r="B1229" s="178" vm="11329">
        <f ca="1"/>
        <v>43994</v>
      </c>
      <c r="C1229" s="178" vm="11330">
        <f ca="1"/>
        <v>30.66</v>
      </c>
      <c r="D1229" s="178" vm="11331">
        <f ca="1"/>
        <v>31.57</v>
      </c>
      <c r="E1229" s="178" vm="11332">
        <f ca="1"/>
        <v>32.18</v>
      </c>
      <c r="F1229" s="178" vm="11333">
        <f ca="1"/>
        <v>29.58</v>
      </c>
      <c r="G1229" s="178" vm="11334">
        <f ca="1"/>
        <v>1769358</v>
      </c>
      <c r="I1229" s="178">
        <f ca="1"/>
        <v>1285</v>
      </c>
      <c r="J1229" s="180" vm="11335">
        <f ca="1"/>
        <v>44082</v>
      </c>
      <c r="K1229" s="180" vm="11336">
        <f ca="1"/>
        <v>39.07</v>
      </c>
      <c r="L1229" s="180" vm="11337">
        <f ca="1"/>
        <v>37.81</v>
      </c>
      <c r="M1229" s="180" vm="11338">
        <f ca="1"/>
        <v>40.21</v>
      </c>
      <c r="N1229" s="180" vm="11339">
        <f ca="1"/>
        <v>37.51</v>
      </c>
      <c r="O1229" s="180" vm="11340">
        <f ca="1"/>
        <v>1506808</v>
      </c>
      <c r="Q1229" s="182">
        <f t="shared" ca="1" si="39"/>
        <v>8.2241532676231664E-3</v>
      </c>
    </row>
    <row r="1230" spans="1:17" x14ac:dyDescent="0.25">
      <c r="A1230" s="178">
        <f t="shared" si="40"/>
        <v>1226</v>
      </c>
      <c r="B1230" s="178" vm="11341">
        <f ca="1"/>
        <v>43997</v>
      </c>
      <c r="C1230" s="178" vm="11342">
        <f ca="1"/>
        <v>31.71</v>
      </c>
      <c r="D1230" s="178" vm="11343">
        <f ca="1"/>
        <v>29.81</v>
      </c>
      <c r="E1230" s="178" vm="11344">
        <f ca="1"/>
        <v>31.73</v>
      </c>
      <c r="F1230" s="178" vm="8001">
        <f ca="1"/>
        <v>29.36</v>
      </c>
      <c r="G1230" s="178" vm="11345">
        <f ca="1"/>
        <v>1022215</v>
      </c>
      <c r="I1230" s="178">
        <f ca="1"/>
        <v>1284</v>
      </c>
      <c r="J1230" s="180" vm="11346">
        <f ca="1"/>
        <v>44078</v>
      </c>
      <c r="K1230" s="180" vm="11347">
        <f ca="1"/>
        <v>38.75</v>
      </c>
      <c r="L1230" s="180" vm="11348">
        <f ca="1"/>
        <v>39.33</v>
      </c>
      <c r="M1230" s="180" vm="11349">
        <f ca="1"/>
        <v>39.76</v>
      </c>
      <c r="N1230" s="180" vm="11350">
        <f ca="1"/>
        <v>36.840000000000003</v>
      </c>
      <c r="O1230" s="180" vm="11351">
        <f ca="1"/>
        <v>1013193</v>
      </c>
      <c r="Q1230" s="182">
        <f t="shared" ca="1" si="39"/>
        <v>-5.9179382800586423E-3</v>
      </c>
    </row>
    <row r="1231" spans="1:17" x14ac:dyDescent="0.25">
      <c r="A1231" s="178">
        <f t="shared" si="40"/>
        <v>1227</v>
      </c>
      <c r="B1231" s="178" vm="11352">
        <f ca="1"/>
        <v>43998</v>
      </c>
      <c r="C1231" s="178" vm="11353">
        <f ca="1"/>
        <v>32.880000000000003</v>
      </c>
      <c r="D1231" s="178" vm="11354">
        <f ca="1"/>
        <v>33.4</v>
      </c>
      <c r="E1231" s="178" vm="11355">
        <f ca="1"/>
        <v>33.61</v>
      </c>
      <c r="F1231" s="178" vm="11356">
        <f ca="1"/>
        <v>31.560099999999998</v>
      </c>
      <c r="G1231" s="178" vm="11357">
        <f ca="1"/>
        <v>940935</v>
      </c>
      <c r="I1231" s="178">
        <f ca="1"/>
        <v>1283</v>
      </c>
      <c r="J1231" s="180" vm="11358">
        <f ca="1"/>
        <v>44077</v>
      </c>
      <c r="K1231" s="180" vm="11359">
        <f ca="1"/>
        <v>38.979999999999997</v>
      </c>
      <c r="L1231" s="180" vm="10415">
        <f ca="1"/>
        <v>41.03</v>
      </c>
      <c r="M1231" s="180" vm="11360">
        <f ca="1"/>
        <v>41.325000000000003</v>
      </c>
      <c r="N1231" s="180" vm="11327">
        <f ca="1"/>
        <v>38.54</v>
      </c>
      <c r="O1231" s="180" vm="11361">
        <f ca="1"/>
        <v>929518</v>
      </c>
      <c r="Q1231" s="182">
        <f t="shared" ca="1" si="39"/>
        <v>-5.4661141702398733E-2</v>
      </c>
    </row>
    <row r="1232" spans="1:17" x14ac:dyDescent="0.25">
      <c r="A1232" s="178">
        <f t="shared" si="40"/>
        <v>1228</v>
      </c>
      <c r="B1232" s="178" vm="11362">
        <f ca="1"/>
        <v>43999</v>
      </c>
      <c r="C1232" s="178" vm="11363">
        <f ca="1"/>
        <v>33.01</v>
      </c>
      <c r="D1232" s="178" vm="9737">
        <f ca="1"/>
        <v>32.79</v>
      </c>
      <c r="E1232" s="178" vm="11364">
        <f ca="1"/>
        <v>33.229999999999997</v>
      </c>
      <c r="F1232" s="178" vm="11365">
        <f ca="1"/>
        <v>32.17</v>
      </c>
      <c r="G1232" s="178" vm="11366">
        <f ca="1"/>
        <v>970328</v>
      </c>
      <c r="I1232" s="178">
        <f ca="1"/>
        <v>1282</v>
      </c>
      <c r="J1232" s="180" vm="11367">
        <f ca="1"/>
        <v>44076</v>
      </c>
      <c r="K1232" s="180" vm="11368">
        <f ca="1"/>
        <v>41.17</v>
      </c>
      <c r="L1232" s="180" vm="11369">
        <f ca="1"/>
        <v>40.557699999999997</v>
      </c>
      <c r="M1232" s="180" vm="11370">
        <f ca="1"/>
        <v>41.32</v>
      </c>
      <c r="N1232" s="180" vm="11371">
        <f ca="1"/>
        <v>39.82</v>
      </c>
      <c r="O1232" s="180" vm="11372">
        <f ca="1"/>
        <v>645437</v>
      </c>
      <c r="Q1232" s="182">
        <f t="shared" ca="1" si="39"/>
        <v>2.7081911133760149E-2</v>
      </c>
    </row>
    <row r="1233" spans="1:17" x14ac:dyDescent="0.25">
      <c r="A1233" s="178">
        <f t="shared" si="40"/>
        <v>1229</v>
      </c>
      <c r="B1233" s="178" vm="11373">
        <f ca="1"/>
        <v>44000</v>
      </c>
      <c r="C1233" s="178" vm="11374">
        <f ca="1"/>
        <v>32.81</v>
      </c>
      <c r="D1233" s="178" vm="11375">
        <f ca="1"/>
        <v>32.729999999999997</v>
      </c>
      <c r="E1233" s="178" vm="11301">
        <f ca="1"/>
        <v>33.340000000000003</v>
      </c>
      <c r="F1233" s="178" vm="11376">
        <f ca="1"/>
        <v>32.28</v>
      </c>
      <c r="G1233" s="178" vm="11377">
        <f ca="1"/>
        <v>1241718</v>
      </c>
      <c r="I1233" s="178">
        <f ca="1"/>
        <v>1281</v>
      </c>
      <c r="J1233" s="180" vm="11378">
        <f ca="1"/>
        <v>44075</v>
      </c>
      <c r="K1233" s="180" vm="11379">
        <f ca="1"/>
        <v>40.07</v>
      </c>
      <c r="L1233" s="180" vm="11380">
        <f ca="1"/>
        <v>39.18</v>
      </c>
      <c r="M1233" s="180" vm="11381">
        <f ca="1"/>
        <v>40.28</v>
      </c>
      <c r="N1233" s="180" vm="11382">
        <f ca="1"/>
        <v>39</v>
      </c>
      <c r="O1233" s="180" vm="11383">
        <f ca="1"/>
        <v>1074817</v>
      </c>
      <c r="Q1233" s="182">
        <f t="shared" ca="1" si="39"/>
        <v>4.0010055874107183E-3</v>
      </c>
    </row>
    <row r="1234" spans="1:17" x14ac:dyDescent="0.25">
      <c r="A1234" s="178">
        <f t="shared" si="40"/>
        <v>1230</v>
      </c>
      <c r="B1234" s="178" vm="11384">
        <f ca="1"/>
        <v>44001</v>
      </c>
      <c r="C1234" s="178" vm="11385">
        <f ca="1"/>
        <v>32.505000000000003</v>
      </c>
      <c r="D1234" s="178" vm="11386">
        <f ca="1"/>
        <v>33.74</v>
      </c>
      <c r="E1234" s="178" vm="9802">
        <f ca="1"/>
        <v>34.53</v>
      </c>
      <c r="F1234" s="178" vm="11387">
        <f ca="1"/>
        <v>31.77</v>
      </c>
      <c r="G1234" s="178" vm="11388">
        <f ca="1"/>
        <v>1861137</v>
      </c>
      <c r="I1234" s="178">
        <f ca="1"/>
        <v>1280</v>
      </c>
      <c r="J1234" s="180" vm="11389">
        <f ca="1"/>
        <v>44074</v>
      </c>
      <c r="K1234" s="180" vm="11390">
        <f ca="1"/>
        <v>39.909999999999997</v>
      </c>
      <c r="L1234" s="180" vm="10431">
        <f ca="1"/>
        <v>40.880000000000003</v>
      </c>
      <c r="M1234" s="180" vm="11391">
        <f ca="1"/>
        <v>40.89</v>
      </c>
      <c r="N1234" s="180" vm="11392">
        <f ca="1"/>
        <v>39.43</v>
      </c>
      <c r="O1234" s="180" vm="11393">
        <f ca="1"/>
        <v>1297043</v>
      </c>
      <c r="Q1234" s="182">
        <f t="shared" ca="1" si="39"/>
        <v>-3.03539651641687E-2</v>
      </c>
    </row>
    <row r="1235" spans="1:17" x14ac:dyDescent="0.25">
      <c r="A1235" s="178">
        <f t="shared" si="40"/>
        <v>1231</v>
      </c>
      <c r="B1235" s="178" vm="11394">
        <f ca="1"/>
        <v>44004</v>
      </c>
      <c r="C1235" s="178" vm="11395">
        <f ca="1"/>
        <v>32.49</v>
      </c>
      <c r="D1235" s="178" vm="11396">
        <f ca="1"/>
        <v>32.42</v>
      </c>
      <c r="E1235" s="178" vm="11397">
        <f ca="1"/>
        <v>32.94</v>
      </c>
      <c r="F1235" s="178" vm="7892">
        <f ca="1"/>
        <v>31.88</v>
      </c>
      <c r="G1235" s="178" vm="11398">
        <f ca="1"/>
        <v>722694</v>
      </c>
      <c r="I1235" s="178">
        <f ca="1"/>
        <v>1279</v>
      </c>
      <c r="J1235" s="180" vm="11399">
        <f ca="1"/>
        <v>44071</v>
      </c>
      <c r="K1235" s="180" vm="11400">
        <f ca="1"/>
        <v>41.14</v>
      </c>
      <c r="L1235" s="180" vm="10305">
        <f ca="1"/>
        <v>41.5</v>
      </c>
      <c r="M1235" s="180" vm="11401">
        <f ca="1"/>
        <v>41.52</v>
      </c>
      <c r="N1235" s="180" vm="11402">
        <f ca="1"/>
        <v>39.865000000000002</v>
      </c>
      <c r="O1235" s="180" vm="11403">
        <f ca="1"/>
        <v>1097408</v>
      </c>
      <c r="Q1235" s="182">
        <f t="shared" ca="1" si="39"/>
        <v>4.8626307790144004E-4</v>
      </c>
    </row>
    <row r="1236" spans="1:17" x14ac:dyDescent="0.25">
      <c r="A1236" s="178">
        <f t="shared" si="40"/>
        <v>1232</v>
      </c>
      <c r="B1236" s="178" vm="11404">
        <f ca="1"/>
        <v>44005</v>
      </c>
      <c r="C1236" s="178" vm="11405">
        <f ca="1"/>
        <v>34.17</v>
      </c>
      <c r="D1236" s="178" vm="9778">
        <f ca="1"/>
        <v>33.31</v>
      </c>
      <c r="E1236" s="178" vm="9813">
        <f ca="1"/>
        <v>34.369999999999997</v>
      </c>
      <c r="F1236" s="178" vm="10058">
        <f ca="1"/>
        <v>32.75</v>
      </c>
      <c r="G1236" s="178" vm="11406">
        <f ca="1"/>
        <v>992872</v>
      </c>
      <c r="I1236" s="178">
        <f ca="1"/>
        <v>1278</v>
      </c>
      <c r="J1236" s="180" vm="11407">
        <f ca="1"/>
        <v>44070</v>
      </c>
      <c r="K1236" s="180" vm="11408">
        <f ca="1"/>
        <v>41.12</v>
      </c>
      <c r="L1236" s="180" vm="11409">
        <f ca="1"/>
        <v>40.86</v>
      </c>
      <c r="M1236" s="180" vm="11410">
        <f ca="1"/>
        <v>41.92</v>
      </c>
      <c r="N1236" s="180" vm="10221">
        <f ca="1"/>
        <v>40.75</v>
      </c>
      <c r="O1236" s="180" vm="11411">
        <f ca="1"/>
        <v>838776</v>
      </c>
      <c r="Q1236" s="182">
        <f t="shared" ca="1" si="39"/>
        <v>1.2480279448703207E-2</v>
      </c>
    </row>
    <row r="1237" spans="1:17" x14ac:dyDescent="0.25">
      <c r="A1237" s="178">
        <f t="shared" si="40"/>
        <v>1233</v>
      </c>
      <c r="B1237" s="178" vm="11412">
        <f ca="1"/>
        <v>44006</v>
      </c>
      <c r="C1237" s="178" vm="11413">
        <f ca="1"/>
        <v>33.65</v>
      </c>
      <c r="D1237" s="178" vm="11414">
        <f ca="1"/>
        <v>33.72</v>
      </c>
      <c r="E1237" s="178" vm="11415">
        <f ca="1"/>
        <v>34.14</v>
      </c>
      <c r="F1237" s="178" vm="11416">
        <f ca="1"/>
        <v>31.95</v>
      </c>
      <c r="G1237" s="178" vm="11417">
        <f ca="1"/>
        <v>1144108</v>
      </c>
      <c r="I1237" s="178">
        <f ca="1"/>
        <v>1277</v>
      </c>
      <c r="J1237" s="180" vm="11418">
        <f ca="1"/>
        <v>44069</v>
      </c>
      <c r="K1237" s="180" vm="11419">
        <f ca="1"/>
        <v>40.61</v>
      </c>
      <c r="L1237" s="180" vm="10433">
        <f ca="1"/>
        <v>40.229999999999997</v>
      </c>
      <c r="M1237" s="180" vm="11420">
        <f ca="1"/>
        <v>40.78</v>
      </c>
      <c r="N1237" s="180" vm="11421">
        <f ca="1"/>
        <v>39.799999999999997</v>
      </c>
      <c r="O1237" s="180" vm="11422">
        <f ca="1"/>
        <v>1281110</v>
      </c>
      <c r="Q1237" s="182">
        <f t="shared" ca="1" si="39"/>
        <v>1.5384918839479456E-2</v>
      </c>
    </row>
    <row r="1238" spans="1:17" x14ac:dyDescent="0.25">
      <c r="A1238" s="178">
        <f t="shared" si="40"/>
        <v>1234</v>
      </c>
      <c r="B1238" s="178" vm="11423">
        <f ca="1"/>
        <v>44007</v>
      </c>
      <c r="C1238" s="178" vm="9814">
        <f ca="1"/>
        <v>34.5</v>
      </c>
      <c r="D1238" s="178" vm="11424">
        <f ca="1"/>
        <v>33.19</v>
      </c>
      <c r="E1238" s="178" vm="9814">
        <f ca="1"/>
        <v>34.5</v>
      </c>
      <c r="F1238" s="178" vm="11425">
        <f ca="1"/>
        <v>32.700000000000003</v>
      </c>
      <c r="G1238" s="178" vm="11426">
        <f ca="1"/>
        <v>1100002</v>
      </c>
      <c r="I1238" s="178">
        <f ca="1"/>
        <v>1276</v>
      </c>
      <c r="J1238" s="180" vm="11427">
        <f ca="1"/>
        <v>44068</v>
      </c>
      <c r="K1238" s="180" vm="11428">
        <f ca="1"/>
        <v>39.99</v>
      </c>
      <c r="L1238" s="180" vm="10201">
        <f ca="1"/>
        <v>40.479999999999997</v>
      </c>
      <c r="M1238" s="180" vm="11220">
        <f ca="1"/>
        <v>40.659999999999997</v>
      </c>
      <c r="N1238" s="180" vm="11429">
        <f ca="1"/>
        <v>39.03</v>
      </c>
      <c r="O1238" s="180" vm="11430">
        <f ca="1"/>
        <v>1076396</v>
      </c>
      <c r="Q1238" s="182">
        <f t="shared" ca="1" si="39"/>
        <v>1.6387609897813935E-2</v>
      </c>
    </row>
    <row r="1239" spans="1:17" x14ac:dyDescent="0.25">
      <c r="A1239" s="178">
        <f t="shared" si="40"/>
        <v>1235</v>
      </c>
      <c r="B1239" s="178" vm="11431">
        <f ca="1"/>
        <v>44008</v>
      </c>
      <c r="C1239" s="178" vm="9730">
        <f ca="1"/>
        <v>32.89</v>
      </c>
      <c r="D1239" s="178" vm="11432">
        <f ca="1"/>
        <v>34.35</v>
      </c>
      <c r="E1239" s="178" vm="11432">
        <f ca="1"/>
        <v>34.35</v>
      </c>
      <c r="F1239" s="178" vm="9769">
        <f ca="1"/>
        <v>32.58</v>
      </c>
      <c r="G1239" s="178" vm="11433">
        <f ca="1"/>
        <v>1310962</v>
      </c>
      <c r="I1239" s="178">
        <f ca="1"/>
        <v>1275</v>
      </c>
      <c r="J1239" s="180" vm="11434">
        <f ca="1"/>
        <v>44067</v>
      </c>
      <c r="K1239" s="180" vm="11435">
        <f ca="1"/>
        <v>39.340000000000003</v>
      </c>
      <c r="L1239" s="180" vm="11347">
        <f ca="1"/>
        <v>38.75</v>
      </c>
      <c r="M1239" s="180" vm="11436">
        <f ca="1"/>
        <v>39.54</v>
      </c>
      <c r="N1239" s="180" vm="10462">
        <f ca="1"/>
        <v>37.909999999999997</v>
      </c>
      <c r="O1239" s="180" vm="11437">
        <f ca="1"/>
        <v>1091764</v>
      </c>
      <c r="Q1239" s="182">
        <f t="shared" ca="1" si="39"/>
        <v>3.1371578033337413E-2</v>
      </c>
    </row>
    <row r="1240" spans="1:17" x14ac:dyDescent="0.25">
      <c r="A1240" s="178">
        <f t="shared" si="40"/>
        <v>1236</v>
      </c>
      <c r="B1240" s="178" vm="11438">
        <f ca="1"/>
        <v>44011</v>
      </c>
      <c r="C1240" s="178" vm="9874">
        <f ca="1"/>
        <v>35.07</v>
      </c>
      <c r="D1240" s="178" vm="11439">
        <f ca="1"/>
        <v>33.380000000000003</v>
      </c>
      <c r="E1240" s="178" vm="11440">
        <f ca="1"/>
        <v>35.634999999999998</v>
      </c>
      <c r="F1240" s="178" vm="11441">
        <f ca="1"/>
        <v>32.725000000000001</v>
      </c>
      <c r="G1240" s="178" vm="11442">
        <f ca="1"/>
        <v>919132</v>
      </c>
      <c r="I1240" s="178">
        <f ca="1"/>
        <v>1274</v>
      </c>
      <c r="J1240" s="180" vm="11443">
        <f ca="1"/>
        <v>44064</v>
      </c>
      <c r="K1240" s="180" vm="11444">
        <f ca="1"/>
        <v>38.125</v>
      </c>
      <c r="L1240" s="180" vm="10588">
        <f ca="1"/>
        <v>38.590000000000003</v>
      </c>
      <c r="M1240" s="180" vm="10155">
        <f ca="1"/>
        <v>38.99</v>
      </c>
      <c r="N1240" s="180" vm="11445">
        <f ca="1"/>
        <v>37.700000000000003</v>
      </c>
      <c r="O1240" s="180" vm="11446">
        <f ca="1"/>
        <v>1203450</v>
      </c>
      <c r="Q1240" s="182">
        <f t="shared" ca="1" si="39"/>
        <v>-1.5227729661981054E-2</v>
      </c>
    </row>
    <row r="1241" spans="1:17" x14ac:dyDescent="0.25">
      <c r="A1241" s="178">
        <f t="shared" si="40"/>
        <v>1237</v>
      </c>
      <c r="B1241" s="178" vm="11447">
        <f ca="1"/>
        <v>44012</v>
      </c>
      <c r="C1241" s="178" vm="9843">
        <f ca="1"/>
        <v>36.82</v>
      </c>
      <c r="D1241" s="178" vm="10127">
        <f ca="1"/>
        <v>36.19</v>
      </c>
      <c r="E1241" s="178" vm="10078">
        <f ca="1"/>
        <v>36.99</v>
      </c>
      <c r="F1241" s="178" vm="11448">
        <f ca="1"/>
        <v>35.36</v>
      </c>
      <c r="G1241" s="178" vm="11449">
        <f ca="1"/>
        <v>1597185</v>
      </c>
      <c r="I1241" s="178">
        <f ca="1"/>
        <v>1273</v>
      </c>
      <c r="J1241" s="180" vm="11450">
        <f ca="1"/>
        <v>44063</v>
      </c>
      <c r="K1241" s="180" vm="11451">
        <f ca="1"/>
        <v>38.71</v>
      </c>
      <c r="L1241" s="180" vm="10494">
        <f ca="1"/>
        <v>38.69</v>
      </c>
      <c r="M1241" s="180" vm="10589">
        <f ca="1"/>
        <v>39.24</v>
      </c>
      <c r="N1241" s="180" vm="10472">
        <f ca="1"/>
        <v>38.18</v>
      </c>
      <c r="O1241" s="180" vm="11452">
        <f ca="1"/>
        <v>683005</v>
      </c>
      <c r="Q1241" s="182">
        <f t="shared" ca="1" si="39"/>
        <v>-7.9763706054084491E-3</v>
      </c>
    </row>
    <row r="1242" spans="1:17" x14ac:dyDescent="0.25">
      <c r="A1242" s="178">
        <f t="shared" si="40"/>
        <v>1238</v>
      </c>
      <c r="B1242" s="178" vm="11453">
        <f ca="1"/>
        <v>44013</v>
      </c>
      <c r="C1242" s="178" vm="10090">
        <f ca="1"/>
        <v>35.409999999999997</v>
      </c>
      <c r="D1242" s="178" vm="10088">
        <f ca="1"/>
        <v>36.700000000000003</v>
      </c>
      <c r="E1242" s="178" vm="11454">
        <f ca="1"/>
        <v>37.380000000000003</v>
      </c>
      <c r="F1242" s="178" vm="11455">
        <f ca="1"/>
        <v>35.049999999999997</v>
      </c>
      <c r="G1242" s="178" vm="11456">
        <f ca="1"/>
        <v>1328389</v>
      </c>
      <c r="I1242" s="178">
        <f ca="1"/>
        <v>1272</v>
      </c>
      <c r="J1242" s="180" vm="11457">
        <f ca="1"/>
        <v>44062</v>
      </c>
      <c r="K1242" s="180" vm="11313">
        <f ca="1"/>
        <v>39.020000000000003</v>
      </c>
      <c r="L1242" s="180" vm="11458">
        <f ca="1"/>
        <v>40.46</v>
      </c>
      <c r="M1242" s="180" vm="11459">
        <f ca="1"/>
        <v>40.54</v>
      </c>
      <c r="N1242" s="180" vm="11460">
        <f ca="1"/>
        <v>38.82</v>
      </c>
      <c r="O1242" s="180" vm="11461">
        <f ca="1"/>
        <v>1276872</v>
      </c>
      <c r="Q1242" s="182">
        <f t="shared" ca="1" si="39"/>
        <v>-4.0678468075261223E-2</v>
      </c>
    </row>
    <row r="1243" spans="1:17" x14ac:dyDescent="0.25">
      <c r="A1243" s="178">
        <f t="shared" si="40"/>
        <v>1239</v>
      </c>
      <c r="B1243" s="178" vm="11462">
        <f ca="1"/>
        <v>44014</v>
      </c>
      <c r="C1243" s="178" vm="11463">
        <f ca="1"/>
        <v>35.9</v>
      </c>
      <c r="D1243" s="178" vm="10133">
        <f ca="1"/>
        <v>36.119999999999997</v>
      </c>
      <c r="E1243" s="178" vm="9950">
        <f ca="1"/>
        <v>37</v>
      </c>
      <c r="F1243" s="178" vm="11464">
        <f ca="1"/>
        <v>35.700000000000003</v>
      </c>
      <c r="G1243" s="178" vm="11465">
        <f ca="1"/>
        <v>960875</v>
      </c>
      <c r="I1243" s="178">
        <f ca="1"/>
        <v>1271</v>
      </c>
      <c r="J1243" s="180" vm="11466">
        <f ca="1"/>
        <v>44061</v>
      </c>
      <c r="K1243" s="180" vm="11467">
        <f ca="1"/>
        <v>40.64</v>
      </c>
      <c r="L1243" s="180" vm="11468">
        <f ca="1"/>
        <v>40.74</v>
      </c>
      <c r="M1243" s="180" vm="10229">
        <f ca="1"/>
        <v>41.26</v>
      </c>
      <c r="N1243" s="180" vm="11469">
        <f ca="1"/>
        <v>40.36</v>
      </c>
      <c r="O1243" s="180" vm="11470">
        <f ca="1"/>
        <v>1217578</v>
      </c>
      <c r="Q1243" s="182">
        <f t="shared" ca="1" si="39"/>
        <v>-2.457607528433299E-3</v>
      </c>
    </row>
    <row r="1244" spans="1:17" x14ac:dyDescent="0.25">
      <c r="A1244" s="178">
        <f t="shared" si="40"/>
        <v>1240</v>
      </c>
      <c r="B1244" s="178" vm="11471">
        <f ca="1"/>
        <v>44018</v>
      </c>
      <c r="C1244" s="178" vm="11472">
        <f ca="1"/>
        <v>34.85</v>
      </c>
      <c r="D1244" s="178" vm="11473">
        <f ca="1"/>
        <v>36.67</v>
      </c>
      <c r="E1244" s="178" vm="11474">
        <f ca="1"/>
        <v>36.83</v>
      </c>
      <c r="F1244" s="178" vm="11475">
        <f ca="1"/>
        <v>34.39</v>
      </c>
      <c r="G1244" s="178" vm="11476">
        <f ca="1"/>
        <v>1178369</v>
      </c>
      <c r="I1244" s="178">
        <f ca="1"/>
        <v>1270</v>
      </c>
      <c r="J1244" s="180" vm="11477">
        <f ca="1"/>
        <v>44060</v>
      </c>
      <c r="K1244" s="180" vm="11468">
        <f ca="1"/>
        <v>40.74</v>
      </c>
      <c r="L1244" s="180" vm="11325">
        <f ca="1"/>
        <v>39.659999999999997</v>
      </c>
      <c r="M1244" s="180" vm="11478">
        <f ca="1"/>
        <v>41.05</v>
      </c>
      <c r="N1244" s="180" vm="10189">
        <f ca="1"/>
        <v>39.42</v>
      </c>
      <c r="O1244" s="180" vm="11479">
        <f ca="1"/>
        <v>1212226</v>
      </c>
      <c r="Q1244" s="182">
        <f t="shared" ca="1" si="39"/>
        <v>3.1162935500101716E-2</v>
      </c>
    </row>
    <row r="1245" spans="1:17" x14ac:dyDescent="0.25">
      <c r="A1245" s="178">
        <f t="shared" si="40"/>
        <v>1241</v>
      </c>
      <c r="B1245" s="178" vm="11480">
        <f ca="1"/>
        <v>44019</v>
      </c>
      <c r="C1245" s="178" vm="9803">
        <f ca="1"/>
        <v>33.78</v>
      </c>
      <c r="D1245" s="178" vm="9972">
        <f ca="1"/>
        <v>34.61</v>
      </c>
      <c r="E1245" s="178" vm="11481">
        <f ca="1"/>
        <v>34.950000000000003</v>
      </c>
      <c r="F1245" s="178" vm="9780">
        <f ca="1"/>
        <v>33.43</v>
      </c>
      <c r="G1245" s="178" vm="11482">
        <f ca="1"/>
        <v>837103</v>
      </c>
      <c r="I1245" s="178">
        <f ca="1"/>
        <v>1269</v>
      </c>
      <c r="J1245" s="180" vm="11483">
        <f ca="1"/>
        <v>44057</v>
      </c>
      <c r="K1245" s="180" vm="11484">
        <f ca="1"/>
        <v>39.49</v>
      </c>
      <c r="L1245" s="180" vm="10451">
        <f ca="1"/>
        <v>39.25</v>
      </c>
      <c r="M1245" s="180" vm="11325">
        <f ca="1"/>
        <v>39.659999999999997</v>
      </c>
      <c r="N1245" s="180" vm="11485">
        <f ca="1"/>
        <v>38.86</v>
      </c>
      <c r="O1245" s="180" vm="11486">
        <f ca="1"/>
        <v>749701</v>
      </c>
      <c r="Q1245" s="182">
        <f t="shared" ca="1" si="39"/>
        <v>3.0433703429120071E-3</v>
      </c>
    </row>
    <row r="1246" spans="1:17" x14ac:dyDescent="0.25">
      <c r="A1246" s="178">
        <f t="shared" si="40"/>
        <v>1242</v>
      </c>
      <c r="B1246" s="178" vm="11487">
        <f ca="1"/>
        <v>44020</v>
      </c>
      <c r="C1246" s="178" vm="11481">
        <f ca="1"/>
        <v>34.950000000000003</v>
      </c>
      <c r="D1246" s="178" vm="9749">
        <f ca="1"/>
        <v>33.770000000000003</v>
      </c>
      <c r="E1246" s="178" vm="11488">
        <f ca="1"/>
        <v>35.067399999999999</v>
      </c>
      <c r="F1246" s="178" vm="11355">
        <f ca="1"/>
        <v>33.61</v>
      </c>
      <c r="G1246" s="178" vm="11489">
        <f ca="1"/>
        <v>863376</v>
      </c>
      <c r="I1246" s="178">
        <f ca="1"/>
        <v>1268</v>
      </c>
      <c r="J1246" s="180" vm="11490">
        <f ca="1"/>
        <v>44056</v>
      </c>
      <c r="K1246" s="180" vm="11491">
        <f ca="1"/>
        <v>39.369999999999997</v>
      </c>
      <c r="L1246" s="180" vm="11492">
        <f ca="1"/>
        <v>38.659999999999997</v>
      </c>
      <c r="M1246" s="180" vm="11493">
        <f ca="1"/>
        <v>39.51</v>
      </c>
      <c r="N1246" s="180" vm="11494">
        <f ca="1"/>
        <v>38.29</v>
      </c>
      <c r="O1246" s="180" vm="11495">
        <f ca="1"/>
        <v>1271311</v>
      </c>
      <c r="Q1246" s="182">
        <f t="shared" ca="1" si="39"/>
        <v>1.2781360091514296E-2</v>
      </c>
    </row>
    <row r="1247" spans="1:17" x14ac:dyDescent="0.25">
      <c r="A1247" s="178">
        <f t="shared" si="40"/>
        <v>1243</v>
      </c>
      <c r="B1247" s="178" vm="11496">
        <f ca="1"/>
        <v>44021</v>
      </c>
      <c r="C1247" s="178" vm="11497">
        <f ca="1"/>
        <v>34.1</v>
      </c>
      <c r="D1247" s="178" vm="11455">
        <f ca="1"/>
        <v>35.049999999999997</v>
      </c>
      <c r="E1247" s="178" vm="11498">
        <f ca="1"/>
        <v>35.188200000000002</v>
      </c>
      <c r="F1247" s="178" vm="11499">
        <f ca="1"/>
        <v>33.46</v>
      </c>
      <c r="G1247" s="178" vm="11500">
        <f ca="1"/>
        <v>596743</v>
      </c>
      <c r="I1247" s="178">
        <f ca="1"/>
        <v>1267</v>
      </c>
      <c r="J1247" s="180" vm="11501">
        <f ca="1"/>
        <v>44055</v>
      </c>
      <c r="K1247" s="180" vm="11502">
        <f ca="1"/>
        <v>38.869999999999997</v>
      </c>
      <c r="L1247" s="180" vm="9822">
        <f ca="1"/>
        <v>38.53</v>
      </c>
      <c r="M1247" s="180" vm="11503">
        <f ca="1"/>
        <v>38.92</v>
      </c>
      <c r="N1247" s="180" vm="11504">
        <f ca="1"/>
        <v>37.83</v>
      </c>
      <c r="O1247" s="180" vm="11505">
        <f ca="1"/>
        <v>704081</v>
      </c>
      <c r="Q1247" s="182">
        <f t="shared" ca="1" si="39"/>
        <v>2.1847422923963369E-2</v>
      </c>
    </row>
    <row r="1248" spans="1:17" x14ac:dyDescent="0.25">
      <c r="A1248" s="178">
        <f t="shared" si="40"/>
        <v>1244</v>
      </c>
      <c r="B1248" s="178" vm="11506">
        <f ca="1"/>
        <v>44022</v>
      </c>
      <c r="C1248" s="178" vm="9875">
        <f ca="1"/>
        <v>35.54</v>
      </c>
      <c r="D1248" s="178" vm="11507">
        <f ca="1"/>
        <v>34.47</v>
      </c>
      <c r="E1248" s="178" vm="9825">
        <f ca="1"/>
        <v>35.75</v>
      </c>
      <c r="F1248" s="178" vm="11508">
        <f ca="1"/>
        <v>33.99</v>
      </c>
      <c r="G1248" s="178" vm="11509">
        <f ca="1"/>
        <v>948034</v>
      </c>
      <c r="I1248" s="178">
        <f ca="1"/>
        <v>1266</v>
      </c>
      <c r="J1248" s="180" vm="11510">
        <f ca="1"/>
        <v>44054</v>
      </c>
      <c r="K1248" s="180" vm="10154">
        <f ca="1"/>
        <v>38.03</v>
      </c>
      <c r="L1248" s="180" vm="10154">
        <f ca="1"/>
        <v>38.03</v>
      </c>
      <c r="M1248" s="180" vm="11511">
        <f ca="1"/>
        <v>38.65</v>
      </c>
      <c r="N1248" s="180" vm="11512">
        <f ca="1"/>
        <v>37.610199999999999</v>
      </c>
      <c r="O1248" s="180" vm="11513">
        <f ca="1"/>
        <v>829645</v>
      </c>
      <c r="Q1248" s="182">
        <f t="shared" ca="1" si="39"/>
        <v>8.7152274862032017E-3</v>
      </c>
    </row>
    <row r="1249" spans="1:17" x14ac:dyDescent="0.25">
      <c r="A1249" s="178">
        <f t="shared" si="40"/>
        <v>1245</v>
      </c>
      <c r="B1249" s="178" vm="11514">
        <f ca="1"/>
        <v>44025</v>
      </c>
      <c r="C1249" s="178" vm="11283">
        <f ca="1"/>
        <v>33.479999999999997</v>
      </c>
      <c r="D1249" s="178" vm="10029">
        <f ca="1"/>
        <v>35.86</v>
      </c>
      <c r="E1249" s="178" vm="11291">
        <f ca="1"/>
        <v>35.99</v>
      </c>
      <c r="F1249" s="178" vm="11515">
        <f ca="1"/>
        <v>33.365000000000002</v>
      </c>
      <c r="G1249" s="178" vm="11516">
        <f ca="1"/>
        <v>988164</v>
      </c>
      <c r="I1249" s="178">
        <f ca="1"/>
        <v>1265</v>
      </c>
      <c r="J1249" s="180" vm="11517">
        <f ca="1"/>
        <v>44053</v>
      </c>
      <c r="K1249" s="180" vm="11445">
        <f ca="1"/>
        <v>37.700000000000003</v>
      </c>
      <c r="L1249" s="180" vm="11518">
        <f ca="1"/>
        <v>38.68</v>
      </c>
      <c r="M1249" s="180" vm="11519">
        <f ca="1"/>
        <v>39.354999999999997</v>
      </c>
      <c r="N1249" s="180" vm="11520">
        <f ca="1"/>
        <v>37.630000000000003</v>
      </c>
      <c r="O1249" s="180" vm="11521">
        <f ca="1"/>
        <v>1218190</v>
      </c>
      <c r="Q1249" s="182">
        <f t="shared" ca="1" si="39"/>
        <v>-2.3333081095562265E-2</v>
      </c>
    </row>
    <row r="1250" spans="1:17" x14ac:dyDescent="0.25">
      <c r="A1250" s="178">
        <f t="shared" si="40"/>
        <v>1246</v>
      </c>
      <c r="B1250" s="178" vm="11522">
        <f ca="1"/>
        <v>44026</v>
      </c>
      <c r="C1250" s="178" vm="11523">
        <f ca="1"/>
        <v>34.42</v>
      </c>
      <c r="D1250" s="178" vm="9780">
        <f ca="1"/>
        <v>33.43</v>
      </c>
      <c r="E1250" s="178" vm="11524">
        <f ca="1"/>
        <v>34.46</v>
      </c>
      <c r="F1250" s="178" vm="11525">
        <f ca="1"/>
        <v>32.799999999999997</v>
      </c>
      <c r="G1250" s="178" vm="11526">
        <f ca="1"/>
        <v>665408</v>
      </c>
      <c r="I1250" s="178">
        <f ca="1"/>
        <v>1264</v>
      </c>
      <c r="J1250" s="180" vm="11527">
        <f ca="1"/>
        <v>44050</v>
      </c>
      <c r="K1250" s="180" vm="10588">
        <f ca="1"/>
        <v>38.590000000000003</v>
      </c>
      <c r="L1250" s="180" vm="11528">
        <f ca="1"/>
        <v>37.01</v>
      </c>
      <c r="M1250" s="180" vm="10556">
        <f ca="1"/>
        <v>39.06</v>
      </c>
      <c r="N1250" s="180" vm="11528">
        <f ca="1"/>
        <v>37.01</v>
      </c>
      <c r="O1250" s="180" vm="11529">
        <f ca="1"/>
        <v>1359275</v>
      </c>
      <c r="Q1250" s="182">
        <f t="shared" ca="1" si="39"/>
        <v>2.7852562402597994E-2</v>
      </c>
    </row>
    <row r="1251" spans="1:17" x14ac:dyDescent="0.25">
      <c r="A1251" s="178">
        <f t="shared" si="40"/>
        <v>1247</v>
      </c>
      <c r="B1251" s="178" vm="11530">
        <f ca="1"/>
        <v>44027</v>
      </c>
      <c r="C1251" s="178" vm="11474">
        <f ca="1"/>
        <v>36.83</v>
      </c>
      <c r="D1251" s="178" vm="9906">
        <f ca="1"/>
        <v>35.5</v>
      </c>
      <c r="E1251" s="178" vm="11531">
        <f ca="1"/>
        <v>37.625</v>
      </c>
      <c r="F1251" s="178" vm="11532">
        <f ca="1"/>
        <v>35.14</v>
      </c>
      <c r="G1251" s="178" vm="11533">
        <f ca="1"/>
        <v>1522015</v>
      </c>
      <c r="I1251" s="178">
        <f ca="1"/>
        <v>1263</v>
      </c>
      <c r="J1251" s="180" vm="11534">
        <f ca="1"/>
        <v>44049</v>
      </c>
      <c r="K1251" s="180" vm="11535">
        <f ca="1"/>
        <v>37.53</v>
      </c>
      <c r="L1251" s="180" vm="11536">
        <f ca="1"/>
        <v>38.520000000000003</v>
      </c>
      <c r="M1251" s="180" vm="11536">
        <f ca="1"/>
        <v>38.520000000000003</v>
      </c>
      <c r="N1251" s="180" vm="11537">
        <f ca="1"/>
        <v>36.51</v>
      </c>
      <c r="O1251" s="180" vm="11538">
        <f ca="1"/>
        <v>1150243</v>
      </c>
      <c r="Q1251" s="182">
        <f t="shared" ca="1" si="39"/>
        <v>-2.5777334679887944E-2</v>
      </c>
    </row>
    <row r="1252" spans="1:17" x14ac:dyDescent="0.25">
      <c r="A1252" s="178">
        <f t="shared" si="40"/>
        <v>1248</v>
      </c>
      <c r="B1252" s="178" vm="11539">
        <f ca="1"/>
        <v>44028</v>
      </c>
      <c r="C1252" s="178" vm="11540">
        <f ca="1"/>
        <v>36.47</v>
      </c>
      <c r="D1252" s="178" vm="11541">
        <f ca="1"/>
        <v>36.369999999999997</v>
      </c>
      <c r="E1252" s="178" vm="11542">
        <f ca="1"/>
        <v>37.1</v>
      </c>
      <c r="F1252" s="178" vm="10068">
        <f ca="1"/>
        <v>36.14</v>
      </c>
      <c r="G1252" s="178" vm="11543">
        <f ca="1"/>
        <v>998691</v>
      </c>
      <c r="I1252" s="178">
        <f ca="1"/>
        <v>1262</v>
      </c>
      <c r="J1252" s="180" vm="11544">
        <f ca="1"/>
        <v>44048</v>
      </c>
      <c r="K1252" s="180" vm="11545">
        <f ca="1"/>
        <v>38.51</v>
      </c>
      <c r="L1252" s="180" vm="11546">
        <f ca="1"/>
        <v>36.58</v>
      </c>
      <c r="M1252" s="180" vm="11492">
        <f ca="1"/>
        <v>38.659999999999997</v>
      </c>
      <c r="N1252" s="180" vm="11546">
        <f ca="1"/>
        <v>36.58</v>
      </c>
      <c r="O1252" s="180" vm="11547">
        <f ca="1"/>
        <v>1844469</v>
      </c>
      <c r="Q1252" s="182">
        <f t="shared" ca="1" si="39"/>
        <v>5.6074485639475528E-2</v>
      </c>
    </row>
    <row r="1253" spans="1:17" x14ac:dyDescent="0.25">
      <c r="A1253" s="178">
        <f t="shared" si="40"/>
        <v>1249</v>
      </c>
      <c r="B1253" s="178" vm="11548">
        <f ca="1"/>
        <v>44029</v>
      </c>
      <c r="C1253" s="178" vm="11549">
        <f ca="1"/>
        <v>34.76</v>
      </c>
      <c r="D1253" s="178" vm="10135">
        <f ca="1"/>
        <v>35.729999999999997</v>
      </c>
      <c r="E1253" s="178" vm="11291">
        <f ca="1"/>
        <v>35.99</v>
      </c>
      <c r="F1253" s="178" vm="9800">
        <f ca="1"/>
        <v>34.33</v>
      </c>
      <c r="G1253" s="178" vm="11550">
        <f ca="1"/>
        <v>1433185</v>
      </c>
      <c r="I1253" s="178">
        <f ca="1"/>
        <v>1261</v>
      </c>
      <c r="J1253" s="180" vm="11551">
        <f ca="1"/>
        <v>44047</v>
      </c>
      <c r="K1253" s="180" vm="11552">
        <f ca="1"/>
        <v>36.409999999999997</v>
      </c>
      <c r="L1253" s="180" vm="11553">
        <f ca="1"/>
        <v>36.96</v>
      </c>
      <c r="M1253" s="180" vm="11554">
        <f ca="1"/>
        <v>37.28</v>
      </c>
      <c r="N1253" s="180" vm="11463">
        <f ca="1"/>
        <v>35.9</v>
      </c>
      <c r="O1253" s="180" vm="11555">
        <f ca="1"/>
        <v>1553769</v>
      </c>
      <c r="Q1253" s="182">
        <f t="shared" ca="1" si="39"/>
        <v>-6.8427802242168757E-3</v>
      </c>
    </row>
    <row r="1254" spans="1:17" x14ac:dyDescent="0.25">
      <c r="A1254" s="178">
        <f t="shared" si="40"/>
        <v>1250</v>
      </c>
      <c r="B1254" s="178" vm="11556">
        <f ca="1"/>
        <v>44032</v>
      </c>
      <c r="C1254" s="178" vm="11557">
        <f ca="1"/>
        <v>34.340000000000003</v>
      </c>
      <c r="D1254" s="178" vm="11558">
        <f ca="1"/>
        <v>34.68</v>
      </c>
      <c r="E1254" s="178" vm="10047">
        <f ca="1"/>
        <v>34.979999999999997</v>
      </c>
      <c r="F1254" s="178" vm="11301">
        <f ca="1"/>
        <v>33.340000000000003</v>
      </c>
      <c r="G1254" s="178" vm="11559">
        <f ca="1"/>
        <v>866781</v>
      </c>
      <c r="I1254" s="178">
        <f ca="1"/>
        <v>1260</v>
      </c>
      <c r="J1254" s="180" vm="11560">
        <f ca="1"/>
        <v>44046</v>
      </c>
      <c r="K1254" s="180" vm="9948">
        <f ca="1"/>
        <v>36.659999999999997</v>
      </c>
      <c r="L1254" s="180" vm="10077">
        <f ca="1"/>
        <v>36.159999999999997</v>
      </c>
      <c r="M1254" s="180" vm="11561">
        <f ca="1"/>
        <v>37.744900000000001</v>
      </c>
      <c r="N1254" s="180" vm="11562">
        <f ca="1"/>
        <v>36.03</v>
      </c>
      <c r="O1254" s="180" vm="11563">
        <f ca="1"/>
        <v>1783535</v>
      </c>
      <c r="Q1254" s="182">
        <f t="shared" ca="1" si="39"/>
        <v>1.9835361056145896E-2</v>
      </c>
    </row>
    <row r="1255" spans="1:17" x14ac:dyDescent="0.25">
      <c r="A1255" s="178">
        <f t="shared" si="40"/>
        <v>1251</v>
      </c>
      <c r="B1255" s="178" vm="11564">
        <f ca="1"/>
        <v>44033</v>
      </c>
      <c r="C1255" s="178" vm="9918">
        <f ca="1"/>
        <v>35.83</v>
      </c>
      <c r="D1255" s="178" vm="9908">
        <f ca="1"/>
        <v>34.96</v>
      </c>
      <c r="E1255" s="178" vm="11565">
        <f ca="1"/>
        <v>36.33</v>
      </c>
      <c r="F1255" s="178" vm="11566">
        <f ca="1"/>
        <v>34.875</v>
      </c>
      <c r="G1255" s="178" vm="11567">
        <f ca="1"/>
        <v>1110802</v>
      </c>
      <c r="I1255" s="178">
        <f ca="1"/>
        <v>1259</v>
      </c>
      <c r="J1255" s="180" vm="11568">
        <f ca="1"/>
        <v>44043</v>
      </c>
      <c r="K1255" s="180" vm="11569">
        <f ca="1"/>
        <v>35.94</v>
      </c>
      <c r="L1255" s="180" vm="10545">
        <f ca="1"/>
        <v>37.86</v>
      </c>
      <c r="M1255" s="180" vm="11570">
        <f ca="1"/>
        <v>38.619999999999997</v>
      </c>
      <c r="N1255" s="180" vm="11571">
        <f ca="1"/>
        <v>35.17</v>
      </c>
      <c r="O1255" s="180" vm="11572">
        <f ca="1"/>
        <v>3246372</v>
      </c>
      <c r="Q1255" s="182">
        <f t="shared" ca="1" si="39"/>
        <v>-4.3556149802949765E-2</v>
      </c>
    </row>
    <row r="1256" spans="1:17" x14ac:dyDescent="0.25">
      <c r="A1256" s="178">
        <f t="shared" si="40"/>
        <v>1252</v>
      </c>
      <c r="B1256" s="178" vm="11573">
        <f ca="1"/>
        <v>44034</v>
      </c>
      <c r="C1256" s="178" vm="11574">
        <f ca="1"/>
        <v>36.32</v>
      </c>
      <c r="D1256" s="178" vm="9851">
        <f ca="1"/>
        <v>35.78</v>
      </c>
      <c r="E1256" s="178" vm="10134">
        <f ca="1"/>
        <v>36.35</v>
      </c>
      <c r="F1256" s="178" vm="11575">
        <f ca="1"/>
        <v>35.53</v>
      </c>
      <c r="G1256" s="178" vm="11576">
        <f ca="1"/>
        <v>812881</v>
      </c>
      <c r="I1256" s="178">
        <f ca="1"/>
        <v>1258</v>
      </c>
      <c r="J1256" s="180" vm="11577">
        <f ca="1"/>
        <v>44042</v>
      </c>
      <c r="K1256" s="180" vm="11578">
        <f ca="1"/>
        <v>37.54</v>
      </c>
      <c r="L1256" s="180" vm="11579">
        <f ca="1"/>
        <v>38.44</v>
      </c>
      <c r="M1256" s="180" vm="11580">
        <f ca="1"/>
        <v>39.74</v>
      </c>
      <c r="N1256" s="180" vm="11581">
        <f ca="1"/>
        <v>36.869999999999997</v>
      </c>
      <c r="O1256" s="180" vm="11582">
        <f ca="1"/>
        <v>3705896</v>
      </c>
      <c r="Q1256" s="182">
        <f t="shared" ca="1" si="39"/>
        <v>4.5387876609703027E-3</v>
      </c>
    </row>
    <row r="1257" spans="1:17" x14ac:dyDescent="0.25">
      <c r="A1257" s="178">
        <f t="shared" si="40"/>
        <v>1253</v>
      </c>
      <c r="B1257" s="178" vm="11583">
        <f ca="1"/>
        <v>44035</v>
      </c>
      <c r="C1257" s="178" vm="9898">
        <f ca="1"/>
        <v>35.96</v>
      </c>
      <c r="D1257" s="178" vm="9936">
        <f ca="1"/>
        <v>36.08</v>
      </c>
      <c r="E1257" s="178" vm="11584">
        <f ca="1"/>
        <v>36.78</v>
      </c>
      <c r="F1257" s="178" vm="11571">
        <f ca="1"/>
        <v>35.17</v>
      </c>
      <c r="G1257" s="178" vm="11585">
        <f ca="1"/>
        <v>944423</v>
      </c>
      <c r="I1257" s="178">
        <f ca="1"/>
        <v>1257</v>
      </c>
      <c r="J1257" s="180" vm="11586">
        <f ca="1"/>
        <v>44041</v>
      </c>
      <c r="K1257" s="180" vm="11587">
        <f ca="1"/>
        <v>37.369999999999997</v>
      </c>
      <c r="L1257" s="180" vm="11588">
        <f ca="1"/>
        <v>35.74</v>
      </c>
      <c r="M1257" s="180" vm="11589">
        <f ca="1"/>
        <v>37.67</v>
      </c>
      <c r="N1257" s="180" vm="10118">
        <f ca="1"/>
        <v>35.71</v>
      </c>
      <c r="O1257" s="180" vm="11590">
        <f ca="1"/>
        <v>1719887</v>
      </c>
      <c r="Q1257" s="182">
        <f t="shared" ca="1" si="39"/>
        <v>4.7399640894783941E-2</v>
      </c>
    </row>
    <row r="1258" spans="1:17" x14ac:dyDescent="0.25">
      <c r="A1258" s="178">
        <f t="shared" si="40"/>
        <v>1254</v>
      </c>
      <c r="B1258" s="178" vm="11591">
        <f ca="1"/>
        <v>44036</v>
      </c>
      <c r="C1258" s="178" vm="10079">
        <f ca="1"/>
        <v>35.630000000000003</v>
      </c>
      <c r="D1258" s="178" vm="9887">
        <f ca="1"/>
        <v>35.869999999999997</v>
      </c>
      <c r="E1258" s="178" vm="11592">
        <f ca="1"/>
        <v>36.46</v>
      </c>
      <c r="F1258" s="178" vm="11593">
        <f ca="1"/>
        <v>35.1676</v>
      </c>
      <c r="G1258" s="178" vm="11594">
        <f ca="1"/>
        <v>744913</v>
      </c>
      <c r="I1258" s="178">
        <f ca="1"/>
        <v>1256</v>
      </c>
      <c r="J1258" s="180" vm="11595">
        <f ca="1"/>
        <v>44040</v>
      </c>
      <c r="K1258" s="180" vm="11596">
        <f ca="1"/>
        <v>35.64</v>
      </c>
      <c r="L1258" s="180" vm="9862">
        <f ca="1"/>
        <v>35.42</v>
      </c>
      <c r="M1258" s="180" vm="9951">
        <f ca="1"/>
        <v>36.049999999999997</v>
      </c>
      <c r="N1258" s="180" vm="11597">
        <f ca="1"/>
        <v>35.270000000000003</v>
      </c>
      <c r="O1258" s="180" vm="11598">
        <f ca="1"/>
        <v>1032641</v>
      </c>
      <c r="Q1258" s="182">
        <f t="shared" ca="1" si="39"/>
        <v>-7.2686928916245851E-3</v>
      </c>
    </row>
    <row r="1259" spans="1:17" x14ac:dyDescent="0.25">
      <c r="A1259" s="178">
        <f t="shared" si="40"/>
        <v>1255</v>
      </c>
      <c r="B1259" s="178" vm="11599">
        <f ca="1"/>
        <v>44039</v>
      </c>
      <c r="C1259" s="178" vm="11463">
        <f ca="1"/>
        <v>35.9</v>
      </c>
      <c r="D1259" s="178" vm="11600">
        <f ca="1"/>
        <v>36.01</v>
      </c>
      <c r="E1259" s="178" vm="11601">
        <f ca="1"/>
        <v>36.65</v>
      </c>
      <c r="F1259" s="178" vm="11532">
        <f ca="1"/>
        <v>35.14</v>
      </c>
      <c r="G1259" s="178" vm="11602">
        <f ca="1"/>
        <v>1558741</v>
      </c>
      <c r="I1259" s="178">
        <f ca="1"/>
        <v>1255</v>
      </c>
      <c r="J1259" s="180" vm="11599">
        <f ca="1"/>
        <v>44039</v>
      </c>
      <c r="K1259" s="180" vm="11463">
        <f ca="1"/>
        <v>35.9</v>
      </c>
      <c r="L1259" s="180" vm="11600">
        <f ca="1"/>
        <v>36.01</v>
      </c>
      <c r="M1259" s="180" vm="11601">
        <f ca="1"/>
        <v>36.65</v>
      </c>
      <c r="N1259" s="180" vm="11532">
        <f ca="1"/>
        <v>35.14</v>
      </c>
      <c r="O1259" s="180" vm="11602">
        <f ca="1"/>
        <v>1558741</v>
      </c>
      <c r="Q1259" s="182">
        <f t="shared" ca="1" si="39"/>
        <v>7.5493158764884799E-3</v>
      </c>
    </row>
    <row r="1260" spans="1:17" x14ac:dyDescent="0.25">
      <c r="A1260" s="178">
        <f t="shared" si="40"/>
        <v>1256</v>
      </c>
      <c r="B1260" s="178" vm="11595">
        <f ca="1"/>
        <v>44040</v>
      </c>
      <c r="C1260" s="178" vm="11596">
        <f ca="1"/>
        <v>35.64</v>
      </c>
      <c r="D1260" s="178" vm="9862">
        <f ca="1"/>
        <v>35.42</v>
      </c>
      <c r="E1260" s="178" vm="9951">
        <f ca="1"/>
        <v>36.049999999999997</v>
      </c>
      <c r="F1260" s="178" vm="11597">
        <f ca="1"/>
        <v>35.270000000000003</v>
      </c>
      <c r="G1260" s="178" vm="11598">
        <f ca="1"/>
        <v>1032641</v>
      </c>
      <c r="I1260" s="178">
        <f ca="1"/>
        <v>1254</v>
      </c>
      <c r="J1260" s="180" vm="11591">
        <f ca="1"/>
        <v>44036</v>
      </c>
      <c r="K1260" s="180" vm="10079">
        <f ca="1"/>
        <v>35.630000000000003</v>
      </c>
      <c r="L1260" s="180" vm="9887">
        <f ca="1"/>
        <v>35.869999999999997</v>
      </c>
      <c r="M1260" s="180" vm="11592">
        <f ca="1"/>
        <v>36.46</v>
      </c>
      <c r="N1260" s="180" vm="11593">
        <f ca="1"/>
        <v>35.1676</v>
      </c>
      <c r="O1260" s="180" vm="11594">
        <f ca="1"/>
        <v>744913</v>
      </c>
      <c r="Q1260" s="182">
        <f t="shared" ca="1" si="39"/>
        <v>-9.2192299856747734E-3</v>
      </c>
    </row>
    <row r="1261" spans="1:17" x14ac:dyDescent="0.25">
      <c r="A1261" s="178">
        <f t="shared" si="40"/>
        <v>1257</v>
      </c>
      <c r="B1261" s="178" vm="11586">
        <f ca="1"/>
        <v>44041</v>
      </c>
      <c r="C1261" s="178" vm="11587">
        <f ca="1"/>
        <v>37.369999999999997</v>
      </c>
      <c r="D1261" s="178" vm="11588">
        <f ca="1"/>
        <v>35.74</v>
      </c>
      <c r="E1261" s="178" vm="11589">
        <f ca="1"/>
        <v>37.67</v>
      </c>
      <c r="F1261" s="178" vm="10118">
        <f ca="1"/>
        <v>35.71</v>
      </c>
      <c r="G1261" s="178" vm="11590">
        <f ca="1"/>
        <v>1719887</v>
      </c>
      <c r="I1261" s="178">
        <f ca="1"/>
        <v>1253</v>
      </c>
      <c r="J1261" s="180" vm="11583">
        <f ca="1"/>
        <v>44035</v>
      </c>
      <c r="K1261" s="180" vm="9898">
        <f ca="1"/>
        <v>35.96</v>
      </c>
      <c r="L1261" s="180" vm="9936">
        <f ca="1"/>
        <v>36.08</v>
      </c>
      <c r="M1261" s="180" vm="11584">
        <f ca="1"/>
        <v>36.78</v>
      </c>
      <c r="N1261" s="180" vm="11571">
        <f ca="1"/>
        <v>35.17</v>
      </c>
      <c r="O1261" s="180" vm="11585">
        <f ca="1"/>
        <v>944423</v>
      </c>
      <c r="Q1261" s="182">
        <f t="shared" ca="1" si="39"/>
        <v>-9.9613441296730419E-3</v>
      </c>
    </row>
    <row r="1262" spans="1:17" x14ac:dyDescent="0.25">
      <c r="A1262" s="178">
        <f t="shared" si="40"/>
        <v>1258</v>
      </c>
      <c r="B1262" s="178" vm="11577">
        <f ca="1"/>
        <v>44042</v>
      </c>
      <c r="C1262" s="178" vm="11578">
        <f ca="1"/>
        <v>37.54</v>
      </c>
      <c r="D1262" s="178" vm="11579">
        <f ca="1"/>
        <v>38.44</v>
      </c>
      <c r="E1262" s="178" vm="11580">
        <f ca="1"/>
        <v>39.74</v>
      </c>
      <c r="F1262" s="178" vm="11581">
        <f ca="1"/>
        <v>36.869999999999997</v>
      </c>
      <c r="G1262" s="178" vm="11582">
        <f ca="1"/>
        <v>3705896</v>
      </c>
      <c r="I1262" s="178">
        <f ca="1"/>
        <v>1252</v>
      </c>
      <c r="J1262" s="180" vm="11573">
        <f ca="1"/>
        <v>44034</v>
      </c>
      <c r="K1262" s="180" vm="11574">
        <f ca="1"/>
        <v>36.32</v>
      </c>
      <c r="L1262" s="180" vm="9851">
        <f ca="1"/>
        <v>35.78</v>
      </c>
      <c r="M1262" s="180" vm="10134">
        <f ca="1"/>
        <v>36.35</v>
      </c>
      <c r="N1262" s="180" vm="11575">
        <f ca="1"/>
        <v>35.53</v>
      </c>
      <c r="O1262" s="180" vm="11576">
        <f ca="1"/>
        <v>812881</v>
      </c>
      <c r="Q1262" s="182">
        <f t="shared" ca="1" si="39"/>
        <v>1.3583022416230073E-2</v>
      </c>
    </row>
    <row r="1263" spans="1:17" x14ac:dyDescent="0.25">
      <c r="A1263" s="178">
        <f t="shared" si="40"/>
        <v>1259</v>
      </c>
      <c r="B1263" s="178" vm="11568">
        <f ca="1"/>
        <v>44043</v>
      </c>
      <c r="C1263" s="178" vm="11569">
        <f ca="1"/>
        <v>35.94</v>
      </c>
      <c r="D1263" s="178" vm="10545">
        <f ca="1"/>
        <v>37.86</v>
      </c>
      <c r="E1263" s="178" vm="11570">
        <f ca="1"/>
        <v>38.619999999999997</v>
      </c>
      <c r="F1263" s="178" vm="11571">
        <f ca="1"/>
        <v>35.17</v>
      </c>
      <c r="G1263" s="178" vm="11572">
        <f ca="1"/>
        <v>3246372</v>
      </c>
      <c r="I1263" s="178">
        <f ca="1"/>
        <v>1251</v>
      </c>
      <c r="J1263" s="180" vm="11564">
        <f ca="1"/>
        <v>44033</v>
      </c>
      <c r="K1263" s="180" vm="9918">
        <f ca="1"/>
        <v>35.83</v>
      </c>
      <c r="L1263" s="180" vm="9908">
        <f ca="1"/>
        <v>34.96</v>
      </c>
      <c r="M1263" s="180" vm="11565">
        <f ca="1"/>
        <v>36.33</v>
      </c>
      <c r="N1263" s="180" vm="11566">
        <f ca="1"/>
        <v>34.875</v>
      </c>
      <c r="O1263" s="180" vm="11567">
        <f ca="1"/>
        <v>1110802</v>
      </c>
      <c r="Q1263" s="182">
        <f t="shared" ca="1" si="39"/>
        <v>4.2474675847532721E-2</v>
      </c>
    </row>
    <row r="1264" spans="1:17" x14ac:dyDescent="0.25">
      <c r="A1264" s="178">
        <f t="shared" si="40"/>
        <v>1260</v>
      </c>
      <c r="B1264" s="178" vm="11560">
        <f ca="1"/>
        <v>44046</v>
      </c>
      <c r="C1264" s="178" vm="9948">
        <f ca="1"/>
        <v>36.659999999999997</v>
      </c>
      <c r="D1264" s="178" vm="10077">
        <f ca="1"/>
        <v>36.159999999999997</v>
      </c>
      <c r="E1264" s="178" vm="11561">
        <f ca="1"/>
        <v>37.744900000000001</v>
      </c>
      <c r="F1264" s="178" vm="11562">
        <f ca="1"/>
        <v>36.03</v>
      </c>
      <c r="G1264" s="178" vm="11563">
        <f ca="1"/>
        <v>1783535</v>
      </c>
      <c r="I1264" s="178">
        <f ca="1"/>
        <v>1250</v>
      </c>
      <c r="J1264" s="180" vm="11556">
        <f ca="1"/>
        <v>44032</v>
      </c>
      <c r="K1264" s="180" vm="11557">
        <f ca="1"/>
        <v>34.340000000000003</v>
      </c>
      <c r="L1264" s="180" vm="11558">
        <f ca="1"/>
        <v>34.68</v>
      </c>
      <c r="M1264" s="180" vm="10047">
        <f ca="1"/>
        <v>34.979999999999997</v>
      </c>
      <c r="N1264" s="180" vm="11301">
        <f ca="1"/>
        <v>33.340000000000003</v>
      </c>
      <c r="O1264" s="180" vm="11559">
        <f ca="1"/>
        <v>866781</v>
      </c>
      <c r="Q1264" s="182">
        <f t="shared" ca="1" si="39"/>
        <v>-1.2156444927861687E-2</v>
      </c>
    </row>
    <row r="1265" spans="1:17" x14ac:dyDescent="0.25">
      <c r="A1265" s="178">
        <f t="shared" si="40"/>
        <v>1261</v>
      </c>
      <c r="B1265" s="178" vm="11551">
        <f ca="1"/>
        <v>44047</v>
      </c>
      <c r="C1265" s="178" vm="11552">
        <f ca="1"/>
        <v>36.409999999999997</v>
      </c>
      <c r="D1265" s="178" vm="11553">
        <f ca="1"/>
        <v>36.96</v>
      </c>
      <c r="E1265" s="178" vm="11554">
        <f ca="1"/>
        <v>37.28</v>
      </c>
      <c r="F1265" s="178" vm="11463">
        <f ca="1"/>
        <v>35.9</v>
      </c>
      <c r="G1265" s="178" vm="11555">
        <f ca="1"/>
        <v>1553769</v>
      </c>
      <c r="I1265" s="178">
        <f ca="1"/>
        <v>1249</v>
      </c>
      <c r="J1265" s="180" vm="11548">
        <f ca="1"/>
        <v>44029</v>
      </c>
      <c r="K1265" s="180" vm="11549">
        <f ca="1"/>
        <v>34.76</v>
      </c>
      <c r="L1265" s="180" vm="10135">
        <f ca="1"/>
        <v>35.729999999999997</v>
      </c>
      <c r="M1265" s="180" vm="11291">
        <f ca="1"/>
        <v>35.99</v>
      </c>
      <c r="N1265" s="180" vm="9800">
        <f ca="1"/>
        <v>34.33</v>
      </c>
      <c r="O1265" s="180" vm="11550">
        <f ca="1"/>
        <v>1433185</v>
      </c>
      <c r="Q1265" s="182">
        <f t="shared" ca="1" si="39"/>
        <v>-4.8022704423397615E-2</v>
      </c>
    </row>
    <row r="1266" spans="1:17" x14ac:dyDescent="0.25">
      <c r="A1266" s="178">
        <f t="shared" si="40"/>
        <v>1262</v>
      </c>
      <c r="B1266" s="178" vm="11544">
        <f ca="1"/>
        <v>44048</v>
      </c>
      <c r="C1266" s="178" vm="11545">
        <f ca="1"/>
        <v>38.51</v>
      </c>
      <c r="D1266" s="178" vm="11546">
        <f ca="1"/>
        <v>36.58</v>
      </c>
      <c r="E1266" s="178" vm="11492">
        <f ca="1"/>
        <v>38.659999999999997</v>
      </c>
      <c r="F1266" s="178" vm="11546">
        <f ca="1"/>
        <v>36.58</v>
      </c>
      <c r="G1266" s="178" vm="11547">
        <f ca="1"/>
        <v>1844469</v>
      </c>
      <c r="I1266" s="178">
        <f ca="1"/>
        <v>1248</v>
      </c>
      <c r="J1266" s="180" vm="11539">
        <f ca="1"/>
        <v>44028</v>
      </c>
      <c r="K1266" s="180" vm="11540">
        <f ca="1"/>
        <v>36.47</v>
      </c>
      <c r="L1266" s="180" vm="11541">
        <f ca="1"/>
        <v>36.369999999999997</v>
      </c>
      <c r="M1266" s="180" vm="11542">
        <f ca="1"/>
        <v>37.1</v>
      </c>
      <c r="N1266" s="180" vm="10068">
        <f ca="1"/>
        <v>36.14</v>
      </c>
      <c r="O1266" s="180" vm="11543">
        <f ca="1"/>
        <v>998691</v>
      </c>
      <c r="Q1266" s="182">
        <f t="shared" ca="1" si="39"/>
        <v>-9.8227256363850202E-3</v>
      </c>
    </row>
    <row r="1267" spans="1:17" x14ac:dyDescent="0.25">
      <c r="A1267" s="178">
        <f t="shared" si="40"/>
        <v>1263</v>
      </c>
      <c r="B1267" s="178" vm="11534">
        <f ca="1"/>
        <v>44049</v>
      </c>
      <c r="C1267" s="178" vm="11535">
        <f ca="1"/>
        <v>37.53</v>
      </c>
      <c r="D1267" s="178" vm="11536">
        <f ca="1"/>
        <v>38.520000000000003</v>
      </c>
      <c r="E1267" s="178" vm="11536">
        <f ca="1"/>
        <v>38.520000000000003</v>
      </c>
      <c r="F1267" s="178" vm="11537">
        <f ca="1"/>
        <v>36.51</v>
      </c>
      <c r="G1267" s="178" vm="11538">
        <f ca="1"/>
        <v>1150243</v>
      </c>
      <c r="I1267" s="178">
        <f ca="1"/>
        <v>1247</v>
      </c>
      <c r="J1267" s="180" vm="11530">
        <f ca="1"/>
        <v>44027</v>
      </c>
      <c r="K1267" s="180" vm="11474">
        <f ca="1"/>
        <v>36.83</v>
      </c>
      <c r="L1267" s="180" vm="9906">
        <f ca="1"/>
        <v>35.5</v>
      </c>
      <c r="M1267" s="180" vm="11531">
        <f ca="1"/>
        <v>37.625</v>
      </c>
      <c r="N1267" s="180" vm="11532">
        <f ca="1"/>
        <v>35.14</v>
      </c>
      <c r="O1267" s="180" vm="11533">
        <f ca="1"/>
        <v>1522015</v>
      </c>
      <c r="Q1267" s="182">
        <f t="shared" ca="1" si="39"/>
        <v>6.7674939673580445E-2</v>
      </c>
    </row>
    <row r="1268" spans="1:17" x14ac:dyDescent="0.25">
      <c r="A1268" s="178">
        <f t="shared" si="40"/>
        <v>1264</v>
      </c>
      <c r="B1268" s="178" vm="11527">
        <f ca="1"/>
        <v>44050</v>
      </c>
      <c r="C1268" s="178" vm="10588">
        <f ca="1"/>
        <v>38.590000000000003</v>
      </c>
      <c r="D1268" s="178" vm="11528">
        <f ca="1"/>
        <v>37.01</v>
      </c>
      <c r="E1268" s="178" vm="10556">
        <f ca="1"/>
        <v>39.06</v>
      </c>
      <c r="F1268" s="178" vm="11528">
        <f ca="1"/>
        <v>37.01</v>
      </c>
      <c r="G1268" s="178" vm="11529">
        <f ca="1"/>
        <v>1359275</v>
      </c>
      <c r="I1268" s="178">
        <f ca="1"/>
        <v>1246</v>
      </c>
      <c r="J1268" s="180" vm="11522">
        <f ca="1"/>
        <v>44026</v>
      </c>
      <c r="K1268" s="180" vm="11523">
        <f ca="1"/>
        <v>34.42</v>
      </c>
      <c r="L1268" s="180" vm="9780">
        <f ca="1"/>
        <v>33.43</v>
      </c>
      <c r="M1268" s="180" vm="11524">
        <f ca="1"/>
        <v>34.46</v>
      </c>
      <c r="N1268" s="180" vm="11525">
        <f ca="1"/>
        <v>32.799999999999997</v>
      </c>
      <c r="O1268" s="180" vm="11526">
        <f ca="1"/>
        <v>665408</v>
      </c>
      <c r="Q1268" s="182">
        <f t="shared" ca="1" si="39"/>
        <v>2.7689545162119029E-2</v>
      </c>
    </row>
    <row r="1269" spans="1:17" x14ac:dyDescent="0.25">
      <c r="A1269" s="178">
        <f t="shared" si="40"/>
        <v>1265</v>
      </c>
      <c r="B1269" s="178" vm="11517">
        <f ca="1"/>
        <v>44053</v>
      </c>
      <c r="C1269" s="178" vm="11445">
        <f ca="1"/>
        <v>37.700000000000003</v>
      </c>
      <c r="D1269" s="178" vm="11518">
        <f ca="1"/>
        <v>38.68</v>
      </c>
      <c r="E1269" s="178" vm="11519">
        <f ca="1"/>
        <v>39.354999999999997</v>
      </c>
      <c r="F1269" s="178" vm="11520">
        <f ca="1"/>
        <v>37.630000000000003</v>
      </c>
      <c r="G1269" s="178" vm="11521">
        <f ca="1"/>
        <v>1218190</v>
      </c>
      <c r="I1269" s="178">
        <f ca="1"/>
        <v>1245</v>
      </c>
      <c r="J1269" s="180" vm="11514">
        <f ca="1"/>
        <v>44025</v>
      </c>
      <c r="K1269" s="180" vm="11283">
        <f ca="1"/>
        <v>33.479999999999997</v>
      </c>
      <c r="L1269" s="180" vm="10029">
        <f ca="1"/>
        <v>35.86</v>
      </c>
      <c r="M1269" s="180" vm="11291">
        <f ca="1"/>
        <v>35.99</v>
      </c>
      <c r="N1269" s="180" vm="11515">
        <f ca="1"/>
        <v>33.365000000000002</v>
      </c>
      <c r="O1269" s="180" vm="11516">
        <f ca="1"/>
        <v>988164</v>
      </c>
      <c r="Q1269" s="182">
        <f t="shared" ca="1" si="39"/>
        <v>-5.9710577105230783E-2</v>
      </c>
    </row>
    <row r="1270" spans="1:17" x14ac:dyDescent="0.25">
      <c r="A1270" s="178">
        <f t="shared" si="40"/>
        <v>1266</v>
      </c>
      <c r="B1270" s="178" vm="11510">
        <f ca="1"/>
        <v>44054</v>
      </c>
      <c r="C1270" s="178" vm="10154">
        <f ca="1"/>
        <v>38.03</v>
      </c>
      <c r="D1270" s="178" vm="10154">
        <f ca="1"/>
        <v>38.03</v>
      </c>
      <c r="E1270" s="178" vm="11511">
        <f ca="1"/>
        <v>38.65</v>
      </c>
      <c r="F1270" s="178" vm="11512">
        <f ca="1"/>
        <v>37.610199999999999</v>
      </c>
      <c r="G1270" s="178" vm="11513">
        <f ca="1"/>
        <v>829645</v>
      </c>
      <c r="I1270" s="178">
        <f ca="1"/>
        <v>1244</v>
      </c>
      <c r="J1270" s="180" vm="11506">
        <f ca="1"/>
        <v>44022</v>
      </c>
      <c r="K1270" s="180" vm="9875">
        <f ca="1"/>
        <v>35.54</v>
      </c>
      <c r="L1270" s="180" vm="11507">
        <f ca="1"/>
        <v>34.47</v>
      </c>
      <c r="M1270" s="180" vm="9825">
        <f ca="1"/>
        <v>35.75</v>
      </c>
      <c r="N1270" s="180" vm="11508">
        <f ca="1"/>
        <v>33.99</v>
      </c>
      <c r="O1270" s="180" vm="11509">
        <f ca="1"/>
        <v>948034</v>
      </c>
      <c r="Q1270" s="182">
        <f t="shared" ca="1" si="39"/>
        <v>4.1361438437034173E-2</v>
      </c>
    </row>
    <row r="1271" spans="1:17" x14ac:dyDescent="0.25">
      <c r="A1271" s="178">
        <f t="shared" si="40"/>
        <v>1267</v>
      </c>
      <c r="B1271" s="178" vm="11501">
        <f ca="1"/>
        <v>44055</v>
      </c>
      <c r="C1271" s="178" vm="11502">
        <f ca="1"/>
        <v>38.869999999999997</v>
      </c>
      <c r="D1271" s="178" vm="9822">
        <f ca="1"/>
        <v>38.53</v>
      </c>
      <c r="E1271" s="178" vm="11503">
        <f ca="1"/>
        <v>38.92</v>
      </c>
      <c r="F1271" s="178" vm="11504">
        <f ca="1"/>
        <v>37.83</v>
      </c>
      <c r="G1271" s="178" vm="11505">
        <f ca="1"/>
        <v>704081</v>
      </c>
      <c r="I1271" s="178">
        <f ca="1"/>
        <v>1243</v>
      </c>
      <c r="J1271" s="180" vm="11496">
        <f ca="1"/>
        <v>44021</v>
      </c>
      <c r="K1271" s="180" vm="11497">
        <f ca="1"/>
        <v>34.1</v>
      </c>
      <c r="L1271" s="180" vm="11455">
        <f ca="1"/>
        <v>35.049999999999997</v>
      </c>
      <c r="M1271" s="180" vm="11498">
        <f ca="1"/>
        <v>35.188200000000002</v>
      </c>
      <c r="N1271" s="180" vm="11499">
        <f ca="1"/>
        <v>33.46</v>
      </c>
      <c r="O1271" s="180" vm="11500">
        <f ca="1"/>
        <v>596743</v>
      </c>
      <c r="Q1271" s="182">
        <f t="shared" ca="1" si="39"/>
        <v>-2.4621084390348168E-2</v>
      </c>
    </row>
    <row r="1272" spans="1:17" x14ac:dyDescent="0.25">
      <c r="A1272" s="178">
        <f t="shared" si="40"/>
        <v>1268</v>
      </c>
      <c r="B1272" s="178" vm="11490">
        <f ca="1"/>
        <v>44056</v>
      </c>
      <c r="C1272" s="178" vm="11491">
        <f ca="1"/>
        <v>39.369999999999997</v>
      </c>
      <c r="D1272" s="178" vm="11492">
        <f ca="1"/>
        <v>38.659999999999997</v>
      </c>
      <c r="E1272" s="178" vm="11493">
        <f ca="1"/>
        <v>39.51</v>
      </c>
      <c r="F1272" s="178" vm="11494">
        <f ca="1"/>
        <v>38.29</v>
      </c>
      <c r="G1272" s="178" vm="11495">
        <f ca="1"/>
        <v>1271311</v>
      </c>
      <c r="I1272" s="178">
        <f ca="1"/>
        <v>1242</v>
      </c>
      <c r="J1272" s="180" vm="11487">
        <f ca="1"/>
        <v>44020</v>
      </c>
      <c r="K1272" s="180" vm="11481">
        <f ca="1"/>
        <v>34.950000000000003</v>
      </c>
      <c r="L1272" s="180" vm="9749">
        <f ca="1"/>
        <v>33.770000000000003</v>
      </c>
      <c r="M1272" s="180" vm="11488">
        <f ca="1"/>
        <v>35.067399999999999</v>
      </c>
      <c r="N1272" s="180" vm="11355">
        <f ca="1"/>
        <v>33.61</v>
      </c>
      <c r="O1272" s="180" vm="11489">
        <f ca="1"/>
        <v>863376</v>
      </c>
      <c r="Q1272" s="182">
        <f t="shared" ca="1" si="39"/>
        <v>3.404955730016522E-2</v>
      </c>
    </row>
    <row r="1273" spans="1:17" x14ac:dyDescent="0.25">
      <c r="A1273" s="178">
        <f t="shared" si="40"/>
        <v>1269</v>
      </c>
      <c r="B1273" s="178" vm="11483">
        <f ca="1"/>
        <v>44057</v>
      </c>
      <c r="C1273" s="178" vm="11484">
        <f ca="1"/>
        <v>39.49</v>
      </c>
      <c r="D1273" s="178" vm="10451">
        <f ca="1"/>
        <v>39.25</v>
      </c>
      <c r="E1273" s="178" vm="11325">
        <f ca="1"/>
        <v>39.659999999999997</v>
      </c>
      <c r="F1273" s="178" vm="11485">
        <f ca="1"/>
        <v>38.86</v>
      </c>
      <c r="G1273" s="178" vm="11486">
        <f ca="1"/>
        <v>749701</v>
      </c>
      <c r="I1273" s="178">
        <f ca="1"/>
        <v>1241</v>
      </c>
      <c r="J1273" s="180" vm="11480">
        <f ca="1"/>
        <v>44019</v>
      </c>
      <c r="K1273" s="180" vm="9803">
        <f ca="1"/>
        <v>33.78</v>
      </c>
      <c r="L1273" s="180" vm="9972">
        <f ca="1"/>
        <v>34.61</v>
      </c>
      <c r="M1273" s="180" vm="11481">
        <f ca="1"/>
        <v>34.950000000000003</v>
      </c>
      <c r="N1273" s="180" vm="9780">
        <f ca="1"/>
        <v>33.43</v>
      </c>
      <c r="O1273" s="180" vm="11482">
        <f ca="1"/>
        <v>837103</v>
      </c>
      <c r="Q1273" s="182">
        <f t="shared" ca="1" si="39"/>
        <v>-3.1184225826878929E-2</v>
      </c>
    </row>
    <row r="1274" spans="1:17" x14ac:dyDescent="0.25">
      <c r="A1274" s="178">
        <f t="shared" si="40"/>
        <v>1270</v>
      </c>
      <c r="B1274" s="178" vm="11477">
        <f ca="1"/>
        <v>44060</v>
      </c>
      <c r="C1274" s="178" vm="11468">
        <f ca="1"/>
        <v>40.74</v>
      </c>
      <c r="D1274" s="178" vm="11325">
        <f ca="1"/>
        <v>39.659999999999997</v>
      </c>
      <c r="E1274" s="178" vm="11478">
        <f ca="1"/>
        <v>41.05</v>
      </c>
      <c r="F1274" s="178" vm="10189">
        <f ca="1"/>
        <v>39.42</v>
      </c>
      <c r="G1274" s="178" vm="11479">
        <f ca="1"/>
        <v>1212226</v>
      </c>
      <c r="I1274" s="178">
        <f ca="1"/>
        <v>1240</v>
      </c>
      <c r="J1274" s="180" vm="11471">
        <f ca="1"/>
        <v>44018</v>
      </c>
      <c r="K1274" s="180" vm="11472">
        <f ca="1"/>
        <v>34.85</v>
      </c>
      <c r="L1274" s="180" vm="11473">
        <f ca="1"/>
        <v>36.67</v>
      </c>
      <c r="M1274" s="180" vm="11474">
        <f ca="1"/>
        <v>36.83</v>
      </c>
      <c r="N1274" s="180" vm="11475">
        <f ca="1"/>
        <v>34.39</v>
      </c>
      <c r="O1274" s="180" vm="11476">
        <f ca="1"/>
        <v>1178369</v>
      </c>
      <c r="Q1274" s="182">
        <f t="shared" ca="1" si="39"/>
        <v>-2.9684158287700185E-2</v>
      </c>
    </row>
    <row r="1275" spans="1:17" x14ac:dyDescent="0.25">
      <c r="A1275" s="178">
        <f t="shared" si="40"/>
        <v>1271</v>
      </c>
      <c r="B1275" s="178" vm="11466">
        <f ca="1"/>
        <v>44061</v>
      </c>
      <c r="C1275" s="178" vm="11467">
        <f ca="1"/>
        <v>40.64</v>
      </c>
      <c r="D1275" s="178" vm="11468">
        <f ca="1"/>
        <v>40.74</v>
      </c>
      <c r="E1275" s="178" vm="10229">
        <f ca="1"/>
        <v>41.26</v>
      </c>
      <c r="F1275" s="178" vm="11469">
        <f ca="1"/>
        <v>40.36</v>
      </c>
      <c r="G1275" s="178" vm="11470">
        <f ca="1"/>
        <v>1217578</v>
      </c>
      <c r="I1275" s="178">
        <f ca="1"/>
        <v>1239</v>
      </c>
      <c r="J1275" s="180" vm="11462">
        <f ca="1"/>
        <v>44014</v>
      </c>
      <c r="K1275" s="180" vm="11463">
        <f ca="1"/>
        <v>35.9</v>
      </c>
      <c r="L1275" s="180" vm="10133">
        <f ca="1"/>
        <v>36.119999999999997</v>
      </c>
      <c r="M1275" s="180" vm="9950">
        <f ca="1"/>
        <v>37</v>
      </c>
      <c r="N1275" s="180" vm="11464">
        <f ca="1"/>
        <v>35.700000000000003</v>
      </c>
      <c r="O1275" s="180" vm="11465">
        <f ca="1"/>
        <v>960875</v>
      </c>
      <c r="Q1275" s="182">
        <f t="shared" ca="1" si="39"/>
        <v>1.374302937042092E-2</v>
      </c>
    </row>
    <row r="1276" spans="1:17" x14ac:dyDescent="0.25">
      <c r="A1276" s="178">
        <f t="shared" si="40"/>
        <v>1272</v>
      </c>
      <c r="B1276" s="178" vm="11457">
        <f ca="1"/>
        <v>44062</v>
      </c>
      <c r="C1276" s="178" vm="11313">
        <f ca="1"/>
        <v>39.020000000000003</v>
      </c>
      <c r="D1276" s="178" vm="11458">
        <f ca="1"/>
        <v>40.46</v>
      </c>
      <c r="E1276" s="178" vm="11459">
        <f ca="1"/>
        <v>40.54</v>
      </c>
      <c r="F1276" s="178" vm="11460">
        <f ca="1"/>
        <v>38.82</v>
      </c>
      <c r="G1276" s="178" vm="11461">
        <f ca="1"/>
        <v>1276872</v>
      </c>
      <c r="I1276" s="178">
        <f ca="1"/>
        <v>1238</v>
      </c>
      <c r="J1276" s="180" vm="11453">
        <f ca="1"/>
        <v>44013</v>
      </c>
      <c r="K1276" s="180" vm="10090">
        <f ca="1"/>
        <v>35.409999999999997</v>
      </c>
      <c r="L1276" s="180" vm="10088">
        <f ca="1"/>
        <v>36.700000000000003</v>
      </c>
      <c r="M1276" s="180" vm="11454">
        <f ca="1"/>
        <v>37.380000000000003</v>
      </c>
      <c r="N1276" s="180" vm="11455">
        <f ca="1"/>
        <v>35.049999999999997</v>
      </c>
      <c r="O1276" s="180" vm="11456">
        <f ca="1"/>
        <v>1328389</v>
      </c>
      <c r="Q1276" s="182">
        <f t="shared" ca="1" si="39"/>
        <v>-3.9046909681119533E-2</v>
      </c>
    </row>
    <row r="1277" spans="1:17" x14ac:dyDescent="0.25">
      <c r="A1277" s="178">
        <f t="shared" si="40"/>
        <v>1273</v>
      </c>
      <c r="B1277" s="178" vm="11450">
        <f ca="1"/>
        <v>44063</v>
      </c>
      <c r="C1277" s="178" vm="11451">
        <f ca="1"/>
        <v>38.71</v>
      </c>
      <c r="D1277" s="178" vm="10494">
        <f ca="1"/>
        <v>38.69</v>
      </c>
      <c r="E1277" s="178" vm="10589">
        <f ca="1"/>
        <v>39.24</v>
      </c>
      <c r="F1277" s="178" vm="10472">
        <f ca="1"/>
        <v>38.18</v>
      </c>
      <c r="G1277" s="178" vm="11452">
        <f ca="1"/>
        <v>683005</v>
      </c>
      <c r="I1277" s="178">
        <f ca="1"/>
        <v>1237</v>
      </c>
      <c r="J1277" s="180" vm="11447">
        <f ca="1"/>
        <v>44012</v>
      </c>
      <c r="K1277" s="180" vm="9843">
        <f ca="1"/>
        <v>36.82</v>
      </c>
      <c r="L1277" s="180" vm="10127">
        <f ca="1"/>
        <v>36.19</v>
      </c>
      <c r="M1277" s="180" vm="10078">
        <f ca="1"/>
        <v>36.99</v>
      </c>
      <c r="N1277" s="180" vm="11448">
        <f ca="1"/>
        <v>35.36</v>
      </c>
      <c r="O1277" s="180" vm="11449">
        <f ca="1"/>
        <v>1597185</v>
      </c>
      <c r="Q1277" s="182">
        <f t="shared" ca="1" si="39"/>
        <v>4.8695111652845048E-2</v>
      </c>
    </row>
    <row r="1278" spans="1:17" x14ac:dyDescent="0.25">
      <c r="A1278" s="178">
        <f t="shared" si="40"/>
        <v>1274</v>
      </c>
      <c r="B1278" s="178" vm="11443">
        <f ca="1"/>
        <v>44064</v>
      </c>
      <c r="C1278" s="178" vm="11444">
        <f ca="1"/>
        <v>38.125</v>
      </c>
      <c r="D1278" s="178" vm="10588">
        <f ca="1"/>
        <v>38.590000000000003</v>
      </c>
      <c r="E1278" s="178" vm="10155">
        <f ca="1"/>
        <v>38.99</v>
      </c>
      <c r="F1278" s="178" vm="11445">
        <f ca="1"/>
        <v>37.700000000000003</v>
      </c>
      <c r="G1278" s="178" vm="11446">
        <f ca="1"/>
        <v>1203450</v>
      </c>
      <c r="I1278" s="178">
        <f ca="1"/>
        <v>1236</v>
      </c>
      <c r="J1278" s="180" vm="11438">
        <f ca="1"/>
        <v>44011</v>
      </c>
      <c r="K1278" s="180" vm="9874">
        <f ca="1"/>
        <v>35.07</v>
      </c>
      <c r="L1278" s="180" vm="11439">
        <f ca="1"/>
        <v>33.380000000000003</v>
      </c>
      <c r="M1278" s="180" vm="11440">
        <f ca="1"/>
        <v>35.634999999999998</v>
      </c>
      <c r="N1278" s="180" vm="11441">
        <f ca="1"/>
        <v>32.725000000000001</v>
      </c>
      <c r="O1278" s="180" vm="11442">
        <f ca="1"/>
        <v>919132</v>
      </c>
      <c r="Q1278" s="182">
        <f t="shared" ca="1" si="39"/>
        <v>6.4177403951121106E-2</v>
      </c>
    </row>
    <row r="1279" spans="1:17" x14ac:dyDescent="0.25">
      <c r="A1279" s="178">
        <f t="shared" si="40"/>
        <v>1275</v>
      </c>
      <c r="B1279" s="178" vm="11434">
        <f ca="1"/>
        <v>44067</v>
      </c>
      <c r="C1279" s="178" vm="11435">
        <f ca="1"/>
        <v>39.340000000000003</v>
      </c>
      <c r="D1279" s="178" vm="11347">
        <f ca="1"/>
        <v>38.75</v>
      </c>
      <c r="E1279" s="178" vm="11436">
        <f ca="1"/>
        <v>39.54</v>
      </c>
      <c r="F1279" s="178" vm="10462">
        <f ca="1"/>
        <v>37.909999999999997</v>
      </c>
      <c r="G1279" s="178" vm="11437">
        <f ca="1"/>
        <v>1091764</v>
      </c>
      <c r="I1279" s="178">
        <f ca="1"/>
        <v>1235</v>
      </c>
      <c r="J1279" s="180" vm="11431">
        <f ca="1"/>
        <v>44008</v>
      </c>
      <c r="K1279" s="180" vm="9730">
        <f ca="1"/>
        <v>32.89</v>
      </c>
      <c r="L1279" s="180" vm="11432">
        <f ca="1"/>
        <v>34.35</v>
      </c>
      <c r="M1279" s="180" vm="11432">
        <f ca="1"/>
        <v>34.35</v>
      </c>
      <c r="N1279" s="180" vm="9769">
        <f ca="1"/>
        <v>32.58</v>
      </c>
      <c r="O1279" s="180" vm="11433">
        <f ca="1"/>
        <v>1310962</v>
      </c>
      <c r="Q1279" s="182">
        <f t="shared" ca="1" si="39"/>
        <v>-4.7790663836348439E-2</v>
      </c>
    </row>
    <row r="1280" spans="1:17" x14ac:dyDescent="0.25">
      <c r="A1280" s="178">
        <f t="shared" si="40"/>
        <v>1276</v>
      </c>
      <c r="B1280" s="178" vm="11427">
        <f ca="1"/>
        <v>44068</v>
      </c>
      <c r="C1280" s="178" vm="11428">
        <f ca="1"/>
        <v>39.99</v>
      </c>
      <c r="D1280" s="178" vm="10201">
        <f ca="1"/>
        <v>40.479999999999997</v>
      </c>
      <c r="E1280" s="178" vm="11220">
        <f ca="1"/>
        <v>40.659999999999997</v>
      </c>
      <c r="F1280" s="178" vm="11429">
        <f ca="1"/>
        <v>39.03</v>
      </c>
      <c r="G1280" s="178" vm="11430">
        <f ca="1"/>
        <v>1076396</v>
      </c>
      <c r="I1280" s="178">
        <f ca="1"/>
        <v>1234</v>
      </c>
      <c r="J1280" s="180" vm="11423">
        <f ca="1"/>
        <v>44007</v>
      </c>
      <c r="K1280" s="180" vm="9814">
        <f ca="1"/>
        <v>34.5</v>
      </c>
      <c r="L1280" s="180" vm="11424">
        <f ca="1"/>
        <v>33.19</v>
      </c>
      <c r="M1280" s="180" vm="9814">
        <f ca="1"/>
        <v>34.5</v>
      </c>
      <c r="N1280" s="180" vm="11425">
        <f ca="1"/>
        <v>32.700000000000003</v>
      </c>
      <c r="O1280" s="180" vm="11426">
        <f ca="1"/>
        <v>1100002</v>
      </c>
      <c r="Q1280" s="182">
        <f t="shared" ca="1" si="39"/>
        <v>2.4946267946577391E-2</v>
      </c>
    </row>
    <row r="1281" spans="1:17" x14ac:dyDescent="0.25">
      <c r="A1281" s="178">
        <f t="shared" si="40"/>
        <v>1277</v>
      </c>
      <c r="B1281" s="178" vm="11418">
        <f ca="1"/>
        <v>44069</v>
      </c>
      <c r="C1281" s="178" vm="11419">
        <f ca="1"/>
        <v>40.61</v>
      </c>
      <c r="D1281" s="178" vm="10433">
        <f ca="1"/>
        <v>40.229999999999997</v>
      </c>
      <c r="E1281" s="178" vm="11420">
        <f ca="1"/>
        <v>40.78</v>
      </c>
      <c r="F1281" s="178" vm="11421">
        <f ca="1"/>
        <v>39.799999999999997</v>
      </c>
      <c r="G1281" s="178" vm="11422">
        <f ca="1"/>
        <v>1281110</v>
      </c>
      <c r="I1281" s="178">
        <f ca="1"/>
        <v>1233</v>
      </c>
      <c r="J1281" s="180" vm="11412">
        <f ca="1"/>
        <v>44006</v>
      </c>
      <c r="K1281" s="180" vm="11413">
        <f ca="1"/>
        <v>33.65</v>
      </c>
      <c r="L1281" s="180" vm="11414">
        <f ca="1"/>
        <v>33.72</v>
      </c>
      <c r="M1281" s="180" vm="11415">
        <f ca="1"/>
        <v>34.14</v>
      </c>
      <c r="N1281" s="180" vm="11416">
        <f ca="1"/>
        <v>31.95</v>
      </c>
      <c r="O1281" s="180" vm="11417">
        <f ca="1"/>
        <v>1144108</v>
      </c>
      <c r="Q1281" s="182">
        <f t="shared" ca="1" si="39"/>
        <v>-1.5335010036463788E-2</v>
      </c>
    </row>
    <row r="1282" spans="1:17" x14ac:dyDescent="0.25">
      <c r="A1282" s="178">
        <f t="shared" si="40"/>
        <v>1278</v>
      </c>
      <c r="B1282" s="178" vm="11407">
        <f ca="1"/>
        <v>44070</v>
      </c>
      <c r="C1282" s="178" vm="11408">
        <f ca="1"/>
        <v>41.12</v>
      </c>
      <c r="D1282" s="178" vm="11409">
        <f ca="1"/>
        <v>40.86</v>
      </c>
      <c r="E1282" s="178" vm="11410">
        <f ca="1"/>
        <v>41.92</v>
      </c>
      <c r="F1282" s="178" vm="10221">
        <f ca="1"/>
        <v>40.75</v>
      </c>
      <c r="G1282" s="178" vm="11411">
        <f ca="1"/>
        <v>838776</v>
      </c>
      <c r="I1282" s="178">
        <f ca="1"/>
        <v>1232</v>
      </c>
      <c r="J1282" s="180" vm="11404">
        <f ca="1"/>
        <v>44005</v>
      </c>
      <c r="K1282" s="180" vm="11405">
        <f ca="1"/>
        <v>34.17</v>
      </c>
      <c r="L1282" s="180" vm="9778">
        <f ca="1"/>
        <v>33.31</v>
      </c>
      <c r="M1282" s="180" vm="9813">
        <f ca="1"/>
        <v>34.369999999999997</v>
      </c>
      <c r="N1282" s="180" vm="10058">
        <f ca="1"/>
        <v>32.75</v>
      </c>
      <c r="O1282" s="180" vm="11406">
        <f ca="1"/>
        <v>992872</v>
      </c>
      <c r="Q1282" s="182">
        <f t="shared" ca="1" si="39"/>
        <v>5.0415716446191479E-2</v>
      </c>
    </row>
    <row r="1283" spans="1:17" x14ac:dyDescent="0.25">
      <c r="A1283" s="178">
        <f t="shared" si="40"/>
        <v>1279</v>
      </c>
      <c r="B1283" s="178" vm="11399">
        <f ca="1"/>
        <v>44071</v>
      </c>
      <c r="C1283" s="178" vm="11400">
        <f ca="1"/>
        <v>41.14</v>
      </c>
      <c r="D1283" s="178" vm="10305">
        <f ca="1"/>
        <v>41.5</v>
      </c>
      <c r="E1283" s="178" vm="11401">
        <f ca="1"/>
        <v>41.52</v>
      </c>
      <c r="F1283" s="178" vm="11402">
        <f ca="1"/>
        <v>39.865000000000002</v>
      </c>
      <c r="G1283" s="178" vm="11403">
        <f ca="1"/>
        <v>1097408</v>
      </c>
      <c r="I1283" s="178">
        <f ca="1"/>
        <v>1231</v>
      </c>
      <c r="J1283" s="180" vm="11394">
        <f ca="1"/>
        <v>44004</v>
      </c>
      <c r="K1283" s="180" vm="11395">
        <f ca="1"/>
        <v>32.49</v>
      </c>
      <c r="L1283" s="180" vm="11396">
        <f ca="1"/>
        <v>32.42</v>
      </c>
      <c r="M1283" s="180" vm="11397">
        <f ca="1"/>
        <v>32.94</v>
      </c>
      <c r="N1283" s="180" vm="7892">
        <f ca="1"/>
        <v>31.88</v>
      </c>
      <c r="O1283" s="180" vm="11398">
        <f ca="1"/>
        <v>722694</v>
      </c>
      <c r="Q1283" s="182">
        <f t="shared" ca="1" si="39"/>
        <v>-4.615739754231516E-4</v>
      </c>
    </row>
    <row r="1284" spans="1:17" x14ac:dyDescent="0.25">
      <c r="A1284" s="178">
        <f t="shared" si="40"/>
        <v>1280</v>
      </c>
      <c r="B1284" s="178" vm="11389">
        <f ca="1"/>
        <v>44074</v>
      </c>
      <c r="C1284" s="178" vm="11390">
        <f ca="1"/>
        <v>39.909999999999997</v>
      </c>
      <c r="D1284" s="178" vm="10431">
        <f ca="1"/>
        <v>40.880000000000003</v>
      </c>
      <c r="E1284" s="178" vm="11391">
        <f ca="1"/>
        <v>40.89</v>
      </c>
      <c r="F1284" s="178" vm="11392">
        <f ca="1"/>
        <v>39.43</v>
      </c>
      <c r="G1284" s="178" vm="11393">
        <f ca="1"/>
        <v>1297043</v>
      </c>
      <c r="I1284" s="178">
        <f ca="1"/>
        <v>1230</v>
      </c>
      <c r="J1284" s="180" vm="11384">
        <f ca="1"/>
        <v>44001</v>
      </c>
      <c r="K1284" s="180" vm="11385">
        <f ca="1"/>
        <v>32.505000000000003</v>
      </c>
      <c r="L1284" s="180" vm="11386">
        <f ca="1"/>
        <v>33.74</v>
      </c>
      <c r="M1284" s="180" vm="9802">
        <f ca="1"/>
        <v>34.53</v>
      </c>
      <c r="N1284" s="180" vm="11387">
        <f ca="1"/>
        <v>31.77</v>
      </c>
      <c r="O1284" s="180" vm="11388">
        <f ca="1"/>
        <v>1861137</v>
      </c>
      <c r="Q1284" s="182">
        <f t="shared" ca="1" si="39"/>
        <v>-9.3394233165781798E-3</v>
      </c>
    </row>
    <row r="1285" spans="1:17" x14ac:dyDescent="0.25">
      <c r="A1285" s="178">
        <f t="shared" si="40"/>
        <v>1281</v>
      </c>
      <c r="B1285" s="178" vm="11378">
        <f ca="1"/>
        <v>44075</v>
      </c>
      <c r="C1285" s="178" vm="11379">
        <f ca="1"/>
        <v>40.07</v>
      </c>
      <c r="D1285" s="178" vm="11380">
        <f ca="1"/>
        <v>39.18</v>
      </c>
      <c r="E1285" s="178" vm="11381">
        <f ca="1"/>
        <v>40.28</v>
      </c>
      <c r="F1285" s="178" vm="11382">
        <f ca="1"/>
        <v>39</v>
      </c>
      <c r="G1285" s="178" vm="11383">
        <f ca="1"/>
        <v>1074817</v>
      </c>
      <c r="I1285" s="178">
        <f ca="1"/>
        <v>1229</v>
      </c>
      <c r="J1285" s="180" vm="11373">
        <f ca="1"/>
        <v>44000</v>
      </c>
      <c r="K1285" s="180" vm="11374">
        <f ca="1"/>
        <v>32.81</v>
      </c>
      <c r="L1285" s="180" vm="11375">
        <f ca="1"/>
        <v>32.729999999999997</v>
      </c>
      <c r="M1285" s="180" vm="11301">
        <f ca="1"/>
        <v>33.340000000000003</v>
      </c>
      <c r="N1285" s="180" vm="11376">
        <f ca="1"/>
        <v>32.28</v>
      </c>
      <c r="O1285" s="180" vm="11377">
        <f ca="1"/>
        <v>1241718</v>
      </c>
      <c r="Q1285" s="182">
        <f t="shared" ca="1" si="39"/>
        <v>-6.0771988920912253E-3</v>
      </c>
    </row>
    <row r="1286" spans="1:17" x14ac:dyDescent="0.25">
      <c r="A1286" s="178">
        <f t="shared" si="40"/>
        <v>1282</v>
      </c>
      <c r="B1286" s="178" vm="11367">
        <f ca="1"/>
        <v>44076</v>
      </c>
      <c r="C1286" s="178" vm="11368">
        <f ca="1"/>
        <v>41.17</v>
      </c>
      <c r="D1286" s="178" vm="11369">
        <f ca="1"/>
        <v>40.557699999999997</v>
      </c>
      <c r="E1286" s="178" vm="11370">
        <f ca="1"/>
        <v>41.32</v>
      </c>
      <c r="F1286" s="178" vm="11371">
        <f ca="1"/>
        <v>39.82</v>
      </c>
      <c r="G1286" s="178" vm="11372">
        <f ca="1"/>
        <v>645437</v>
      </c>
      <c r="I1286" s="178">
        <f ca="1"/>
        <v>1228</v>
      </c>
      <c r="J1286" s="180" vm="11362">
        <f ca="1"/>
        <v>43999</v>
      </c>
      <c r="K1286" s="180" vm="11363">
        <f ca="1"/>
        <v>33.01</v>
      </c>
      <c r="L1286" s="180" vm="9737">
        <f ca="1"/>
        <v>32.79</v>
      </c>
      <c r="M1286" s="180" vm="11364">
        <f ca="1"/>
        <v>33.229999999999997</v>
      </c>
      <c r="N1286" s="180" vm="11365">
        <f ca="1"/>
        <v>32.17</v>
      </c>
      <c r="O1286" s="180" vm="11366">
        <f ca="1"/>
        <v>970328</v>
      </c>
      <c r="Q1286" s="182">
        <f t="shared" ref="Q1286:Q1349" ca="1" si="41">LN(K1286/K1287)</f>
        <v>3.9459756771224319E-3</v>
      </c>
    </row>
    <row r="1287" spans="1:17" x14ac:dyDescent="0.25">
      <c r="A1287" s="178">
        <f t="shared" ref="A1287:A1350" si="42">A1286+1</f>
        <v>1283</v>
      </c>
      <c r="B1287" s="178" vm="11358">
        <f ca="1"/>
        <v>44077</v>
      </c>
      <c r="C1287" s="178" vm="11359">
        <f ca="1"/>
        <v>38.979999999999997</v>
      </c>
      <c r="D1287" s="178" vm="10415">
        <f ca="1"/>
        <v>41.03</v>
      </c>
      <c r="E1287" s="178" vm="11360">
        <f ca="1"/>
        <v>41.325000000000003</v>
      </c>
      <c r="F1287" s="178" vm="11327">
        <f ca="1"/>
        <v>38.54</v>
      </c>
      <c r="G1287" s="178" vm="11361">
        <f ca="1"/>
        <v>929518</v>
      </c>
      <c r="I1287" s="178">
        <f ca="1"/>
        <v>1227</v>
      </c>
      <c r="J1287" s="180" vm="11352">
        <f ca="1"/>
        <v>43998</v>
      </c>
      <c r="K1287" s="180" vm="11353">
        <f ca="1"/>
        <v>32.880000000000003</v>
      </c>
      <c r="L1287" s="180" vm="11354">
        <f ca="1"/>
        <v>33.4</v>
      </c>
      <c r="M1287" s="180" vm="11355">
        <f ca="1"/>
        <v>33.61</v>
      </c>
      <c r="N1287" s="180" vm="11356">
        <f ca="1"/>
        <v>31.560099999999998</v>
      </c>
      <c r="O1287" s="180" vm="11357">
        <f ca="1"/>
        <v>940935</v>
      </c>
      <c r="Q1287" s="182">
        <f t="shared" ca="1" si="41"/>
        <v>3.6232481637723267E-2</v>
      </c>
    </row>
    <row r="1288" spans="1:17" x14ac:dyDescent="0.25">
      <c r="A1288" s="178">
        <f t="shared" si="42"/>
        <v>1284</v>
      </c>
      <c r="B1288" s="178" vm="11346">
        <f ca="1"/>
        <v>44078</v>
      </c>
      <c r="C1288" s="178" vm="11347">
        <f ca="1"/>
        <v>38.75</v>
      </c>
      <c r="D1288" s="178" vm="11348">
        <f ca="1"/>
        <v>39.33</v>
      </c>
      <c r="E1288" s="178" vm="11349">
        <f ca="1"/>
        <v>39.76</v>
      </c>
      <c r="F1288" s="178" vm="11350">
        <f ca="1"/>
        <v>36.840000000000003</v>
      </c>
      <c r="G1288" s="178" vm="11351">
        <f ca="1"/>
        <v>1013193</v>
      </c>
      <c r="I1288" s="178">
        <f ca="1"/>
        <v>1226</v>
      </c>
      <c r="J1288" s="180" vm="11341">
        <f ca="1"/>
        <v>43997</v>
      </c>
      <c r="K1288" s="180" vm="11342">
        <f ca="1"/>
        <v>31.71</v>
      </c>
      <c r="L1288" s="180" vm="11343">
        <f ca="1"/>
        <v>29.81</v>
      </c>
      <c r="M1288" s="180" vm="11344">
        <f ca="1"/>
        <v>31.73</v>
      </c>
      <c r="N1288" s="180" vm="8001">
        <f ca="1"/>
        <v>29.36</v>
      </c>
      <c r="O1288" s="180" vm="11345">
        <f ca="1"/>
        <v>1022215</v>
      </c>
      <c r="Q1288" s="182">
        <f t="shared" ca="1" si="41"/>
        <v>3.3673215106587807E-2</v>
      </c>
    </row>
    <row r="1289" spans="1:17" x14ac:dyDescent="0.25">
      <c r="A1289" s="178">
        <f t="shared" si="42"/>
        <v>1285</v>
      </c>
      <c r="B1289" s="178" vm="11335">
        <f ca="1"/>
        <v>44082</v>
      </c>
      <c r="C1289" s="178" vm="11336">
        <f ca="1"/>
        <v>39.07</v>
      </c>
      <c r="D1289" s="178" vm="11337">
        <f ca="1"/>
        <v>37.81</v>
      </c>
      <c r="E1289" s="178" vm="11338">
        <f ca="1"/>
        <v>40.21</v>
      </c>
      <c r="F1289" s="178" vm="11339">
        <f ca="1"/>
        <v>37.51</v>
      </c>
      <c r="G1289" s="178" vm="11340">
        <f ca="1"/>
        <v>1506808</v>
      </c>
      <c r="I1289" s="178">
        <f ca="1"/>
        <v>1225</v>
      </c>
      <c r="J1289" s="180" vm="11329">
        <f ca="1"/>
        <v>43994</v>
      </c>
      <c r="K1289" s="180" vm="11330">
        <f ca="1"/>
        <v>30.66</v>
      </c>
      <c r="L1289" s="180" vm="11331">
        <f ca="1"/>
        <v>31.57</v>
      </c>
      <c r="M1289" s="180" vm="11332">
        <f ca="1"/>
        <v>32.18</v>
      </c>
      <c r="N1289" s="180" vm="11333">
        <f ca="1"/>
        <v>29.58</v>
      </c>
      <c r="O1289" s="180" vm="11334">
        <f ca="1"/>
        <v>1769358</v>
      </c>
      <c r="Q1289" s="182">
        <f t="shared" ca="1" si="41"/>
        <v>2.4933182947147782E-2</v>
      </c>
    </row>
    <row r="1290" spans="1:17" x14ac:dyDescent="0.25">
      <c r="A1290" s="178">
        <f t="shared" si="42"/>
        <v>1286</v>
      </c>
      <c r="B1290" s="178" vm="11324">
        <f ca="1"/>
        <v>44083</v>
      </c>
      <c r="C1290" s="178" vm="11325">
        <f ca="1"/>
        <v>39.659999999999997</v>
      </c>
      <c r="D1290" s="178" vm="11326">
        <f ca="1"/>
        <v>39.57</v>
      </c>
      <c r="E1290" s="178" vm="10222">
        <f ca="1"/>
        <v>40.119999999999997</v>
      </c>
      <c r="F1290" s="178" vm="11327">
        <f ca="1"/>
        <v>38.54</v>
      </c>
      <c r="G1290" s="178" vm="11328">
        <f ca="1"/>
        <v>874096</v>
      </c>
      <c r="I1290" s="178">
        <f ca="1"/>
        <v>1224</v>
      </c>
      <c r="J1290" s="180" vm="11318">
        <f ca="1"/>
        <v>43993</v>
      </c>
      <c r="K1290" s="180" vm="11319">
        <f ca="1"/>
        <v>29.905000000000001</v>
      </c>
      <c r="L1290" s="180" vm="11320">
        <f ca="1"/>
        <v>30.45</v>
      </c>
      <c r="M1290" s="180" vm="11321">
        <f ca="1"/>
        <v>30.62</v>
      </c>
      <c r="N1290" s="180" vm="11322">
        <f ca="1"/>
        <v>29.350999999999999</v>
      </c>
      <c r="O1290" s="180" vm="11323">
        <f ca="1"/>
        <v>2440743</v>
      </c>
      <c r="Q1290" s="182">
        <f t="shared" ca="1" si="41"/>
        <v>-8.9960821238025845E-2</v>
      </c>
    </row>
    <row r="1291" spans="1:17" x14ac:dyDescent="0.25">
      <c r="A1291" s="178">
        <f t="shared" si="42"/>
        <v>1287</v>
      </c>
      <c r="B1291" s="178" vm="11312">
        <f ca="1"/>
        <v>44084</v>
      </c>
      <c r="C1291" s="178" vm="11313">
        <f ca="1"/>
        <v>39.020000000000003</v>
      </c>
      <c r="D1291" s="178" vm="11314">
        <f ca="1"/>
        <v>40.14</v>
      </c>
      <c r="E1291" s="178" vm="11315">
        <f ca="1"/>
        <v>41.11</v>
      </c>
      <c r="F1291" s="178" vm="11316">
        <f ca="1"/>
        <v>38.950000000000003</v>
      </c>
      <c r="G1291" s="178" vm="11317">
        <f ca="1"/>
        <v>1010485</v>
      </c>
      <c r="I1291" s="178">
        <f ca="1"/>
        <v>1223</v>
      </c>
      <c r="J1291" s="180" vm="11307">
        <f ca="1"/>
        <v>43992</v>
      </c>
      <c r="K1291" s="180" vm="11308">
        <f ca="1"/>
        <v>32.72</v>
      </c>
      <c r="L1291" s="180" vm="11309">
        <f ca="1"/>
        <v>33.94</v>
      </c>
      <c r="M1291" s="180" vm="11309">
        <f ca="1"/>
        <v>33.94</v>
      </c>
      <c r="N1291" s="180" vm="11310">
        <f ca="1"/>
        <v>32.409999999999997</v>
      </c>
      <c r="O1291" s="180" vm="11311">
        <f ca="1"/>
        <v>1270389</v>
      </c>
      <c r="Q1291" s="182">
        <f t="shared" ca="1" si="41"/>
        <v>-4.1897210888932057E-2</v>
      </c>
    </row>
    <row r="1292" spans="1:17" x14ac:dyDescent="0.25">
      <c r="A1292" s="178">
        <f t="shared" si="42"/>
        <v>1288</v>
      </c>
      <c r="B1292" s="178" vm="11303">
        <f ca="1"/>
        <v>44085</v>
      </c>
      <c r="C1292" s="178" vm="11199">
        <f ca="1"/>
        <v>41.99</v>
      </c>
      <c r="D1292" s="178" vm="11304">
        <f ca="1"/>
        <v>40.869999999999997</v>
      </c>
      <c r="E1292" s="178" vm="11305">
        <f ca="1"/>
        <v>43.15</v>
      </c>
      <c r="F1292" s="178" vm="10213">
        <f ca="1"/>
        <v>40.22</v>
      </c>
      <c r="G1292" s="178" vm="11306">
        <f ca="1"/>
        <v>2318719</v>
      </c>
      <c r="I1292" s="178">
        <f ca="1"/>
        <v>1222</v>
      </c>
      <c r="J1292" s="180" vm="11299">
        <f ca="1"/>
        <v>43991</v>
      </c>
      <c r="K1292" s="180" vm="9992">
        <f ca="1"/>
        <v>34.119999999999997</v>
      </c>
      <c r="L1292" s="180" vm="10047">
        <f ca="1"/>
        <v>34.979999999999997</v>
      </c>
      <c r="M1292" s="180" vm="11300">
        <f ca="1"/>
        <v>35.3033</v>
      </c>
      <c r="N1292" s="180" vm="11301">
        <f ca="1"/>
        <v>33.340000000000003</v>
      </c>
      <c r="O1292" s="180" vm="11302">
        <f ca="1"/>
        <v>1385349</v>
      </c>
      <c r="Q1292" s="182">
        <f t="shared" ca="1" si="41"/>
        <v>-5.3357399467461035E-2</v>
      </c>
    </row>
    <row r="1293" spans="1:17" x14ac:dyDescent="0.25">
      <c r="A1293" s="178">
        <f t="shared" si="42"/>
        <v>1289</v>
      </c>
      <c r="B1293" s="178" vm="11293">
        <f ca="1"/>
        <v>44088</v>
      </c>
      <c r="C1293" s="178" vm="11294">
        <f ca="1"/>
        <v>44.02</v>
      </c>
      <c r="D1293" s="178" vm="11295">
        <f ca="1"/>
        <v>43.45</v>
      </c>
      <c r="E1293" s="178" vm="11296">
        <f ca="1"/>
        <v>44.38</v>
      </c>
      <c r="F1293" s="178" vm="11297">
        <f ca="1"/>
        <v>42.67</v>
      </c>
      <c r="G1293" s="178" vm="11298">
        <f ca="1"/>
        <v>1668388</v>
      </c>
      <c r="I1293" s="178">
        <f ca="1"/>
        <v>1221</v>
      </c>
      <c r="J1293" s="180" vm="11290">
        <f ca="1"/>
        <v>43990</v>
      </c>
      <c r="K1293" s="180" vm="11291">
        <f ca="1"/>
        <v>35.99</v>
      </c>
      <c r="L1293" s="180" vm="9863">
        <f ca="1"/>
        <v>35.840000000000003</v>
      </c>
      <c r="M1293" s="180" vm="9948">
        <f ca="1"/>
        <v>36.659999999999997</v>
      </c>
      <c r="N1293" s="180" vm="9874">
        <f ca="1"/>
        <v>35.07</v>
      </c>
      <c r="O1293" s="180" vm="11292">
        <f ca="1"/>
        <v>1761406</v>
      </c>
      <c r="Q1293" s="182">
        <f t="shared" ca="1" si="41"/>
        <v>6.3076221364740892E-2</v>
      </c>
    </row>
    <row r="1294" spans="1:17" x14ac:dyDescent="0.25">
      <c r="A1294" s="178">
        <f t="shared" si="42"/>
        <v>1290</v>
      </c>
      <c r="B1294" s="178" vm="11285">
        <f ca="1"/>
        <v>44089</v>
      </c>
      <c r="C1294" s="178" vm="10392">
        <f ca="1"/>
        <v>42.63</v>
      </c>
      <c r="D1294" s="178" vm="11286">
        <f ca="1"/>
        <v>44.36</v>
      </c>
      <c r="E1294" s="178" vm="11287">
        <f ca="1"/>
        <v>44.56</v>
      </c>
      <c r="F1294" s="178" vm="11288">
        <f ca="1"/>
        <v>42.57</v>
      </c>
      <c r="G1294" s="178" vm="11289">
        <f ca="1"/>
        <v>1525785</v>
      </c>
      <c r="I1294" s="178">
        <f ca="1"/>
        <v>1220</v>
      </c>
      <c r="J1294" s="180" vm="11279">
        <f ca="1"/>
        <v>43987</v>
      </c>
      <c r="K1294" s="180" vm="11280">
        <f ca="1"/>
        <v>33.79</v>
      </c>
      <c r="L1294" s="180" vm="11281">
        <f ca="1"/>
        <v>35.130000000000003</v>
      </c>
      <c r="M1294" s="180" vm="11282">
        <f ca="1"/>
        <v>36.090000000000003</v>
      </c>
      <c r="N1294" s="180" vm="11283">
        <f ca="1"/>
        <v>33.479999999999997</v>
      </c>
      <c r="O1294" s="180" vm="11284">
        <f ca="1"/>
        <v>1517995</v>
      </c>
      <c r="Q1294" s="182">
        <f t="shared" ca="1" si="41"/>
        <v>1.9725684414393995E-2</v>
      </c>
    </row>
    <row r="1295" spans="1:17" x14ac:dyDescent="0.25">
      <c r="A1295" s="178">
        <f t="shared" si="42"/>
        <v>1291</v>
      </c>
      <c r="B1295" s="178" vm="11275">
        <f ca="1"/>
        <v>44090</v>
      </c>
      <c r="C1295" s="178" vm="11276">
        <f ca="1"/>
        <v>43.99</v>
      </c>
      <c r="D1295" s="178" vm="10362">
        <f ca="1"/>
        <v>43.51</v>
      </c>
      <c r="E1295" s="178" vm="11277">
        <f ca="1"/>
        <v>45.21</v>
      </c>
      <c r="F1295" s="178" vm="10323">
        <f ca="1"/>
        <v>42.89</v>
      </c>
      <c r="G1295" s="178" vm="11278">
        <f ca="1"/>
        <v>1817364</v>
      </c>
      <c r="I1295" s="178">
        <f ca="1"/>
        <v>1219</v>
      </c>
      <c r="J1295" s="180" vm="11270">
        <f ca="1"/>
        <v>43986</v>
      </c>
      <c r="K1295" s="180" vm="11271">
        <f ca="1"/>
        <v>33.130000000000003</v>
      </c>
      <c r="L1295" s="180" vm="11272">
        <f ca="1"/>
        <v>31.67</v>
      </c>
      <c r="M1295" s="180" vm="11273">
        <f ca="1"/>
        <v>33.950000000000003</v>
      </c>
      <c r="N1295" s="180" vm="9702">
        <f ca="1"/>
        <v>31.3</v>
      </c>
      <c r="O1295" s="180" vm="11274">
        <f ca="1"/>
        <v>1136041</v>
      </c>
      <c r="Q1295" s="182">
        <f t="shared" ca="1" si="41"/>
        <v>3.1894761190038992E-2</v>
      </c>
    </row>
    <row r="1296" spans="1:17" x14ac:dyDescent="0.25">
      <c r="A1296" s="178">
        <f t="shared" si="42"/>
        <v>1292</v>
      </c>
      <c r="B1296" s="178" vm="11264">
        <f ca="1"/>
        <v>44091</v>
      </c>
      <c r="C1296" s="178" vm="11265">
        <f ca="1"/>
        <v>42.38</v>
      </c>
      <c r="D1296" s="178" vm="11266">
        <f ca="1"/>
        <v>43.36</v>
      </c>
      <c r="E1296" s="178" vm="11267">
        <f ca="1"/>
        <v>43.53</v>
      </c>
      <c r="F1296" s="178" vm="11268">
        <f ca="1"/>
        <v>42.01</v>
      </c>
      <c r="G1296" s="178" vm="11269">
        <f ca="1"/>
        <v>949900</v>
      </c>
      <c r="I1296" s="178">
        <f ca="1"/>
        <v>1218</v>
      </c>
      <c r="J1296" s="180" vm="11259">
        <f ca="1"/>
        <v>43985</v>
      </c>
      <c r="K1296" s="180" vm="11260">
        <f ca="1"/>
        <v>32.090000000000003</v>
      </c>
      <c r="L1296" s="180" vm="11261">
        <f ca="1"/>
        <v>30.68</v>
      </c>
      <c r="M1296" s="180" vm="11262">
        <f ca="1"/>
        <v>32.4</v>
      </c>
      <c r="N1296" s="180" vm="11261">
        <f ca="1"/>
        <v>30.68</v>
      </c>
      <c r="O1296" s="180" vm="11263">
        <f ca="1"/>
        <v>1284350</v>
      </c>
      <c r="Q1296" s="182">
        <f t="shared" ca="1" si="41"/>
        <v>5.8717746761555736E-2</v>
      </c>
    </row>
    <row r="1297" spans="1:17" x14ac:dyDescent="0.25">
      <c r="A1297" s="178">
        <f t="shared" si="42"/>
        <v>1293</v>
      </c>
      <c r="B1297" s="178" vm="11254">
        <f ca="1"/>
        <v>44092</v>
      </c>
      <c r="C1297" s="178" vm="11255">
        <f ca="1"/>
        <v>41.77</v>
      </c>
      <c r="D1297" s="178" vm="11256">
        <f ca="1"/>
        <v>42.87</v>
      </c>
      <c r="E1297" s="178" vm="11256">
        <f ca="1"/>
        <v>42.87</v>
      </c>
      <c r="F1297" s="178" vm="11257">
        <f ca="1"/>
        <v>41</v>
      </c>
      <c r="G1297" s="178" vm="11258">
        <f ca="1"/>
        <v>1448277</v>
      </c>
      <c r="I1297" s="178">
        <f ca="1"/>
        <v>1217</v>
      </c>
      <c r="J1297" s="180" vm="11250">
        <f ca="1"/>
        <v>43984</v>
      </c>
      <c r="K1297" s="180" vm="7953">
        <f ca="1"/>
        <v>30.26</v>
      </c>
      <c r="L1297" s="180" vm="11251">
        <f ca="1"/>
        <v>29.93</v>
      </c>
      <c r="M1297" s="180" vm="11252">
        <f ca="1"/>
        <v>30.39</v>
      </c>
      <c r="N1297" s="180" vm="8024">
        <f ca="1"/>
        <v>28.91</v>
      </c>
      <c r="O1297" s="180" vm="11253">
        <f ca="1"/>
        <v>995893</v>
      </c>
      <c r="Q1297" s="182">
        <f t="shared" ca="1" si="41"/>
        <v>2.4420012604378635E-2</v>
      </c>
    </row>
    <row r="1298" spans="1:17" x14ac:dyDescent="0.25">
      <c r="A1298" s="178">
        <f t="shared" si="42"/>
        <v>1294</v>
      </c>
      <c r="B1298" s="178" vm="11245">
        <f ca="1"/>
        <v>44095</v>
      </c>
      <c r="C1298" s="178" vm="11246">
        <f ca="1"/>
        <v>42.04</v>
      </c>
      <c r="D1298" s="178" vm="11247">
        <f ca="1"/>
        <v>40.67</v>
      </c>
      <c r="E1298" s="178" vm="11248">
        <f ca="1"/>
        <v>42.07</v>
      </c>
      <c r="F1298" s="178" vm="10222">
        <f ca="1"/>
        <v>40.119999999999997</v>
      </c>
      <c r="G1298" s="178" vm="11249">
        <f ca="1"/>
        <v>1238956</v>
      </c>
      <c r="I1298" s="178">
        <f ca="1"/>
        <v>1216</v>
      </c>
      <c r="J1298" s="180" vm="11241">
        <f ca="1"/>
        <v>43983</v>
      </c>
      <c r="K1298" s="180" vm="11242">
        <f ca="1"/>
        <v>29.53</v>
      </c>
      <c r="L1298" s="180" vm="8219">
        <f ca="1"/>
        <v>28.56</v>
      </c>
      <c r="M1298" s="180" vm="7893">
        <f ca="1"/>
        <v>30.06</v>
      </c>
      <c r="N1298" s="180" vm="11243">
        <f ca="1"/>
        <v>27.91</v>
      </c>
      <c r="O1298" s="180" vm="11244">
        <f ca="1"/>
        <v>1297429</v>
      </c>
      <c r="Q1298" s="182">
        <f t="shared" ca="1" si="41"/>
        <v>3.0253252595082748E-2</v>
      </c>
    </row>
    <row r="1299" spans="1:17" x14ac:dyDescent="0.25">
      <c r="A1299" s="178">
        <f t="shared" si="42"/>
        <v>1295</v>
      </c>
      <c r="B1299" s="178" vm="11236">
        <f ca="1"/>
        <v>44096</v>
      </c>
      <c r="C1299" s="178" vm="11237">
        <f ca="1"/>
        <v>43.86</v>
      </c>
      <c r="D1299" s="178" vm="11238">
        <f ca="1"/>
        <v>42.830599999999997</v>
      </c>
      <c r="E1299" s="178" vm="11239">
        <f ca="1"/>
        <v>44.44</v>
      </c>
      <c r="F1299" s="178" vm="10282">
        <f ca="1"/>
        <v>41.97</v>
      </c>
      <c r="G1299" s="178" vm="11240">
        <f ca="1"/>
        <v>1220165</v>
      </c>
      <c r="I1299" s="178">
        <f ca="1"/>
        <v>1215</v>
      </c>
      <c r="J1299" s="180" vm="11230">
        <f ca="1"/>
        <v>43980</v>
      </c>
      <c r="K1299" s="180" vm="11231">
        <f ca="1"/>
        <v>28.65</v>
      </c>
      <c r="L1299" s="180" vm="11232">
        <f ca="1"/>
        <v>28.43</v>
      </c>
      <c r="M1299" s="180" vm="11233">
        <f ca="1"/>
        <v>29.4</v>
      </c>
      <c r="N1299" s="180" vm="11234">
        <f ca="1"/>
        <v>28.01</v>
      </c>
      <c r="O1299" s="180" vm="11235">
        <f ca="1"/>
        <v>1207882</v>
      </c>
      <c r="Q1299" s="182">
        <f t="shared" ca="1" si="41"/>
        <v>-4.8746614633359076E-3</v>
      </c>
    </row>
    <row r="1300" spans="1:17" x14ac:dyDescent="0.25">
      <c r="A1300" s="178">
        <f t="shared" si="42"/>
        <v>1296</v>
      </c>
      <c r="B1300" s="178" vm="11225">
        <f ca="1"/>
        <v>44097</v>
      </c>
      <c r="C1300" s="178" vm="10363">
        <f ca="1"/>
        <v>42.65</v>
      </c>
      <c r="D1300" s="178" vm="11226">
        <f ca="1"/>
        <v>44.06</v>
      </c>
      <c r="E1300" s="178" vm="11227">
        <f ca="1"/>
        <v>45.13</v>
      </c>
      <c r="F1300" s="178" vm="11228">
        <f ca="1"/>
        <v>42.43</v>
      </c>
      <c r="G1300" s="178" vm="11229">
        <f ca="1"/>
        <v>997350</v>
      </c>
      <c r="I1300" s="178">
        <f ca="1"/>
        <v>1214</v>
      </c>
      <c r="J1300" s="180" vm="11222">
        <f ca="1"/>
        <v>43979</v>
      </c>
      <c r="K1300" s="180" vm="7982">
        <f ca="1"/>
        <v>28.79</v>
      </c>
      <c r="L1300" s="180" vm="11223">
        <f ca="1"/>
        <v>31.21</v>
      </c>
      <c r="M1300" s="180" vm="7913">
        <f ca="1"/>
        <v>31.41</v>
      </c>
      <c r="N1300" s="180" vm="8169">
        <f ca="1"/>
        <v>28.62</v>
      </c>
      <c r="O1300" s="180" vm="11224">
        <f ca="1"/>
        <v>1614674</v>
      </c>
      <c r="Q1300" s="182">
        <f t="shared" ca="1" si="41"/>
        <v>-6.7811207984492028E-2</v>
      </c>
    </row>
    <row r="1301" spans="1:17" x14ac:dyDescent="0.25">
      <c r="A1301" s="178">
        <f t="shared" si="42"/>
        <v>1297</v>
      </c>
      <c r="B1301" s="178" vm="11217">
        <f ca="1"/>
        <v>44098</v>
      </c>
      <c r="C1301" s="178" vm="11218">
        <f ca="1"/>
        <v>42.36</v>
      </c>
      <c r="D1301" s="178" vm="11192">
        <f ca="1"/>
        <v>42.35</v>
      </c>
      <c r="E1301" s="178" vm="11219">
        <f ca="1"/>
        <v>43.38</v>
      </c>
      <c r="F1301" s="178" vm="11220">
        <f ca="1"/>
        <v>40.659999999999997</v>
      </c>
      <c r="G1301" s="178" vm="11221">
        <f ca="1"/>
        <v>919808</v>
      </c>
      <c r="I1301" s="178">
        <f ca="1"/>
        <v>1213</v>
      </c>
      <c r="J1301" s="180" vm="11212">
        <f ca="1"/>
        <v>43978</v>
      </c>
      <c r="K1301" s="180" vm="11213">
        <f ca="1"/>
        <v>30.81</v>
      </c>
      <c r="L1301" s="180" vm="11214">
        <f ca="1"/>
        <v>29.9</v>
      </c>
      <c r="M1301" s="180" vm="11215">
        <f ca="1"/>
        <v>30.92</v>
      </c>
      <c r="N1301" s="180" vm="9628">
        <f ca="1"/>
        <v>28.63</v>
      </c>
      <c r="O1301" s="180" vm="11216">
        <f ca="1"/>
        <v>1534324</v>
      </c>
      <c r="Q1301" s="182">
        <f t="shared" ca="1" si="41"/>
        <v>5.1959738930710958E-2</v>
      </c>
    </row>
    <row r="1302" spans="1:17" x14ac:dyDescent="0.25">
      <c r="A1302" s="178">
        <f t="shared" si="42"/>
        <v>1298</v>
      </c>
      <c r="B1302" s="178" vm="11207">
        <f ca="1"/>
        <v>44099</v>
      </c>
      <c r="C1302" s="178" vm="11208">
        <f ca="1"/>
        <v>42.62</v>
      </c>
      <c r="D1302" s="178" vm="11209">
        <f ca="1"/>
        <v>42.33</v>
      </c>
      <c r="E1302" s="178" vm="10314">
        <f ca="1"/>
        <v>42.8</v>
      </c>
      <c r="F1302" s="178" vm="11210">
        <f ca="1"/>
        <v>41.86</v>
      </c>
      <c r="G1302" s="178" vm="11211">
        <f ca="1"/>
        <v>597158</v>
      </c>
      <c r="I1302" s="178">
        <f ca="1"/>
        <v>1212</v>
      </c>
      <c r="J1302" s="180" vm="11203">
        <f ca="1"/>
        <v>43977</v>
      </c>
      <c r="K1302" s="180" vm="11204">
        <f ca="1"/>
        <v>29.25</v>
      </c>
      <c r="L1302" s="180" vm="11205">
        <f ca="1"/>
        <v>28.6035</v>
      </c>
      <c r="M1302" s="180" vm="9693">
        <f ca="1"/>
        <v>31.24</v>
      </c>
      <c r="N1302" s="180" vm="11205">
        <f ca="1"/>
        <v>28.6035</v>
      </c>
      <c r="O1302" s="180" vm="11206">
        <f ca="1"/>
        <v>1829887</v>
      </c>
      <c r="Q1302" s="182">
        <f t="shared" ca="1" si="41"/>
        <v>9.0841546555995897E-2</v>
      </c>
    </row>
    <row r="1303" spans="1:17" x14ac:dyDescent="0.25">
      <c r="A1303" s="178">
        <f t="shared" si="42"/>
        <v>1299</v>
      </c>
      <c r="B1303" s="178" vm="11198">
        <f ca="1"/>
        <v>44102</v>
      </c>
      <c r="C1303" s="178" vm="11199">
        <f ca="1"/>
        <v>41.99</v>
      </c>
      <c r="D1303" s="178" vm="11200">
        <f ca="1"/>
        <v>43.13</v>
      </c>
      <c r="E1303" s="178" vm="11201">
        <f ca="1"/>
        <v>43.48</v>
      </c>
      <c r="F1303" s="178" vm="10393">
        <f ca="1"/>
        <v>41.94</v>
      </c>
      <c r="G1303" s="178" vm="11202">
        <f ca="1"/>
        <v>776002</v>
      </c>
      <c r="I1303" s="178">
        <f ca="1"/>
        <v>1211</v>
      </c>
      <c r="J1303" s="180" vm="11195">
        <f ca="1"/>
        <v>43973</v>
      </c>
      <c r="K1303" s="180" vm="8110">
        <f ca="1"/>
        <v>26.71</v>
      </c>
      <c r="L1303" s="180" vm="11196">
        <f ca="1"/>
        <v>27.18</v>
      </c>
      <c r="M1303" s="180" vm="8580">
        <f ca="1"/>
        <v>27.31</v>
      </c>
      <c r="N1303" s="180" vm="7719">
        <f ca="1"/>
        <v>26.26</v>
      </c>
      <c r="O1303" s="180" vm="11197">
        <f ca="1"/>
        <v>974702</v>
      </c>
      <c r="Q1303" s="182">
        <f t="shared" ca="1" si="41"/>
        <v>-1.9464883713768286E-2</v>
      </c>
    </row>
    <row r="1304" spans="1:17" x14ac:dyDescent="0.25">
      <c r="A1304" s="178">
        <f t="shared" si="42"/>
        <v>1300</v>
      </c>
      <c r="B1304" s="178" vm="11191">
        <f ca="1"/>
        <v>44103</v>
      </c>
      <c r="C1304" s="178" vm="10393">
        <f ca="1"/>
        <v>41.94</v>
      </c>
      <c r="D1304" s="178" vm="11192">
        <f ca="1"/>
        <v>42.35</v>
      </c>
      <c r="E1304" s="178" vm="10363">
        <f ca="1"/>
        <v>42.65</v>
      </c>
      <c r="F1304" s="178" vm="11193">
        <f ca="1"/>
        <v>41.29</v>
      </c>
      <c r="G1304" s="178" vm="11194">
        <f ca="1"/>
        <v>790270</v>
      </c>
      <c r="I1304" s="178">
        <f ca="1"/>
        <v>1210</v>
      </c>
      <c r="J1304" s="180" vm="11187">
        <f ca="1"/>
        <v>43972</v>
      </c>
      <c r="K1304" s="180" vm="11188">
        <f ca="1"/>
        <v>27.234999999999999</v>
      </c>
      <c r="L1304" s="180" vm="8089">
        <f ca="1"/>
        <v>27.21</v>
      </c>
      <c r="M1304" s="180" vm="11189">
        <f ca="1"/>
        <v>27.42</v>
      </c>
      <c r="N1304" s="180" vm="7832">
        <f ca="1"/>
        <v>25.98</v>
      </c>
      <c r="O1304" s="180" vm="11190">
        <f ca="1"/>
        <v>1268612</v>
      </c>
      <c r="Q1304" s="182">
        <f t="shared" ca="1" si="41"/>
        <v>-2.3837913552762504E-3</v>
      </c>
    </row>
    <row r="1305" spans="1:17" x14ac:dyDescent="0.25">
      <c r="A1305" s="178">
        <f t="shared" si="42"/>
        <v>1301</v>
      </c>
      <c r="B1305" s="178" vm="11181">
        <f ca="1"/>
        <v>44104</v>
      </c>
      <c r="C1305" s="178" vm="11182">
        <f ca="1"/>
        <v>42.73</v>
      </c>
      <c r="D1305" s="178" vm="11183">
        <f ca="1"/>
        <v>42.15</v>
      </c>
      <c r="E1305" s="178" vm="11184">
        <f ca="1"/>
        <v>43.16</v>
      </c>
      <c r="F1305" s="178" vm="11185">
        <f ca="1"/>
        <v>41.78</v>
      </c>
      <c r="G1305" s="178" vm="11186">
        <f ca="1"/>
        <v>1030701</v>
      </c>
      <c r="I1305" s="178">
        <f ca="1"/>
        <v>1209</v>
      </c>
      <c r="J1305" s="180" vm="11176">
        <f ca="1"/>
        <v>43971</v>
      </c>
      <c r="K1305" s="180" vm="7655">
        <f ca="1"/>
        <v>27.3</v>
      </c>
      <c r="L1305" s="180" vm="11177">
        <f ca="1"/>
        <v>26.1</v>
      </c>
      <c r="M1305" s="180" vm="11178">
        <f ca="1"/>
        <v>27.44</v>
      </c>
      <c r="N1305" s="180" vm="11179">
        <f ca="1"/>
        <v>25.72</v>
      </c>
      <c r="O1305" s="180" vm="11180">
        <f ca="1"/>
        <v>1470896</v>
      </c>
      <c r="Q1305" s="182">
        <f t="shared" ca="1" si="41"/>
        <v>8.7810897320047016E-2</v>
      </c>
    </row>
    <row r="1306" spans="1:17" x14ac:dyDescent="0.25">
      <c r="A1306" s="178">
        <f t="shared" si="42"/>
        <v>1302</v>
      </c>
      <c r="B1306" s="178" vm="11170">
        <f ca="1"/>
        <v>44105</v>
      </c>
      <c r="C1306" s="178" vm="11171">
        <f ca="1"/>
        <v>45.19</v>
      </c>
      <c r="D1306" s="178" vm="11172">
        <f ca="1"/>
        <v>43.1</v>
      </c>
      <c r="E1306" s="178" vm="11173">
        <f ca="1"/>
        <v>48.09</v>
      </c>
      <c r="F1306" s="178" vm="11174">
        <f ca="1"/>
        <v>42.88</v>
      </c>
      <c r="G1306" s="178" vm="11175">
        <f ca="1"/>
        <v>5538929</v>
      </c>
      <c r="I1306" s="178">
        <f ca="1"/>
        <v>1208</v>
      </c>
      <c r="J1306" s="180" vm="11166">
        <f ca="1"/>
        <v>43970</v>
      </c>
      <c r="K1306" s="180" vm="11167">
        <f ca="1"/>
        <v>25.004999999999999</v>
      </c>
      <c r="L1306" s="180" vm="7832">
        <f ca="1"/>
        <v>25.98</v>
      </c>
      <c r="M1306" s="180" vm="11168">
        <f ca="1"/>
        <v>26.295000000000002</v>
      </c>
      <c r="N1306" s="180" vm="11029">
        <f ca="1"/>
        <v>24.97</v>
      </c>
      <c r="O1306" s="180" vm="11169">
        <f ca="1"/>
        <v>981558</v>
      </c>
      <c r="Q1306" s="182">
        <f t="shared" ca="1" si="41"/>
        <v>-4.40082746616541E-2</v>
      </c>
    </row>
    <row r="1307" spans="1:17" x14ac:dyDescent="0.25">
      <c r="A1307" s="178">
        <f t="shared" si="42"/>
        <v>1303</v>
      </c>
      <c r="B1307" s="178" vm="11160">
        <f ca="1"/>
        <v>44106</v>
      </c>
      <c r="C1307" s="178" vm="11161">
        <f ca="1"/>
        <v>45.98</v>
      </c>
      <c r="D1307" s="178" vm="11162">
        <f ca="1"/>
        <v>43.89</v>
      </c>
      <c r="E1307" s="178" vm="11163">
        <f ca="1"/>
        <v>46.24</v>
      </c>
      <c r="F1307" s="178" vm="11164">
        <f ca="1"/>
        <v>43.5</v>
      </c>
      <c r="G1307" s="178" vm="11165">
        <f ca="1"/>
        <v>1460776</v>
      </c>
      <c r="I1307" s="178">
        <f ca="1"/>
        <v>1207</v>
      </c>
      <c r="J1307" s="180" vm="11158">
        <f ca="1"/>
        <v>43969</v>
      </c>
      <c r="K1307" s="180" vm="7718">
        <f ca="1"/>
        <v>26.13</v>
      </c>
      <c r="L1307" s="180" vm="7484">
        <f ca="1"/>
        <v>25.1</v>
      </c>
      <c r="M1307" s="180" vm="7494">
        <f ca="1"/>
        <v>26.57</v>
      </c>
      <c r="N1307" s="180" vm="7676">
        <f ca="1"/>
        <v>25</v>
      </c>
      <c r="O1307" s="180" vm="11159">
        <f ca="1"/>
        <v>1631798</v>
      </c>
      <c r="Q1307" s="182">
        <f t="shared" ca="1" si="41"/>
        <v>8.5030249184575399E-2</v>
      </c>
    </row>
    <row r="1308" spans="1:17" x14ac:dyDescent="0.25">
      <c r="A1308" s="178">
        <f t="shared" si="42"/>
        <v>1304</v>
      </c>
      <c r="B1308" s="178" vm="11152">
        <f ca="1"/>
        <v>44109</v>
      </c>
      <c r="C1308" s="178" vm="11153">
        <f ca="1"/>
        <v>47.28</v>
      </c>
      <c r="D1308" s="178" vm="11154">
        <f ca="1"/>
        <v>46.56</v>
      </c>
      <c r="E1308" s="178" vm="11155">
        <f ca="1"/>
        <v>47.62</v>
      </c>
      <c r="F1308" s="178" vm="11156">
        <f ca="1"/>
        <v>46.53</v>
      </c>
      <c r="G1308" s="178" vm="11157">
        <f ca="1"/>
        <v>923234</v>
      </c>
      <c r="I1308" s="178">
        <f ca="1"/>
        <v>1206</v>
      </c>
      <c r="J1308" s="180" vm="11149">
        <f ca="1"/>
        <v>43966</v>
      </c>
      <c r="K1308" s="180" vm="9478">
        <f ca="1"/>
        <v>24</v>
      </c>
      <c r="L1308" s="180" vm="8819">
        <f ca="1"/>
        <v>22.28</v>
      </c>
      <c r="M1308" s="180" vm="9403">
        <f ca="1"/>
        <v>24.28</v>
      </c>
      <c r="N1308" s="180" vm="11150">
        <f ca="1"/>
        <v>21.92</v>
      </c>
      <c r="O1308" s="180" vm="11151">
        <f ca="1"/>
        <v>1403041</v>
      </c>
      <c r="Q1308" s="182">
        <f t="shared" ca="1" si="41"/>
        <v>5.217087232890949E-2</v>
      </c>
    </row>
    <row r="1309" spans="1:17" x14ac:dyDescent="0.25">
      <c r="A1309" s="178">
        <f t="shared" si="42"/>
        <v>1305</v>
      </c>
      <c r="B1309" s="178" vm="11144">
        <f ca="1"/>
        <v>44110</v>
      </c>
      <c r="C1309" s="178" vm="11129">
        <f ca="1"/>
        <v>46.8</v>
      </c>
      <c r="D1309" s="178" vm="11145">
        <f ca="1"/>
        <v>47.46</v>
      </c>
      <c r="E1309" s="178" vm="11146">
        <f ca="1"/>
        <v>48.34</v>
      </c>
      <c r="F1309" s="178" vm="11147">
        <f ca="1"/>
        <v>46.15</v>
      </c>
      <c r="G1309" s="178" vm="11148">
        <f ca="1"/>
        <v>1234542</v>
      </c>
      <c r="I1309" s="178">
        <f ca="1"/>
        <v>1205</v>
      </c>
      <c r="J1309" s="180" vm="11141">
        <f ca="1"/>
        <v>43965</v>
      </c>
      <c r="K1309" s="180" vm="11142">
        <f ca="1"/>
        <v>22.78</v>
      </c>
      <c r="L1309" s="180" vm="6902">
        <f ca="1"/>
        <v>20.47</v>
      </c>
      <c r="M1309" s="180" vm="9255">
        <f ca="1"/>
        <v>22.85</v>
      </c>
      <c r="N1309" s="180" vm="9123">
        <f ca="1"/>
        <v>20.079999999999998</v>
      </c>
      <c r="O1309" s="180" vm="11143">
        <f ca="1"/>
        <v>1560612</v>
      </c>
      <c r="Q1309" s="182">
        <f t="shared" ca="1" si="41"/>
        <v>7.7083963528352936E-2</v>
      </c>
    </row>
    <row r="1310" spans="1:17" x14ac:dyDescent="0.25">
      <c r="A1310" s="178">
        <f t="shared" si="42"/>
        <v>1306</v>
      </c>
      <c r="B1310" s="178" vm="11135">
        <f ca="1"/>
        <v>44111</v>
      </c>
      <c r="C1310" s="178" vm="11136">
        <f ca="1"/>
        <v>47.1</v>
      </c>
      <c r="D1310" s="178" vm="11137">
        <f ca="1"/>
        <v>47.71</v>
      </c>
      <c r="E1310" s="178" vm="11138">
        <f ca="1"/>
        <v>50.98</v>
      </c>
      <c r="F1310" s="178" vm="11139">
        <f ca="1"/>
        <v>46.21</v>
      </c>
      <c r="G1310" s="178" vm="11140">
        <f ca="1"/>
        <v>2146581</v>
      </c>
      <c r="I1310" s="178">
        <f ca="1"/>
        <v>1204</v>
      </c>
      <c r="J1310" s="180" vm="11131">
        <f ca="1"/>
        <v>43964</v>
      </c>
      <c r="K1310" s="180" vm="7189">
        <f ca="1"/>
        <v>21.09</v>
      </c>
      <c r="L1310" s="180" vm="11132">
        <f ca="1"/>
        <v>21.81</v>
      </c>
      <c r="M1310" s="180" vm="11133">
        <f ca="1"/>
        <v>22.06</v>
      </c>
      <c r="N1310" s="180" vm="6997">
        <f ca="1"/>
        <v>19.98</v>
      </c>
      <c r="O1310" s="180" vm="11134">
        <f ca="1"/>
        <v>1342318</v>
      </c>
      <c r="Q1310" s="182">
        <f t="shared" ca="1" si="41"/>
        <v>-4.6326022941342603E-2</v>
      </c>
    </row>
    <row r="1311" spans="1:17" x14ac:dyDescent="0.25">
      <c r="A1311" s="178">
        <f t="shared" si="42"/>
        <v>1307</v>
      </c>
      <c r="B1311" s="178" vm="11125">
        <f ca="1"/>
        <v>44112</v>
      </c>
      <c r="C1311" s="178" vm="11126">
        <f ca="1"/>
        <v>47.05</v>
      </c>
      <c r="D1311" s="178" vm="11127">
        <f ca="1"/>
        <v>47.79</v>
      </c>
      <c r="E1311" s="178" vm="11128">
        <f ca="1"/>
        <v>48</v>
      </c>
      <c r="F1311" s="178" vm="11129">
        <f ca="1"/>
        <v>46.8</v>
      </c>
      <c r="G1311" s="178" vm="11130">
        <f ca="1"/>
        <v>591215</v>
      </c>
      <c r="I1311" s="178">
        <f ca="1"/>
        <v>1203</v>
      </c>
      <c r="J1311" s="180" vm="11120">
        <f ca="1"/>
        <v>43963</v>
      </c>
      <c r="K1311" s="180" vm="11121">
        <f ca="1"/>
        <v>22.09</v>
      </c>
      <c r="L1311" s="180" vm="9237">
        <f ca="1"/>
        <v>23.99</v>
      </c>
      <c r="M1311" s="180" vm="11122">
        <f ca="1"/>
        <v>24.459900000000001</v>
      </c>
      <c r="N1311" s="180" vm="11123">
        <f ca="1"/>
        <v>22.05</v>
      </c>
      <c r="O1311" s="180" vm="11124">
        <f ca="1"/>
        <v>870838</v>
      </c>
      <c r="Q1311" s="182">
        <f t="shared" ca="1" si="41"/>
        <v>-7.5820273678624928E-2</v>
      </c>
    </row>
    <row r="1312" spans="1:17" x14ac:dyDescent="0.25">
      <c r="A1312" s="178">
        <f t="shared" si="42"/>
        <v>1308</v>
      </c>
      <c r="B1312" s="178" vm="11114">
        <f ca="1"/>
        <v>44113</v>
      </c>
      <c r="C1312" s="178" vm="11115">
        <f ca="1"/>
        <v>47.64</v>
      </c>
      <c r="D1312" s="178" vm="11116">
        <f ca="1"/>
        <v>47.45</v>
      </c>
      <c r="E1312" s="178" vm="11117">
        <f ca="1"/>
        <v>47.74</v>
      </c>
      <c r="F1312" s="178" vm="11118">
        <f ca="1"/>
        <v>47.04</v>
      </c>
      <c r="G1312" s="178" vm="11119">
        <f ca="1"/>
        <v>580288</v>
      </c>
      <c r="I1312" s="178">
        <f ca="1"/>
        <v>1202</v>
      </c>
      <c r="J1312" s="180" vm="11110">
        <f ca="1"/>
        <v>43962</v>
      </c>
      <c r="K1312" s="180" vm="11111">
        <f ca="1"/>
        <v>23.83</v>
      </c>
      <c r="L1312" s="180" vm="11112">
        <f ca="1"/>
        <v>24.76</v>
      </c>
      <c r="M1312" s="180" vm="7676">
        <f ca="1"/>
        <v>25</v>
      </c>
      <c r="N1312" s="180" vm="8728">
        <f ca="1"/>
        <v>23.59</v>
      </c>
      <c r="O1312" s="180" vm="11113">
        <f ca="1"/>
        <v>1120073</v>
      </c>
      <c r="Q1312" s="182">
        <f t="shared" ca="1" si="41"/>
        <v>-4.8330453778877042E-2</v>
      </c>
    </row>
    <row r="1313" spans="1:17" x14ac:dyDescent="0.25">
      <c r="A1313" s="178">
        <f t="shared" si="42"/>
        <v>1309</v>
      </c>
      <c r="B1313" s="178" vm="11105">
        <f ca="1"/>
        <v>44116</v>
      </c>
      <c r="C1313" s="178" vm="6897">
        <f ca="1"/>
        <v>48.53</v>
      </c>
      <c r="D1313" s="178" vm="11106">
        <f ca="1"/>
        <v>48.5</v>
      </c>
      <c r="E1313" s="178" vm="11107">
        <f ca="1"/>
        <v>48.817700000000002</v>
      </c>
      <c r="F1313" s="178" vm="11108">
        <f ca="1"/>
        <v>47.68</v>
      </c>
      <c r="G1313" s="178" vm="11109">
        <f ca="1"/>
        <v>823951</v>
      </c>
      <c r="I1313" s="178">
        <f ca="1"/>
        <v>1201</v>
      </c>
      <c r="J1313" s="180" vm="11101">
        <f ca="1"/>
        <v>43959</v>
      </c>
      <c r="K1313" s="180" vm="11102">
        <f ca="1"/>
        <v>25.01</v>
      </c>
      <c r="L1313" s="180" vm="9478">
        <f ca="1"/>
        <v>24</v>
      </c>
      <c r="M1313" s="180" vm="7484">
        <f ca="1"/>
        <v>25.1</v>
      </c>
      <c r="N1313" s="180" vm="11103">
        <f ca="1"/>
        <v>23.66</v>
      </c>
      <c r="O1313" s="180" vm="11104">
        <f ca="1"/>
        <v>925372</v>
      </c>
      <c r="Q1313" s="182">
        <f t="shared" ca="1" si="41"/>
        <v>5.930102794148797E-2</v>
      </c>
    </row>
    <row r="1314" spans="1:17" x14ac:dyDescent="0.25">
      <c r="A1314" s="178">
        <f t="shared" si="42"/>
        <v>1310</v>
      </c>
      <c r="B1314" s="178" vm="11096">
        <f ca="1"/>
        <v>44117</v>
      </c>
      <c r="C1314" s="178" vm="6877">
        <f ca="1"/>
        <v>48.81</v>
      </c>
      <c r="D1314" s="178" vm="11097">
        <f ca="1"/>
        <v>48.56</v>
      </c>
      <c r="E1314" s="178" vm="11098">
        <f ca="1"/>
        <v>49.2211</v>
      </c>
      <c r="F1314" s="178" vm="11099">
        <f ca="1"/>
        <v>47.51</v>
      </c>
      <c r="G1314" s="178" vm="11100">
        <f ca="1"/>
        <v>681425</v>
      </c>
      <c r="I1314" s="178">
        <f ca="1"/>
        <v>1200</v>
      </c>
      <c r="J1314" s="180" vm="11091">
        <f ca="1"/>
        <v>43958</v>
      </c>
      <c r="K1314" s="180" vm="9351">
        <f ca="1"/>
        <v>23.57</v>
      </c>
      <c r="L1314" s="180" vm="11092">
        <f ca="1"/>
        <v>23.47</v>
      </c>
      <c r="M1314" s="180" vm="11093">
        <f ca="1"/>
        <v>23.73</v>
      </c>
      <c r="N1314" s="180" vm="11094">
        <f ca="1"/>
        <v>22.64</v>
      </c>
      <c r="O1314" s="180" vm="11095">
        <f ca="1"/>
        <v>891796</v>
      </c>
      <c r="Q1314" s="182">
        <f t="shared" ca="1" si="41"/>
        <v>3.1899256406335737E-2</v>
      </c>
    </row>
    <row r="1315" spans="1:17" x14ac:dyDescent="0.25">
      <c r="A1315" s="178">
        <f t="shared" si="42"/>
        <v>1311</v>
      </c>
      <c r="B1315" s="178" vm="11085">
        <f ca="1"/>
        <v>44118</v>
      </c>
      <c r="C1315" s="178" vm="11086">
        <f ca="1"/>
        <v>48.75</v>
      </c>
      <c r="D1315" s="178" vm="11087">
        <f ca="1"/>
        <v>49.136499999999998</v>
      </c>
      <c r="E1315" s="178" vm="11088">
        <f ca="1"/>
        <v>50.06</v>
      </c>
      <c r="F1315" s="178" vm="11089">
        <f ca="1"/>
        <v>48.54</v>
      </c>
      <c r="G1315" s="178" vm="11090">
        <f ca="1"/>
        <v>1128672</v>
      </c>
      <c r="I1315" s="178">
        <f ca="1"/>
        <v>1199</v>
      </c>
      <c r="J1315" s="180" vm="11082">
        <f ca="1"/>
        <v>43957</v>
      </c>
      <c r="K1315" s="180" vm="11083">
        <f ca="1"/>
        <v>22.83</v>
      </c>
      <c r="L1315" s="180" vm="9150">
        <f ca="1"/>
        <v>22.66</v>
      </c>
      <c r="M1315" s="180" vm="9431">
        <f ca="1"/>
        <v>23.07</v>
      </c>
      <c r="N1315" s="180" vm="7097">
        <f ca="1"/>
        <v>21.71</v>
      </c>
      <c r="O1315" s="180" vm="11084">
        <f ca="1"/>
        <v>1067673</v>
      </c>
      <c r="Q1315" s="182">
        <f t="shared" ca="1" si="41"/>
        <v>1.4115805623063074E-2</v>
      </c>
    </row>
    <row r="1316" spans="1:17" x14ac:dyDescent="0.25">
      <c r="A1316" s="178">
        <f t="shared" si="42"/>
        <v>1312</v>
      </c>
      <c r="B1316" s="178" vm="11078">
        <f ca="1"/>
        <v>44119</v>
      </c>
      <c r="C1316" s="178" vm="7012">
        <f ca="1"/>
        <v>51.1</v>
      </c>
      <c r="D1316" s="178" vm="6868">
        <f ca="1"/>
        <v>48.06</v>
      </c>
      <c r="E1316" s="178" vm="11079">
        <f ca="1"/>
        <v>51.47</v>
      </c>
      <c r="F1316" s="178" vm="11080">
        <f ca="1"/>
        <v>47.424999999999997</v>
      </c>
      <c r="G1316" s="178" vm="11081">
        <f ca="1"/>
        <v>2214097</v>
      </c>
      <c r="I1316" s="178">
        <f ca="1"/>
        <v>1198</v>
      </c>
      <c r="J1316" s="180" vm="11072">
        <f ca="1"/>
        <v>43956</v>
      </c>
      <c r="K1316" s="180" vm="11073">
        <f ca="1"/>
        <v>22.51</v>
      </c>
      <c r="L1316" s="180" vm="11074">
        <f ca="1"/>
        <v>23.04</v>
      </c>
      <c r="M1316" s="180" vm="11075">
        <f ca="1"/>
        <v>23.69</v>
      </c>
      <c r="N1316" s="180" vm="11076">
        <f ca="1"/>
        <v>22.295000000000002</v>
      </c>
      <c r="O1316" s="180" vm="11077">
        <f ca="1"/>
        <v>783039</v>
      </c>
      <c r="Q1316" s="182">
        <f t="shared" ca="1" si="41"/>
        <v>9.3729764525677609E-3</v>
      </c>
    </row>
    <row r="1317" spans="1:17" x14ac:dyDescent="0.25">
      <c r="A1317" s="178">
        <f t="shared" si="42"/>
        <v>1313</v>
      </c>
      <c r="B1317" s="178" vm="11067">
        <f ca="1"/>
        <v>44120</v>
      </c>
      <c r="C1317" s="178" vm="7145">
        <f ca="1"/>
        <v>51.08</v>
      </c>
      <c r="D1317" s="178" vm="11068">
        <f ca="1"/>
        <v>51.57</v>
      </c>
      <c r="E1317" s="178" vm="11069">
        <f ca="1"/>
        <v>51.61</v>
      </c>
      <c r="F1317" s="178" vm="11070">
        <f ca="1"/>
        <v>50.22</v>
      </c>
      <c r="G1317" s="178" vm="11071">
        <f ca="1"/>
        <v>997390</v>
      </c>
      <c r="I1317" s="178">
        <f ca="1"/>
        <v>1197</v>
      </c>
      <c r="J1317" s="180" vm="11065">
        <f ca="1"/>
        <v>43955</v>
      </c>
      <c r="K1317" s="180" vm="8800">
        <f ca="1"/>
        <v>22.3</v>
      </c>
      <c r="L1317" s="180" vm="11010">
        <f ca="1"/>
        <v>21.51</v>
      </c>
      <c r="M1317" s="180" vm="8820">
        <f ca="1"/>
        <v>22.54</v>
      </c>
      <c r="N1317" s="180" vm="7076">
        <f ca="1"/>
        <v>21.31</v>
      </c>
      <c r="O1317" s="180" vm="11066">
        <f ca="1"/>
        <v>907178</v>
      </c>
      <c r="Q1317" s="182">
        <f t="shared" ca="1" si="41"/>
        <v>1.0367458197428124E-2</v>
      </c>
    </row>
    <row r="1318" spans="1:17" x14ac:dyDescent="0.25">
      <c r="A1318" s="178">
        <f t="shared" si="42"/>
        <v>1314</v>
      </c>
      <c r="B1318" s="178" vm="11059">
        <f ca="1"/>
        <v>44123</v>
      </c>
      <c r="C1318" s="178" vm="11060">
        <f ca="1"/>
        <v>51.52</v>
      </c>
      <c r="D1318" s="178" vm="11061">
        <f ca="1"/>
        <v>51.58</v>
      </c>
      <c r="E1318" s="178" vm="11062">
        <f ca="1"/>
        <v>53.31</v>
      </c>
      <c r="F1318" s="178" vm="11063">
        <f ca="1"/>
        <v>51.18</v>
      </c>
      <c r="G1318" s="178" vm="11064">
        <f ca="1"/>
        <v>1253175</v>
      </c>
      <c r="I1318" s="178">
        <f ca="1"/>
        <v>1196</v>
      </c>
      <c r="J1318" s="180" vm="11054">
        <f ca="1"/>
        <v>43952</v>
      </c>
      <c r="K1318" s="180" vm="7109">
        <f ca="1"/>
        <v>22.07</v>
      </c>
      <c r="L1318" s="180" vm="11055">
        <f ca="1"/>
        <v>23.35</v>
      </c>
      <c r="M1318" s="180" vm="11056">
        <f ca="1"/>
        <v>23.419699999999999</v>
      </c>
      <c r="N1318" s="180" vm="11057">
        <f ca="1"/>
        <v>21.7</v>
      </c>
      <c r="O1318" s="180" vm="11058">
        <f ca="1"/>
        <v>1095029</v>
      </c>
      <c r="Q1318" s="182">
        <f t="shared" ca="1" si="41"/>
        <v>-9.419739711484712E-2</v>
      </c>
    </row>
    <row r="1319" spans="1:17" x14ac:dyDescent="0.25">
      <c r="A1319" s="178">
        <f t="shared" si="42"/>
        <v>1315</v>
      </c>
      <c r="B1319" s="178" vm="11049">
        <f ca="1"/>
        <v>44124</v>
      </c>
      <c r="C1319" s="178" vm="11050">
        <f ca="1"/>
        <v>52.18</v>
      </c>
      <c r="D1319" s="178" vm="11051">
        <f ca="1"/>
        <v>52.04</v>
      </c>
      <c r="E1319" s="178" vm="11052">
        <f ca="1"/>
        <v>54.48</v>
      </c>
      <c r="F1319" s="178" vm="11051">
        <f ca="1"/>
        <v>52.04</v>
      </c>
      <c r="G1319" s="178" vm="11053">
        <f ca="1"/>
        <v>1516854</v>
      </c>
      <c r="I1319" s="178">
        <f ca="1"/>
        <v>1195</v>
      </c>
      <c r="J1319" s="180" vm="11045">
        <f ca="1"/>
        <v>43951</v>
      </c>
      <c r="K1319" s="180" vm="11046">
        <f ca="1"/>
        <v>24.25</v>
      </c>
      <c r="L1319" s="180" vm="7579">
        <f ca="1"/>
        <v>25.61</v>
      </c>
      <c r="M1319" s="180" vm="7579">
        <f ca="1"/>
        <v>25.61</v>
      </c>
      <c r="N1319" s="180" vm="11047">
        <f ca="1"/>
        <v>23.88</v>
      </c>
      <c r="O1319" s="180" vm="11048">
        <f ca="1"/>
        <v>1311958</v>
      </c>
      <c r="Q1319" s="182">
        <f t="shared" ca="1" si="41"/>
        <v>-7.6197099158562362E-2</v>
      </c>
    </row>
    <row r="1320" spans="1:17" x14ac:dyDescent="0.25">
      <c r="A1320" s="178">
        <f t="shared" si="42"/>
        <v>1316</v>
      </c>
      <c r="B1320" s="178" vm="11039">
        <f ca="1"/>
        <v>44125</v>
      </c>
      <c r="C1320" s="178" vm="11040">
        <f ca="1"/>
        <v>51.48</v>
      </c>
      <c r="D1320" s="178" vm="11041">
        <f ca="1"/>
        <v>52.27</v>
      </c>
      <c r="E1320" s="178" vm="11042">
        <f ca="1"/>
        <v>53</v>
      </c>
      <c r="F1320" s="178" vm="11043">
        <f ca="1"/>
        <v>51.09</v>
      </c>
      <c r="G1320" s="178" vm="11044">
        <f ca="1"/>
        <v>1000256</v>
      </c>
      <c r="I1320" s="178">
        <f ca="1"/>
        <v>1194</v>
      </c>
      <c r="J1320" s="180" vm="11037">
        <f ca="1"/>
        <v>43950</v>
      </c>
      <c r="K1320" s="180" vm="8521">
        <f ca="1"/>
        <v>26.17</v>
      </c>
      <c r="L1320" s="180" vm="9487">
        <f ca="1"/>
        <v>24.32</v>
      </c>
      <c r="M1320" s="180" vm="7677">
        <f ca="1"/>
        <v>26.4</v>
      </c>
      <c r="N1320" s="180" vm="9403">
        <f ca="1"/>
        <v>24.28</v>
      </c>
      <c r="O1320" s="180" vm="11038">
        <f ca="1"/>
        <v>1543673</v>
      </c>
      <c r="Q1320" s="182">
        <f t="shared" ca="1" si="41"/>
        <v>9.871681646474037E-2</v>
      </c>
    </row>
    <row r="1321" spans="1:17" x14ac:dyDescent="0.25">
      <c r="A1321" s="178">
        <f t="shared" si="42"/>
        <v>1317</v>
      </c>
      <c r="B1321" s="178" vm="11031">
        <f ca="1"/>
        <v>44126</v>
      </c>
      <c r="C1321" s="178" vm="11032">
        <f ca="1"/>
        <v>52.14</v>
      </c>
      <c r="D1321" s="178" vm="11033">
        <f ca="1"/>
        <v>51.85</v>
      </c>
      <c r="E1321" s="178" vm="11034">
        <f ca="1"/>
        <v>52.89</v>
      </c>
      <c r="F1321" s="178" vm="11035">
        <f ca="1"/>
        <v>51.32</v>
      </c>
      <c r="G1321" s="178" vm="11036">
        <f ca="1"/>
        <v>951826</v>
      </c>
      <c r="I1321" s="178">
        <f ca="1"/>
        <v>1193</v>
      </c>
      <c r="J1321" s="180" vm="11028">
        <f ca="1"/>
        <v>43949</v>
      </c>
      <c r="K1321" s="180" vm="9236">
        <f ca="1"/>
        <v>23.71</v>
      </c>
      <c r="L1321" s="180" vm="8313">
        <f ca="1"/>
        <v>24.46</v>
      </c>
      <c r="M1321" s="180" vm="11029">
        <f ca="1"/>
        <v>24.97</v>
      </c>
      <c r="N1321" s="180" vm="9430">
        <f ca="1"/>
        <v>22.95</v>
      </c>
      <c r="O1321" s="180" vm="11030">
        <f ca="1"/>
        <v>1593292</v>
      </c>
      <c r="Q1321" s="182">
        <f t="shared" ca="1" si="41"/>
        <v>8.8964789272008137E-3</v>
      </c>
    </row>
    <row r="1322" spans="1:17" x14ac:dyDescent="0.25">
      <c r="A1322" s="178">
        <f t="shared" si="42"/>
        <v>1318</v>
      </c>
      <c r="B1322" s="178" vm="11022">
        <f ca="1"/>
        <v>44127</v>
      </c>
      <c r="C1322" s="178" vm="11023">
        <f ca="1"/>
        <v>52.55</v>
      </c>
      <c r="D1322" s="178" vm="11024">
        <f ca="1"/>
        <v>52.69</v>
      </c>
      <c r="E1322" s="178" vm="11025">
        <f ca="1"/>
        <v>52.78</v>
      </c>
      <c r="F1322" s="178" vm="11026">
        <f ca="1"/>
        <v>51.2</v>
      </c>
      <c r="G1322" s="178" vm="11027">
        <f ca="1"/>
        <v>1045100</v>
      </c>
      <c r="I1322" s="178">
        <f ca="1"/>
        <v>1192</v>
      </c>
      <c r="J1322" s="180" vm="11018">
        <f ca="1"/>
        <v>43948</v>
      </c>
      <c r="K1322" s="180" vm="10972">
        <f ca="1"/>
        <v>23.5</v>
      </c>
      <c r="L1322" s="180" vm="11019">
        <f ca="1"/>
        <v>21.79</v>
      </c>
      <c r="M1322" s="180" vm="11020">
        <f ca="1"/>
        <v>23.92</v>
      </c>
      <c r="N1322" s="180" vm="7052">
        <f ca="1"/>
        <v>20.97</v>
      </c>
      <c r="O1322" s="180" vm="11021">
        <f ca="1"/>
        <v>2431384</v>
      </c>
      <c r="Q1322" s="182">
        <f t="shared" ca="1" si="41"/>
        <v>8.848247787047453E-2</v>
      </c>
    </row>
    <row r="1323" spans="1:17" x14ac:dyDescent="0.25">
      <c r="A1323" s="178">
        <f t="shared" si="42"/>
        <v>1319</v>
      </c>
      <c r="B1323" s="178" vm="11013">
        <f ca="1"/>
        <v>44130</v>
      </c>
      <c r="C1323" s="178" vm="7260">
        <f ca="1"/>
        <v>52.24</v>
      </c>
      <c r="D1323" s="178" vm="11014">
        <f ca="1"/>
        <v>51.83</v>
      </c>
      <c r="E1323" s="178" vm="11015">
        <f ca="1"/>
        <v>52.714199999999998</v>
      </c>
      <c r="F1323" s="178" vm="11016">
        <f ca="1"/>
        <v>50.55</v>
      </c>
      <c r="G1323" s="178" vm="11017">
        <f ca="1"/>
        <v>1824314</v>
      </c>
      <c r="I1323" s="178">
        <f ca="1"/>
        <v>1191</v>
      </c>
      <c r="J1323" s="180" vm="11009">
        <f ca="1"/>
        <v>43945</v>
      </c>
      <c r="K1323" s="180" vm="11010">
        <f ca="1"/>
        <v>21.51</v>
      </c>
      <c r="L1323" s="180" vm="6986">
        <f ca="1"/>
        <v>19.600000000000001</v>
      </c>
      <c r="M1323" s="180" vm="11011">
        <f ca="1"/>
        <v>22.1</v>
      </c>
      <c r="N1323" s="180" vm="6492">
        <f ca="1"/>
        <v>18.97</v>
      </c>
      <c r="O1323" s="180" vm="11012">
        <f ca="1"/>
        <v>3234543</v>
      </c>
      <c r="Q1323" s="182">
        <f t="shared" ca="1" si="41"/>
        <v>0.10067087321518345</v>
      </c>
    </row>
    <row r="1324" spans="1:17" x14ac:dyDescent="0.25">
      <c r="A1324" s="178">
        <f t="shared" si="42"/>
        <v>1320</v>
      </c>
      <c r="B1324" s="178" vm="11004">
        <f ca="1"/>
        <v>44131</v>
      </c>
      <c r="C1324" s="178" vm="7115">
        <f ca="1"/>
        <v>54.82</v>
      </c>
      <c r="D1324" s="178" vm="11005">
        <f ca="1"/>
        <v>52.65</v>
      </c>
      <c r="E1324" s="178" vm="11006">
        <f ca="1"/>
        <v>55.4</v>
      </c>
      <c r="F1324" s="178" vm="11007">
        <f ca="1"/>
        <v>52</v>
      </c>
      <c r="G1324" s="178" vm="11008">
        <f ca="1"/>
        <v>3529347</v>
      </c>
      <c r="I1324" s="178">
        <f ca="1"/>
        <v>1190</v>
      </c>
      <c r="J1324" s="180" vm="10999">
        <f ca="1"/>
        <v>43944</v>
      </c>
      <c r="K1324" s="180" vm="7370">
        <f ca="1"/>
        <v>19.45</v>
      </c>
      <c r="L1324" s="180" vm="11000">
        <f ca="1"/>
        <v>21.62</v>
      </c>
      <c r="M1324" s="180" vm="11001">
        <f ca="1"/>
        <v>22.12</v>
      </c>
      <c r="N1324" s="180" vm="11002">
        <f ca="1"/>
        <v>19.074999999999999</v>
      </c>
      <c r="O1324" s="180" vm="11003">
        <f ca="1"/>
        <v>4990906</v>
      </c>
      <c r="Q1324" s="182">
        <f t="shared" ca="1" si="41"/>
        <v>-0.18060629050719959</v>
      </c>
    </row>
    <row r="1325" spans="1:17" x14ac:dyDescent="0.25">
      <c r="A1325" s="178">
        <f t="shared" si="42"/>
        <v>1321</v>
      </c>
      <c r="B1325" s="178" vm="10993">
        <f ca="1"/>
        <v>44132</v>
      </c>
      <c r="C1325" s="178" vm="10994">
        <f ca="1"/>
        <v>53.93</v>
      </c>
      <c r="D1325" s="178" vm="10995">
        <f ca="1"/>
        <v>54.120899999999999</v>
      </c>
      <c r="E1325" s="178" vm="10996">
        <f ca="1"/>
        <v>54.65</v>
      </c>
      <c r="F1325" s="178" vm="10997">
        <f ca="1"/>
        <v>51.91</v>
      </c>
      <c r="G1325" s="178" vm="10998">
        <f ca="1"/>
        <v>1611938</v>
      </c>
      <c r="I1325" s="178">
        <f ca="1"/>
        <v>1189</v>
      </c>
      <c r="J1325" s="180" vm="10989">
        <f ca="1"/>
        <v>43943</v>
      </c>
      <c r="K1325" s="180" vm="10990">
        <f ca="1"/>
        <v>23.3</v>
      </c>
      <c r="L1325" s="180" vm="10991">
        <f ca="1"/>
        <v>23.53</v>
      </c>
      <c r="M1325" s="180" vm="9421">
        <f ca="1"/>
        <v>23.79</v>
      </c>
      <c r="N1325" s="180" vm="8809">
        <f ca="1"/>
        <v>22.89</v>
      </c>
      <c r="O1325" s="180" vm="10992">
        <f ca="1"/>
        <v>1123564</v>
      </c>
      <c r="Q1325" s="182">
        <f t="shared" ca="1" si="41"/>
        <v>1.3829088151045181E-2</v>
      </c>
    </row>
    <row r="1326" spans="1:17" x14ac:dyDescent="0.25">
      <c r="A1326" s="178">
        <f t="shared" si="42"/>
        <v>1322</v>
      </c>
      <c r="B1326" s="178" vm="10985">
        <f ca="1"/>
        <v>44133</v>
      </c>
      <c r="C1326" s="178" vm="6794">
        <f ca="1"/>
        <v>53.99</v>
      </c>
      <c r="D1326" s="178" vm="10986">
        <f ca="1"/>
        <v>53.56</v>
      </c>
      <c r="E1326" s="178" vm="10987">
        <f ca="1"/>
        <v>54.21</v>
      </c>
      <c r="F1326" s="178" vm="6796">
        <f ca="1"/>
        <v>52.43</v>
      </c>
      <c r="G1326" s="178" vm="10988">
        <f ca="1"/>
        <v>1328815</v>
      </c>
      <c r="I1326" s="178">
        <f ca="1"/>
        <v>1188</v>
      </c>
      <c r="J1326" s="180" vm="10980">
        <f ca="1"/>
        <v>43942</v>
      </c>
      <c r="K1326" s="180" vm="10981">
        <f ca="1"/>
        <v>22.98</v>
      </c>
      <c r="L1326" s="180" vm="10982">
        <f ca="1"/>
        <v>21.95</v>
      </c>
      <c r="M1326" s="180" vm="10720">
        <f ca="1"/>
        <v>23.22</v>
      </c>
      <c r="N1326" s="180" vm="10983">
        <f ca="1"/>
        <v>21.84</v>
      </c>
      <c r="O1326" s="180" vm="10984">
        <f ca="1"/>
        <v>1130012</v>
      </c>
      <c r="Q1326" s="182">
        <f t="shared" ca="1" si="41"/>
        <v>8.3024291630168848E-3</v>
      </c>
    </row>
    <row r="1327" spans="1:17" x14ac:dyDescent="0.25">
      <c r="A1327" s="178">
        <f t="shared" si="42"/>
        <v>1323</v>
      </c>
      <c r="B1327" s="178" vm="10975">
        <f ca="1"/>
        <v>44134</v>
      </c>
      <c r="C1327" s="178" vm="6857">
        <f ca="1"/>
        <v>52.33</v>
      </c>
      <c r="D1327" s="178" vm="10976">
        <f ca="1"/>
        <v>53.26</v>
      </c>
      <c r="E1327" s="178" vm="10977">
        <f ca="1"/>
        <v>53.97</v>
      </c>
      <c r="F1327" s="178" vm="10978">
        <f ca="1"/>
        <v>51.430100000000003</v>
      </c>
      <c r="G1327" s="178" vm="10979">
        <f ca="1"/>
        <v>1454053</v>
      </c>
      <c r="I1327" s="178">
        <f ca="1"/>
        <v>1187</v>
      </c>
      <c r="J1327" s="180" vm="10970">
        <f ca="1"/>
        <v>43941</v>
      </c>
      <c r="K1327" s="180" vm="10971">
        <f ca="1"/>
        <v>22.79</v>
      </c>
      <c r="L1327" s="180" vm="9168">
        <f ca="1"/>
        <v>22.35</v>
      </c>
      <c r="M1327" s="180" vm="10972">
        <f ca="1"/>
        <v>23.5</v>
      </c>
      <c r="N1327" s="180" vm="10973">
        <f ca="1"/>
        <v>22.11</v>
      </c>
      <c r="O1327" s="180" vm="10974">
        <f ca="1"/>
        <v>1164799</v>
      </c>
      <c r="Q1327" s="182">
        <f t="shared" ca="1" si="41"/>
        <v>-1.8692133012152522E-2</v>
      </c>
    </row>
    <row r="1328" spans="1:17" x14ac:dyDescent="0.25">
      <c r="A1328" s="178">
        <f t="shared" si="42"/>
        <v>1324</v>
      </c>
      <c r="B1328" s="178" vm="10965">
        <f ca="1"/>
        <v>44137</v>
      </c>
      <c r="C1328" s="178" vm="6867">
        <f ca="1"/>
        <v>53.81</v>
      </c>
      <c r="D1328" s="178" vm="10966">
        <f ca="1"/>
        <v>52.39</v>
      </c>
      <c r="E1328" s="178" vm="10967">
        <f ca="1"/>
        <v>55.09</v>
      </c>
      <c r="F1328" s="178" vm="10968">
        <f ca="1"/>
        <v>52.28</v>
      </c>
      <c r="G1328" s="178" vm="10969">
        <f ca="1"/>
        <v>1426732</v>
      </c>
      <c r="I1328" s="178">
        <f ca="1"/>
        <v>1186</v>
      </c>
      <c r="J1328" s="180" vm="10961">
        <f ca="1"/>
        <v>43938</v>
      </c>
      <c r="K1328" s="180" vm="10720">
        <f ca="1"/>
        <v>23.22</v>
      </c>
      <c r="L1328" s="180" vm="8756">
        <f ca="1"/>
        <v>22.08</v>
      </c>
      <c r="M1328" s="180" vm="10962">
        <f ca="1"/>
        <v>23.328600000000002</v>
      </c>
      <c r="N1328" s="180" vm="10963">
        <f ca="1"/>
        <v>21.98</v>
      </c>
      <c r="O1328" s="180" vm="10964">
        <f ca="1"/>
        <v>1762465</v>
      </c>
      <c r="Q1328" s="182">
        <f t="shared" ca="1" si="41"/>
        <v>8.2090453175431094E-2</v>
      </c>
    </row>
    <row r="1329" spans="1:17" x14ac:dyDescent="0.25">
      <c r="A1329" s="178">
        <f t="shared" si="42"/>
        <v>1325</v>
      </c>
      <c r="B1329" s="178" vm="10956">
        <f ca="1"/>
        <v>44138</v>
      </c>
      <c r="C1329" s="178" vm="10957">
        <f ca="1"/>
        <v>55.15</v>
      </c>
      <c r="D1329" s="178" vm="10958">
        <f ca="1"/>
        <v>54.75</v>
      </c>
      <c r="E1329" s="178" vm="6822">
        <f ca="1"/>
        <v>56</v>
      </c>
      <c r="F1329" s="178" vm="10959">
        <f ca="1"/>
        <v>53.92</v>
      </c>
      <c r="G1329" s="178" vm="10960">
        <f ca="1"/>
        <v>1219289</v>
      </c>
      <c r="I1329" s="178">
        <f ca="1"/>
        <v>1185</v>
      </c>
      <c r="J1329" s="180" vm="10952">
        <f ca="1"/>
        <v>43937</v>
      </c>
      <c r="K1329" s="180" vm="10953">
        <f ca="1"/>
        <v>21.39</v>
      </c>
      <c r="L1329" s="180" vm="10954">
        <f ca="1"/>
        <v>21.37</v>
      </c>
      <c r="M1329" s="180" vm="7131">
        <f ca="1"/>
        <v>21.72</v>
      </c>
      <c r="N1329" s="180" vm="7310">
        <f ca="1"/>
        <v>20.32</v>
      </c>
      <c r="O1329" s="180" vm="10955">
        <f ca="1"/>
        <v>1436023</v>
      </c>
      <c r="Q1329" s="182">
        <f t="shared" ca="1" si="41"/>
        <v>-1.4015419252885557E-3</v>
      </c>
    </row>
    <row r="1330" spans="1:17" x14ac:dyDescent="0.25">
      <c r="A1330" s="178">
        <f t="shared" si="42"/>
        <v>1326</v>
      </c>
      <c r="B1330" s="178" vm="10947">
        <f ca="1"/>
        <v>44139</v>
      </c>
      <c r="C1330" s="178" vm="10948">
        <f ca="1"/>
        <v>56.04</v>
      </c>
      <c r="D1330" s="178" vm="6776">
        <f ca="1"/>
        <v>55.2</v>
      </c>
      <c r="E1330" s="178" vm="10949">
        <f ca="1"/>
        <v>56.77</v>
      </c>
      <c r="F1330" s="178" vm="10950">
        <f ca="1"/>
        <v>54.7</v>
      </c>
      <c r="G1330" s="178" vm="10951">
        <f ca="1"/>
        <v>1098371</v>
      </c>
      <c r="I1330" s="178">
        <f ca="1"/>
        <v>1184</v>
      </c>
      <c r="J1330" s="180" vm="10944">
        <f ca="1"/>
        <v>43936</v>
      </c>
      <c r="K1330" s="180" vm="7087">
        <f ca="1"/>
        <v>21.42</v>
      </c>
      <c r="L1330" s="180" vm="7462">
        <f ca="1"/>
        <v>20.55</v>
      </c>
      <c r="M1330" s="180" vm="10945">
        <f ca="1"/>
        <v>21.93</v>
      </c>
      <c r="N1330" s="180" vm="6949">
        <f ca="1"/>
        <v>20.21</v>
      </c>
      <c r="O1330" s="180" vm="10946">
        <f ca="1"/>
        <v>1408242</v>
      </c>
      <c r="Q1330" s="182">
        <f t="shared" ca="1" si="41"/>
        <v>-1.3447918870597691E-2</v>
      </c>
    </row>
    <row r="1331" spans="1:17" x14ac:dyDescent="0.25">
      <c r="A1331" s="178">
        <f t="shared" si="42"/>
        <v>1327</v>
      </c>
      <c r="B1331" s="178" vm="10938">
        <f ca="1"/>
        <v>44140</v>
      </c>
      <c r="C1331" s="178" vm="10939">
        <f ca="1"/>
        <v>58.83</v>
      </c>
      <c r="D1331" s="178" vm="10940">
        <f ca="1"/>
        <v>57.16</v>
      </c>
      <c r="E1331" s="178" vm="10941">
        <f ca="1"/>
        <v>58.935000000000002</v>
      </c>
      <c r="F1331" s="178" vm="10942">
        <f ca="1"/>
        <v>56.16</v>
      </c>
      <c r="G1331" s="178" vm="10943">
        <f ca="1"/>
        <v>2313490</v>
      </c>
      <c r="I1331" s="178">
        <f ca="1"/>
        <v>1183</v>
      </c>
      <c r="J1331" s="180" vm="10935">
        <f ca="1"/>
        <v>43935</v>
      </c>
      <c r="K1331" s="180" vm="7097">
        <f ca="1"/>
        <v>21.71</v>
      </c>
      <c r="L1331" s="180" vm="7076">
        <f ca="1"/>
        <v>21.31</v>
      </c>
      <c r="M1331" s="180" vm="10936">
        <f ca="1"/>
        <v>22.48</v>
      </c>
      <c r="N1331" s="180" vm="7065">
        <f ca="1"/>
        <v>21</v>
      </c>
      <c r="O1331" s="180" vm="10937">
        <f ca="1"/>
        <v>1624236</v>
      </c>
      <c r="Q1331" s="182">
        <f t="shared" ca="1" si="41"/>
        <v>4.9089610196523574E-2</v>
      </c>
    </row>
    <row r="1332" spans="1:17" x14ac:dyDescent="0.25">
      <c r="A1332" s="178">
        <f t="shared" si="42"/>
        <v>1328</v>
      </c>
      <c r="B1332" s="178" vm="10929">
        <f ca="1"/>
        <v>44141</v>
      </c>
      <c r="C1332" s="178" vm="10930">
        <f ca="1"/>
        <v>58.33</v>
      </c>
      <c r="D1332" s="178" vm="10931">
        <f ca="1"/>
        <v>58.82</v>
      </c>
      <c r="E1332" s="178" vm="10932">
        <f ca="1"/>
        <v>58.905000000000001</v>
      </c>
      <c r="F1332" s="178" vm="10933">
        <f ca="1"/>
        <v>57.29</v>
      </c>
      <c r="G1332" s="178" vm="10934">
        <f ca="1"/>
        <v>847596</v>
      </c>
      <c r="I1332" s="178">
        <f ca="1"/>
        <v>1182</v>
      </c>
      <c r="J1332" s="180" vm="10926">
        <f ca="1"/>
        <v>43934</v>
      </c>
      <c r="K1332" s="180" vm="7030">
        <f ca="1"/>
        <v>20.67</v>
      </c>
      <c r="L1332" s="180" vm="9104">
        <f ca="1"/>
        <v>20.84</v>
      </c>
      <c r="M1332" s="180" vm="10927">
        <f ca="1"/>
        <v>21.06</v>
      </c>
      <c r="N1332" s="180" vm="7300">
        <f ca="1"/>
        <v>19.71</v>
      </c>
      <c r="O1332" s="180" vm="10928">
        <f ca="1"/>
        <v>1250386</v>
      </c>
      <c r="Q1332" s="182">
        <f t="shared" ca="1" si="41"/>
        <v>-8.1908431914892235E-3</v>
      </c>
    </row>
    <row r="1333" spans="1:17" x14ac:dyDescent="0.25">
      <c r="A1333" s="178">
        <f t="shared" si="42"/>
        <v>1329</v>
      </c>
      <c r="B1333" s="178" vm="10920">
        <f ca="1"/>
        <v>44144</v>
      </c>
      <c r="C1333" s="178" vm="10921">
        <f ca="1"/>
        <v>55.25</v>
      </c>
      <c r="D1333" s="178" vm="10922">
        <f ca="1"/>
        <v>60.35</v>
      </c>
      <c r="E1333" s="178" vm="10923">
        <f ca="1"/>
        <v>61</v>
      </c>
      <c r="F1333" s="178" vm="10924">
        <f ca="1"/>
        <v>55.21</v>
      </c>
      <c r="G1333" s="178" vm="10925">
        <f ca="1"/>
        <v>1432371</v>
      </c>
      <c r="I1333" s="178">
        <f ca="1"/>
        <v>1181</v>
      </c>
      <c r="J1333" s="180" vm="10916">
        <f ca="1"/>
        <v>43930</v>
      </c>
      <c r="K1333" s="180" vm="9104">
        <f ca="1"/>
        <v>20.84</v>
      </c>
      <c r="L1333" s="180" vm="10917">
        <f ca="1"/>
        <v>21.46</v>
      </c>
      <c r="M1333" s="180" vm="10918">
        <f ca="1"/>
        <v>22.75</v>
      </c>
      <c r="N1333" s="180" vm="7416">
        <f ca="1"/>
        <v>20.45</v>
      </c>
      <c r="O1333" s="180" vm="10919">
        <f ca="1"/>
        <v>2596133</v>
      </c>
      <c r="Q1333" s="182">
        <f t="shared" ca="1" si="41"/>
        <v>7.2237251277143472E-3</v>
      </c>
    </row>
    <row r="1334" spans="1:17" x14ac:dyDescent="0.25">
      <c r="A1334" s="178">
        <f t="shared" si="42"/>
        <v>1330</v>
      </c>
      <c r="B1334" s="178" vm="10910">
        <f ca="1"/>
        <v>44145</v>
      </c>
      <c r="C1334" s="178" vm="10911">
        <f ca="1"/>
        <v>54.25</v>
      </c>
      <c r="D1334" s="178" vm="10912">
        <f ca="1"/>
        <v>55.45</v>
      </c>
      <c r="E1334" s="178" vm="10913">
        <f ca="1"/>
        <v>55.84</v>
      </c>
      <c r="F1334" s="178" vm="10914">
        <f ca="1"/>
        <v>53.22</v>
      </c>
      <c r="G1334" s="178" vm="10915">
        <f ca="1"/>
        <v>1371794</v>
      </c>
      <c r="I1334" s="178">
        <f ca="1"/>
        <v>1180</v>
      </c>
      <c r="J1334" s="180" vm="10907">
        <f ca="1"/>
        <v>43929</v>
      </c>
      <c r="K1334" s="180" vm="6913">
        <f ca="1"/>
        <v>20.69</v>
      </c>
      <c r="L1334" s="180" vm="8935">
        <f ca="1"/>
        <v>19.329999999999998</v>
      </c>
      <c r="M1334" s="180" vm="10908">
        <f ca="1"/>
        <v>20.914999999999999</v>
      </c>
      <c r="N1334" s="180" vm="6749">
        <f ca="1"/>
        <v>18.11</v>
      </c>
      <c r="O1334" s="180" vm="10909">
        <f ca="1"/>
        <v>1986886</v>
      </c>
      <c r="Q1334" s="182">
        <f t="shared" ca="1" si="41"/>
        <v>0.1454085942368239</v>
      </c>
    </row>
    <row r="1335" spans="1:17" x14ac:dyDescent="0.25">
      <c r="A1335" s="178">
        <f t="shared" si="42"/>
        <v>1331</v>
      </c>
      <c r="B1335" s="178" vm="10901">
        <f ca="1"/>
        <v>44146</v>
      </c>
      <c r="C1335" s="178" vm="10902">
        <f ca="1"/>
        <v>55.41</v>
      </c>
      <c r="D1335" s="178" vm="10903">
        <f ca="1"/>
        <v>54.79</v>
      </c>
      <c r="E1335" s="178" vm="10904">
        <f ca="1"/>
        <v>55.42</v>
      </c>
      <c r="F1335" s="178" vm="10905">
        <f ca="1"/>
        <v>53.98</v>
      </c>
      <c r="G1335" s="178" vm="10906">
        <f ca="1"/>
        <v>798176</v>
      </c>
      <c r="I1335" s="178">
        <f ca="1"/>
        <v>1179</v>
      </c>
      <c r="J1335" s="180" vm="10896">
        <f ca="1"/>
        <v>43928</v>
      </c>
      <c r="K1335" s="180" vm="10897">
        <f ca="1"/>
        <v>17.89</v>
      </c>
      <c r="L1335" s="180" vm="10898">
        <f ca="1"/>
        <v>19.86</v>
      </c>
      <c r="M1335" s="180" vm="10899">
        <f ca="1"/>
        <v>20.610199999999999</v>
      </c>
      <c r="N1335" s="180" vm="6807">
        <f ca="1"/>
        <v>17.670000000000002</v>
      </c>
      <c r="O1335" s="180" vm="10900">
        <f ca="1"/>
        <v>1764313</v>
      </c>
      <c r="Q1335" s="182">
        <f t="shared" ca="1" si="41"/>
        <v>-3.7574693083194971E-2</v>
      </c>
    </row>
    <row r="1336" spans="1:17" x14ac:dyDescent="0.25">
      <c r="A1336" s="178">
        <f t="shared" si="42"/>
        <v>1332</v>
      </c>
      <c r="B1336" s="178" vm="10891">
        <f ca="1"/>
        <v>44147</v>
      </c>
      <c r="C1336" s="178" vm="10892">
        <f ca="1"/>
        <v>55.61</v>
      </c>
      <c r="D1336" s="178" vm="10893">
        <f ca="1"/>
        <v>54.87</v>
      </c>
      <c r="E1336" s="178" vm="10883">
        <f ca="1"/>
        <v>56.89</v>
      </c>
      <c r="F1336" s="178" vm="10894">
        <f ca="1"/>
        <v>54.750900000000001</v>
      </c>
      <c r="G1336" s="178" vm="10895">
        <f ca="1"/>
        <v>934207</v>
      </c>
      <c r="I1336" s="178">
        <f ca="1"/>
        <v>1178</v>
      </c>
      <c r="J1336" s="180" vm="10887">
        <f ca="1"/>
        <v>43927</v>
      </c>
      <c r="K1336" s="180" vm="10888">
        <f ca="1"/>
        <v>18.574999999999999</v>
      </c>
      <c r="L1336" s="180" vm="6106">
        <f ca="1"/>
        <v>15.67</v>
      </c>
      <c r="M1336" s="180" vm="10889">
        <f ca="1"/>
        <v>18.87</v>
      </c>
      <c r="N1336" s="180" vm="30">
        <f ca="1"/>
        <v>15.27</v>
      </c>
      <c r="O1336" s="180" vm="10890">
        <f ca="1"/>
        <v>1986619</v>
      </c>
      <c r="Q1336" s="182">
        <f t="shared" ca="1" si="41"/>
        <v>0.2332890559904767</v>
      </c>
    </row>
    <row r="1337" spans="1:17" x14ac:dyDescent="0.25">
      <c r="A1337" s="178">
        <f t="shared" si="42"/>
        <v>1333</v>
      </c>
      <c r="B1337" s="178" vm="10882">
        <f ca="1"/>
        <v>44148</v>
      </c>
      <c r="C1337" s="178" vm="10883">
        <f ca="1"/>
        <v>56.89</v>
      </c>
      <c r="D1337" s="178" vm="10884">
        <f ca="1"/>
        <v>56.18</v>
      </c>
      <c r="E1337" s="178" vm="10885">
        <f ca="1"/>
        <v>57.39</v>
      </c>
      <c r="F1337" s="178" vm="7184">
        <f ca="1"/>
        <v>55.85</v>
      </c>
      <c r="G1337" s="178" vm="10886">
        <f ca="1"/>
        <v>856111</v>
      </c>
      <c r="I1337" s="178">
        <f ca="1"/>
        <v>1177</v>
      </c>
      <c r="J1337" s="180" vm="10880">
        <f ca="1"/>
        <v>43924</v>
      </c>
      <c r="K1337" s="180" vm="161">
        <f ca="1"/>
        <v>14.71</v>
      </c>
      <c r="L1337" s="180" vm="5839">
        <f ca="1"/>
        <v>15.5</v>
      </c>
      <c r="M1337" s="180" vm="6031">
        <f ca="1"/>
        <v>15.79</v>
      </c>
      <c r="N1337" s="180" vm="185">
        <f ca="1"/>
        <v>13.51</v>
      </c>
      <c r="O1337" s="180" vm="10881">
        <f ca="1"/>
        <v>1772125</v>
      </c>
      <c r="Q1337" s="182">
        <f t="shared" ca="1" si="41"/>
        <v>-7.3379339279574629E-2</v>
      </c>
    </row>
    <row r="1338" spans="1:17" x14ac:dyDescent="0.25">
      <c r="A1338" s="178">
        <f t="shared" si="42"/>
        <v>1334</v>
      </c>
      <c r="B1338" s="178" vm="10875">
        <f ca="1"/>
        <v>44151</v>
      </c>
      <c r="C1338" s="178" vm="10876">
        <f ca="1"/>
        <v>57.44</v>
      </c>
      <c r="D1338" s="178" vm="10877">
        <f ca="1"/>
        <v>57.535899999999998</v>
      </c>
      <c r="E1338" s="178" vm="10878">
        <f ca="1"/>
        <v>58.42</v>
      </c>
      <c r="F1338" s="178" vm="7113">
        <f ca="1"/>
        <v>56.71</v>
      </c>
      <c r="G1338" s="178" vm="10879">
        <f ca="1"/>
        <v>1015804</v>
      </c>
      <c r="I1338" s="178">
        <f ca="1"/>
        <v>1176</v>
      </c>
      <c r="J1338" s="180" vm="10873">
        <f ca="1"/>
        <v>43923</v>
      </c>
      <c r="K1338" s="180" vm="6032">
        <f ca="1"/>
        <v>15.83</v>
      </c>
      <c r="L1338" s="180" vm="5822">
        <f ca="1"/>
        <v>15.34</v>
      </c>
      <c r="M1338" s="180" vm="6078">
        <f ca="1"/>
        <v>15.99</v>
      </c>
      <c r="N1338" s="180" vm="128">
        <f ca="1"/>
        <v>15.02</v>
      </c>
      <c r="O1338" s="180" vm="10874">
        <f ca="1"/>
        <v>1031069</v>
      </c>
      <c r="Q1338" s="182">
        <f t="shared" ca="1" si="41"/>
        <v>1.8489528953419397E-2</v>
      </c>
    </row>
    <row r="1339" spans="1:17" x14ac:dyDescent="0.25">
      <c r="A1339" s="178">
        <f t="shared" si="42"/>
        <v>1335</v>
      </c>
      <c r="B1339" s="178" vm="10868">
        <f ca="1"/>
        <v>44152</v>
      </c>
      <c r="C1339" s="178" vm="10869">
        <f ca="1"/>
        <v>58</v>
      </c>
      <c r="D1339" s="178" vm="10870">
        <f ca="1"/>
        <v>57</v>
      </c>
      <c r="E1339" s="178" vm="6722">
        <f ca="1"/>
        <v>58.35</v>
      </c>
      <c r="F1339" s="178" vm="10871">
        <f ca="1"/>
        <v>56.2</v>
      </c>
      <c r="G1339" s="178" vm="10872">
        <f ca="1"/>
        <v>944389</v>
      </c>
      <c r="I1339" s="178">
        <f ca="1"/>
        <v>1175</v>
      </c>
      <c r="J1339" s="180" vm="10865">
        <f ca="1"/>
        <v>43922</v>
      </c>
      <c r="K1339" s="180" vm="6052">
        <f ca="1"/>
        <v>15.54</v>
      </c>
      <c r="L1339" s="180" vm="6032">
        <f ca="1"/>
        <v>15.83</v>
      </c>
      <c r="M1339" s="180" vm="5886">
        <f ca="1"/>
        <v>16.25</v>
      </c>
      <c r="N1339" s="180" vm="10866">
        <f ca="1"/>
        <v>15.115</v>
      </c>
      <c r="O1339" s="180" vm="10867">
        <f ca="1"/>
        <v>1094817</v>
      </c>
      <c r="Q1339" s="182">
        <f t="shared" ca="1" si="41"/>
        <v>-8.9207590744339219E-2</v>
      </c>
    </row>
    <row r="1340" spans="1:17" x14ac:dyDescent="0.25">
      <c r="A1340" s="178">
        <f t="shared" si="42"/>
        <v>1336</v>
      </c>
      <c r="B1340" s="178" vm="10860">
        <f ca="1"/>
        <v>44153</v>
      </c>
      <c r="C1340" s="178" vm="10861">
        <f ca="1"/>
        <v>57.88</v>
      </c>
      <c r="D1340" s="178" vm="10862">
        <f ca="1"/>
        <v>58.19</v>
      </c>
      <c r="E1340" s="178" vm="10863">
        <f ca="1"/>
        <v>59.2</v>
      </c>
      <c r="F1340" s="178" vm="7046">
        <f ca="1"/>
        <v>57.56</v>
      </c>
      <c r="G1340" s="178" vm="10864">
        <f ca="1"/>
        <v>897537</v>
      </c>
      <c r="I1340" s="178">
        <f ca="1"/>
        <v>1174</v>
      </c>
      <c r="J1340" s="180" vm="10857">
        <f ca="1"/>
        <v>43921</v>
      </c>
      <c r="K1340" s="180" vm="6616">
        <f ca="1"/>
        <v>16.989999999999998</v>
      </c>
      <c r="L1340" s="180" vm="10858">
        <f ca="1"/>
        <v>17.190000000000001</v>
      </c>
      <c r="M1340" s="180" vm="6440">
        <f ca="1"/>
        <v>18.77</v>
      </c>
      <c r="N1340" s="180" vm="6218">
        <f ca="1"/>
        <v>16.46</v>
      </c>
      <c r="O1340" s="180" vm="10859">
        <f ca="1"/>
        <v>1431274</v>
      </c>
      <c r="Q1340" s="182">
        <f t="shared" ca="1" si="41"/>
        <v>-2.9575945245627823E-2</v>
      </c>
    </row>
    <row r="1341" spans="1:17" x14ac:dyDescent="0.25">
      <c r="A1341" s="178">
        <f t="shared" si="42"/>
        <v>1337</v>
      </c>
      <c r="B1341" s="178" vm="10851">
        <f ca="1"/>
        <v>44154</v>
      </c>
      <c r="C1341" s="178" vm="10852">
        <f ca="1"/>
        <v>58.2</v>
      </c>
      <c r="D1341" s="178" vm="10853">
        <f ca="1"/>
        <v>57.81</v>
      </c>
      <c r="E1341" s="178" vm="10854">
        <f ca="1"/>
        <v>58.63</v>
      </c>
      <c r="F1341" s="178" vm="10855">
        <f ca="1"/>
        <v>57.18</v>
      </c>
      <c r="G1341" s="178" vm="10856">
        <f ca="1"/>
        <v>682373</v>
      </c>
      <c r="I1341" s="178">
        <f ca="1"/>
        <v>1173</v>
      </c>
      <c r="J1341" s="180" vm="10846">
        <f ca="1"/>
        <v>43920</v>
      </c>
      <c r="K1341" s="180" vm="10847">
        <f ca="1"/>
        <v>17.5</v>
      </c>
      <c r="L1341" s="180" vm="6545">
        <f ca="1"/>
        <v>17.91</v>
      </c>
      <c r="M1341" s="180" vm="10848">
        <f ca="1"/>
        <v>18.149999999999999</v>
      </c>
      <c r="N1341" s="180" vm="10849">
        <f ca="1"/>
        <v>16.670000000000002</v>
      </c>
      <c r="O1341" s="180" vm="10850">
        <f ca="1"/>
        <v>1070261</v>
      </c>
      <c r="Q1341" s="182">
        <f t="shared" ca="1" si="41"/>
        <v>-2.9836156285757622E-2</v>
      </c>
    </row>
    <row r="1342" spans="1:17" x14ac:dyDescent="0.25">
      <c r="A1342" s="178">
        <f t="shared" si="42"/>
        <v>1338</v>
      </c>
      <c r="B1342" s="178" vm="10840">
        <f ca="1"/>
        <v>44155</v>
      </c>
      <c r="C1342" s="178" vm="10841">
        <f ca="1"/>
        <v>61.27</v>
      </c>
      <c r="D1342" s="178" vm="10842">
        <f ca="1"/>
        <v>58.41</v>
      </c>
      <c r="E1342" s="178" vm="10843">
        <f ca="1"/>
        <v>61.73</v>
      </c>
      <c r="F1342" s="178" vm="10844">
        <f ca="1"/>
        <v>58.01</v>
      </c>
      <c r="G1342" s="178" vm="10845">
        <f ca="1"/>
        <v>1332075</v>
      </c>
      <c r="I1342" s="178">
        <f ca="1"/>
        <v>1172</v>
      </c>
      <c r="J1342" s="180" vm="10837">
        <f ca="1"/>
        <v>43917</v>
      </c>
      <c r="K1342" s="180" vm="10838">
        <f ca="1"/>
        <v>18.03</v>
      </c>
      <c r="L1342" s="180" vm="6729">
        <f ca="1"/>
        <v>18</v>
      </c>
      <c r="M1342" s="180" vm="6387">
        <f ca="1"/>
        <v>18.510000000000002</v>
      </c>
      <c r="N1342" s="180" vm="5907">
        <f ca="1"/>
        <v>16.579999999999998</v>
      </c>
      <c r="O1342" s="180" vm="10839">
        <f ca="1"/>
        <v>1057544</v>
      </c>
      <c r="Q1342" s="182">
        <f t="shared" ca="1" si="41"/>
        <v>-2.194273446650595E-2</v>
      </c>
    </row>
    <row r="1343" spans="1:17" x14ac:dyDescent="0.25">
      <c r="A1343" s="178">
        <f t="shared" si="42"/>
        <v>1339</v>
      </c>
      <c r="B1343" s="178" vm="10831">
        <f ca="1"/>
        <v>44158</v>
      </c>
      <c r="C1343" s="178" vm="10832">
        <f ca="1"/>
        <v>62.2</v>
      </c>
      <c r="D1343" s="178" vm="10833">
        <f ca="1"/>
        <v>62.508699999999997</v>
      </c>
      <c r="E1343" s="178" vm="10834">
        <f ca="1"/>
        <v>62.924999999999997</v>
      </c>
      <c r="F1343" s="178" vm="10835">
        <f ca="1"/>
        <v>60.215000000000003</v>
      </c>
      <c r="G1343" s="178" vm="10836">
        <f ca="1"/>
        <v>1435705</v>
      </c>
      <c r="I1343" s="178">
        <f ca="1"/>
        <v>1171</v>
      </c>
      <c r="J1343" s="180" vm="10826">
        <f ca="1"/>
        <v>43916</v>
      </c>
      <c r="K1343" s="180" vm="10827">
        <f ca="1"/>
        <v>18.43</v>
      </c>
      <c r="L1343" s="180" vm="10828">
        <f ca="1"/>
        <v>18.88</v>
      </c>
      <c r="M1343" s="180" vm="10829">
        <f ca="1"/>
        <v>19.850000000000001</v>
      </c>
      <c r="N1343" s="180" vm="6534">
        <f ca="1"/>
        <v>17.93</v>
      </c>
      <c r="O1343" s="180" vm="10830">
        <f ca="1"/>
        <v>2284510</v>
      </c>
      <c r="Q1343" s="182">
        <f t="shared" ca="1" si="41"/>
        <v>-1.1330037575713246E-2</v>
      </c>
    </row>
    <row r="1344" spans="1:17" x14ac:dyDescent="0.25">
      <c r="A1344" s="178">
        <f t="shared" si="42"/>
        <v>1340</v>
      </c>
      <c r="B1344" s="178" vm="10820">
        <f ca="1"/>
        <v>44159</v>
      </c>
      <c r="C1344" s="178" vm="10821">
        <f ca="1"/>
        <v>59.87</v>
      </c>
      <c r="D1344" s="178" vm="10822">
        <f ca="1"/>
        <v>62.7</v>
      </c>
      <c r="E1344" s="178" vm="10823">
        <f ca="1"/>
        <v>63.74</v>
      </c>
      <c r="F1344" s="178" vm="10824">
        <f ca="1"/>
        <v>59.64</v>
      </c>
      <c r="G1344" s="178" vm="10825">
        <f ca="1"/>
        <v>1509016</v>
      </c>
      <c r="I1344" s="178">
        <f ca="1"/>
        <v>1170</v>
      </c>
      <c r="J1344" s="180" vm="10818">
        <f ca="1"/>
        <v>43915</v>
      </c>
      <c r="K1344" s="180" vm="6352">
        <f ca="1"/>
        <v>18.64</v>
      </c>
      <c r="L1344" s="180" vm="6052">
        <f ca="1"/>
        <v>15.54</v>
      </c>
      <c r="M1344" s="180" vm="7330">
        <f ca="1"/>
        <v>19.739999999999998</v>
      </c>
      <c r="N1344" s="180" vm="41">
        <f ca="1"/>
        <v>15</v>
      </c>
      <c r="O1344" s="180" vm="10819">
        <f ca="1"/>
        <v>4203326</v>
      </c>
      <c r="Q1344" s="182">
        <f t="shared" ca="1" si="41"/>
        <v>0.212603796619041</v>
      </c>
    </row>
    <row r="1345" spans="1:17" x14ac:dyDescent="0.25">
      <c r="A1345" s="178">
        <f t="shared" si="42"/>
        <v>1341</v>
      </c>
      <c r="B1345" s="178" vm="10812">
        <f ca="1"/>
        <v>44160</v>
      </c>
      <c r="C1345" s="178" vm="10813">
        <f ca="1"/>
        <v>59.99</v>
      </c>
      <c r="D1345" s="178" vm="10814">
        <f ca="1"/>
        <v>59.52</v>
      </c>
      <c r="E1345" s="178" vm="10815">
        <f ca="1"/>
        <v>60.43</v>
      </c>
      <c r="F1345" s="178" vm="10816">
        <f ca="1"/>
        <v>58.81</v>
      </c>
      <c r="G1345" s="178" vm="10817">
        <f ca="1"/>
        <v>985381</v>
      </c>
      <c r="I1345" s="178">
        <f ca="1"/>
        <v>1169</v>
      </c>
      <c r="J1345" s="180" vm="10808">
        <f ca="1"/>
        <v>43914</v>
      </c>
      <c r="K1345" s="180" vm="74">
        <f ca="1"/>
        <v>15.07</v>
      </c>
      <c r="L1345" s="180" vm="5727">
        <f ca="1"/>
        <v>13.46</v>
      </c>
      <c r="M1345" s="180" vm="10809">
        <f ca="1"/>
        <v>15.9299</v>
      </c>
      <c r="N1345" s="180" vm="10810">
        <f ca="1"/>
        <v>13.19</v>
      </c>
      <c r="O1345" s="180" vm="10811">
        <f ca="1"/>
        <v>2084978</v>
      </c>
      <c r="Q1345" s="182">
        <f t="shared" ca="1" si="41"/>
        <v>0.1837824774336296</v>
      </c>
    </row>
    <row r="1346" spans="1:17" x14ac:dyDescent="0.25">
      <c r="A1346" s="178">
        <f t="shared" si="42"/>
        <v>1342</v>
      </c>
      <c r="B1346" s="178" vm="10802">
        <f ca="1"/>
        <v>44162</v>
      </c>
      <c r="C1346" s="178" vm="10803">
        <f ca="1"/>
        <v>59.46</v>
      </c>
      <c r="D1346" s="178" vm="10804">
        <f ca="1"/>
        <v>60.03</v>
      </c>
      <c r="E1346" s="178" vm="10805">
        <f ca="1"/>
        <v>60.71</v>
      </c>
      <c r="F1346" s="178" vm="10806">
        <f ca="1"/>
        <v>58.28</v>
      </c>
      <c r="G1346" s="178" vm="10807">
        <f ca="1"/>
        <v>718878</v>
      </c>
      <c r="I1346" s="178">
        <f ca="1"/>
        <v>1168</v>
      </c>
      <c r="J1346" s="180" vm="10799">
        <f ca="1"/>
        <v>43913</v>
      </c>
      <c r="K1346" s="180" vm="10800">
        <f ca="1"/>
        <v>12.54</v>
      </c>
      <c r="L1346" s="180" vm="713">
        <f ca="1"/>
        <v>10.91</v>
      </c>
      <c r="M1346" s="180" vm="187">
        <f ca="1"/>
        <v>13.27</v>
      </c>
      <c r="N1346" s="180" vm="803">
        <f ca="1"/>
        <v>9.68</v>
      </c>
      <c r="O1346" s="180" vm="10801">
        <f ca="1"/>
        <v>2098262</v>
      </c>
      <c r="Q1346" s="182">
        <f t="shared" ca="1" si="41"/>
        <v>0.1521590440364774</v>
      </c>
    </row>
    <row r="1347" spans="1:17" x14ac:dyDescent="0.25">
      <c r="A1347" s="178">
        <f t="shared" si="42"/>
        <v>1343</v>
      </c>
      <c r="B1347" s="178" vm="10793">
        <f ca="1"/>
        <v>44165</v>
      </c>
      <c r="C1347" s="178" vm="10794">
        <f ca="1"/>
        <v>58.89</v>
      </c>
      <c r="D1347" s="178" vm="10795">
        <f ca="1"/>
        <v>59.55</v>
      </c>
      <c r="E1347" s="178" vm="10796">
        <f ca="1"/>
        <v>60.3</v>
      </c>
      <c r="F1347" s="178" vm="10797">
        <f ca="1"/>
        <v>58.3</v>
      </c>
      <c r="G1347" s="178" vm="10798">
        <f ca="1"/>
        <v>1104266</v>
      </c>
      <c r="I1347" s="178">
        <f ca="1"/>
        <v>1167</v>
      </c>
      <c r="J1347" s="180" vm="10790">
        <f ca="1"/>
        <v>43910</v>
      </c>
      <c r="K1347" s="180" vm="2099">
        <f ca="1"/>
        <v>10.77</v>
      </c>
      <c r="L1347" s="180" vm="10791">
        <f ca="1"/>
        <v>11.79</v>
      </c>
      <c r="M1347" s="180" vm="5523">
        <f ca="1"/>
        <v>13.48</v>
      </c>
      <c r="N1347" s="180" vm="1023">
        <f ca="1"/>
        <v>10.47</v>
      </c>
      <c r="O1347" s="180" vm="10792">
        <f ca="1"/>
        <v>3675705</v>
      </c>
      <c r="Q1347" s="182">
        <f t="shared" ca="1" si="41"/>
        <v>-6.5582544200907172E-2</v>
      </c>
    </row>
    <row r="1348" spans="1:17" x14ac:dyDescent="0.25">
      <c r="A1348" s="178">
        <f t="shared" si="42"/>
        <v>1344</v>
      </c>
      <c r="B1348" s="178" vm="10785">
        <f ca="1"/>
        <v>44166</v>
      </c>
      <c r="C1348" s="178" vm="10786">
        <f ca="1"/>
        <v>62.09</v>
      </c>
      <c r="D1348" s="178" vm="10787">
        <f ca="1"/>
        <v>59.83</v>
      </c>
      <c r="E1348" s="178" vm="10713">
        <f ca="1"/>
        <v>62.41</v>
      </c>
      <c r="F1348" s="178" vm="10788">
        <f ca="1"/>
        <v>59.21</v>
      </c>
      <c r="G1348" s="178" vm="10789">
        <f ca="1"/>
        <v>1727115</v>
      </c>
      <c r="I1348" s="178">
        <f ca="1"/>
        <v>1166</v>
      </c>
      <c r="J1348" s="180" vm="10782">
        <f ca="1"/>
        <v>43909</v>
      </c>
      <c r="K1348" s="180" vm="602">
        <f ca="1"/>
        <v>11.5</v>
      </c>
      <c r="L1348" s="180" vm="473">
        <f ca="1"/>
        <v>10.86</v>
      </c>
      <c r="M1348" s="180" vm="10783">
        <f ca="1"/>
        <v>12.266500000000001</v>
      </c>
      <c r="N1348" s="180" vm="726">
        <f ca="1"/>
        <v>10.71</v>
      </c>
      <c r="O1348" s="180" vm="10784">
        <f ca="1"/>
        <v>2853667</v>
      </c>
      <c r="Q1348" s="182">
        <f t="shared" ca="1" si="41"/>
        <v>5.726072086341507E-2</v>
      </c>
    </row>
    <row r="1349" spans="1:17" x14ac:dyDescent="0.25">
      <c r="A1349" s="178">
        <f t="shared" si="42"/>
        <v>1345</v>
      </c>
      <c r="B1349" s="178" vm="10776">
        <f ca="1"/>
        <v>44167</v>
      </c>
      <c r="C1349" s="178" vm="10777">
        <f ca="1"/>
        <v>61.58</v>
      </c>
      <c r="D1349" s="178" vm="10778">
        <f ca="1"/>
        <v>61.82</v>
      </c>
      <c r="E1349" s="178" vm="10779">
        <f ca="1"/>
        <v>62.15</v>
      </c>
      <c r="F1349" s="178" vm="10780">
        <f ca="1"/>
        <v>59.94</v>
      </c>
      <c r="G1349" s="178" vm="10781">
        <f ca="1"/>
        <v>1368222</v>
      </c>
      <c r="I1349" s="178">
        <f ca="1"/>
        <v>1165</v>
      </c>
      <c r="J1349" s="180" vm="10774">
        <f ca="1"/>
        <v>43908</v>
      </c>
      <c r="K1349" s="180" vm="473">
        <f ca="1"/>
        <v>10.86</v>
      </c>
      <c r="L1349" s="180" vm="5669">
        <f ca="1"/>
        <v>13.56</v>
      </c>
      <c r="M1349" s="180" vm="5669">
        <f ca="1"/>
        <v>13.56</v>
      </c>
      <c r="N1349" s="180" vm="1352">
        <f ca="1"/>
        <v>8.4</v>
      </c>
      <c r="O1349" s="180" vm="10775">
        <f ca="1"/>
        <v>3579039</v>
      </c>
      <c r="Q1349" s="182">
        <f t="shared" ca="1" si="41"/>
        <v>-0.28352981735101362</v>
      </c>
    </row>
    <row r="1350" spans="1:17" x14ac:dyDescent="0.25">
      <c r="A1350" s="178">
        <f t="shared" si="42"/>
        <v>1346</v>
      </c>
      <c r="B1350" s="178" vm="10769">
        <f ca="1"/>
        <v>44168</v>
      </c>
      <c r="C1350" s="178" vm="10770">
        <f ca="1"/>
        <v>62.79</v>
      </c>
      <c r="D1350" s="178" vm="10771">
        <f ca="1"/>
        <v>61.9</v>
      </c>
      <c r="E1350" s="178" vm="6755">
        <f ca="1"/>
        <v>63.89</v>
      </c>
      <c r="F1350" s="178" vm="10772">
        <f ca="1"/>
        <v>61.75</v>
      </c>
      <c r="G1350" s="178" vm="10773">
        <f ca="1"/>
        <v>691967</v>
      </c>
      <c r="I1350" s="178">
        <f ca="1"/>
        <v>1164</v>
      </c>
      <c r="J1350" s="180" vm="10765">
        <f ca="1"/>
        <v>43907</v>
      </c>
      <c r="K1350" s="180" vm="151">
        <f ca="1"/>
        <v>14.42</v>
      </c>
      <c r="L1350" s="180" vm="6580">
        <f ca="1"/>
        <v>16.93</v>
      </c>
      <c r="M1350" s="180" vm="10766">
        <f ca="1"/>
        <v>17.41</v>
      </c>
      <c r="N1350" s="180" vm="10767">
        <f ca="1"/>
        <v>14.01</v>
      </c>
      <c r="O1350" s="180" vm="10768">
        <f ca="1"/>
        <v>2704201</v>
      </c>
      <c r="Q1350" s="182">
        <f t="shared" ref="Q1350:Q1413" ca="1" si="43">LN(K1350/K1351)</f>
        <v>-0.13958101785034577</v>
      </c>
    </row>
    <row r="1351" spans="1:17" x14ac:dyDescent="0.25">
      <c r="A1351" s="178">
        <f t="shared" ref="A1351:A1414" si="44">A1350+1</f>
        <v>1347</v>
      </c>
      <c r="B1351" s="178" vm="10760">
        <f ca="1"/>
        <v>44169</v>
      </c>
      <c r="C1351" s="178" vm="10761">
        <f ca="1"/>
        <v>63.96</v>
      </c>
      <c r="D1351" s="178" vm="10762">
        <f ca="1"/>
        <v>63.63</v>
      </c>
      <c r="E1351" s="178" vm="10669">
        <f ca="1"/>
        <v>64.38</v>
      </c>
      <c r="F1351" s="178" vm="10763">
        <f ca="1"/>
        <v>62.6</v>
      </c>
      <c r="G1351" s="178" vm="10764">
        <f ca="1"/>
        <v>958919</v>
      </c>
      <c r="I1351" s="178">
        <f ca="1"/>
        <v>1163</v>
      </c>
      <c r="J1351" s="180" vm="10756">
        <f ca="1"/>
        <v>43906</v>
      </c>
      <c r="K1351" s="180" vm="5907">
        <f ca="1"/>
        <v>16.579999999999998</v>
      </c>
      <c r="L1351" s="180" vm="10757">
        <f ca="1"/>
        <v>16.16</v>
      </c>
      <c r="M1351" s="180" vm="10758">
        <f ca="1"/>
        <v>17.739999999999998</v>
      </c>
      <c r="N1351" s="180" vm="10757">
        <f ca="1"/>
        <v>16.16</v>
      </c>
      <c r="O1351" s="180" vm="10759">
        <f ca="1"/>
        <v>1904055</v>
      </c>
      <c r="Q1351" s="182">
        <f t="shared" ca="1" si="43"/>
        <v>-0.15397834031799945</v>
      </c>
    </row>
    <row r="1352" spans="1:17" x14ac:dyDescent="0.25">
      <c r="A1352" s="178">
        <f t="shared" si="44"/>
        <v>1348</v>
      </c>
      <c r="B1352" s="178" vm="10750">
        <f ca="1"/>
        <v>44172</v>
      </c>
      <c r="C1352" s="178" vm="10751">
        <f ca="1"/>
        <v>63.77</v>
      </c>
      <c r="D1352" s="178" vm="10752">
        <f ca="1"/>
        <v>63.87</v>
      </c>
      <c r="E1352" s="178" vm="10753">
        <f ca="1"/>
        <v>64</v>
      </c>
      <c r="F1352" s="178" vm="10754">
        <f ca="1"/>
        <v>62.471600000000002</v>
      </c>
      <c r="G1352" s="178" vm="10755">
        <f ca="1"/>
        <v>1232825</v>
      </c>
      <c r="I1352" s="178">
        <f ca="1"/>
        <v>1162</v>
      </c>
      <c r="J1352" s="180" vm="10747">
        <f ca="1"/>
        <v>43903</v>
      </c>
      <c r="K1352" s="180" vm="6405">
        <f ca="1"/>
        <v>19.34</v>
      </c>
      <c r="L1352" s="180" vm="7211">
        <f ca="1"/>
        <v>19.59</v>
      </c>
      <c r="M1352" s="180" vm="10748">
        <f ca="1"/>
        <v>19.934999999999999</v>
      </c>
      <c r="N1352" s="180" vm="6643">
        <f ca="1"/>
        <v>17.03</v>
      </c>
      <c r="O1352" s="180" vm="10749">
        <f ca="1"/>
        <v>1984853</v>
      </c>
      <c r="Q1352" s="182">
        <f t="shared" ca="1" si="43"/>
        <v>6.2954116852000933E-2</v>
      </c>
    </row>
    <row r="1353" spans="1:17" x14ac:dyDescent="0.25">
      <c r="A1353" s="178">
        <f t="shared" si="44"/>
        <v>1349</v>
      </c>
      <c r="B1353" s="178" vm="10741">
        <f ca="1"/>
        <v>44173</v>
      </c>
      <c r="C1353" s="178" vm="10742">
        <f ca="1"/>
        <v>65.319999999999993</v>
      </c>
      <c r="D1353" s="178" vm="10743">
        <f ca="1"/>
        <v>63.258899999999997</v>
      </c>
      <c r="E1353" s="178" vm="10744">
        <f ca="1"/>
        <v>65.41</v>
      </c>
      <c r="F1353" s="178" vm="10745">
        <f ca="1"/>
        <v>63.25</v>
      </c>
      <c r="G1353" s="178" vm="10746">
        <f ca="1"/>
        <v>808080</v>
      </c>
      <c r="I1353" s="178">
        <f ca="1"/>
        <v>1161</v>
      </c>
      <c r="J1353" s="180" vm="10737">
        <f ca="1"/>
        <v>43902</v>
      </c>
      <c r="K1353" s="180" vm="10738">
        <f ca="1"/>
        <v>18.16</v>
      </c>
      <c r="L1353" s="180" vm="6460">
        <f ca="1"/>
        <v>18.86</v>
      </c>
      <c r="M1353" s="180" vm="10739">
        <f ca="1"/>
        <v>20.895</v>
      </c>
      <c r="N1353" s="180" vm="5938">
        <f ca="1"/>
        <v>17.39</v>
      </c>
      <c r="O1353" s="180" vm="10740">
        <f ca="1"/>
        <v>2351962</v>
      </c>
      <c r="Q1353" s="182">
        <f t="shared" ca="1" si="43"/>
        <v>-0.1133680174472667</v>
      </c>
    </row>
    <row r="1354" spans="1:17" x14ac:dyDescent="0.25">
      <c r="A1354" s="178">
        <f t="shared" si="44"/>
        <v>1350</v>
      </c>
      <c r="B1354" s="178" vm="10731">
        <f ca="1"/>
        <v>44174</v>
      </c>
      <c r="C1354" s="178" vm="10732">
        <f ca="1"/>
        <v>62.5</v>
      </c>
      <c r="D1354" s="178" vm="10733">
        <f ca="1"/>
        <v>65.61</v>
      </c>
      <c r="E1354" s="178" vm="10734">
        <f ca="1"/>
        <v>66.55</v>
      </c>
      <c r="F1354" s="178" vm="10735">
        <f ca="1"/>
        <v>62.38</v>
      </c>
      <c r="G1354" s="178" vm="10736">
        <f ca="1"/>
        <v>1519011</v>
      </c>
      <c r="I1354" s="178">
        <f ca="1"/>
        <v>1160</v>
      </c>
      <c r="J1354" s="180" vm="10729">
        <f ca="1"/>
        <v>43901</v>
      </c>
      <c r="K1354" s="180" vm="7067">
        <f ca="1"/>
        <v>20.34</v>
      </c>
      <c r="L1354" s="180" vm="8767">
        <f ca="1"/>
        <v>22.15</v>
      </c>
      <c r="M1354" s="180" vm="9150">
        <f ca="1"/>
        <v>22.66</v>
      </c>
      <c r="N1354" s="180" vm="7222">
        <f ca="1"/>
        <v>20.05</v>
      </c>
      <c r="O1354" s="180" vm="10730">
        <f ca="1"/>
        <v>1333356</v>
      </c>
      <c r="Q1354" s="182">
        <f t="shared" ca="1" si="43"/>
        <v>-0.10536051565782641</v>
      </c>
    </row>
    <row r="1355" spans="1:17" x14ac:dyDescent="0.25">
      <c r="A1355" s="178">
        <f t="shared" si="44"/>
        <v>1351</v>
      </c>
      <c r="B1355" s="178" vm="10723">
        <f ca="1"/>
        <v>44175</v>
      </c>
      <c r="C1355" s="178" vm="10724">
        <f ca="1"/>
        <v>62.96</v>
      </c>
      <c r="D1355" s="178" vm="10725">
        <f ca="1"/>
        <v>63.01</v>
      </c>
      <c r="E1355" s="178" vm="10726">
        <f ca="1"/>
        <v>63.85</v>
      </c>
      <c r="F1355" s="178" vm="10727">
        <f ca="1"/>
        <v>61.77</v>
      </c>
      <c r="G1355" s="178" vm="10728">
        <f ca="1"/>
        <v>1026992</v>
      </c>
      <c r="I1355" s="178">
        <f ca="1"/>
        <v>1159</v>
      </c>
      <c r="J1355" s="180" vm="10718">
        <f ca="1"/>
        <v>43900</v>
      </c>
      <c r="K1355" s="180" vm="10719">
        <f ca="1"/>
        <v>22.6</v>
      </c>
      <c r="L1355" s="180" vm="8766">
        <f ca="1"/>
        <v>22.45</v>
      </c>
      <c r="M1355" s="180" vm="10720">
        <f ca="1"/>
        <v>23.22</v>
      </c>
      <c r="N1355" s="180" vm="10721">
        <f ca="1"/>
        <v>21.1675</v>
      </c>
      <c r="O1355" s="180" vm="10722">
        <f ca="1"/>
        <v>1387530</v>
      </c>
      <c r="Q1355" s="182">
        <f t="shared" ca="1" si="43"/>
        <v>4.7110160237443958E-2</v>
      </c>
    </row>
    <row r="1356" spans="1:17" x14ac:dyDescent="0.25">
      <c r="A1356" s="178">
        <f t="shared" si="44"/>
        <v>1352</v>
      </c>
      <c r="B1356" s="178" vm="10712">
        <f ca="1"/>
        <v>44176</v>
      </c>
      <c r="C1356" s="178" vm="10713">
        <f ca="1"/>
        <v>62.41</v>
      </c>
      <c r="D1356" s="178" vm="10714">
        <f ca="1"/>
        <v>62.877600000000001</v>
      </c>
      <c r="E1356" s="178" vm="10715">
        <f ca="1"/>
        <v>63.335000000000001</v>
      </c>
      <c r="F1356" s="178" vm="10716">
        <f ca="1"/>
        <v>61.8</v>
      </c>
      <c r="G1356" s="178" vm="10717">
        <f ca="1"/>
        <v>847269</v>
      </c>
      <c r="I1356" s="178">
        <f ca="1"/>
        <v>1158</v>
      </c>
      <c r="J1356" s="180" vm="10708">
        <f ca="1"/>
        <v>43899</v>
      </c>
      <c r="K1356" s="180" vm="10709">
        <f ca="1"/>
        <v>21.56</v>
      </c>
      <c r="L1356" s="180" vm="10710">
        <f ca="1"/>
        <v>22.04</v>
      </c>
      <c r="M1356" s="180" vm="9413">
        <f ca="1"/>
        <v>23.38</v>
      </c>
      <c r="N1356" s="180" vm="7054">
        <f ca="1"/>
        <v>21.55</v>
      </c>
      <c r="O1356" s="180" vm="10711">
        <f ca="1"/>
        <v>1442913</v>
      </c>
      <c r="Q1356" s="182">
        <f t="shared" ca="1" si="43"/>
        <v>-0.11675178878763805</v>
      </c>
    </row>
    <row r="1357" spans="1:17" x14ac:dyDescent="0.25">
      <c r="A1357" s="178">
        <f t="shared" si="44"/>
        <v>1353</v>
      </c>
      <c r="B1357" s="178" vm="10703">
        <f ca="1"/>
        <v>44179</v>
      </c>
      <c r="C1357" s="178" vm="10704">
        <f ca="1"/>
        <v>63.64</v>
      </c>
      <c r="D1357" s="178" vm="10705">
        <f ca="1"/>
        <v>63.3</v>
      </c>
      <c r="E1357" s="178" vm="10706">
        <f ca="1"/>
        <v>64.89</v>
      </c>
      <c r="F1357" s="178" vm="10705">
        <f ca="1"/>
        <v>63.3</v>
      </c>
      <c r="G1357" s="178" vm="10707">
        <f ca="1"/>
        <v>798682</v>
      </c>
      <c r="I1357" s="178">
        <f ca="1"/>
        <v>1157</v>
      </c>
      <c r="J1357" s="180" vm="10699">
        <f ca="1"/>
        <v>43896</v>
      </c>
      <c r="K1357" s="180" vm="8252">
        <f ca="1"/>
        <v>24.23</v>
      </c>
      <c r="L1357" s="180" vm="10700">
        <f ca="1"/>
        <v>23.1</v>
      </c>
      <c r="M1357" s="180" vm="9362">
        <f ca="1"/>
        <v>24.38</v>
      </c>
      <c r="N1357" s="180" vm="10701">
        <f ca="1"/>
        <v>23.05</v>
      </c>
      <c r="O1357" s="180" vm="10702">
        <f ca="1"/>
        <v>1873346</v>
      </c>
      <c r="Q1357" s="182">
        <f t="shared" ca="1" si="43"/>
        <v>3.3071547298527352E-3</v>
      </c>
    </row>
    <row r="1358" spans="1:17" x14ac:dyDescent="0.25">
      <c r="A1358" s="178">
        <f t="shared" si="44"/>
        <v>1354</v>
      </c>
      <c r="B1358" s="178" vm="10695">
        <f ca="1"/>
        <v>44180</v>
      </c>
      <c r="C1358" s="178" vm="7294">
        <f ca="1"/>
        <v>65.63</v>
      </c>
      <c r="D1358" s="178" vm="10696">
        <f ca="1"/>
        <v>64.069999999999993</v>
      </c>
      <c r="E1358" s="178" vm="10697">
        <f ca="1"/>
        <v>66.055000000000007</v>
      </c>
      <c r="F1358" s="178" vm="10696">
        <f ca="1"/>
        <v>64.069999999999993</v>
      </c>
      <c r="G1358" s="178" vm="10698">
        <f ca="1"/>
        <v>662722</v>
      </c>
      <c r="I1358" s="178">
        <f ca="1"/>
        <v>1156</v>
      </c>
      <c r="J1358" s="180" vm="10691">
        <f ca="1"/>
        <v>43895</v>
      </c>
      <c r="K1358" s="180" vm="10692">
        <f ca="1"/>
        <v>24.15</v>
      </c>
      <c r="L1358" s="180" vm="8541">
        <f ca="1"/>
        <v>25.9</v>
      </c>
      <c r="M1358" s="180" vm="10693">
        <f ca="1"/>
        <v>26.33</v>
      </c>
      <c r="N1358" s="180" vm="9343">
        <f ca="1"/>
        <v>23.96</v>
      </c>
      <c r="O1358" s="180" vm="10694">
        <f ca="1"/>
        <v>1745578</v>
      </c>
      <c r="Q1358" s="182">
        <f t="shared" ca="1" si="43"/>
        <v>-0.10672604252881832</v>
      </c>
    </row>
    <row r="1359" spans="1:17" x14ac:dyDescent="0.25">
      <c r="A1359" s="178">
        <f t="shared" si="44"/>
        <v>1355</v>
      </c>
      <c r="B1359" s="178" vm="10685">
        <f ca="1"/>
        <v>44181</v>
      </c>
      <c r="C1359" s="178" vm="10686">
        <f ca="1"/>
        <v>65.38</v>
      </c>
      <c r="D1359" s="178" vm="10687">
        <f ca="1"/>
        <v>65.400000000000006</v>
      </c>
      <c r="E1359" s="178" vm="10688">
        <f ca="1"/>
        <v>66.4161</v>
      </c>
      <c r="F1359" s="178" vm="10689">
        <f ca="1"/>
        <v>64.64</v>
      </c>
      <c r="G1359" s="178" vm="10690">
        <f ca="1"/>
        <v>800777</v>
      </c>
      <c r="I1359" s="178">
        <f ca="1"/>
        <v>1155</v>
      </c>
      <c r="J1359" s="180" vm="10683">
        <f ca="1"/>
        <v>43894</v>
      </c>
      <c r="K1359" s="180" vm="7526">
        <f ca="1"/>
        <v>26.87</v>
      </c>
      <c r="L1359" s="180" vm="8484">
        <f ca="1"/>
        <v>26.43</v>
      </c>
      <c r="M1359" s="180" vm="8118">
        <f ca="1"/>
        <v>26.9</v>
      </c>
      <c r="N1359" s="180" vm="8291">
        <f ca="1"/>
        <v>25.5</v>
      </c>
      <c r="O1359" s="180" vm="10684">
        <f ca="1"/>
        <v>1239273</v>
      </c>
      <c r="Q1359" s="182">
        <f t="shared" ca="1" si="43"/>
        <v>3.0225194681989524E-2</v>
      </c>
    </row>
    <row r="1360" spans="1:17" x14ac:dyDescent="0.25">
      <c r="A1360" s="178">
        <f t="shared" si="44"/>
        <v>1356</v>
      </c>
      <c r="B1360" s="178" vm="10677">
        <f ca="1"/>
        <v>44182</v>
      </c>
      <c r="C1360" s="178" vm="10678">
        <f ca="1"/>
        <v>65.27</v>
      </c>
      <c r="D1360" s="178" vm="10679">
        <f ca="1"/>
        <v>66.319999999999993</v>
      </c>
      <c r="E1360" s="178" vm="10680">
        <f ca="1"/>
        <v>66.33</v>
      </c>
      <c r="F1360" s="178" vm="10681">
        <f ca="1"/>
        <v>64.180000000000007</v>
      </c>
      <c r="G1360" s="178" vm="10682">
        <f ca="1"/>
        <v>877251</v>
      </c>
      <c r="I1360" s="178">
        <f ca="1"/>
        <v>1154</v>
      </c>
      <c r="J1360" s="180" vm="10672">
        <f ca="1"/>
        <v>43893</v>
      </c>
      <c r="K1360" s="180" vm="10673">
        <f ca="1"/>
        <v>26.07</v>
      </c>
      <c r="L1360" s="180" vm="10674">
        <f ca="1"/>
        <v>26.83</v>
      </c>
      <c r="M1360" s="180" vm="10648">
        <f ca="1"/>
        <v>28.45</v>
      </c>
      <c r="N1360" s="180" vm="10675">
        <f ca="1"/>
        <v>25.6</v>
      </c>
      <c r="O1360" s="180" vm="10676">
        <f ca="1"/>
        <v>2574065</v>
      </c>
      <c r="Q1360" s="182">
        <f t="shared" ca="1" si="43"/>
        <v>-1.7867800958651026E-2</v>
      </c>
    </row>
    <row r="1361" spans="1:17" x14ac:dyDescent="0.25">
      <c r="A1361" s="178">
        <f t="shared" si="44"/>
        <v>1357</v>
      </c>
      <c r="B1361" s="178" vm="10668">
        <f ca="1"/>
        <v>44183</v>
      </c>
      <c r="C1361" s="178" vm="10669">
        <f ca="1"/>
        <v>64.38</v>
      </c>
      <c r="D1361" s="178" vm="10662">
        <f ca="1"/>
        <v>65.77</v>
      </c>
      <c r="E1361" s="178" vm="10662">
        <f ca="1"/>
        <v>65.77</v>
      </c>
      <c r="F1361" s="178" vm="10670">
        <f ca="1"/>
        <v>63.88</v>
      </c>
      <c r="G1361" s="178" vm="10671">
        <f ca="1"/>
        <v>1262919</v>
      </c>
      <c r="I1361" s="178">
        <f ca="1"/>
        <v>1153</v>
      </c>
      <c r="J1361" s="180" vm="10665">
        <f ca="1"/>
        <v>43892</v>
      </c>
      <c r="K1361" s="180" vm="8539">
        <f ca="1"/>
        <v>26.54</v>
      </c>
      <c r="L1361" s="180" vm="7516">
        <f ca="1"/>
        <v>26.78</v>
      </c>
      <c r="M1361" s="180" vm="10666">
        <f ca="1"/>
        <v>27.19</v>
      </c>
      <c r="N1361" s="180" vm="8411">
        <f ca="1"/>
        <v>25.43</v>
      </c>
      <c r="O1361" s="180" vm="10667">
        <f ca="1"/>
        <v>2160057</v>
      </c>
      <c r="Q1361" s="182">
        <f t="shared" ca="1" si="43"/>
        <v>1.4039312362006914E-2</v>
      </c>
    </row>
    <row r="1362" spans="1:17" x14ac:dyDescent="0.25">
      <c r="A1362" s="178">
        <f t="shared" si="44"/>
        <v>1358</v>
      </c>
      <c r="B1362" s="178" vm="10660">
        <f ca="1"/>
        <v>44186</v>
      </c>
      <c r="C1362" s="178" vm="10644">
        <f ca="1"/>
        <v>65.62</v>
      </c>
      <c r="D1362" s="178" vm="10661">
        <f ca="1"/>
        <v>63.46</v>
      </c>
      <c r="E1362" s="178" vm="10662">
        <f ca="1"/>
        <v>65.77</v>
      </c>
      <c r="F1362" s="178" vm="10663">
        <f ca="1"/>
        <v>63.1</v>
      </c>
      <c r="G1362" s="178" vm="10664">
        <f ca="1"/>
        <v>1050361</v>
      </c>
      <c r="I1362" s="178">
        <f ca="1"/>
        <v>1152</v>
      </c>
      <c r="J1362" s="180" vm="10658">
        <f ca="1"/>
        <v>43889</v>
      </c>
      <c r="K1362" s="180" vm="8521">
        <f ca="1"/>
        <v>26.17</v>
      </c>
      <c r="L1362" s="180" vm="7854">
        <f ca="1"/>
        <v>26.8</v>
      </c>
      <c r="M1362" s="180" vm="8678">
        <f ca="1"/>
        <v>28.29</v>
      </c>
      <c r="N1362" s="180" vm="7582">
        <f ca="1"/>
        <v>25.11</v>
      </c>
      <c r="O1362" s="180" vm="10659">
        <f ca="1"/>
        <v>2954940</v>
      </c>
      <c r="Q1362" s="182">
        <f t="shared" ca="1" si="43"/>
        <v>-8.3534444030285315E-2</v>
      </c>
    </row>
    <row r="1363" spans="1:17" x14ac:dyDescent="0.25">
      <c r="A1363" s="178">
        <f t="shared" si="44"/>
        <v>1359</v>
      </c>
      <c r="B1363" s="178" vm="10652">
        <f ca="1"/>
        <v>44187</v>
      </c>
      <c r="C1363" s="178" vm="10653">
        <f ca="1"/>
        <v>64.760000000000005</v>
      </c>
      <c r="D1363" s="178" vm="10654">
        <f ca="1"/>
        <v>65.89</v>
      </c>
      <c r="E1363" s="178" vm="10655">
        <f ca="1"/>
        <v>65.98</v>
      </c>
      <c r="F1363" s="178" vm="10656">
        <f ca="1"/>
        <v>64.09</v>
      </c>
      <c r="G1363" s="178" vm="10657">
        <f ca="1"/>
        <v>713174</v>
      </c>
      <c r="I1363" s="178">
        <f ca="1"/>
        <v>1151</v>
      </c>
      <c r="J1363" s="180" vm="10647">
        <f ca="1"/>
        <v>43888</v>
      </c>
      <c r="K1363" s="180" vm="10648">
        <f ca="1"/>
        <v>28.45</v>
      </c>
      <c r="L1363" s="180" vm="8023">
        <f ca="1"/>
        <v>28.35</v>
      </c>
      <c r="M1363" s="180" vm="10649">
        <f ca="1"/>
        <v>30.8</v>
      </c>
      <c r="N1363" s="180" vm="10650">
        <f ca="1"/>
        <v>26.77</v>
      </c>
      <c r="O1363" s="180" vm="10651">
        <f ca="1"/>
        <v>4289150</v>
      </c>
      <c r="Q1363" s="182">
        <f t="shared" ca="1" si="43"/>
        <v>-0.17438150625734042</v>
      </c>
    </row>
    <row r="1364" spans="1:17" x14ac:dyDescent="0.25">
      <c r="A1364" s="178">
        <f t="shared" si="44"/>
        <v>1360</v>
      </c>
      <c r="B1364" s="178" vm="10641">
        <f ca="1"/>
        <v>44188</v>
      </c>
      <c r="C1364" s="178" vm="10642">
        <f ca="1"/>
        <v>64.59</v>
      </c>
      <c r="D1364" s="178" vm="10643">
        <f ca="1"/>
        <v>64.77</v>
      </c>
      <c r="E1364" s="178" vm="10644">
        <f ca="1"/>
        <v>65.62</v>
      </c>
      <c r="F1364" s="178" vm="10645">
        <f ca="1"/>
        <v>63.9</v>
      </c>
      <c r="G1364" s="178" vm="10646">
        <f ca="1"/>
        <v>505286</v>
      </c>
      <c r="I1364" s="178">
        <f ca="1"/>
        <v>1150</v>
      </c>
      <c r="J1364" s="180" vm="10636">
        <f ca="1"/>
        <v>43887</v>
      </c>
      <c r="K1364" s="180" vm="10637">
        <f ca="1"/>
        <v>33.869999999999997</v>
      </c>
      <c r="L1364" s="180" vm="10638">
        <f ca="1"/>
        <v>34.44</v>
      </c>
      <c r="M1364" s="180" vm="10037">
        <f ca="1"/>
        <v>35.299999999999997</v>
      </c>
      <c r="N1364" s="180" vm="10639">
        <f ca="1"/>
        <v>33.67</v>
      </c>
      <c r="O1364" s="180" vm="10640">
        <f ca="1"/>
        <v>1686512</v>
      </c>
      <c r="Q1364" s="182">
        <f t="shared" ca="1" si="43"/>
        <v>-9.9883321598330729E-3</v>
      </c>
    </row>
    <row r="1365" spans="1:17" x14ac:dyDescent="0.25">
      <c r="A1365" s="178">
        <f t="shared" si="44"/>
        <v>1361</v>
      </c>
      <c r="B1365" s="178" vm="10631">
        <f ca="1"/>
        <v>44189</v>
      </c>
      <c r="C1365" s="178" vm="10632">
        <f ca="1"/>
        <v>62.69</v>
      </c>
      <c r="D1365" s="178" vm="10633">
        <f ca="1"/>
        <v>65.010000000000005</v>
      </c>
      <c r="E1365" s="178" vm="10633">
        <f ca="1"/>
        <v>65.010000000000005</v>
      </c>
      <c r="F1365" s="178" vm="10634">
        <f ca="1"/>
        <v>62.28</v>
      </c>
      <c r="G1365" s="178" vm="10635">
        <f ca="1"/>
        <v>492052</v>
      </c>
      <c r="I1365" s="178">
        <f ca="1"/>
        <v>1149</v>
      </c>
      <c r="J1365" s="180" vm="10628">
        <f ca="1"/>
        <v>43886</v>
      </c>
      <c r="K1365" s="180" vm="10000">
        <f ca="1"/>
        <v>34.21</v>
      </c>
      <c r="L1365" s="180" vm="10116">
        <f ca="1"/>
        <v>35.659999999999997</v>
      </c>
      <c r="M1365" s="180" vm="10116">
        <f ca="1"/>
        <v>35.659999999999997</v>
      </c>
      <c r="N1365" s="180" vm="10629">
        <f ca="1"/>
        <v>33.82</v>
      </c>
      <c r="O1365" s="180" vm="10630">
        <f ca="1"/>
        <v>1034356</v>
      </c>
      <c r="Q1365" s="182">
        <f t="shared" ca="1" si="43"/>
        <v>-3.3911295367858696E-2</v>
      </c>
    </row>
    <row r="1366" spans="1:17" x14ac:dyDescent="0.25">
      <c r="A1366" s="178">
        <f t="shared" si="44"/>
        <v>1362</v>
      </c>
      <c r="B1366" s="178" vm="10622">
        <f ca="1"/>
        <v>44193</v>
      </c>
      <c r="C1366" s="178" vm="10623">
        <f ca="1"/>
        <v>62.34</v>
      </c>
      <c r="D1366" s="178" vm="10624">
        <f ca="1"/>
        <v>63.13</v>
      </c>
      <c r="E1366" s="178" vm="10625">
        <f ca="1"/>
        <v>63.945</v>
      </c>
      <c r="F1366" s="178" vm="10626">
        <f ca="1"/>
        <v>61.95</v>
      </c>
      <c r="G1366" s="178" vm="10627">
        <f ca="1"/>
        <v>1079419</v>
      </c>
      <c r="I1366" s="178">
        <f ca="1"/>
        <v>1148</v>
      </c>
      <c r="J1366" s="180" vm="10619">
        <f ca="1"/>
        <v>43885</v>
      </c>
      <c r="K1366" s="180" vm="9886">
        <f ca="1"/>
        <v>35.39</v>
      </c>
      <c r="L1366" s="180" vm="10018">
        <f ca="1"/>
        <v>35.159999999999997</v>
      </c>
      <c r="M1366" s="180" vm="10104">
        <f ca="1"/>
        <v>35.594999999999999</v>
      </c>
      <c r="N1366" s="180" vm="10620">
        <f ca="1"/>
        <v>34.18</v>
      </c>
      <c r="O1366" s="180" vm="10621">
        <f ca="1"/>
        <v>1231925</v>
      </c>
      <c r="Q1366" s="182">
        <f t="shared" ca="1" si="43"/>
        <v>-3.6347460703152604E-2</v>
      </c>
    </row>
    <row r="1367" spans="1:17" x14ac:dyDescent="0.25">
      <c r="A1367" s="178">
        <f t="shared" si="44"/>
        <v>1363</v>
      </c>
      <c r="B1367" s="178" vm="10614">
        <f ca="1"/>
        <v>44194</v>
      </c>
      <c r="C1367" s="178" vm="7103">
        <f ca="1"/>
        <v>61.33</v>
      </c>
      <c r="D1367" s="178" vm="10615">
        <f ca="1"/>
        <v>62.49</v>
      </c>
      <c r="E1367" s="178" vm="10616">
        <f ca="1"/>
        <v>63.06</v>
      </c>
      <c r="F1367" s="178" vm="10617">
        <f ca="1"/>
        <v>58.97</v>
      </c>
      <c r="G1367" s="178" vm="10618">
        <f ca="1"/>
        <v>1566204</v>
      </c>
      <c r="I1367" s="178">
        <f ca="1"/>
        <v>1147</v>
      </c>
      <c r="J1367" s="180" vm="10609">
        <f ca="1"/>
        <v>43882</v>
      </c>
      <c r="K1367" s="180" vm="10088">
        <f ca="1"/>
        <v>36.700000000000003</v>
      </c>
      <c r="L1367" s="180" vm="10610">
        <f ca="1"/>
        <v>36.799999999999997</v>
      </c>
      <c r="M1367" s="180" vm="10611">
        <f ca="1"/>
        <v>37.71</v>
      </c>
      <c r="N1367" s="180" vm="10612">
        <f ca="1"/>
        <v>36.200499999999998</v>
      </c>
      <c r="O1367" s="180" vm="10613">
        <f ca="1"/>
        <v>818639</v>
      </c>
      <c r="Q1367" s="182">
        <f t="shared" ca="1" si="43"/>
        <v>-5.4347959859568327E-3</v>
      </c>
    </row>
    <row r="1368" spans="1:17" x14ac:dyDescent="0.25">
      <c r="A1368" s="178">
        <f t="shared" si="44"/>
        <v>1364</v>
      </c>
      <c r="B1368" s="178" vm="10603">
        <f ca="1"/>
        <v>44195</v>
      </c>
      <c r="C1368" s="178" vm="10604">
        <f ca="1"/>
        <v>62.58</v>
      </c>
      <c r="D1368" s="178" vm="10605">
        <f ca="1"/>
        <v>61.79</v>
      </c>
      <c r="E1368" s="178" vm="10606">
        <f ca="1"/>
        <v>62.75</v>
      </c>
      <c r="F1368" s="178" vm="10607">
        <f ca="1"/>
        <v>61.102499999999999</v>
      </c>
      <c r="G1368" s="178" vm="10608">
        <f ca="1"/>
        <v>641247</v>
      </c>
      <c r="I1368" s="178">
        <f ca="1"/>
        <v>1146</v>
      </c>
      <c r="J1368" s="180" vm="10598">
        <f ca="1"/>
        <v>43881</v>
      </c>
      <c r="K1368" s="180" vm="10599">
        <f ca="1"/>
        <v>36.9</v>
      </c>
      <c r="L1368" s="180" vm="10600">
        <f ca="1"/>
        <v>38.729999999999997</v>
      </c>
      <c r="M1368" s="180" vm="10600">
        <f ca="1"/>
        <v>38.729999999999997</v>
      </c>
      <c r="N1368" s="180" vm="10601">
        <f ca="1"/>
        <v>36.26</v>
      </c>
      <c r="O1368" s="180" vm="10602">
        <f ca="1"/>
        <v>882258</v>
      </c>
      <c r="Q1368" s="182">
        <f t="shared" ca="1" si="43"/>
        <v>-5.1496525767175075E-2</v>
      </c>
    </row>
    <row r="1369" spans="1:17" x14ac:dyDescent="0.25">
      <c r="A1369" s="178">
        <f t="shared" si="44"/>
        <v>1365</v>
      </c>
      <c r="B1369" s="178" vm="10592">
        <f ca="1"/>
        <v>44196</v>
      </c>
      <c r="C1369" s="178" vm="10593">
        <f ca="1"/>
        <v>62.66</v>
      </c>
      <c r="D1369" s="178" vm="10594">
        <f ca="1"/>
        <v>62.59</v>
      </c>
      <c r="E1369" s="178" vm="10595">
        <f ca="1"/>
        <v>63.2</v>
      </c>
      <c r="F1369" s="178" vm="10596">
        <f ca="1"/>
        <v>61.76</v>
      </c>
      <c r="G1369" s="178" vm="10597">
        <f ca="1"/>
        <v>670551</v>
      </c>
      <c r="I1369" s="178">
        <f ca="1"/>
        <v>1145</v>
      </c>
      <c r="J1369" s="180" vm="10586">
        <f ca="1"/>
        <v>43880</v>
      </c>
      <c r="K1369" s="180" vm="10587">
        <f ca="1"/>
        <v>38.85</v>
      </c>
      <c r="L1369" s="180" vm="10588">
        <f ca="1"/>
        <v>38.590000000000003</v>
      </c>
      <c r="M1369" s="180" vm="10589">
        <f ca="1"/>
        <v>39.24</v>
      </c>
      <c r="N1369" s="180" vm="10590">
        <f ca="1"/>
        <v>38.299999999999997</v>
      </c>
      <c r="O1369" s="180" vm="10591">
        <f ca="1"/>
        <v>838072</v>
      </c>
      <c r="Q1369" s="182">
        <f t="shared" ca="1" si="43"/>
        <v>1.5041777376045513E-2</v>
      </c>
    </row>
    <row r="1370" spans="1:17" x14ac:dyDescent="0.25">
      <c r="A1370" s="178">
        <f t="shared" si="44"/>
        <v>1366</v>
      </c>
      <c r="B1370" s="178" vm="10580">
        <f ca="1"/>
        <v>44200</v>
      </c>
      <c r="C1370" s="178" vm="10581">
        <f ca="1"/>
        <v>61.56</v>
      </c>
      <c r="D1370" s="178" vm="10582">
        <f ca="1"/>
        <v>63.15</v>
      </c>
      <c r="E1370" s="178" vm="10583">
        <f ca="1"/>
        <v>63.35</v>
      </c>
      <c r="F1370" s="178" vm="10584">
        <f ca="1"/>
        <v>60.67</v>
      </c>
      <c r="G1370" s="178" vm="10585">
        <f ca="1"/>
        <v>1341993</v>
      </c>
      <c r="I1370" s="178">
        <f ca="1"/>
        <v>1144</v>
      </c>
      <c r="J1370" s="180" vm="10575">
        <f ca="1"/>
        <v>43879</v>
      </c>
      <c r="K1370" s="180" vm="10576">
        <f ca="1"/>
        <v>38.270000000000003</v>
      </c>
      <c r="L1370" s="180" vm="10577">
        <f ca="1"/>
        <v>37.06</v>
      </c>
      <c r="M1370" s="180" vm="10578">
        <f ca="1"/>
        <v>38.339300000000001</v>
      </c>
      <c r="N1370" s="180" vm="10577">
        <f ca="1"/>
        <v>37.06</v>
      </c>
      <c r="O1370" s="180" vm="10579">
        <f ca="1"/>
        <v>928645</v>
      </c>
      <c r="Q1370" s="182">
        <f t="shared" ca="1" si="43"/>
        <v>2.5404912204544442E-2</v>
      </c>
    </row>
    <row r="1371" spans="1:17" x14ac:dyDescent="0.25">
      <c r="A1371" s="178">
        <f t="shared" si="44"/>
        <v>1367</v>
      </c>
      <c r="B1371" s="178" vm="10570">
        <f ca="1"/>
        <v>44201</v>
      </c>
      <c r="C1371" s="178" vm="10571">
        <f ca="1"/>
        <v>64.209999999999994</v>
      </c>
      <c r="D1371" s="178" vm="10572">
        <f ca="1"/>
        <v>61.18</v>
      </c>
      <c r="E1371" s="178" vm="10573">
        <f ca="1"/>
        <v>64.86</v>
      </c>
      <c r="F1371" s="178" vm="10572">
        <f ca="1"/>
        <v>61.18</v>
      </c>
      <c r="G1371" s="178" vm="10574">
        <f ca="1"/>
        <v>917472</v>
      </c>
      <c r="I1371" s="178">
        <f ca="1"/>
        <v>1143</v>
      </c>
      <c r="J1371" s="180" vm="10565">
        <f ca="1"/>
        <v>43875</v>
      </c>
      <c r="K1371" s="180" vm="10566">
        <f ca="1"/>
        <v>37.31</v>
      </c>
      <c r="L1371" s="180" vm="10166">
        <f ca="1"/>
        <v>38.700000000000003</v>
      </c>
      <c r="M1371" s="180" vm="10567">
        <f ca="1"/>
        <v>38.96</v>
      </c>
      <c r="N1371" s="180" vm="10568">
        <f ca="1"/>
        <v>37.159999999999997</v>
      </c>
      <c r="O1371" s="180" vm="10569">
        <f ca="1"/>
        <v>614181</v>
      </c>
      <c r="Q1371" s="182">
        <f t="shared" ca="1" si="43"/>
        <v>-3.3213384987069897E-2</v>
      </c>
    </row>
    <row r="1372" spans="1:17" x14ac:dyDescent="0.25">
      <c r="A1372" s="178">
        <f t="shared" si="44"/>
        <v>1368</v>
      </c>
      <c r="B1372" s="178" vm="10559">
        <f ca="1"/>
        <v>44202</v>
      </c>
      <c r="C1372" s="178" vm="10560">
        <f ca="1"/>
        <v>67.62</v>
      </c>
      <c r="D1372" s="178" vm="10561">
        <f ca="1"/>
        <v>64.819999999999993</v>
      </c>
      <c r="E1372" s="178" vm="10562">
        <f ca="1"/>
        <v>67.84</v>
      </c>
      <c r="F1372" s="178" vm="10563">
        <f ca="1"/>
        <v>63.386000000000003</v>
      </c>
      <c r="G1372" s="178" vm="10564">
        <f ca="1"/>
        <v>1279482</v>
      </c>
      <c r="I1372" s="178">
        <f ca="1"/>
        <v>1142</v>
      </c>
      <c r="J1372" s="180" vm="10554">
        <f ca="1"/>
        <v>43874</v>
      </c>
      <c r="K1372" s="180" vm="10153">
        <f ca="1"/>
        <v>38.57</v>
      </c>
      <c r="L1372" s="180" vm="10555">
        <f ca="1"/>
        <v>37.409999999999997</v>
      </c>
      <c r="M1372" s="180" vm="10556">
        <f ca="1"/>
        <v>39.06</v>
      </c>
      <c r="N1372" s="180" vm="10557">
        <f ca="1"/>
        <v>37.4</v>
      </c>
      <c r="O1372" s="180" vm="10558">
        <f ca="1"/>
        <v>723872</v>
      </c>
      <c r="Q1372" s="182">
        <f t="shared" ca="1" si="43"/>
        <v>1.8579626438959621E-2</v>
      </c>
    </row>
    <row r="1373" spans="1:17" x14ac:dyDescent="0.25">
      <c r="A1373" s="178">
        <f t="shared" si="44"/>
        <v>1369</v>
      </c>
      <c r="B1373" s="178" vm="10549">
        <f ca="1"/>
        <v>44203</v>
      </c>
      <c r="C1373" s="178" vm="10550">
        <f ca="1"/>
        <v>67.180000000000007</v>
      </c>
      <c r="D1373" s="178" vm="10551">
        <f ca="1"/>
        <v>68.489999999999995</v>
      </c>
      <c r="E1373" s="178" vm="10552">
        <f ca="1"/>
        <v>70.41</v>
      </c>
      <c r="F1373" s="178" vm="7325">
        <f ca="1"/>
        <v>66.75</v>
      </c>
      <c r="G1373" s="178" vm="10553">
        <f ca="1"/>
        <v>962557</v>
      </c>
      <c r="I1373" s="178">
        <f ca="1"/>
        <v>1141</v>
      </c>
      <c r="J1373" s="180" vm="10544">
        <f ca="1"/>
        <v>43873</v>
      </c>
      <c r="K1373" s="180" vm="10545">
        <f ca="1"/>
        <v>37.86</v>
      </c>
      <c r="L1373" s="180" vm="10546">
        <f ca="1"/>
        <v>36.76</v>
      </c>
      <c r="M1373" s="180" vm="10547">
        <f ca="1"/>
        <v>38.479999999999997</v>
      </c>
      <c r="N1373" s="180" vm="10546">
        <f ca="1"/>
        <v>36.76</v>
      </c>
      <c r="O1373" s="180" vm="10548">
        <f ca="1"/>
        <v>1040117</v>
      </c>
      <c r="Q1373" s="182">
        <f t="shared" ca="1" si="43"/>
        <v>3.6035090054408983E-2</v>
      </c>
    </row>
    <row r="1374" spans="1:17" x14ac:dyDescent="0.25">
      <c r="A1374" s="178">
        <f t="shared" si="44"/>
        <v>1370</v>
      </c>
      <c r="B1374" s="178" vm="10538">
        <f ca="1"/>
        <v>44204</v>
      </c>
      <c r="C1374" s="178" vm="10539">
        <f ca="1"/>
        <v>66.78</v>
      </c>
      <c r="D1374" s="178" vm="10540">
        <f ca="1"/>
        <v>67.8</v>
      </c>
      <c r="E1374" s="178" vm="10541">
        <f ca="1"/>
        <v>68.58</v>
      </c>
      <c r="F1374" s="178" vm="10542">
        <f ca="1"/>
        <v>65.95</v>
      </c>
      <c r="G1374" s="178" vm="10543">
        <f ca="1"/>
        <v>989945</v>
      </c>
      <c r="I1374" s="178">
        <f ca="1"/>
        <v>1140</v>
      </c>
      <c r="J1374" s="180" vm="10532">
        <f ca="1"/>
        <v>43872</v>
      </c>
      <c r="K1374" s="180" vm="10533">
        <f ca="1"/>
        <v>36.520000000000003</v>
      </c>
      <c r="L1374" s="180" vm="10534">
        <f ca="1"/>
        <v>36.56</v>
      </c>
      <c r="M1374" s="180" vm="10535">
        <f ca="1"/>
        <v>37.200000000000003</v>
      </c>
      <c r="N1374" s="180" vm="10536">
        <f ca="1"/>
        <v>36.11</v>
      </c>
      <c r="O1374" s="180" vm="10537">
        <f ca="1"/>
        <v>811301</v>
      </c>
      <c r="Q1374" s="182">
        <f t="shared" ca="1" si="43"/>
        <v>8.2180527841142997E-4</v>
      </c>
    </row>
    <row r="1375" spans="1:17" x14ac:dyDescent="0.25">
      <c r="A1375" s="178">
        <f t="shared" si="44"/>
        <v>1371</v>
      </c>
      <c r="B1375" s="178" vm="10527">
        <f ca="1"/>
        <v>44207</v>
      </c>
      <c r="C1375" s="178" vm="10528">
        <f ca="1"/>
        <v>74.97</v>
      </c>
      <c r="D1375" s="178" vm="6621">
        <f ca="1"/>
        <v>73.599999999999994</v>
      </c>
      <c r="E1375" s="178" vm="10529">
        <f ca="1"/>
        <v>76.379900000000006</v>
      </c>
      <c r="F1375" s="178" vm="10530">
        <f ca="1"/>
        <v>70.87</v>
      </c>
      <c r="G1375" s="178" vm="10531">
        <f ca="1"/>
        <v>3419068</v>
      </c>
      <c r="I1375" s="178">
        <f ca="1"/>
        <v>1139</v>
      </c>
      <c r="J1375" s="180" vm="10521">
        <f ca="1"/>
        <v>43871</v>
      </c>
      <c r="K1375" s="180" vm="10522">
        <f ca="1"/>
        <v>36.49</v>
      </c>
      <c r="L1375" s="180" vm="10523">
        <f ca="1"/>
        <v>37.78</v>
      </c>
      <c r="M1375" s="180" vm="10524">
        <f ca="1"/>
        <v>38</v>
      </c>
      <c r="N1375" s="180" vm="10525">
        <f ca="1"/>
        <v>36.44</v>
      </c>
      <c r="O1375" s="180" vm="10526">
        <f ca="1"/>
        <v>1049561</v>
      </c>
      <c r="Q1375" s="182">
        <f t="shared" ca="1" si="43"/>
        <v>-3.63284937353213E-2</v>
      </c>
    </row>
    <row r="1376" spans="1:17" x14ac:dyDescent="0.25">
      <c r="A1376" s="178">
        <f t="shared" si="44"/>
        <v>1372</v>
      </c>
      <c r="B1376" s="178" vm="10516">
        <f ca="1"/>
        <v>44208</v>
      </c>
      <c r="C1376" s="178" vm="10517">
        <f ca="1"/>
        <v>77.650000000000006</v>
      </c>
      <c r="D1376" s="178" vm="10518">
        <f ca="1"/>
        <v>75.55</v>
      </c>
      <c r="E1376" s="178" vm="10519">
        <f ca="1"/>
        <v>77.900000000000006</v>
      </c>
      <c r="F1376" s="178" vm="6300">
        <f ca="1"/>
        <v>74.489999999999995</v>
      </c>
      <c r="G1376" s="178" vm="10520">
        <f ca="1"/>
        <v>1208087</v>
      </c>
      <c r="I1376" s="178">
        <f ca="1"/>
        <v>1138</v>
      </c>
      <c r="J1376" s="180" vm="10510">
        <f ca="1"/>
        <v>43868</v>
      </c>
      <c r="K1376" s="180" vm="10511">
        <f ca="1"/>
        <v>37.840000000000003</v>
      </c>
      <c r="L1376" s="180" vm="10512">
        <f ca="1"/>
        <v>39.14</v>
      </c>
      <c r="M1376" s="180" vm="10513">
        <f ca="1"/>
        <v>39.47</v>
      </c>
      <c r="N1376" s="180" vm="10514">
        <f ca="1"/>
        <v>37.697000000000003</v>
      </c>
      <c r="O1376" s="180" vm="10515">
        <f ca="1"/>
        <v>931191</v>
      </c>
      <c r="Q1376" s="182">
        <f t="shared" ca="1" si="43"/>
        <v>-3.4544403494062362E-2</v>
      </c>
    </row>
    <row r="1377" spans="1:17" x14ac:dyDescent="0.25">
      <c r="A1377" s="178">
        <f t="shared" si="44"/>
        <v>1373</v>
      </c>
      <c r="B1377" s="178" vm="10504">
        <f ca="1"/>
        <v>44209</v>
      </c>
      <c r="C1377" s="178" vm="10505">
        <f ca="1"/>
        <v>76.36</v>
      </c>
      <c r="D1377" s="178" vm="10506">
        <f ca="1"/>
        <v>77.981899999999996</v>
      </c>
      <c r="E1377" s="178" vm="10507">
        <f ca="1"/>
        <v>78.678600000000003</v>
      </c>
      <c r="F1377" s="178" vm="10508">
        <f ca="1"/>
        <v>75.819999999999993</v>
      </c>
      <c r="G1377" s="178" vm="10509">
        <f ca="1"/>
        <v>818678</v>
      </c>
      <c r="I1377" s="178">
        <f ca="1"/>
        <v>1137</v>
      </c>
      <c r="J1377" s="180" vm="10500">
        <f ca="1"/>
        <v>43867</v>
      </c>
      <c r="K1377" s="180" vm="10463">
        <f ca="1"/>
        <v>39.17</v>
      </c>
      <c r="L1377" s="180" vm="10501">
        <f ca="1"/>
        <v>39.44</v>
      </c>
      <c r="M1377" s="180" vm="10502">
        <f ca="1"/>
        <v>39.75</v>
      </c>
      <c r="N1377" s="180" vm="10492">
        <f ca="1"/>
        <v>39.090000000000003</v>
      </c>
      <c r="O1377" s="180" vm="10503">
        <f ca="1"/>
        <v>337840</v>
      </c>
      <c r="Q1377" s="182">
        <f t="shared" ca="1" si="43"/>
        <v>-6.1084435291722753E-3</v>
      </c>
    </row>
    <row r="1378" spans="1:17" x14ac:dyDescent="0.25">
      <c r="A1378" s="178">
        <f t="shared" si="44"/>
        <v>1374</v>
      </c>
      <c r="B1378" s="178" vm="10496">
        <f ca="1"/>
        <v>44210</v>
      </c>
      <c r="C1378" s="178" vm="6552">
        <f ca="1"/>
        <v>76.010000000000005</v>
      </c>
      <c r="D1378" s="178" vm="3912">
        <f ca="1"/>
        <v>77.27</v>
      </c>
      <c r="E1378" s="178" vm="10497">
        <f ca="1"/>
        <v>78.680000000000007</v>
      </c>
      <c r="F1378" s="178" vm="10498">
        <f ca="1"/>
        <v>75.8</v>
      </c>
      <c r="G1378" s="178" vm="10499">
        <f ca="1"/>
        <v>772629</v>
      </c>
      <c r="I1378" s="178">
        <f ca="1"/>
        <v>1136</v>
      </c>
      <c r="J1378" s="180" vm="10490">
        <f ca="1"/>
        <v>43866</v>
      </c>
      <c r="K1378" s="180" vm="10491">
        <f ca="1"/>
        <v>39.409999999999997</v>
      </c>
      <c r="L1378" s="180" vm="10492">
        <f ca="1"/>
        <v>39.090000000000003</v>
      </c>
      <c r="M1378" s="180" vm="10493">
        <f ca="1"/>
        <v>39.71</v>
      </c>
      <c r="N1378" s="180" vm="10494">
        <f ca="1"/>
        <v>38.69</v>
      </c>
      <c r="O1378" s="180" vm="10495">
        <f ca="1"/>
        <v>490249</v>
      </c>
      <c r="Q1378" s="182">
        <f t="shared" ca="1" si="43"/>
        <v>1.4568947783787934E-2</v>
      </c>
    </row>
    <row r="1379" spans="1:17" x14ac:dyDescent="0.25">
      <c r="A1379" s="178">
        <f t="shared" si="44"/>
        <v>1375</v>
      </c>
      <c r="B1379" s="178" vm="10486">
        <f ca="1"/>
        <v>44211</v>
      </c>
      <c r="C1379" s="178" vm="10487">
        <f ca="1"/>
        <v>75.19</v>
      </c>
      <c r="D1379" s="178" vm="6552">
        <f ca="1"/>
        <v>76.010000000000005</v>
      </c>
      <c r="E1379" s="178" vm="10488">
        <f ca="1"/>
        <v>76.204999999999998</v>
      </c>
      <c r="F1379" s="178" vm="6177">
        <f ca="1"/>
        <v>73.67</v>
      </c>
      <c r="G1379" s="178" vm="10489">
        <f ca="1"/>
        <v>790455</v>
      </c>
      <c r="I1379" s="178">
        <f ca="1"/>
        <v>1135</v>
      </c>
      <c r="J1379" s="180" vm="10480">
        <f ca="1"/>
        <v>43865</v>
      </c>
      <c r="K1379" s="180" vm="10481">
        <f ca="1"/>
        <v>38.840000000000003</v>
      </c>
      <c r="L1379" s="180" vm="10482">
        <f ca="1"/>
        <v>38.229999999999997</v>
      </c>
      <c r="M1379" s="180" vm="10483">
        <f ca="1"/>
        <v>39.78</v>
      </c>
      <c r="N1379" s="180" vm="10484">
        <f ca="1"/>
        <v>38.160800000000002</v>
      </c>
      <c r="O1379" s="180" vm="10485">
        <f ca="1"/>
        <v>869092</v>
      </c>
      <c r="Q1379" s="182">
        <f t="shared" ca="1" si="43"/>
        <v>3.5509790468098823E-2</v>
      </c>
    </row>
    <row r="1380" spans="1:17" x14ac:dyDescent="0.25">
      <c r="A1380" s="178">
        <f t="shared" si="44"/>
        <v>1376</v>
      </c>
      <c r="B1380" s="178" vm="10475">
        <f ca="1"/>
        <v>44215</v>
      </c>
      <c r="C1380" s="178" vm="10476">
        <f ca="1"/>
        <v>76.12</v>
      </c>
      <c r="D1380" s="178" vm="10477">
        <f ca="1"/>
        <v>75.91</v>
      </c>
      <c r="E1380" s="178" vm="6187">
        <f ca="1"/>
        <v>77.11</v>
      </c>
      <c r="F1380" s="178" vm="10478">
        <f ca="1"/>
        <v>74.41</v>
      </c>
      <c r="G1380" s="178" vm="10479">
        <f ca="1"/>
        <v>773789</v>
      </c>
      <c r="I1380" s="178">
        <f ca="1"/>
        <v>1134</v>
      </c>
      <c r="J1380" s="180" vm="10470">
        <f ca="1"/>
        <v>43864</v>
      </c>
      <c r="K1380" s="180" vm="10471">
        <f ca="1"/>
        <v>37.484999999999999</v>
      </c>
      <c r="L1380" s="180" vm="10143">
        <f ca="1"/>
        <v>37.880000000000003</v>
      </c>
      <c r="M1380" s="180" vm="10472">
        <f ca="1"/>
        <v>38.18</v>
      </c>
      <c r="N1380" s="180" vm="10473">
        <f ca="1"/>
        <v>37.35</v>
      </c>
      <c r="O1380" s="180" vm="10474">
        <f ca="1"/>
        <v>1102097</v>
      </c>
      <c r="Q1380" s="182">
        <f t="shared" ca="1" si="43"/>
        <v>-1.1274076573217995E-2</v>
      </c>
    </row>
    <row r="1381" spans="1:17" x14ac:dyDescent="0.25">
      <c r="A1381" s="178">
        <f t="shared" si="44"/>
        <v>1377</v>
      </c>
      <c r="B1381" s="178" vm="10466">
        <f ca="1"/>
        <v>44216</v>
      </c>
      <c r="C1381" s="178" vm="10467">
        <f ca="1"/>
        <v>76.27</v>
      </c>
      <c r="D1381" s="178" vm="6561">
        <f ca="1"/>
        <v>76.92</v>
      </c>
      <c r="E1381" s="178" vm="6084">
        <f ca="1"/>
        <v>78.34</v>
      </c>
      <c r="F1381" s="178" vm="10468">
        <f ca="1"/>
        <v>75.760000000000005</v>
      </c>
      <c r="G1381" s="178" vm="10469">
        <f ca="1"/>
        <v>662129</v>
      </c>
      <c r="I1381" s="178">
        <f ca="1"/>
        <v>1133</v>
      </c>
      <c r="J1381" s="180" vm="10461">
        <f ca="1"/>
        <v>43861</v>
      </c>
      <c r="K1381" s="180" vm="10462">
        <f ca="1"/>
        <v>37.909999999999997</v>
      </c>
      <c r="L1381" s="180" vm="10463">
        <f ca="1"/>
        <v>39.17</v>
      </c>
      <c r="M1381" s="180" vm="10191">
        <f ca="1"/>
        <v>39.29</v>
      </c>
      <c r="N1381" s="180" vm="10464">
        <f ca="1"/>
        <v>37.76</v>
      </c>
      <c r="O1381" s="180" vm="10465">
        <f ca="1"/>
        <v>823058</v>
      </c>
      <c r="Q1381" s="182">
        <f t="shared" ca="1" si="43"/>
        <v>-3.4736514700174054E-2</v>
      </c>
    </row>
    <row r="1382" spans="1:17" x14ac:dyDescent="0.25">
      <c r="A1382" s="178">
        <f t="shared" si="44"/>
        <v>1378</v>
      </c>
      <c r="B1382" s="178" vm="10456">
        <f ca="1"/>
        <v>44217</v>
      </c>
      <c r="C1382" s="178" vm="10457">
        <f ca="1"/>
        <v>73.739999999999995</v>
      </c>
      <c r="D1382" s="178" vm="10458">
        <f ca="1"/>
        <v>76.760000000000005</v>
      </c>
      <c r="E1382" s="178" vm="10459">
        <f ca="1"/>
        <v>77.569599999999994</v>
      </c>
      <c r="F1382" s="178" vm="7692">
        <f ca="1"/>
        <v>73.150000000000006</v>
      </c>
      <c r="G1382" s="178" vm="10460">
        <f ca="1"/>
        <v>964490</v>
      </c>
      <c r="I1382" s="178">
        <f ca="1"/>
        <v>1132</v>
      </c>
      <c r="J1382" s="180" vm="10450">
        <f ca="1"/>
        <v>43860</v>
      </c>
      <c r="K1382" s="180" vm="10451">
        <f ca="1"/>
        <v>39.25</v>
      </c>
      <c r="L1382" s="180" vm="10452">
        <f ca="1"/>
        <v>39.619999999999997</v>
      </c>
      <c r="M1382" s="180" vm="10453">
        <f ca="1"/>
        <v>40.340000000000003</v>
      </c>
      <c r="N1382" s="180" vm="10454">
        <f ca="1"/>
        <v>38.1</v>
      </c>
      <c r="O1382" s="180" vm="10455">
        <f ca="1"/>
        <v>867868</v>
      </c>
      <c r="Q1382" s="182">
        <f t="shared" ca="1" si="43"/>
        <v>-3.3816622379269565E-2</v>
      </c>
    </row>
    <row r="1383" spans="1:17" x14ac:dyDescent="0.25">
      <c r="A1383" s="178">
        <f t="shared" si="44"/>
        <v>1379</v>
      </c>
      <c r="B1383" s="178" vm="10445">
        <f ca="1"/>
        <v>44218</v>
      </c>
      <c r="C1383" s="178" vm="6622">
        <f ca="1"/>
        <v>73.34</v>
      </c>
      <c r="D1383" s="178" vm="10446">
        <f ca="1"/>
        <v>73.48</v>
      </c>
      <c r="E1383" s="178" vm="10447">
        <f ca="1"/>
        <v>75.430000000000007</v>
      </c>
      <c r="F1383" s="178" vm="10448">
        <f ca="1"/>
        <v>72.515000000000001</v>
      </c>
      <c r="G1383" s="178" vm="10449">
        <f ca="1"/>
        <v>989056</v>
      </c>
      <c r="I1383" s="178">
        <f ca="1"/>
        <v>1131</v>
      </c>
      <c r="J1383" s="180" vm="10439">
        <f ca="1"/>
        <v>43859</v>
      </c>
      <c r="K1383" s="180" vm="10440">
        <f ca="1"/>
        <v>40.6</v>
      </c>
      <c r="L1383" s="180" vm="10441">
        <f ca="1"/>
        <v>40.71</v>
      </c>
      <c r="M1383" s="180" vm="10442">
        <f ca="1"/>
        <v>41.24</v>
      </c>
      <c r="N1383" s="180" vm="10443">
        <f ca="1"/>
        <v>40.4</v>
      </c>
      <c r="O1383" s="180" vm="10444">
        <f ca="1"/>
        <v>377494</v>
      </c>
      <c r="Q1383" s="182">
        <f t="shared" ca="1" si="43"/>
        <v>7.3918938933103617E-4</v>
      </c>
    </row>
    <row r="1384" spans="1:17" x14ac:dyDescent="0.25">
      <c r="A1384" s="178">
        <f t="shared" si="44"/>
        <v>1380</v>
      </c>
      <c r="B1384" s="178" vm="10435">
        <f ca="1"/>
        <v>44221</v>
      </c>
      <c r="C1384" s="178" vm="10436">
        <f ca="1"/>
        <v>73.91</v>
      </c>
      <c r="D1384" s="178" vm="6169">
        <f ca="1"/>
        <v>73.180000000000007</v>
      </c>
      <c r="E1384" s="178" vm="6347">
        <f ca="1"/>
        <v>74.75</v>
      </c>
      <c r="F1384" s="178" vm="10437">
        <f ca="1"/>
        <v>71.05</v>
      </c>
      <c r="G1384" s="178" vm="10438">
        <f ca="1"/>
        <v>1102486</v>
      </c>
      <c r="I1384" s="178">
        <f ca="1"/>
        <v>1130</v>
      </c>
      <c r="J1384" s="180" vm="10429">
        <f ca="1"/>
        <v>43858</v>
      </c>
      <c r="K1384" s="180" vm="10430">
        <f ca="1"/>
        <v>40.57</v>
      </c>
      <c r="L1384" s="180" vm="10431">
        <f ca="1"/>
        <v>40.880000000000003</v>
      </c>
      <c r="M1384" s="180" vm="10432">
        <f ca="1"/>
        <v>41.09</v>
      </c>
      <c r="N1384" s="180" vm="10433">
        <f ca="1"/>
        <v>40.229999999999997</v>
      </c>
      <c r="O1384" s="180" vm="10434">
        <f ca="1"/>
        <v>783027</v>
      </c>
      <c r="Q1384" s="182">
        <f t="shared" ca="1" si="43"/>
        <v>2.2208522391457758E-3</v>
      </c>
    </row>
    <row r="1385" spans="1:17" x14ac:dyDescent="0.25">
      <c r="A1385" s="178">
        <f t="shared" si="44"/>
        <v>1381</v>
      </c>
      <c r="B1385" s="178" vm="10425">
        <f ca="1"/>
        <v>44222</v>
      </c>
      <c r="C1385" s="178" vm="6254">
        <f ca="1"/>
        <v>72.239999999999995</v>
      </c>
      <c r="D1385" s="178" vm="7439">
        <f ca="1"/>
        <v>74.56</v>
      </c>
      <c r="E1385" s="178" vm="10426">
        <f ca="1"/>
        <v>74.69</v>
      </c>
      <c r="F1385" s="178" vm="10427">
        <f ca="1"/>
        <v>71.8</v>
      </c>
      <c r="G1385" s="178" vm="10428">
        <f ca="1"/>
        <v>819108</v>
      </c>
      <c r="I1385" s="178">
        <f ca="1"/>
        <v>1129</v>
      </c>
      <c r="J1385" s="180" vm="10422">
        <f ca="1"/>
        <v>43857</v>
      </c>
      <c r="K1385" s="180" vm="10201">
        <f ca="1"/>
        <v>40.479999999999997</v>
      </c>
      <c r="L1385" s="180" vm="10423">
        <f ca="1"/>
        <v>40.15</v>
      </c>
      <c r="M1385" s="180" vm="10271">
        <f ca="1"/>
        <v>41.31</v>
      </c>
      <c r="N1385" s="180" vm="10191">
        <f ca="1"/>
        <v>39.29</v>
      </c>
      <c r="O1385" s="180" vm="10424">
        <f ca="1"/>
        <v>872285</v>
      </c>
      <c r="Q1385" s="182">
        <f t="shared" ca="1" si="43"/>
        <v>-1.9327818785280552E-2</v>
      </c>
    </row>
    <row r="1386" spans="1:17" x14ac:dyDescent="0.25">
      <c r="A1386" s="178">
        <f t="shared" si="44"/>
        <v>1382</v>
      </c>
      <c r="B1386" s="178" vm="10417">
        <f ca="1"/>
        <v>44223</v>
      </c>
      <c r="C1386" s="178" vm="10418">
        <f ca="1"/>
        <v>65.8</v>
      </c>
      <c r="D1386" s="178" vm="10419">
        <f ca="1"/>
        <v>70.430000000000007</v>
      </c>
      <c r="E1386" s="178" vm="10419">
        <f ca="1"/>
        <v>70.430000000000007</v>
      </c>
      <c r="F1386" s="178" vm="10420">
        <f ca="1"/>
        <v>65.37</v>
      </c>
      <c r="G1386" s="178" vm="10421">
        <f ca="1"/>
        <v>2100061</v>
      </c>
      <c r="I1386" s="178">
        <f ca="1"/>
        <v>1128</v>
      </c>
      <c r="J1386" s="180" vm="10411">
        <f ca="1"/>
        <v>43854</v>
      </c>
      <c r="K1386" s="180" vm="10412">
        <f ca="1"/>
        <v>41.27</v>
      </c>
      <c r="L1386" s="180" vm="10413">
        <f ca="1"/>
        <v>42.22</v>
      </c>
      <c r="M1386" s="180" vm="10414">
        <f ca="1"/>
        <v>42.45</v>
      </c>
      <c r="N1386" s="180" vm="10415">
        <f ca="1"/>
        <v>41.03</v>
      </c>
      <c r="O1386" s="180" vm="10416">
        <f ca="1"/>
        <v>607251</v>
      </c>
      <c r="Q1386" s="182">
        <f t="shared" ca="1" si="43"/>
        <v>-2.0386843501284141E-2</v>
      </c>
    </row>
    <row r="1387" spans="1:17" x14ac:dyDescent="0.25">
      <c r="A1387" s="178">
        <f t="shared" si="44"/>
        <v>1383</v>
      </c>
      <c r="B1387" s="178" vm="10406">
        <f ca="1"/>
        <v>44224</v>
      </c>
      <c r="C1387" s="178" vm="10014">
        <f ca="1"/>
        <v>70.37</v>
      </c>
      <c r="D1387" s="178" vm="10407">
        <f ca="1"/>
        <v>67.23</v>
      </c>
      <c r="E1387" s="178" vm="10408">
        <f ca="1"/>
        <v>70.81</v>
      </c>
      <c r="F1387" s="178" vm="10409">
        <f ca="1"/>
        <v>66.7</v>
      </c>
      <c r="G1387" s="178" vm="10410">
        <f ca="1"/>
        <v>1414291</v>
      </c>
      <c r="I1387" s="178">
        <f ca="1"/>
        <v>1127</v>
      </c>
      <c r="J1387" s="180" vm="10400">
        <f ca="1"/>
        <v>43853</v>
      </c>
      <c r="K1387" s="180" vm="10401">
        <f ca="1"/>
        <v>42.12</v>
      </c>
      <c r="L1387" s="180" vm="10402">
        <f ca="1"/>
        <v>42.13</v>
      </c>
      <c r="M1387" s="180" vm="10403">
        <f ca="1"/>
        <v>42.44</v>
      </c>
      <c r="N1387" s="180" vm="10404">
        <f ca="1"/>
        <v>41.54</v>
      </c>
      <c r="O1387" s="180" vm="10405">
        <f ca="1"/>
        <v>777689</v>
      </c>
      <c r="Q1387" s="182">
        <f t="shared" ca="1" si="43"/>
        <v>-5.9178773726930563E-3</v>
      </c>
    </row>
    <row r="1388" spans="1:17" x14ac:dyDescent="0.25">
      <c r="A1388" s="178">
        <f t="shared" si="44"/>
        <v>1384</v>
      </c>
      <c r="B1388" s="178" vm="10395">
        <f ca="1"/>
        <v>44225</v>
      </c>
      <c r="C1388" s="178" vm="10396">
        <f ca="1"/>
        <v>70.02</v>
      </c>
      <c r="D1388" s="178" vm="7682">
        <f ca="1"/>
        <v>70.14</v>
      </c>
      <c r="E1388" s="178" vm="10397">
        <f ca="1"/>
        <v>72.069999999999993</v>
      </c>
      <c r="F1388" s="178" vm="10398">
        <f ca="1"/>
        <v>68.5</v>
      </c>
      <c r="G1388" s="178" vm="10399">
        <f ca="1"/>
        <v>1264099</v>
      </c>
      <c r="I1388" s="178">
        <f ca="1"/>
        <v>1126</v>
      </c>
      <c r="J1388" s="180" vm="10389">
        <f ca="1"/>
        <v>43852</v>
      </c>
      <c r="K1388" s="180" vm="10390">
        <f ca="1"/>
        <v>42.37</v>
      </c>
      <c r="L1388" s="180" vm="10391">
        <f ca="1"/>
        <v>41.98</v>
      </c>
      <c r="M1388" s="180" vm="10392">
        <f ca="1"/>
        <v>42.63</v>
      </c>
      <c r="N1388" s="180" vm="10393">
        <f ca="1"/>
        <v>41.94</v>
      </c>
      <c r="O1388" s="180" vm="10394">
        <f ca="1"/>
        <v>591889</v>
      </c>
      <c r="Q1388" s="182">
        <f t="shared" ca="1" si="43"/>
        <v>1.5699656429613993E-2</v>
      </c>
    </row>
    <row r="1389" spans="1:17" x14ac:dyDescent="0.25">
      <c r="A1389" s="178">
        <f t="shared" si="44"/>
        <v>1385</v>
      </c>
      <c r="B1389" s="178" vm="10384">
        <f ca="1"/>
        <v>44228</v>
      </c>
      <c r="C1389" s="178" vm="10385">
        <f ca="1"/>
        <v>72.77</v>
      </c>
      <c r="D1389" s="178" vm="6016">
        <f ca="1"/>
        <v>71</v>
      </c>
      <c r="E1389" s="178" vm="10386">
        <f ca="1"/>
        <v>72.98</v>
      </c>
      <c r="F1389" s="178" vm="10387">
        <f ca="1"/>
        <v>68.575599999999994</v>
      </c>
      <c r="G1389" s="178" vm="10388">
        <f ca="1"/>
        <v>836827</v>
      </c>
      <c r="I1389" s="178">
        <f ca="1"/>
        <v>1125</v>
      </c>
      <c r="J1389" s="180" vm="10380">
        <f ca="1"/>
        <v>43851</v>
      </c>
      <c r="K1389" s="180" vm="10381">
        <f ca="1"/>
        <v>41.71</v>
      </c>
      <c r="L1389" s="180" vm="10242">
        <f ca="1"/>
        <v>41.21</v>
      </c>
      <c r="M1389" s="180" vm="10382">
        <f ca="1"/>
        <v>41.85</v>
      </c>
      <c r="N1389" s="180" vm="10200">
        <f ca="1"/>
        <v>40.03</v>
      </c>
      <c r="O1389" s="180" vm="10383">
        <f ca="1"/>
        <v>1120995</v>
      </c>
      <c r="Q1389" s="182">
        <f t="shared" ca="1" si="43"/>
        <v>3.121625778986975E-3</v>
      </c>
    </row>
    <row r="1390" spans="1:17" x14ac:dyDescent="0.25">
      <c r="A1390" s="178">
        <f t="shared" si="44"/>
        <v>1386</v>
      </c>
      <c r="B1390" s="178" vm="10375">
        <f ca="1"/>
        <v>44229</v>
      </c>
      <c r="C1390" s="178" vm="10376">
        <f ca="1"/>
        <v>75.459999999999994</v>
      </c>
      <c r="D1390" s="178" vm="6456">
        <f ca="1"/>
        <v>73.72</v>
      </c>
      <c r="E1390" s="178" vm="10377">
        <f ca="1"/>
        <v>76.09</v>
      </c>
      <c r="F1390" s="178" vm="10378">
        <f ca="1"/>
        <v>73.319999999999993</v>
      </c>
      <c r="G1390" s="178" vm="10379">
        <f ca="1"/>
        <v>1425084</v>
      </c>
      <c r="I1390" s="178">
        <f ca="1"/>
        <v>1124</v>
      </c>
      <c r="J1390" s="180" vm="10371">
        <f ca="1"/>
        <v>43847</v>
      </c>
      <c r="K1390" s="180" vm="10372">
        <f ca="1"/>
        <v>41.58</v>
      </c>
      <c r="L1390" s="180" vm="10373">
        <f ca="1"/>
        <v>43.17</v>
      </c>
      <c r="M1390" s="180" vm="10343">
        <f ca="1"/>
        <v>43.19</v>
      </c>
      <c r="N1390" s="180" vm="10252">
        <f ca="1"/>
        <v>41.18</v>
      </c>
      <c r="O1390" s="180" vm="10374">
        <f ca="1"/>
        <v>915201</v>
      </c>
      <c r="Q1390" s="182">
        <f t="shared" ca="1" si="43"/>
        <v>-3.1485616573566466E-2</v>
      </c>
    </row>
    <row r="1391" spans="1:17" x14ac:dyDescent="0.25">
      <c r="A1391" s="178">
        <f t="shared" si="44"/>
        <v>1387</v>
      </c>
      <c r="B1391" s="178" vm="10365">
        <f ca="1"/>
        <v>44230</v>
      </c>
      <c r="C1391" s="178" vm="10366">
        <f ca="1"/>
        <v>74.930000000000007</v>
      </c>
      <c r="D1391" s="178" vm="10367">
        <f ca="1"/>
        <v>75.89</v>
      </c>
      <c r="E1391" s="178" vm="10368">
        <f ca="1"/>
        <v>77.12</v>
      </c>
      <c r="F1391" s="178" vm="10369">
        <f ca="1"/>
        <v>73.95</v>
      </c>
      <c r="G1391" s="178" vm="10370">
        <f ca="1"/>
        <v>736972</v>
      </c>
      <c r="I1391" s="178">
        <f ca="1"/>
        <v>1123</v>
      </c>
      <c r="J1391" s="180" vm="10359">
        <f ca="1"/>
        <v>43846</v>
      </c>
      <c r="K1391" s="180" vm="10360">
        <f ca="1"/>
        <v>42.91</v>
      </c>
      <c r="L1391" s="180" vm="10361">
        <f ca="1"/>
        <v>42.92</v>
      </c>
      <c r="M1391" s="180" vm="10362">
        <f ca="1"/>
        <v>43.51</v>
      </c>
      <c r="N1391" s="180" vm="10363">
        <f ca="1"/>
        <v>42.65</v>
      </c>
      <c r="O1391" s="180" vm="10364">
        <f ca="1"/>
        <v>627729</v>
      </c>
      <c r="Q1391" s="182">
        <f t="shared" ca="1" si="43"/>
        <v>2.5667964156823146E-3</v>
      </c>
    </row>
    <row r="1392" spans="1:17" x14ac:dyDescent="0.25">
      <c r="A1392" s="178">
        <f t="shared" si="44"/>
        <v>1388</v>
      </c>
      <c r="B1392" s="178" vm="10356">
        <f ca="1"/>
        <v>44231</v>
      </c>
      <c r="C1392" s="178" vm="7499">
        <f ca="1"/>
        <v>75.040000000000006</v>
      </c>
      <c r="D1392" s="178" vm="10147">
        <f ca="1"/>
        <v>75.3</v>
      </c>
      <c r="E1392" s="178" vm="6612">
        <f ca="1"/>
        <v>76.8</v>
      </c>
      <c r="F1392" s="178" vm="10357">
        <f ca="1"/>
        <v>74.17</v>
      </c>
      <c r="G1392" s="178" vm="10358">
        <f ca="1"/>
        <v>615297</v>
      </c>
      <c r="I1392" s="178">
        <f ca="1"/>
        <v>1122</v>
      </c>
      <c r="J1392" s="180" vm="10351">
        <f ca="1"/>
        <v>43845</v>
      </c>
      <c r="K1392" s="180" vm="10314">
        <f ca="1"/>
        <v>42.8</v>
      </c>
      <c r="L1392" s="180" vm="10352">
        <f ca="1"/>
        <v>43.03</v>
      </c>
      <c r="M1392" s="180" vm="10353">
        <f ca="1"/>
        <v>43.793799999999997</v>
      </c>
      <c r="N1392" s="180" vm="10354">
        <f ca="1"/>
        <v>42.54</v>
      </c>
      <c r="O1392" s="180" vm="10355">
        <f ca="1"/>
        <v>853486</v>
      </c>
      <c r="Q1392" s="182">
        <f t="shared" ca="1" si="43"/>
        <v>-2.3337233462202116E-3</v>
      </c>
    </row>
    <row r="1393" spans="1:17" x14ac:dyDescent="0.25">
      <c r="A1393" s="178">
        <f t="shared" si="44"/>
        <v>1389</v>
      </c>
      <c r="B1393" s="178" vm="10346">
        <f ca="1"/>
        <v>44232</v>
      </c>
      <c r="C1393" s="178" vm="10347">
        <f ca="1"/>
        <v>75.52</v>
      </c>
      <c r="D1393" s="178" vm="10348">
        <f ca="1"/>
        <v>75.72</v>
      </c>
      <c r="E1393" s="178" vm="3915">
        <f ca="1"/>
        <v>77.16</v>
      </c>
      <c r="F1393" s="178" vm="10349">
        <f ca="1"/>
        <v>74.81</v>
      </c>
      <c r="G1393" s="178" vm="10350">
        <f ca="1"/>
        <v>1062439</v>
      </c>
      <c r="I1393" s="178">
        <f ca="1"/>
        <v>1121</v>
      </c>
      <c r="J1393" s="180" vm="10340">
        <f ca="1"/>
        <v>43844</v>
      </c>
      <c r="K1393" s="180" vm="10341">
        <f ca="1"/>
        <v>42.9</v>
      </c>
      <c r="L1393" s="180" vm="10342">
        <f ca="1"/>
        <v>42.77</v>
      </c>
      <c r="M1393" s="180" vm="10343">
        <f ca="1"/>
        <v>43.19</v>
      </c>
      <c r="N1393" s="180" vm="10344">
        <f ca="1"/>
        <v>41.875</v>
      </c>
      <c r="O1393" s="180" vm="10345">
        <f ca="1"/>
        <v>972989</v>
      </c>
      <c r="Q1393" s="182">
        <f t="shared" ca="1" si="43"/>
        <v>1.5740956988119208E-2</v>
      </c>
    </row>
    <row r="1394" spans="1:17" x14ac:dyDescent="0.25">
      <c r="A1394" s="178">
        <f t="shared" si="44"/>
        <v>1390</v>
      </c>
      <c r="B1394" s="178" vm="10336">
        <f ca="1"/>
        <v>44235</v>
      </c>
      <c r="C1394" s="178" vm="7588">
        <f ca="1"/>
        <v>77.81</v>
      </c>
      <c r="D1394" s="178" vm="10337">
        <f ca="1"/>
        <v>76.959999999999994</v>
      </c>
      <c r="E1394" s="178" vm="10338">
        <f ca="1"/>
        <v>78.47</v>
      </c>
      <c r="F1394" s="178" vm="10148">
        <f ca="1"/>
        <v>76.349999999999994</v>
      </c>
      <c r="G1394" s="178" vm="10339">
        <f ca="1"/>
        <v>870017</v>
      </c>
      <c r="I1394" s="178">
        <f ca="1"/>
        <v>1120</v>
      </c>
      <c r="J1394" s="180" vm="10332">
        <f ca="1"/>
        <v>43843</v>
      </c>
      <c r="K1394" s="180" vm="10262">
        <f ca="1"/>
        <v>42.23</v>
      </c>
      <c r="L1394" s="180" vm="10333">
        <f ca="1"/>
        <v>43.04</v>
      </c>
      <c r="M1394" s="180" vm="10333">
        <f ca="1"/>
        <v>43.04</v>
      </c>
      <c r="N1394" s="180" vm="10334">
        <f ca="1"/>
        <v>40.520000000000003</v>
      </c>
      <c r="O1394" s="180" vm="10335">
        <f ca="1"/>
        <v>1961878</v>
      </c>
      <c r="Q1394" s="182">
        <f t="shared" ca="1" si="43"/>
        <v>-1.5507829582936996E-2</v>
      </c>
    </row>
    <row r="1395" spans="1:17" x14ac:dyDescent="0.25">
      <c r="A1395" s="178">
        <f t="shared" si="44"/>
        <v>1391</v>
      </c>
      <c r="B1395" s="178" vm="10328">
        <f ca="1"/>
        <v>44236</v>
      </c>
      <c r="C1395" s="178" vm="10329">
        <f ca="1"/>
        <v>79.88</v>
      </c>
      <c r="D1395" s="178" vm="6212">
        <f ca="1"/>
        <v>77.48</v>
      </c>
      <c r="E1395" s="178" vm="9954">
        <f ca="1"/>
        <v>81.069999999999993</v>
      </c>
      <c r="F1395" s="178" vm="10330">
        <f ca="1"/>
        <v>77.25</v>
      </c>
      <c r="G1395" s="178" vm="10331">
        <f ca="1"/>
        <v>900882</v>
      </c>
      <c r="I1395" s="178">
        <f ca="1"/>
        <v>1119</v>
      </c>
      <c r="J1395" s="180" vm="10322">
        <f ca="1"/>
        <v>43840</v>
      </c>
      <c r="K1395" s="180" vm="10323">
        <f ca="1"/>
        <v>42.89</v>
      </c>
      <c r="L1395" s="180" vm="10324">
        <f ca="1"/>
        <v>43.28</v>
      </c>
      <c r="M1395" s="180" vm="10325">
        <f ca="1"/>
        <v>43.58</v>
      </c>
      <c r="N1395" s="180" vm="10326">
        <f ca="1"/>
        <v>42.384999999999998</v>
      </c>
      <c r="O1395" s="180" vm="10327">
        <f ca="1"/>
        <v>1477454</v>
      </c>
      <c r="Q1395" s="182">
        <f t="shared" ca="1" si="43"/>
        <v>-1.1820742577570039E-2</v>
      </c>
    </row>
    <row r="1396" spans="1:17" x14ac:dyDescent="0.25">
      <c r="A1396" s="178">
        <f t="shared" si="44"/>
        <v>1392</v>
      </c>
      <c r="B1396" s="178" vm="10318">
        <f ca="1"/>
        <v>44237</v>
      </c>
      <c r="C1396" s="178" vm="7544">
        <f ca="1"/>
        <v>78.73</v>
      </c>
      <c r="D1396" s="178" vm="10319">
        <f ca="1"/>
        <v>81.36</v>
      </c>
      <c r="E1396" s="178" vm="9913">
        <f ca="1"/>
        <v>81.61</v>
      </c>
      <c r="F1396" s="178" vm="10320">
        <f ca="1"/>
        <v>76.814400000000006</v>
      </c>
      <c r="G1396" s="178" vm="10321">
        <f ca="1"/>
        <v>682323</v>
      </c>
      <c r="I1396" s="178">
        <f ca="1"/>
        <v>1118</v>
      </c>
      <c r="J1396" s="180" vm="10312">
        <f ca="1"/>
        <v>43839</v>
      </c>
      <c r="K1396" s="180" vm="10313">
        <f ca="1"/>
        <v>43.4</v>
      </c>
      <c r="L1396" s="180" vm="10314">
        <f ca="1"/>
        <v>42.8</v>
      </c>
      <c r="M1396" s="180" vm="10315">
        <f ca="1"/>
        <v>43.43</v>
      </c>
      <c r="N1396" s="180" vm="10316">
        <f ca="1"/>
        <v>42.58</v>
      </c>
      <c r="O1396" s="180" vm="10317">
        <f ca="1"/>
        <v>1067712</v>
      </c>
      <c r="Q1396" s="182">
        <f t="shared" ca="1" si="43"/>
        <v>1.672901467280654E-2</v>
      </c>
    </row>
    <row r="1397" spans="1:17" x14ac:dyDescent="0.25">
      <c r="A1397" s="178">
        <f t="shared" si="44"/>
        <v>1393</v>
      </c>
      <c r="B1397" s="178" vm="10307">
        <f ca="1"/>
        <v>44238</v>
      </c>
      <c r="C1397" s="178" vm="6130">
        <f ca="1"/>
        <v>79.48</v>
      </c>
      <c r="D1397" s="178" vm="10308">
        <f ca="1"/>
        <v>79.36</v>
      </c>
      <c r="E1397" s="178" vm="10309">
        <f ca="1"/>
        <v>79.908000000000001</v>
      </c>
      <c r="F1397" s="178" vm="10310">
        <f ca="1"/>
        <v>77.530100000000004</v>
      </c>
      <c r="G1397" s="178" vm="10311">
        <f ca="1"/>
        <v>653843</v>
      </c>
      <c r="I1397" s="178">
        <f ca="1"/>
        <v>1117</v>
      </c>
      <c r="J1397" s="180" vm="10301">
        <f ca="1"/>
        <v>43838</v>
      </c>
      <c r="K1397" s="180" vm="10302">
        <f ca="1"/>
        <v>42.68</v>
      </c>
      <c r="L1397" s="180" vm="10303">
        <f ca="1"/>
        <v>41.64</v>
      </c>
      <c r="M1397" s="180" vm="10304">
        <f ca="1"/>
        <v>43.305</v>
      </c>
      <c r="N1397" s="180" vm="10305">
        <f ca="1"/>
        <v>41.5</v>
      </c>
      <c r="O1397" s="180" vm="10306">
        <f ca="1"/>
        <v>1420772</v>
      </c>
      <c r="Q1397" s="182">
        <f t="shared" ca="1" si="43"/>
        <v>2.5389903438702649E-2</v>
      </c>
    </row>
    <row r="1398" spans="1:17" x14ac:dyDescent="0.25">
      <c r="A1398" s="178">
        <f t="shared" si="44"/>
        <v>1394</v>
      </c>
      <c r="B1398" s="178" vm="10295">
        <f ca="1"/>
        <v>44239</v>
      </c>
      <c r="C1398" s="178" vm="10296">
        <f ca="1"/>
        <v>81.709999999999994</v>
      </c>
      <c r="D1398" s="178" vm="10297">
        <f ca="1"/>
        <v>79.22</v>
      </c>
      <c r="E1398" s="178" vm="10298">
        <f ca="1"/>
        <v>81.84</v>
      </c>
      <c r="F1398" s="178" vm="10299">
        <f ca="1"/>
        <v>78.715000000000003</v>
      </c>
      <c r="G1398" s="178" vm="10300">
        <f ca="1"/>
        <v>496046</v>
      </c>
      <c r="I1398" s="178">
        <f ca="1"/>
        <v>1116</v>
      </c>
      <c r="J1398" s="180" vm="10289">
        <f ca="1"/>
        <v>43837</v>
      </c>
      <c r="K1398" s="180" vm="10290">
        <f ca="1"/>
        <v>41.61</v>
      </c>
      <c r="L1398" s="180" vm="10291">
        <f ca="1"/>
        <v>42.51</v>
      </c>
      <c r="M1398" s="180" vm="10292">
        <f ca="1"/>
        <v>42.81</v>
      </c>
      <c r="N1398" s="180" vm="10293">
        <f ca="1"/>
        <v>41.427100000000003</v>
      </c>
      <c r="O1398" s="180" vm="10294">
        <f ca="1"/>
        <v>1127941</v>
      </c>
      <c r="Q1398" s="182">
        <f t="shared" ca="1" si="43"/>
        <v>-1.9043660491649361E-2</v>
      </c>
    </row>
    <row r="1399" spans="1:17" x14ac:dyDescent="0.25">
      <c r="A1399" s="178">
        <f t="shared" si="44"/>
        <v>1395</v>
      </c>
      <c r="B1399" s="178" vm="10286">
        <f ca="1"/>
        <v>44243</v>
      </c>
      <c r="C1399" s="178" vm="9933">
        <f ca="1"/>
        <v>81.239999999999995</v>
      </c>
      <c r="D1399" s="178" vm="10287">
        <f ca="1"/>
        <v>82.46</v>
      </c>
      <c r="E1399" s="178" vm="4097">
        <f ca="1"/>
        <v>83.2</v>
      </c>
      <c r="F1399" s="178" vm="7631">
        <f ca="1"/>
        <v>79.42</v>
      </c>
      <c r="G1399" s="178" vm="10288">
        <f ca="1"/>
        <v>773505</v>
      </c>
      <c r="I1399" s="178">
        <f ca="1"/>
        <v>1115</v>
      </c>
      <c r="J1399" s="180" vm="10280">
        <f ca="1"/>
        <v>43836</v>
      </c>
      <c r="K1399" s="180" vm="10281">
        <f ca="1"/>
        <v>42.41</v>
      </c>
      <c r="L1399" s="180" vm="10282">
        <f ca="1"/>
        <v>41.97</v>
      </c>
      <c r="M1399" s="180" vm="10283">
        <f ca="1"/>
        <v>42.5852</v>
      </c>
      <c r="N1399" s="180" vm="10284">
        <f ca="1"/>
        <v>41.53</v>
      </c>
      <c r="O1399" s="180" vm="10285">
        <f ca="1"/>
        <v>824198</v>
      </c>
      <c r="Q1399" s="182">
        <f t="shared" ca="1" si="43"/>
        <v>7.9304434096294334E-3</v>
      </c>
    </row>
    <row r="1400" spans="1:17" x14ac:dyDescent="0.25">
      <c r="A1400" s="178">
        <f t="shared" si="44"/>
        <v>1396</v>
      </c>
      <c r="B1400" s="178" vm="10275">
        <f ca="1"/>
        <v>44244</v>
      </c>
      <c r="C1400" s="178" vm="10276">
        <f ca="1"/>
        <v>80.040000000000006</v>
      </c>
      <c r="D1400" s="178" vm="7553">
        <f ca="1"/>
        <v>80.83</v>
      </c>
      <c r="E1400" s="178" vm="10277">
        <f ca="1"/>
        <v>80.94</v>
      </c>
      <c r="F1400" s="178" vm="10278">
        <f ca="1"/>
        <v>77.36</v>
      </c>
      <c r="G1400" s="178" vm="10279">
        <f ca="1"/>
        <v>860436</v>
      </c>
      <c r="I1400" s="178">
        <f ca="1"/>
        <v>1114</v>
      </c>
      <c r="J1400" s="180" vm="10269">
        <f ca="1"/>
        <v>43833</v>
      </c>
      <c r="K1400" s="180" vm="10270">
        <f ca="1"/>
        <v>42.075000000000003</v>
      </c>
      <c r="L1400" s="180" vm="10271">
        <f ca="1"/>
        <v>41.31</v>
      </c>
      <c r="M1400" s="180" vm="10272">
        <f ca="1"/>
        <v>42.14</v>
      </c>
      <c r="N1400" s="180" vm="10273">
        <f ca="1"/>
        <v>41.16</v>
      </c>
      <c r="O1400" s="180" vm="10274">
        <f ca="1"/>
        <v>662054</v>
      </c>
      <c r="Q1400" s="182">
        <f t="shared" ca="1" si="43"/>
        <v>7.7542887800053101E-3</v>
      </c>
    </row>
    <row r="1401" spans="1:17" x14ac:dyDescent="0.25">
      <c r="A1401" s="178">
        <f t="shared" si="44"/>
        <v>1397</v>
      </c>
      <c r="B1401" s="178" vm="10264">
        <f ca="1"/>
        <v>44245</v>
      </c>
      <c r="C1401" s="178" vm="10265">
        <f ca="1"/>
        <v>79.900000000000006</v>
      </c>
      <c r="D1401" s="178" vm="10266">
        <f ca="1"/>
        <v>79.53</v>
      </c>
      <c r="E1401" s="178" vm="10267">
        <f ca="1"/>
        <v>80.659000000000006</v>
      </c>
      <c r="F1401" s="178" vm="6065">
        <f ca="1"/>
        <v>76.709999999999994</v>
      </c>
      <c r="G1401" s="178" vm="10268">
        <f ca="1"/>
        <v>870218</v>
      </c>
      <c r="I1401" s="178">
        <f ca="1"/>
        <v>1113</v>
      </c>
      <c r="J1401" s="180" vm="10260">
        <f ca="1"/>
        <v>43832</v>
      </c>
      <c r="K1401" s="180" vm="10261">
        <f ca="1"/>
        <v>41.75</v>
      </c>
      <c r="L1401" s="180" vm="10262">
        <f ca="1"/>
        <v>42.23</v>
      </c>
      <c r="M1401" s="180" vm="10262">
        <f ca="1"/>
        <v>42.23</v>
      </c>
      <c r="N1401" s="180" vm="10229">
        <f ca="1"/>
        <v>41.26</v>
      </c>
      <c r="O1401" s="180" vm="10263">
        <f ca="1"/>
        <v>1024372</v>
      </c>
      <c r="Q1401" s="182">
        <f t="shared" ca="1" si="43"/>
        <v>-3.3476836620789847E-3</v>
      </c>
    </row>
    <row r="1402" spans="1:17" x14ac:dyDescent="0.25">
      <c r="A1402" s="178">
        <f t="shared" si="44"/>
        <v>1398</v>
      </c>
      <c r="B1402" s="178" vm="10254">
        <f ca="1"/>
        <v>44246</v>
      </c>
      <c r="C1402" s="178" vm="10255">
        <f ca="1"/>
        <v>82.37</v>
      </c>
      <c r="D1402" s="178" vm="10256">
        <f ca="1"/>
        <v>81.05</v>
      </c>
      <c r="E1402" s="178" vm="10257">
        <f ca="1"/>
        <v>84.09</v>
      </c>
      <c r="F1402" s="178" vm="10258">
        <f ca="1"/>
        <v>81</v>
      </c>
      <c r="G1402" s="178" vm="10259">
        <f ca="1"/>
        <v>783002</v>
      </c>
      <c r="I1402" s="178">
        <f ca="1"/>
        <v>1112</v>
      </c>
      <c r="J1402" s="180" vm="10248">
        <f ca="1"/>
        <v>43830</v>
      </c>
      <c r="K1402" s="180" vm="10249">
        <f ca="1"/>
        <v>41.89</v>
      </c>
      <c r="L1402" s="180" vm="10250">
        <f ca="1"/>
        <v>41.41</v>
      </c>
      <c r="M1402" s="180" vm="10251">
        <f ca="1"/>
        <v>42.2</v>
      </c>
      <c r="N1402" s="180" vm="10252">
        <f ca="1"/>
        <v>41.18</v>
      </c>
      <c r="O1402" s="180" vm="10253">
        <f ca="1"/>
        <v>753130</v>
      </c>
      <c r="Q1402" s="182">
        <f t="shared" ca="1" si="43"/>
        <v>9.4741969085323265E-3</v>
      </c>
    </row>
    <row r="1403" spans="1:17" x14ac:dyDescent="0.25">
      <c r="A1403" s="178">
        <f t="shared" si="44"/>
        <v>1399</v>
      </c>
      <c r="B1403" s="178" vm="10244">
        <f ca="1"/>
        <v>44249</v>
      </c>
      <c r="C1403" s="178" vm="7785">
        <f ca="1"/>
        <v>83.14</v>
      </c>
      <c r="D1403" s="178" vm="9923">
        <f ca="1"/>
        <v>82.32</v>
      </c>
      <c r="E1403" s="178" vm="10245">
        <f ca="1"/>
        <v>83.98</v>
      </c>
      <c r="F1403" s="178" vm="10246">
        <f ca="1"/>
        <v>81.520099999999999</v>
      </c>
      <c r="G1403" s="178" vm="10247">
        <f ca="1"/>
        <v>1257293</v>
      </c>
      <c r="I1403" s="178">
        <f ca="1"/>
        <v>1111</v>
      </c>
      <c r="J1403" s="180" vm="10238">
        <f ca="1"/>
        <v>43829</v>
      </c>
      <c r="K1403" s="180" vm="10239">
        <f ca="1"/>
        <v>41.494999999999997</v>
      </c>
      <c r="L1403" s="180" vm="10240">
        <f ca="1"/>
        <v>41.62</v>
      </c>
      <c r="M1403" s="180" vm="10241">
        <f ca="1"/>
        <v>42.27</v>
      </c>
      <c r="N1403" s="180" vm="10242">
        <f ca="1"/>
        <v>41.21</v>
      </c>
      <c r="O1403" s="180" vm="10243">
        <f ca="1"/>
        <v>865293</v>
      </c>
      <c r="Q1403" s="182">
        <f t="shared" ca="1" si="43"/>
        <v>5.6794304073055704E-3</v>
      </c>
    </row>
    <row r="1404" spans="1:17" x14ac:dyDescent="0.25">
      <c r="A1404" s="178">
        <f t="shared" si="44"/>
        <v>1400</v>
      </c>
      <c r="B1404" s="178" vm="10234">
        <f ca="1"/>
        <v>44250</v>
      </c>
      <c r="C1404" s="178" vm="10235">
        <f ca="1"/>
        <v>80.010000000000005</v>
      </c>
      <c r="D1404" s="178" vm="7575">
        <f ca="1"/>
        <v>78.040000000000006</v>
      </c>
      <c r="E1404" s="178" vm="10236">
        <f ca="1"/>
        <v>82.028499999999994</v>
      </c>
      <c r="F1404" s="178" vm="10207">
        <f ca="1"/>
        <v>76</v>
      </c>
      <c r="G1404" s="178" vm="10237">
        <f ca="1"/>
        <v>2047554</v>
      </c>
      <c r="I1404" s="178">
        <f ca="1"/>
        <v>1110</v>
      </c>
      <c r="J1404" s="180" vm="10228">
        <f ca="1"/>
        <v>43826</v>
      </c>
      <c r="K1404" s="180" vm="10229">
        <f ca="1"/>
        <v>41.26</v>
      </c>
      <c r="L1404" s="180" vm="10230">
        <f ca="1"/>
        <v>40.729999999999997</v>
      </c>
      <c r="M1404" s="180" vm="10231">
        <f ca="1"/>
        <v>41.38</v>
      </c>
      <c r="N1404" s="180" vm="10232">
        <f ca="1"/>
        <v>40.630000000000003</v>
      </c>
      <c r="O1404" s="180" vm="10233">
        <f ca="1"/>
        <v>693150</v>
      </c>
      <c r="Q1404" s="182">
        <f t="shared" ca="1" si="43"/>
        <v>1.2437667956234065E-2</v>
      </c>
    </row>
    <row r="1405" spans="1:17" x14ac:dyDescent="0.25">
      <c r="A1405" s="178">
        <f t="shared" si="44"/>
        <v>1401</v>
      </c>
      <c r="B1405" s="178" vm="10225">
        <f ca="1"/>
        <v>44251</v>
      </c>
      <c r="C1405" s="178" vm="6669">
        <f ca="1"/>
        <v>77.739999999999995</v>
      </c>
      <c r="D1405" s="178" vm="9869">
        <f ca="1"/>
        <v>80.75</v>
      </c>
      <c r="E1405" s="178" vm="5962">
        <f ca="1"/>
        <v>81.13</v>
      </c>
      <c r="F1405" s="178" vm="10226">
        <f ca="1"/>
        <v>76.739999999999995</v>
      </c>
      <c r="G1405" s="178" vm="10227">
        <f ca="1"/>
        <v>1370165</v>
      </c>
      <c r="I1405" s="178">
        <f ca="1"/>
        <v>1109</v>
      </c>
      <c r="J1405" s="180" vm="10220">
        <f ca="1"/>
        <v>43825</v>
      </c>
      <c r="K1405" s="180" vm="10221">
        <f ca="1"/>
        <v>40.75</v>
      </c>
      <c r="L1405" s="180" vm="10222">
        <f ca="1"/>
        <v>40.119999999999997</v>
      </c>
      <c r="M1405" s="180" vm="10223">
        <f ca="1"/>
        <v>40.79</v>
      </c>
      <c r="N1405" s="180" vm="10179">
        <f ca="1"/>
        <v>40.049999999999997</v>
      </c>
      <c r="O1405" s="180" vm="10224">
        <f ca="1"/>
        <v>622153</v>
      </c>
      <c r="Q1405" s="182">
        <f t="shared" ca="1" si="43"/>
        <v>2.1079515791053913E-2</v>
      </c>
    </row>
    <row r="1406" spans="1:17" x14ac:dyDescent="0.25">
      <c r="A1406" s="178">
        <f t="shared" si="44"/>
        <v>1402</v>
      </c>
      <c r="B1406" s="178" vm="10216">
        <f ca="1"/>
        <v>44252</v>
      </c>
      <c r="C1406" s="178" vm="10217">
        <f ca="1"/>
        <v>75.56</v>
      </c>
      <c r="D1406" s="178" vm="6187">
        <f ca="1"/>
        <v>77.11</v>
      </c>
      <c r="E1406" s="178" vm="6057">
        <f ca="1"/>
        <v>78.650000000000006</v>
      </c>
      <c r="F1406" s="178" vm="10218">
        <f ca="1"/>
        <v>73.959999999999994</v>
      </c>
      <c r="G1406" s="178" vm="10219">
        <f ca="1"/>
        <v>1431713</v>
      </c>
      <c r="I1406" s="178">
        <f ca="1"/>
        <v>1108</v>
      </c>
      <c r="J1406" s="180" vm="10211">
        <f ca="1"/>
        <v>43823</v>
      </c>
      <c r="K1406" s="180" vm="10212">
        <f ca="1"/>
        <v>39.9</v>
      </c>
      <c r="L1406" s="180" vm="10213">
        <f ca="1"/>
        <v>40.22</v>
      </c>
      <c r="M1406" s="180" vm="10213">
        <f ca="1"/>
        <v>40.22</v>
      </c>
      <c r="N1406" s="180" vm="10214">
        <f ca="1"/>
        <v>39.46</v>
      </c>
      <c r="O1406" s="180" vm="10215">
        <f ca="1"/>
        <v>402790</v>
      </c>
      <c r="Q1406" s="182">
        <f t="shared" ca="1" si="43"/>
        <v>-3.2528491086645352E-3</v>
      </c>
    </row>
    <row r="1407" spans="1:17" x14ac:dyDescent="0.25">
      <c r="A1407" s="178">
        <f t="shared" si="44"/>
        <v>1403</v>
      </c>
      <c r="B1407" s="178" vm="10205">
        <f ca="1"/>
        <v>44253</v>
      </c>
      <c r="C1407" s="178" vm="10206">
        <f ca="1"/>
        <v>76.72</v>
      </c>
      <c r="D1407" s="178" vm="10207">
        <f ca="1"/>
        <v>76</v>
      </c>
      <c r="E1407" s="178" vm="10208">
        <f ca="1"/>
        <v>78.08</v>
      </c>
      <c r="F1407" s="178" vm="10209">
        <f ca="1"/>
        <v>74.34</v>
      </c>
      <c r="G1407" s="178" vm="10210">
        <f ca="1"/>
        <v>906173</v>
      </c>
      <c r="I1407" s="178">
        <f ca="1"/>
        <v>1107</v>
      </c>
      <c r="J1407" s="180" vm="10199">
        <f ca="1"/>
        <v>43822</v>
      </c>
      <c r="K1407" s="180" vm="10200">
        <f ca="1"/>
        <v>40.03</v>
      </c>
      <c r="L1407" s="180" vm="10201">
        <f ca="1"/>
        <v>40.479999999999997</v>
      </c>
      <c r="M1407" s="180" vm="10202">
        <f ca="1"/>
        <v>40.49</v>
      </c>
      <c r="N1407" s="180" vm="10203">
        <f ca="1"/>
        <v>39.11</v>
      </c>
      <c r="O1407" s="180" vm="10204">
        <f ca="1"/>
        <v>965127</v>
      </c>
      <c r="Q1407" s="182">
        <f t="shared" ca="1" si="43"/>
        <v>-6.9704041245922093E-3</v>
      </c>
    </row>
    <row r="1408" spans="1:17" x14ac:dyDescent="0.25">
      <c r="A1408" s="178">
        <f t="shared" si="44"/>
        <v>1404</v>
      </c>
      <c r="B1408" s="178" vm="10193">
        <f ca="1"/>
        <v>44256</v>
      </c>
      <c r="C1408" s="178" vm="10194">
        <f ca="1"/>
        <v>80.53</v>
      </c>
      <c r="D1408" s="178" vm="10195">
        <f ca="1"/>
        <v>78.540000000000006</v>
      </c>
      <c r="E1408" s="178" vm="10196">
        <f ca="1"/>
        <v>81.58</v>
      </c>
      <c r="F1408" s="178" vm="10197">
        <f ca="1"/>
        <v>77.83</v>
      </c>
      <c r="G1408" s="178" vm="10198">
        <f ca="1"/>
        <v>1055853</v>
      </c>
      <c r="I1408" s="178">
        <f ca="1"/>
        <v>1106</v>
      </c>
      <c r="J1408" s="180" vm="10187">
        <f ca="1"/>
        <v>43819</v>
      </c>
      <c r="K1408" s="180" vm="10188">
        <f ca="1"/>
        <v>40.31</v>
      </c>
      <c r="L1408" s="180" vm="10189">
        <f ca="1"/>
        <v>39.42</v>
      </c>
      <c r="M1408" s="180" vm="10190">
        <f ca="1"/>
        <v>40.85</v>
      </c>
      <c r="N1408" s="180" vm="10191">
        <f ca="1"/>
        <v>39.29</v>
      </c>
      <c r="O1408" s="180" vm="10192">
        <f ca="1"/>
        <v>2363754</v>
      </c>
      <c r="Q1408" s="182">
        <f t="shared" ca="1" si="43"/>
        <v>2.6393388280759433E-2</v>
      </c>
    </row>
    <row r="1409" spans="1:17" x14ac:dyDescent="0.25">
      <c r="A1409" s="178">
        <f t="shared" si="44"/>
        <v>1405</v>
      </c>
      <c r="B1409" s="178" vm="10182">
        <f ca="1"/>
        <v>44257</v>
      </c>
      <c r="C1409" s="178" vm="7565">
        <f ca="1"/>
        <v>78.27</v>
      </c>
      <c r="D1409" s="178" vm="10183">
        <f ca="1"/>
        <v>80.391800000000003</v>
      </c>
      <c r="E1409" s="178" vm="10184">
        <f ca="1"/>
        <v>81.98</v>
      </c>
      <c r="F1409" s="178" vm="10185">
        <f ca="1"/>
        <v>78.239999999999995</v>
      </c>
      <c r="G1409" s="178" vm="10186">
        <f ca="1"/>
        <v>645214</v>
      </c>
      <c r="I1409" s="178">
        <f ca="1"/>
        <v>1105</v>
      </c>
      <c r="J1409" s="180" vm="10176">
        <f ca="1"/>
        <v>43818</v>
      </c>
      <c r="K1409" s="180" vm="10177">
        <f ca="1"/>
        <v>39.26</v>
      </c>
      <c r="L1409" s="180" vm="10178">
        <f ca="1"/>
        <v>39.21</v>
      </c>
      <c r="M1409" s="180" vm="10179">
        <f ca="1"/>
        <v>40.049999999999997</v>
      </c>
      <c r="N1409" s="180" vm="10180">
        <f ca="1"/>
        <v>39.200000000000003</v>
      </c>
      <c r="O1409" s="180" vm="10181">
        <f ca="1"/>
        <v>1412640</v>
      </c>
      <c r="Q1409" s="182">
        <f t="shared" ca="1" si="43"/>
        <v>-1.0183300269005545E-3</v>
      </c>
    </row>
    <row r="1410" spans="1:17" x14ac:dyDescent="0.25">
      <c r="A1410" s="178">
        <f t="shared" si="44"/>
        <v>1406</v>
      </c>
      <c r="B1410" s="178" vm="10170">
        <f ca="1"/>
        <v>44258</v>
      </c>
      <c r="C1410" s="178" vm="10171">
        <f ca="1"/>
        <v>77.61</v>
      </c>
      <c r="D1410" s="178" vm="10172">
        <f ca="1"/>
        <v>79.47</v>
      </c>
      <c r="E1410" s="178" vm="10173">
        <f ca="1"/>
        <v>79.739999999999995</v>
      </c>
      <c r="F1410" s="178" vm="10174">
        <f ca="1"/>
        <v>76.31</v>
      </c>
      <c r="G1410" s="178" vm="10175">
        <f ca="1"/>
        <v>740481</v>
      </c>
      <c r="I1410" s="178">
        <f ca="1"/>
        <v>1104</v>
      </c>
      <c r="J1410" s="180" vm="10164">
        <f ca="1"/>
        <v>43817</v>
      </c>
      <c r="K1410" s="180" vm="10165">
        <f ca="1"/>
        <v>39.299999999999997</v>
      </c>
      <c r="L1410" s="180" vm="10166">
        <f ca="1"/>
        <v>38.700000000000003</v>
      </c>
      <c r="M1410" s="180" vm="10167">
        <f ca="1"/>
        <v>39.362400000000001</v>
      </c>
      <c r="N1410" s="180" vm="10168">
        <f ca="1"/>
        <v>38.64</v>
      </c>
      <c r="O1410" s="180" vm="10169">
        <f ca="1"/>
        <v>1189868</v>
      </c>
      <c r="Q1410" s="182">
        <f t="shared" ca="1" si="43"/>
        <v>1.8749746655079055E-2</v>
      </c>
    </row>
    <row r="1411" spans="1:17" x14ac:dyDescent="0.25">
      <c r="A1411" s="178">
        <f t="shared" si="44"/>
        <v>1407</v>
      </c>
      <c r="B1411" s="178" vm="10158">
        <f ca="1"/>
        <v>44259</v>
      </c>
      <c r="C1411" s="178" vm="10159">
        <f ca="1"/>
        <v>75.16</v>
      </c>
      <c r="D1411" s="178" vm="10160">
        <f ca="1"/>
        <v>76.81</v>
      </c>
      <c r="E1411" s="178" vm="10161">
        <f ca="1"/>
        <v>77.75</v>
      </c>
      <c r="F1411" s="178" vm="10162">
        <f ca="1"/>
        <v>73.5</v>
      </c>
      <c r="G1411" s="178" vm="10163">
        <f ca="1"/>
        <v>1528425</v>
      </c>
      <c r="I1411" s="178">
        <f ca="1"/>
        <v>1103</v>
      </c>
      <c r="J1411" s="180" vm="10152">
        <f ca="1"/>
        <v>43816</v>
      </c>
      <c r="K1411" s="180" vm="10153">
        <f ca="1"/>
        <v>38.57</v>
      </c>
      <c r="L1411" s="180" vm="10154">
        <f ca="1"/>
        <v>38.03</v>
      </c>
      <c r="M1411" s="180" vm="10155">
        <f ca="1"/>
        <v>38.99</v>
      </c>
      <c r="N1411" s="180" vm="10156">
        <f ca="1"/>
        <v>37.645099999999999</v>
      </c>
      <c r="O1411" s="180" vm="10157">
        <f ca="1"/>
        <v>1192071</v>
      </c>
      <c r="Q1411" s="182">
        <f t="shared" ca="1" si="43"/>
        <v>1.8051503902258768E-2</v>
      </c>
    </row>
    <row r="1412" spans="1:17" x14ac:dyDescent="0.25">
      <c r="A1412" s="178">
        <f t="shared" si="44"/>
        <v>1408</v>
      </c>
      <c r="B1412" s="178" vm="10146">
        <f ca="1"/>
        <v>44260</v>
      </c>
      <c r="C1412" s="178" vm="10147">
        <f ca="1"/>
        <v>75.3</v>
      </c>
      <c r="D1412" s="178" vm="10148">
        <f ca="1"/>
        <v>76.349999999999994</v>
      </c>
      <c r="E1412" s="178" vm="10149">
        <f ca="1"/>
        <v>76.37</v>
      </c>
      <c r="F1412" s="178" vm="10150">
        <f ca="1"/>
        <v>70.340299999999999</v>
      </c>
      <c r="G1412" s="178" vm="10151">
        <f ca="1"/>
        <v>1239340</v>
      </c>
      <c r="I1412" s="178">
        <f ca="1"/>
        <v>1102</v>
      </c>
      <c r="J1412" s="180" vm="10142">
        <f ca="1"/>
        <v>43815</v>
      </c>
      <c r="K1412" s="180" vm="10143">
        <f ca="1"/>
        <v>37.880000000000003</v>
      </c>
      <c r="L1412" s="180" vm="9864">
        <f ca="1"/>
        <v>36.31</v>
      </c>
      <c r="M1412" s="180" vm="10144">
        <f ca="1"/>
        <v>38.189599999999999</v>
      </c>
      <c r="N1412" s="180" vm="10133">
        <f ca="1"/>
        <v>36.119999999999997</v>
      </c>
      <c r="O1412" s="180" vm="10145">
        <f ca="1"/>
        <v>1605852</v>
      </c>
      <c r="Q1412" s="182">
        <f t="shared" ca="1" si="43"/>
        <v>4.7576539769093061E-2</v>
      </c>
    </row>
    <row r="1413" spans="1:17" x14ac:dyDescent="0.25">
      <c r="A1413" s="178">
        <f t="shared" si="44"/>
        <v>1409</v>
      </c>
      <c r="B1413" s="178" vm="10137">
        <f ca="1"/>
        <v>44263</v>
      </c>
      <c r="C1413" s="178" vm="10138">
        <f ca="1"/>
        <v>75.44</v>
      </c>
      <c r="D1413" s="178" vm="6486">
        <f ca="1"/>
        <v>75.41</v>
      </c>
      <c r="E1413" s="178" vm="10139">
        <f ca="1"/>
        <v>78.525700000000001</v>
      </c>
      <c r="F1413" s="178" vm="10140">
        <f ca="1"/>
        <v>74.760000000000005</v>
      </c>
      <c r="G1413" s="178" vm="10141">
        <f ca="1"/>
        <v>874802</v>
      </c>
      <c r="I1413" s="178">
        <f ca="1"/>
        <v>1101</v>
      </c>
      <c r="J1413" s="180" vm="10132">
        <f ca="1"/>
        <v>43812</v>
      </c>
      <c r="K1413" s="180" vm="10133">
        <f ca="1"/>
        <v>36.119999999999997</v>
      </c>
      <c r="L1413" s="180" vm="9918">
        <f ca="1"/>
        <v>35.83</v>
      </c>
      <c r="M1413" s="180" vm="10134">
        <f ca="1"/>
        <v>36.35</v>
      </c>
      <c r="N1413" s="180" vm="10135">
        <f ca="1"/>
        <v>35.729999999999997</v>
      </c>
      <c r="O1413" s="180" vm="10136">
        <f ca="1"/>
        <v>596006</v>
      </c>
      <c r="Q1413" s="182">
        <f t="shared" ca="1" si="43"/>
        <v>5.8309203107931437E-3</v>
      </c>
    </row>
    <row r="1414" spans="1:17" x14ac:dyDescent="0.25">
      <c r="A1414" s="178">
        <f t="shared" si="44"/>
        <v>1410</v>
      </c>
      <c r="B1414" s="178" vm="10129">
        <f ca="1"/>
        <v>44264</v>
      </c>
      <c r="C1414" s="178" vm="5994">
        <f ca="1"/>
        <v>76.819999999999993</v>
      </c>
      <c r="D1414" s="178" vm="10044">
        <f ca="1"/>
        <v>76.7</v>
      </c>
      <c r="E1414" s="178" vm="10130">
        <f ca="1"/>
        <v>78.13</v>
      </c>
      <c r="F1414" s="178" vm="6158">
        <f ca="1"/>
        <v>76.099999999999994</v>
      </c>
      <c r="G1414" s="178" vm="10131">
        <f ca="1"/>
        <v>907777</v>
      </c>
      <c r="I1414" s="178">
        <f ca="1"/>
        <v>1100</v>
      </c>
      <c r="J1414" s="180" vm="10124">
        <f ca="1"/>
        <v>43811</v>
      </c>
      <c r="K1414" s="180" vm="10125">
        <f ca="1"/>
        <v>35.909999999999997</v>
      </c>
      <c r="L1414" s="180" vm="10126">
        <f ca="1"/>
        <v>35.65</v>
      </c>
      <c r="M1414" s="180" vm="10127">
        <f ca="1"/>
        <v>36.19</v>
      </c>
      <c r="N1414" s="180" vm="9888">
        <f ca="1"/>
        <v>35.29</v>
      </c>
      <c r="O1414" s="180" vm="10128">
        <f ca="1"/>
        <v>897418</v>
      </c>
      <c r="Q1414" s="182">
        <f t="shared" ref="Q1414:Q1477" ca="1" si="45">LN(K1414/K1415)</f>
        <v>6.9861958029971824E-3</v>
      </c>
    </row>
    <row r="1415" spans="1:17" x14ac:dyDescent="0.25">
      <c r="A1415" s="178">
        <f t="shared" ref="A1415:A1478" si="46">A1414+1</f>
        <v>1411</v>
      </c>
      <c r="B1415" s="178" vm="10120">
        <f ca="1"/>
        <v>44265</v>
      </c>
      <c r="C1415" s="178" vm="6170">
        <f ca="1"/>
        <v>77.69</v>
      </c>
      <c r="D1415" s="178" vm="6066">
        <f ca="1"/>
        <v>78</v>
      </c>
      <c r="E1415" s="178" vm="10121">
        <f ca="1"/>
        <v>80.9054</v>
      </c>
      <c r="F1415" s="178" vm="10122">
        <f ca="1"/>
        <v>76.89</v>
      </c>
      <c r="G1415" s="178" vm="10123">
        <f ca="1"/>
        <v>924428</v>
      </c>
      <c r="I1415" s="178">
        <f ca="1"/>
        <v>1099</v>
      </c>
      <c r="J1415" s="180" vm="10115">
        <f ca="1"/>
        <v>43810</v>
      </c>
      <c r="K1415" s="180" vm="10116">
        <f ca="1"/>
        <v>35.659999999999997</v>
      </c>
      <c r="L1415" s="180" vm="10117">
        <f ca="1"/>
        <v>35.57</v>
      </c>
      <c r="M1415" s="180" vm="10118">
        <f ca="1"/>
        <v>35.71</v>
      </c>
      <c r="N1415" s="180" vm="9874">
        <f ca="1"/>
        <v>35.07</v>
      </c>
      <c r="O1415" s="180" vm="10119">
        <f ca="1"/>
        <v>663280</v>
      </c>
      <c r="Q1415" s="182">
        <f t="shared" ca="1" si="45"/>
        <v>1.8244338791576326E-3</v>
      </c>
    </row>
    <row r="1416" spans="1:17" x14ac:dyDescent="0.25">
      <c r="A1416" s="178">
        <f t="shared" si="46"/>
        <v>1412</v>
      </c>
      <c r="B1416" s="178" vm="10109">
        <f ca="1"/>
        <v>44266</v>
      </c>
      <c r="C1416" s="178" vm="10110">
        <f ca="1"/>
        <v>82.56</v>
      </c>
      <c r="D1416" s="178" vm="10111">
        <f ca="1"/>
        <v>78.739999999999995</v>
      </c>
      <c r="E1416" s="178" vm="10112">
        <f ca="1"/>
        <v>82.82</v>
      </c>
      <c r="F1416" s="178" vm="10113">
        <f ca="1"/>
        <v>77.8</v>
      </c>
      <c r="G1416" s="178" vm="10114">
        <f ca="1"/>
        <v>1376269</v>
      </c>
      <c r="I1416" s="178">
        <f ca="1"/>
        <v>1098</v>
      </c>
      <c r="J1416" s="180" vm="10103">
        <f ca="1"/>
        <v>43809</v>
      </c>
      <c r="K1416" s="180" vm="10104">
        <f ca="1"/>
        <v>35.594999999999999</v>
      </c>
      <c r="L1416" s="180" vm="10105">
        <f ca="1"/>
        <v>36.15</v>
      </c>
      <c r="M1416" s="180" vm="10106">
        <f ca="1"/>
        <v>36.450000000000003</v>
      </c>
      <c r="N1416" s="180" vm="10107">
        <f ca="1"/>
        <v>35.369999999999997</v>
      </c>
      <c r="O1416" s="180" vm="10108">
        <f ca="1"/>
        <v>822288</v>
      </c>
      <c r="Q1416" s="182">
        <f t="shared" ca="1" si="45"/>
        <v>-1.8785774738974539E-2</v>
      </c>
    </row>
    <row r="1417" spans="1:17" x14ac:dyDescent="0.25">
      <c r="A1417" s="178">
        <f t="shared" si="46"/>
        <v>1413</v>
      </c>
      <c r="B1417" s="178" vm="10099">
        <f ca="1"/>
        <v>44267</v>
      </c>
      <c r="C1417" s="178" vm="3941">
        <f ca="1"/>
        <v>81.63</v>
      </c>
      <c r="D1417" s="178" vm="10100">
        <f ca="1"/>
        <v>81.31</v>
      </c>
      <c r="E1417" s="178" vm="6390">
        <f ca="1"/>
        <v>83.59</v>
      </c>
      <c r="F1417" s="178" vm="10101">
        <f ca="1"/>
        <v>80.730400000000003</v>
      </c>
      <c r="G1417" s="178" vm="10102">
        <f ca="1"/>
        <v>933832</v>
      </c>
      <c r="I1417" s="178">
        <f ca="1"/>
        <v>1097</v>
      </c>
      <c r="J1417" s="180" vm="10095">
        <f ca="1"/>
        <v>43808</v>
      </c>
      <c r="K1417" s="180" vm="10096">
        <f ca="1"/>
        <v>36.270000000000003</v>
      </c>
      <c r="L1417" s="180" vm="10087">
        <f ca="1"/>
        <v>35.46</v>
      </c>
      <c r="M1417" s="180" vm="10097">
        <f ca="1"/>
        <v>36.39</v>
      </c>
      <c r="N1417" s="180" vm="10037">
        <f ca="1"/>
        <v>35.299999999999997</v>
      </c>
      <c r="O1417" s="180" vm="10098">
        <f ca="1"/>
        <v>949577</v>
      </c>
      <c r="Q1417" s="182">
        <f t="shared" ca="1" si="45"/>
        <v>2.2585652648749288E-2</v>
      </c>
    </row>
    <row r="1418" spans="1:17" x14ac:dyDescent="0.25">
      <c r="A1418" s="178">
        <f t="shared" si="46"/>
        <v>1414</v>
      </c>
      <c r="B1418" s="178" vm="10092">
        <f ca="1"/>
        <v>44270</v>
      </c>
      <c r="C1418" s="178" vm="4114">
        <f ca="1"/>
        <v>84.8</v>
      </c>
      <c r="D1418" s="178" vm="10093">
        <f ca="1"/>
        <v>82</v>
      </c>
      <c r="E1418" s="178" vm="4213">
        <f ca="1"/>
        <v>86.4</v>
      </c>
      <c r="F1418" s="178" vm="3941">
        <f ca="1"/>
        <v>81.63</v>
      </c>
      <c r="G1418" s="178" vm="10094">
        <f ca="1"/>
        <v>1058099</v>
      </c>
      <c r="I1418" s="178">
        <f ca="1"/>
        <v>1096</v>
      </c>
      <c r="J1418" s="180" vm="10086">
        <f ca="1"/>
        <v>43805</v>
      </c>
      <c r="K1418" s="180" vm="10087">
        <f ca="1"/>
        <v>35.46</v>
      </c>
      <c r="L1418" s="180" vm="10088">
        <f ca="1"/>
        <v>36.700000000000003</v>
      </c>
      <c r="M1418" s="180" vm="10089">
        <f ca="1"/>
        <v>36.979999999999997</v>
      </c>
      <c r="N1418" s="180" vm="10090">
        <f ca="1"/>
        <v>35.409999999999997</v>
      </c>
      <c r="O1418" s="180" vm="10091">
        <f ca="1"/>
        <v>1140285</v>
      </c>
      <c r="Q1418" s="182">
        <f t="shared" ca="1" si="45"/>
        <v>-3.3280941765497042E-2</v>
      </c>
    </row>
    <row r="1419" spans="1:17" x14ac:dyDescent="0.25">
      <c r="A1419" s="178">
        <f t="shared" si="46"/>
        <v>1415</v>
      </c>
      <c r="B1419" s="178" vm="10081">
        <f ca="1"/>
        <v>44271</v>
      </c>
      <c r="C1419" s="178" vm="10082">
        <f ca="1"/>
        <v>81.599999999999994</v>
      </c>
      <c r="D1419" s="178" vm="10083">
        <f ca="1"/>
        <v>84.79</v>
      </c>
      <c r="E1419" s="178" vm="10083">
        <f ca="1"/>
        <v>84.79</v>
      </c>
      <c r="F1419" s="178" vm="10084">
        <f ca="1"/>
        <v>81.33</v>
      </c>
      <c r="G1419" s="178" vm="10085">
        <f ca="1"/>
        <v>780775</v>
      </c>
      <c r="I1419" s="178">
        <f ca="1"/>
        <v>1095</v>
      </c>
      <c r="J1419" s="180" vm="10076">
        <f ca="1"/>
        <v>43804</v>
      </c>
      <c r="K1419" s="180" vm="9948">
        <f ca="1"/>
        <v>36.659999999999997</v>
      </c>
      <c r="L1419" s="180" vm="10077">
        <f ca="1"/>
        <v>36.159999999999997</v>
      </c>
      <c r="M1419" s="180" vm="10078">
        <f ca="1"/>
        <v>36.99</v>
      </c>
      <c r="N1419" s="180" vm="10079">
        <f ca="1"/>
        <v>35.630000000000003</v>
      </c>
      <c r="O1419" s="180" vm="10080">
        <f ca="1"/>
        <v>1490369</v>
      </c>
      <c r="Q1419" s="182">
        <f t="shared" ca="1" si="45"/>
        <v>2.1227537252042863E-2</v>
      </c>
    </row>
    <row r="1420" spans="1:17" x14ac:dyDescent="0.25">
      <c r="A1420" s="178">
        <f t="shared" si="46"/>
        <v>1416</v>
      </c>
      <c r="B1420" s="178" vm="10071">
        <f ca="1"/>
        <v>44272</v>
      </c>
      <c r="C1420" s="178" vm="10072">
        <f ca="1"/>
        <v>81.66</v>
      </c>
      <c r="D1420" s="178" vm="10073">
        <f ca="1"/>
        <v>81.260000000000005</v>
      </c>
      <c r="E1420" s="178" vm="10074">
        <f ca="1"/>
        <v>81.805000000000007</v>
      </c>
      <c r="F1420" s="178" vm="9857">
        <f ca="1"/>
        <v>79.040000000000006</v>
      </c>
      <c r="G1420" s="178" vm="10075">
        <f ca="1"/>
        <v>971147</v>
      </c>
      <c r="I1420" s="178">
        <f ca="1"/>
        <v>1094</v>
      </c>
      <c r="J1420" s="180" vm="10066">
        <f ca="1"/>
        <v>43803</v>
      </c>
      <c r="K1420" s="180" vm="10067">
        <f ca="1"/>
        <v>35.89</v>
      </c>
      <c r="L1420" s="180" vm="9800">
        <f ca="1"/>
        <v>34.33</v>
      </c>
      <c r="M1420" s="180" vm="10068">
        <f ca="1"/>
        <v>36.14</v>
      </c>
      <c r="N1420" s="180" vm="10069">
        <f ca="1"/>
        <v>33.97</v>
      </c>
      <c r="O1420" s="180" vm="10070">
        <f ca="1"/>
        <v>1746522</v>
      </c>
      <c r="Q1420" s="182">
        <f t="shared" ca="1" si="45"/>
        <v>4.764843669546856E-2</v>
      </c>
    </row>
    <row r="1421" spans="1:17" x14ac:dyDescent="0.25">
      <c r="A1421" s="178">
        <f t="shared" si="46"/>
        <v>1417</v>
      </c>
      <c r="B1421" s="178" vm="10060">
        <f ca="1"/>
        <v>44273</v>
      </c>
      <c r="C1421" s="178" vm="10061">
        <f ca="1"/>
        <v>77.87</v>
      </c>
      <c r="D1421" s="178" vm="10062">
        <f ca="1"/>
        <v>80.569999999999993</v>
      </c>
      <c r="E1421" s="178" vm="10063">
        <f ca="1"/>
        <v>81.778999999999996</v>
      </c>
      <c r="F1421" s="178" vm="10064">
        <f ca="1"/>
        <v>77.403800000000004</v>
      </c>
      <c r="G1421" s="178" vm="10065">
        <f ca="1"/>
        <v>914062</v>
      </c>
      <c r="I1421" s="178">
        <f ca="1"/>
        <v>1093</v>
      </c>
      <c r="J1421" s="180" vm="10055">
        <f ca="1"/>
        <v>43802</v>
      </c>
      <c r="K1421" s="180" vm="10056">
        <f ca="1"/>
        <v>34.22</v>
      </c>
      <c r="L1421" s="180" vm="9789">
        <f ca="1"/>
        <v>33.21</v>
      </c>
      <c r="M1421" s="180" vm="10057">
        <f ca="1"/>
        <v>34.270000000000003</v>
      </c>
      <c r="N1421" s="180" vm="10058">
        <f ca="1"/>
        <v>32.75</v>
      </c>
      <c r="O1421" s="180" vm="10059">
        <f ca="1"/>
        <v>1724691</v>
      </c>
      <c r="Q1421" s="182">
        <f t="shared" ca="1" si="45"/>
        <v>2.3356568032040097E-2</v>
      </c>
    </row>
    <row r="1422" spans="1:17" x14ac:dyDescent="0.25">
      <c r="A1422" s="178">
        <f t="shared" si="46"/>
        <v>1418</v>
      </c>
      <c r="B1422" s="178" vm="10050">
        <f ca="1"/>
        <v>44274</v>
      </c>
      <c r="C1422" s="178" vm="10051">
        <f ca="1"/>
        <v>77.209999999999994</v>
      </c>
      <c r="D1422" s="178" vm="10052">
        <f ca="1"/>
        <v>77.63</v>
      </c>
      <c r="E1422" s="178" vm="10053">
        <f ca="1"/>
        <v>78.020300000000006</v>
      </c>
      <c r="F1422" s="178" vm="7500">
        <f ca="1"/>
        <v>75.12</v>
      </c>
      <c r="G1422" s="178" vm="10054">
        <f ca="1"/>
        <v>2126621</v>
      </c>
      <c r="I1422" s="178">
        <f ca="1"/>
        <v>1092</v>
      </c>
      <c r="J1422" s="180" vm="10046">
        <f ca="1"/>
        <v>43801</v>
      </c>
      <c r="K1422" s="180" vm="9780">
        <f ca="1"/>
        <v>33.43</v>
      </c>
      <c r="L1422" s="180" vm="10047">
        <f ca="1"/>
        <v>34.979999999999997</v>
      </c>
      <c r="M1422" s="180" vm="10037">
        <f ca="1"/>
        <v>35.299999999999997</v>
      </c>
      <c r="N1422" s="180" vm="10048">
        <f ca="1"/>
        <v>33.314999999999998</v>
      </c>
      <c r="O1422" s="180" vm="10049">
        <f ca="1"/>
        <v>1418014</v>
      </c>
      <c r="Q1422" s="182">
        <f t="shared" ca="1" si="45"/>
        <v>-4.303312877637424E-2</v>
      </c>
    </row>
    <row r="1423" spans="1:17" x14ac:dyDescent="0.25">
      <c r="A1423" s="178">
        <f t="shared" si="46"/>
        <v>1419</v>
      </c>
      <c r="B1423" s="178" vm="10040">
        <f ca="1"/>
        <v>44277</v>
      </c>
      <c r="C1423" s="178" vm="10041">
        <f ca="1"/>
        <v>79.03</v>
      </c>
      <c r="D1423" s="178" vm="10042">
        <f ca="1"/>
        <v>77.876000000000005</v>
      </c>
      <c r="E1423" s="178" vm="10043">
        <f ca="1"/>
        <v>79.8</v>
      </c>
      <c r="F1423" s="178" vm="10044">
        <f ca="1"/>
        <v>76.7</v>
      </c>
      <c r="G1423" s="178" vm="10045">
        <f ca="1"/>
        <v>927877</v>
      </c>
      <c r="I1423" s="178">
        <f ca="1"/>
        <v>1091</v>
      </c>
      <c r="J1423" s="180" vm="10034">
        <f ca="1"/>
        <v>43798</v>
      </c>
      <c r="K1423" s="180" vm="10035">
        <f ca="1"/>
        <v>34.9</v>
      </c>
      <c r="L1423" s="180" vm="10036">
        <f ca="1"/>
        <v>35.1</v>
      </c>
      <c r="M1423" s="180" vm="10037">
        <f ca="1"/>
        <v>35.299999999999997</v>
      </c>
      <c r="N1423" s="180" vm="10038">
        <f ca="1"/>
        <v>34.89</v>
      </c>
      <c r="O1423" s="180" vm="10039">
        <f ca="1"/>
        <v>421128</v>
      </c>
      <c r="Q1423" s="182">
        <f t="shared" ca="1" si="45"/>
        <v>-1.0971115244412069E-2</v>
      </c>
    </row>
    <row r="1424" spans="1:17" x14ac:dyDescent="0.25">
      <c r="A1424" s="178">
        <f t="shared" si="46"/>
        <v>1420</v>
      </c>
      <c r="B1424" s="178" vm="10031">
        <f ca="1"/>
        <v>44278</v>
      </c>
      <c r="C1424" s="178" vm="10032">
        <f ca="1"/>
        <v>75.14</v>
      </c>
      <c r="D1424" s="178" vm="6584">
        <f ca="1"/>
        <v>78.69</v>
      </c>
      <c r="E1424" s="178" vm="6585">
        <f ca="1"/>
        <v>80.59</v>
      </c>
      <c r="F1424" s="178" vm="6467">
        <f ca="1"/>
        <v>74.599999999999994</v>
      </c>
      <c r="G1424" s="178" vm="10033">
        <f ca="1"/>
        <v>1431880</v>
      </c>
      <c r="I1424" s="178">
        <f ca="1"/>
        <v>1090</v>
      </c>
      <c r="J1424" s="180" vm="10026">
        <f ca="1"/>
        <v>43796</v>
      </c>
      <c r="K1424" s="180" vm="10027">
        <f ca="1"/>
        <v>35.284999999999997</v>
      </c>
      <c r="L1424" s="180" vm="10028">
        <f ca="1"/>
        <v>35.770000000000003</v>
      </c>
      <c r="M1424" s="180" vm="10029">
        <f ca="1"/>
        <v>35.86</v>
      </c>
      <c r="N1424" s="180" vm="9908">
        <f ca="1"/>
        <v>34.96</v>
      </c>
      <c r="O1424" s="180" vm="10030">
        <f ca="1"/>
        <v>813820</v>
      </c>
      <c r="Q1424" s="182">
        <f t="shared" ca="1" si="45"/>
        <v>-5.5112129885851327E-3</v>
      </c>
    </row>
    <row r="1425" spans="1:17" x14ac:dyDescent="0.25">
      <c r="A1425" s="178">
        <f t="shared" si="46"/>
        <v>1421</v>
      </c>
      <c r="B1425" s="178" vm="10022">
        <f ca="1"/>
        <v>44279</v>
      </c>
      <c r="C1425" s="178" vm="7421">
        <f ca="1"/>
        <v>73.25</v>
      </c>
      <c r="D1425" s="178" vm="10023">
        <f ca="1"/>
        <v>77.42</v>
      </c>
      <c r="E1425" s="178" vm="6214">
        <f ca="1"/>
        <v>78.06</v>
      </c>
      <c r="F1425" s="178" vm="10024">
        <f ca="1"/>
        <v>73.13</v>
      </c>
      <c r="G1425" s="178" vm="10025">
        <f ca="1"/>
        <v>1170722</v>
      </c>
      <c r="I1425" s="178">
        <f ca="1"/>
        <v>1089</v>
      </c>
      <c r="J1425" s="180" vm="10016">
        <f ca="1"/>
        <v>43795</v>
      </c>
      <c r="K1425" s="180" vm="10017">
        <f ca="1"/>
        <v>35.479999999999997</v>
      </c>
      <c r="L1425" s="180" vm="10018">
        <f ca="1"/>
        <v>35.159999999999997</v>
      </c>
      <c r="M1425" s="180" vm="10019">
        <f ca="1"/>
        <v>35.69</v>
      </c>
      <c r="N1425" s="180" vm="10020">
        <f ca="1"/>
        <v>35</v>
      </c>
      <c r="O1425" s="180" vm="10021">
        <f ca="1"/>
        <v>1140927</v>
      </c>
      <c r="Q1425" s="182">
        <f t="shared" ca="1" si="45"/>
        <v>1.1908277948290219E-2</v>
      </c>
    </row>
    <row r="1426" spans="1:17" x14ac:dyDescent="0.25">
      <c r="A1426" s="178">
        <f t="shared" si="46"/>
        <v>1422</v>
      </c>
      <c r="B1426" s="178" vm="10012">
        <f ca="1"/>
        <v>44280</v>
      </c>
      <c r="C1426" s="178" vm="6669">
        <f ca="1"/>
        <v>77.739999999999995</v>
      </c>
      <c r="D1426" s="178" vm="6694">
        <f ca="1"/>
        <v>72</v>
      </c>
      <c r="E1426" s="178" vm="10013">
        <f ca="1"/>
        <v>78.299899999999994</v>
      </c>
      <c r="F1426" s="178" vm="10014">
        <f ca="1"/>
        <v>70.37</v>
      </c>
      <c r="G1426" s="178" vm="10015">
        <f ca="1"/>
        <v>1659917</v>
      </c>
      <c r="I1426" s="178">
        <f ca="1"/>
        <v>1088</v>
      </c>
      <c r="J1426" s="180" vm="10008">
        <f ca="1"/>
        <v>43794</v>
      </c>
      <c r="K1426" s="180" vm="10009">
        <f ca="1"/>
        <v>35.06</v>
      </c>
      <c r="L1426" s="180" vm="10010">
        <f ca="1"/>
        <v>34.32</v>
      </c>
      <c r="M1426" s="180" vm="9962">
        <f ca="1"/>
        <v>35.22</v>
      </c>
      <c r="N1426" s="180" vm="10010">
        <f ca="1"/>
        <v>34.32</v>
      </c>
      <c r="O1426" s="180" vm="10011">
        <f ca="1"/>
        <v>992268</v>
      </c>
      <c r="Q1426" s="182">
        <f t="shared" ca="1" si="45"/>
        <v>2.4542880503575164E-2</v>
      </c>
    </row>
    <row r="1427" spans="1:17" x14ac:dyDescent="0.25">
      <c r="A1427" s="178">
        <f t="shared" si="46"/>
        <v>1423</v>
      </c>
      <c r="B1427" s="178" vm="10004">
        <f ca="1"/>
        <v>44281</v>
      </c>
      <c r="C1427" s="178" vm="10005">
        <f ca="1"/>
        <v>80.55</v>
      </c>
      <c r="D1427" s="178" vm="7411">
        <f ca="1"/>
        <v>78.5</v>
      </c>
      <c r="E1427" s="178" vm="6585">
        <f ca="1"/>
        <v>80.59</v>
      </c>
      <c r="F1427" s="178" vm="10006">
        <f ca="1"/>
        <v>77.17</v>
      </c>
      <c r="G1427" s="178" vm="10007">
        <f ca="1"/>
        <v>751826</v>
      </c>
      <c r="I1427" s="178">
        <f ca="1"/>
        <v>1087</v>
      </c>
      <c r="J1427" s="180" vm="9999">
        <f ca="1"/>
        <v>43791</v>
      </c>
      <c r="K1427" s="180" vm="10000">
        <f ca="1"/>
        <v>34.21</v>
      </c>
      <c r="L1427" s="180" vm="10001">
        <f ca="1"/>
        <v>34.479999999999997</v>
      </c>
      <c r="M1427" s="180" vm="10002">
        <f ca="1"/>
        <v>34.56</v>
      </c>
      <c r="N1427" s="180" vm="9790">
        <f ca="1"/>
        <v>33.9</v>
      </c>
      <c r="O1427" s="180" vm="10003">
        <f ca="1"/>
        <v>941939</v>
      </c>
      <c r="Q1427" s="182">
        <f t="shared" ca="1" si="45"/>
        <v>-5.8292208198756079E-3</v>
      </c>
    </row>
    <row r="1428" spans="1:17" x14ac:dyDescent="0.25">
      <c r="A1428" s="178">
        <f t="shared" si="46"/>
        <v>1424</v>
      </c>
      <c r="B1428" s="178" vm="9994">
        <f ca="1"/>
        <v>44284</v>
      </c>
      <c r="C1428" s="178" vm="9995">
        <f ca="1"/>
        <v>74.87</v>
      </c>
      <c r="D1428" s="178" vm="9996">
        <f ca="1"/>
        <v>80.3</v>
      </c>
      <c r="E1428" s="178" vm="9997">
        <f ca="1"/>
        <v>81.429900000000004</v>
      </c>
      <c r="F1428" s="178" vm="6465">
        <f ca="1"/>
        <v>73.7</v>
      </c>
      <c r="G1428" s="178" vm="9998">
        <f ca="1"/>
        <v>1185028</v>
      </c>
      <c r="I1428" s="178">
        <f ca="1"/>
        <v>1086</v>
      </c>
      <c r="J1428" s="180" vm="9989">
        <f ca="1"/>
        <v>43790</v>
      </c>
      <c r="K1428" s="180" vm="9990">
        <f ca="1"/>
        <v>34.409999999999997</v>
      </c>
      <c r="L1428" s="180" vm="9980">
        <f ca="1"/>
        <v>34.729999999999997</v>
      </c>
      <c r="M1428" s="180" vm="9991">
        <f ca="1"/>
        <v>35.01</v>
      </c>
      <c r="N1428" s="180" vm="9992">
        <f ca="1"/>
        <v>34.119999999999997</v>
      </c>
      <c r="O1428" s="180" vm="9993">
        <f ca="1"/>
        <v>945814</v>
      </c>
      <c r="Q1428" s="182">
        <f t="shared" ca="1" si="45"/>
        <v>-9.2566469465936215E-3</v>
      </c>
    </row>
    <row r="1429" spans="1:17" x14ac:dyDescent="0.25">
      <c r="A1429" s="178">
        <f t="shared" si="46"/>
        <v>1425</v>
      </c>
      <c r="B1429" s="178" vm="9985">
        <f ca="1"/>
        <v>44285</v>
      </c>
      <c r="C1429" s="178" vm="6170">
        <f ca="1"/>
        <v>77.69</v>
      </c>
      <c r="D1429" s="178" vm="9986">
        <f ca="1"/>
        <v>74.77</v>
      </c>
      <c r="E1429" s="178" vm="7565">
        <f ca="1"/>
        <v>78.27</v>
      </c>
      <c r="F1429" s="178" vm="9987">
        <f ca="1"/>
        <v>74.125</v>
      </c>
      <c r="G1429" s="178" vm="9988">
        <f ca="1"/>
        <v>847831</v>
      </c>
      <c r="I1429" s="178">
        <f ca="1"/>
        <v>1085</v>
      </c>
      <c r="J1429" s="180" vm="9979">
        <f ca="1"/>
        <v>43789</v>
      </c>
      <c r="K1429" s="180" vm="9980">
        <f ca="1"/>
        <v>34.729999999999997</v>
      </c>
      <c r="L1429" s="180" vm="9981">
        <f ca="1"/>
        <v>35.03</v>
      </c>
      <c r="M1429" s="180" vm="9982">
        <f ca="1"/>
        <v>35.35</v>
      </c>
      <c r="N1429" s="180" vm="9983">
        <f ca="1"/>
        <v>34.51</v>
      </c>
      <c r="O1429" s="180" vm="9984">
        <f ca="1"/>
        <v>1349634</v>
      </c>
      <c r="Q1429" s="182">
        <f t="shared" ca="1" si="45"/>
        <v>-2.0135200244460524E-3</v>
      </c>
    </row>
    <row r="1430" spans="1:17" x14ac:dyDescent="0.25">
      <c r="A1430" s="178">
        <f t="shared" si="46"/>
        <v>1426</v>
      </c>
      <c r="B1430" s="178" vm="9974">
        <f ca="1"/>
        <v>44286</v>
      </c>
      <c r="C1430" s="178" vm="9975">
        <f ca="1"/>
        <v>80.45</v>
      </c>
      <c r="D1430" s="178" vm="5983">
        <f ca="1"/>
        <v>77.56</v>
      </c>
      <c r="E1430" s="178" vm="9976">
        <f ca="1"/>
        <v>80.84</v>
      </c>
      <c r="F1430" s="178" vm="9977">
        <f ca="1"/>
        <v>77.040000000000006</v>
      </c>
      <c r="G1430" s="178" vm="9978">
        <f ca="1"/>
        <v>948404</v>
      </c>
      <c r="I1430" s="178">
        <f ca="1"/>
        <v>1084</v>
      </c>
      <c r="J1430" s="180" vm="9969">
        <f ca="1"/>
        <v>43788</v>
      </c>
      <c r="K1430" s="180" vm="9970">
        <f ca="1"/>
        <v>34.799999999999997</v>
      </c>
      <c r="L1430" s="180" vm="9844">
        <f ca="1"/>
        <v>35.44</v>
      </c>
      <c r="M1430" s="180" vm="9971">
        <f ca="1"/>
        <v>35.6203</v>
      </c>
      <c r="N1430" s="180" vm="9972">
        <f ca="1"/>
        <v>34.61</v>
      </c>
      <c r="O1430" s="180" vm="9973">
        <f ca="1"/>
        <v>1774081</v>
      </c>
      <c r="Q1430" s="182">
        <f t="shared" ca="1" si="45"/>
        <v>-1.9069882005101815E-2</v>
      </c>
    </row>
    <row r="1431" spans="1:17" x14ac:dyDescent="0.25">
      <c r="A1431" s="178">
        <f t="shared" si="46"/>
        <v>1427</v>
      </c>
      <c r="B1431" s="178" vm="9964">
        <f ca="1"/>
        <v>44287</v>
      </c>
      <c r="C1431" s="178" vm="7541">
        <f ca="1"/>
        <v>79.56</v>
      </c>
      <c r="D1431" s="178" vm="9965">
        <f ca="1"/>
        <v>81.099999999999994</v>
      </c>
      <c r="E1431" s="178" vm="9966">
        <f ca="1"/>
        <v>82.43</v>
      </c>
      <c r="F1431" s="178" vm="9967">
        <f ca="1"/>
        <v>79.09</v>
      </c>
      <c r="G1431" s="178" vm="9968">
        <f ca="1"/>
        <v>954887</v>
      </c>
      <c r="I1431" s="178">
        <f ca="1"/>
        <v>1083</v>
      </c>
      <c r="J1431" s="180" vm="9958">
        <f ca="1"/>
        <v>43787</v>
      </c>
      <c r="K1431" s="180" vm="9959">
        <f ca="1"/>
        <v>35.47</v>
      </c>
      <c r="L1431" s="180" vm="9960">
        <f ca="1"/>
        <v>36.68</v>
      </c>
      <c r="M1431" s="180" vm="9961">
        <f ca="1"/>
        <v>36.81</v>
      </c>
      <c r="N1431" s="180" vm="9962">
        <f ca="1"/>
        <v>35.22</v>
      </c>
      <c r="O1431" s="180" vm="9963">
        <f ca="1"/>
        <v>1235354</v>
      </c>
      <c r="Q1431" s="182">
        <f t="shared" ca="1" si="45"/>
        <v>-3.2998973626028397E-2</v>
      </c>
    </row>
    <row r="1432" spans="1:17" x14ac:dyDescent="0.25">
      <c r="A1432" s="178">
        <f t="shared" si="46"/>
        <v>1428</v>
      </c>
      <c r="B1432" s="178" vm="9953">
        <f ca="1"/>
        <v>44291</v>
      </c>
      <c r="C1432" s="178" vm="7587">
        <f ca="1"/>
        <v>80.12</v>
      </c>
      <c r="D1432" s="178" vm="9954">
        <f ca="1"/>
        <v>81.069999999999993</v>
      </c>
      <c r="E1432" s="178" vm="9955">
        <f ca="1"/>
        <v>81.3</v>
      </c>
      <c r="F1432" s="178" vm="9956">
        <f ca="1"/>
        <v>78.260000000000005</v>
      </c>
      <c r="G1432" s="178" vm="9957">
        <f ca="1"/>
        <v>703813</v>
      </c>
      <c r="I1432" s="178">
        <f ca="1"/>
        <v>1082</v>
      </c>
      <c r="J1432" s="180" vm="9947">
        <f ca="1"/>
        <v>43784</v>
      </c>
      <c r="K1432" s="180" vm="9948">
        <f ca="1"/>
        <v>36.659999999999997</v>
      </c>
      <c r="L1432" s="180" vm="9949">
        <f ca="1"/>
        <v>36.24</v>
      </c>
      <c r="M1432" s="180" vm="9950">
        <f ca="1"/>
        <v>37</v>
      </c>
      <c r="N1432" s="180" vm="9951">
        <f ca="1"/>
        <v>36.049999999999997</v>
      </c>
      <c r="O1432" s="180" vm="9952">
        <f ca="1"/>
        <v>2501649</v>
      </c>
      <c r="Q1432" s="182">
        <f t="shared" ca="1" si="45"/>
        <v>1.5947547217136083E-2</v>
      </c>
    </row>
    <row r="1433" spans="1:17" x14ac:dyDescent="0.25">
      <c r="A1433" s="178">
        <f t="shared" si="46"/>
        <v>1429</v>
      </c>
      <c r="B1433" s="178" vm="9941">
        <f ca="1"/>
        <v>44292</v>
      </c>
      <c r="C1433" s="178" vm="9942">
        <f ca="1"/>
        <v>82.17</v>
      </c>
      <c r="D1433" s="178" vm="9943">
        <f ca="1"/>
        <v>81.885000000000005</v>
      </c>
      <c r="E1433" s="178" vm="9944">
        <f ca="1"/>
        <v>83.29</v>
      </c>
      <c r="F1433" s="178" vm="9945">
        <f ca="1"/>
        <v>81.14</v>
      </c>
      <c r="G1433" s="178" vm="9946">
        <f ca="1"/>
        <v>1028350</v>
      </c>
      <c r="I1433" s="178">
        <f ca="1"/>
        <v>1081</v>
      </c>
      <c r="J1433" s="180" vm="9935">
        <f ca="1"/>
        <v>43783</v>
      </c>
      <c r="K1433" s="180" vm="9936">
        <f ca="1"/>
        <v>36.08</v>
      </c>
      <c r="L1433" s="180" vm="9937">
        <f ca="1"/>
        <v>35.68</v>
      </c>
      <c r="M1433" s="180" vm="9938">
        <f ca="1"/>
        <v>36.18</v>
      </c>
      <c r="N1433" s="180" vm="9939">
        <f ca="1"/>
        <v>35.414999999999999</v>
      </c>
      <c r="O1433" s="180" vm="9940">
        <f ca="1"/>
        <v>1052810</v>
      </c>
      <c r="Q1433" s="182">
        <f t="shared" ca="1" si="45"/>
        <v>1.5924348239426411E-2</v>
      </c>
    </row>
    <row r="1434" spans="1:17" x14ac:dyDescent="0.25">
      <c r="A1434" s="178">
        <f t="shared" si="46"/>
        <v>1430</v>
      </c>
      <c r="B1434" s="178" vm="9930">
        <f ca="1"/>
        <v>44293</v>
      </c>
      <c r="C1434" s="178" vm="9931">
        <f ca="1"/>
        <v>81.73</v>
      </c>
      <c r="D1434" s="178" vm="9932">
        <f ca="1"/>
        <v>82.15</v>
      </c>
      <c r="E1434" s="178" vm="4107">
        <f ca="1"/>
        <v>84.78</v>
      </c>
      <c r="F1434" s="178" vm="9933">
        <f ca="1"/>
        <v>81.239999999999995</v>
      </c>
      <c r="G1434" s="178" vm="9934">
        <f ca="1"/>
        <v>1333771</v>
      </c>
      <c r="I1434" s="178">
        <f ca="1"/>
        <v>1080</v>
      </c>
      <c r="J1434" s="180" vm="9926">
        <f ca="1"/>
        <v>43782</v>
      </c>
      <c r="K1434" s="180" vm="9897">
        <f ca="1"/>
        <v>35.51</v>
      </c>
      <c r="L1434" s="180" vm="9927">
        <f ca="1"/>
        <v>35.11</v>
      </c>
      <c r="M1434" s="180" vm="9928">
        <f ca="1"/>
        <v>35.765000000000001</v>
      </c>
      <c r="N1434" s="180" vm="9927">
        <f ca="1"/>
        <v>35.11</v>
      </c>
      <c r="O1434" s="180" vm="9929">
        <f ca="1"/>
        <v>830916</v>
      </c>
      <c r="Q1434" s="182">
        <f t="shared" ca="1" si="45"/>
        <v>3.6676582233571941E-3</v>
      </c>
    </row>
    <row r="1435" spans="1:17" x14ac:dyDescent="0.25">
      <c r="A1435" s="178">
        <f t="shared" si="46"/>
        <v>1431</v>
      </c>
      <c r="B1435" s="178" vm="9921">
        <f ca="1"/>
        <v>44294</v>
      </c>
      <c r="C1435" s="178" vm="9922">
        <f ca="1"/>
        <v>81.08</v>
      </c>
      <c r="D1435" s="178" vm="9923">
        <f ca="1"/>
        <v>82.32</v>
      </c>
      <c r="E1435" s="178" vm="9924">
        <f ca="1"/>
        <v>82.62</v>
      </c>
      <c r="F1435" s="178" vm="3923">
        <f ca="1"/>
        <v>79.709999999999994</v>
      </c>
      <c r="G1435" s="178" vm="9925">
        <f ca="1"/>
        <v>707568</v>
      </c>
      <c r="I1435" s="178">
        <f ca="1"/>
        <v>1079</v>
      </c>
      <c r="J1435" s="180" vm="9916">
        <f ca="1"/>
        <v>43781</v>
      </c>
      <c r="K1435" s="180" vm="9917">
        <f ca="1"/>
        <v>35.380000000000003</v>
      </c>
      <c r="L1435" s="180" vm="9896">
        <f ca="1"/>
        <v>35.56</v>
      </c>
      <c r="M1435" s="180" vm="9918">
        <f ca="1"/>
        <v>35.83</v>
      </c>
      <c r="N1435" s="180" vm="9919">
        <f ca="1"/>
        <v>35.08</v>
      </c>
      <c r="O1435" s="180" vm="9920">
        <f ca="1"/>
        <v>1380262</v>
      </c>
      <c r="Q1435" s="182">
        <f t="shared" ca="1" si="45"/>
        <v>-3.386007749730868E-3</v>
      </c>
    </row>
    <row r="1436" spans="1:17" x14ac:dyDescent="0.25">
      <c r="A1436" s="178">
        <f t="shared" si="46"/>
        <v>1432</v>
      </c>
      <c r="B1436" s="178" vm="9910">
        <f ca="1"/>
        <v>44295</v>
      </c>
      <c r="C1436" s="178" vm="9911">
        <f ca="1"/>
        <v>81.489999999999995</v>
      </c>
      <c r="D1436" s="178" vm="9912">
        <f ca="1"/>
        <v>80.709999999999994</v>
      </c>
      <c r="E1436" s="178" vm="9913">
        <f ca="1"/>
        <v>81.61</v>
      </c>
      <c r="F1436" s="178" vm="9914">
        <f ca="1"/>
        <v>79.819999999999993</v>
      </c>
      <c r="G1436" s="178" vm="9915">
        <f ca="1"/>
        <v>521169</v>
      </c>
      <c r="I1436" s="178">
        <f ca="1"/>
        <v>1078</v>
      </c>
      <c r="J1436" s="180" vm="9905">
        <f ca="1"/>
        <v>43780</v>
      </c>
      <c r="K1436" s="180" vm="9906">
        <f ca="1"/>
        <v>35.5</v>
      </c>
      <c r="L1436" s="180" vm="9907">
        <f ca="1"/>
        <v>35.4</v>
      </c>
      <c r="M1436" s="180" vm="9876">
        <f ca="1"/>
        <v>35.67</v>
      </c>
      <c r="N1436" s="180" vm="9908">
        <f ca="1"/>
        <v>34.96</v>
      </c>
      <c r="O1436" s="180" vm="9909">
        <f ca="1"/>
        <v>1532457</v>
      </c>
      <c r="Q1436" s="182">
        <f t="shared" ca="1" si="45"/>
        <v>-1.6887141643337775E-3</v>
      </c>
    </row>
    <row r="1437" spans="1:17" x14ac:dyDescent="0.25">
      <c r="A1437" s="178">
        <f t="shared" si="46"/>
        <v>1433</v>
      </c>
      <c r="B1437" s="178" vm="9901">
        <f ca="1"/>
        <v>44298</v>
      </c>
      <c r="C1437" s="178" vm="7598">
        <f ca="1"/>
        <v>82.7</v>
      </c>
      <c r="D1437" s="178" vm="3947">
        <f ca="1"/>
        <v>82.29</v>
      </c>
      <c r="E1437" s="178" vm="9902">
        <f ca="1"/>
        <v>83.197699999999998</v>
      </c>
      <c r="F1437" s="178" vm="9903">
        <f ca="1"/>
        <v>80.27</v>
      </c>
      <c r="G1437" s="178" vm="9904">
        <f ca="1"/>
        <v>749864</v>
      </c>
      <c r="I1437" s="178">
        <f ca="1"/>
        <v>1077</v>
      </c>
      <c r="J1437" s="180" vm="9895">
        <f ca="1"/>
        <v>43777</v>
      </c>
      <c r="K1437" s="180" vm="9896">
        <f ca="1"/>
        <v>35.56</v>
      </c>
      <c r="L1437" s="180" vm="9897">
        <f ca="1"/>
        <v>35.51</v>
      </c>
      <c r="M1437" s="180" vm="9898">
        <f ca="1"/>
        <v>35.96</v>
      </c>
      <c r="N1437" s="180" vm="9899">
        <f ca="1"/>
        <v>35.200000000000003</v>
      </c>
      <c r="O1437" s="180" vm="9900">
        <f ca="1"/>
        <v>1024271</v>
      </c>
      <c r="Q1437" s="182">
        <f t="shared" ca="1" si="45"/>
        <v>1.1254925217345582E-3</v>
      </c>
    </row>
    <row r="1438" spans="1:17" x14ac:dyDescent="0.25">
      <c r="A1438" s="178">
        <f t="shared" si="46"/>
        <v>1434</v>
      </c>
      <c r="B1438" s="178" vm="9890">
        <f ca="1"/>
        <v>44299</v>
      </c>
      <c r="C1438" s="178" vm="9891">
        <f ca="1"/>
        <v>78.900000000000006</v>
      </c>
      <c r="D1438" s="178" vm="9892">
        <f ca="1"/>
        <v>82.47</v>
      </c>
      <c r="E1438" s="178" vm="9893">
        <f ca="1"/>
        <v>82.54</v>
      </c>
      <c r="F1438" s="178" vm="6669">
        <f ca="1"/>
        <v>77.739999999999995</v>
      </c>
      <c r="G1438" s="178" vm="9894">
        <f ca="1"/>
        <v>1236273</v>
      </c>
      <c r="I1438" s="178">
        <f ca="1"/>
        <v>1076</v>
      </c>
      <c r="J1438" s="180" vm="9885">
        <f ca="1"/>
        <v>43776</v>
      </c>
      <c r="K1438" s="180" vm="9842">
        <f ca="1"/>
        <v>35.520000000000003</v>
      </c>
      <c r="L1438" s="180" vm="9886">
        <f ca="1"/>
        <v>35.39</v>
      </c>
      <c r="M1438" s="180" vm="9887">
        <f ca="1"/>
        <v>35.869999999999997</v>
      </c>
      <c r="N1438" s="180" vm="9888">
        <f ca="1"/>
        <v>35.29</v>
      </c>
      <c r="O1438" s="180" vm="9889">
        <f ca="1"/>
        <v>1184902</v>
      </c>
      <c r="Q1438" s="182">
        <f t="shared" ca="1" si="45"/>
        <v>1.2749853971882757E-2</v>
      </c>
    </row>
    <row r="1439" spans="1:17" x14ac:dyDescent="0.25">
      <c r="A1439" s="178">
        <f t="shared" si="46"/>
        <v>1435</v>
      </c>
      <c r="B1439" s="178" vm="9879">
        <f ca="1"/>
        <v>44300</v>
      </c>
      <c r="C1439" s="178" vm="9880">
        <f ca="1"/>
        <v>80.290000000000006</v>
      </c>
      <c r="D1439" s="178" vm="9881">
        <f ca="1"/>
        <v>79.08</v>
      </c>
      <c r="E1439" s="178" vm="9882">
        <f ca="1"/>
        <v>81.569999999999993</v>
      </c>
      <c r="F1439" s="178" vm="9883">
        <f ca="1"/>
        <v>78.84</v>
      </c>
      <c r="G1439" s="178" vm="9884">
        <f ca="1"/>
        <v>891049</v>
      </c>
      <c r="I1439" s="178">
        <f ca="1"/>
        <v>1075</v>
      </c>
      <c r="J1439" s="180" vm="9873">
        <f ca="1"/>
        <v>43775</v>
      </c>
      <c r="K1439" s="180" vm="9874">
        <f ca="1"/>
        <v>35.07</v>
      </c>
      <c r="L1439" s="180" vm="9875">
        <f ca="1"/>
        <v>35.54</v>
      </c>
      <c r="M1439" s="180" vm="9876">
        <f ca="1"/>
        <v>35.67</v>
      </c>
      <c r="N1439" s="180" vm="9877">
        <f ca="1"/>
        <v>35.020000000000003</v>
      </c>
      <c r="O1439" s="180" vm="9878">
        <f ca="1"/>
        <v>1813938</v>
      </c>
      <c r="Q1439" s="182">
        <f t="shared" ca="1" si="45"/>
        <v>-9.9305682026007997E-3</v>
      </c>
    </row>
    <row r="1440" spans="1:17" x14ac:dyDescent="0.25">
      <c r="A1440" s="178">
        <f t="shared" si="46"/>
        <v>1436</v>
      </c>
      <c r="B1440" s="178" vm="9867">
        <f ca="1"/>
        <v>44301</v>
      </c>
      <c r="C1440" s="178" vm="9868">
        <f ca="1"/>
        <v>78.400000000000006</v>
      </c>
      <c r="D1440" s="178" vm="9869">
        <f ca="1"/>
        <v>80.75</v>
      </c>
      <c r="E1440" s="178" vm="9870">
        <f ca="1"/>
        <v>80.849999999999994</v>
      </c>
      <c r="F1440" s="178" vm="9871">
        <f ca="1"/>
        <v>78.09</v>
      </c>
      <c r="G1440" s="178" vm="9872">
        <f ca="1"/>
        <v>881050</v>
      </c>
      <c r="I1440" s="178">
        <f ca="1"/>
        <v>1074</v>
      </c>
      <c r="J1440" s="180" vm="9861">
        <f ca="1"/>
        <v>43774</v>
      </c>
      <c r="K1440" s="180" vm="9862">
        <f ca="1"/>
        <v>35.42</v>
      </c>
      <c r="L1440" s="180" vm="9863">
        <f ca="1"/>
        <v>35.840000000000003</v>
      </c>
      <c r="M1440" s="180" vm="9864">
        <f ca="1"/>
        <v>36.31</v>
      </c>
      <c r="N1440" s="180" vm="9865">
        <f ca="1"/>
        <v>34.704999999999998</v>
      </c>
      <c r="O1440" s="180" vm="9866">
        <f ca="1"/>
        <v>2376371</v>
      </c>
      <c r="Q1440" s="182">
        <f t="shared" ca="1" si="45"/>
        <v>-1.0112445725885658E-2</v>
      </c>
    </row>
    <row r="1441" spans="1:17" x14ac:dyDescent="0.25">
      <c r="A1441" s="178">
        <f t="shared" si="46"/>
        <v>1437</v>
      </c>
      <c r="B1441" s="178" vm="9856">
        <f ca="1"/>
        <v>44302</v>
      </c>
      <c r="C1441" s="178" vm="9857">
        <f ca="1"/>
        <v>79.040000000000006</v>
      </c>
      <c r="D1441" s="178" vm="9858">
        <f ca="1"/>
        <v>79.62</v>
      </c>
      <c r="E1441" s="178" vm="9859">
        <f ca="1"/>
        <v>80.37</v>
      </c>
      <c r="F1441" s="178" vm="6196">
        <f ca="1"/>
        <v>78.930000000000007</v>
      </c>
      <c r="G1441" s="178" vm="9860">
        <f ca="1"/>
        <v>710376</v>
      </c>
      <c r="I1441" s="178">
        <f ca="1"/>
        <v>1073</v>
      </c>
      <c r="J1441" s="180" vm="9850">
        <f ca="1"/>
        <v>43773</v>
      </c>
      <c r="K1441" s="180" vm="9851">
        <f ca="1"/>
        <v>35.78</v>
      </c>
      <c r="L1441" s="180" vm="9852">
        <f ca="1"/>
        <v>36.380000000000003</v>
      </c>
      <c r="M1441" s="180" vm="9853">
        <f ca="1"/>
        <v>36.75</v>
      </c>
      <c r="N1441" s="180" vm="9854">
        <f ca="1"/>
        <v>35.72</v>
      </c>
      <c r="O1441" s="180" vm="9855">
        <f ca="1"/>
        <v>1878959</v>
      </c>
      <c r="Q1441" s="182">
        <f t="shared" ca="1" si="45"/>
        <v>-6.6852616672370239E-3</v>
      </c>
    </row>
    <row r="1442" spans="1:17" x14ac:dyDescent="0.25">
      <c r="A1442" s="178">
        <f t="shared" si="46"/>
        <v>1438</v>
      </c>
      <c r="B1442" s="178" vm="9846">
        <f ca="1"/>
        <v>44305</v>
      </c>
      <c r="C1442" s="178" vm="9847">
        <f ca="1"/>
        <v>77.88</v>
      </c>
      <c r="D1442" s="178" vm="9848">
        <f ca="1"/>
        <v>78.760000000000005</v>
      </c>
      <c r="E1442" s="178" vm="7641">
        <f ca="1"/>
        <v>79.599999999999994</v>
      </c>
      <c r="F1442" s="178" vm="5994">
        <f ca="1"/>
        <v>76.819999999999993</v>
      </c>
      <c r="G1442" s="178" vm="9849">
        <f ca="1"/>
        <v>1117886</v>
      </c>
      <c r="I1442" s="178">
        <f ca="1"/>
        <v>1072</v>
      </c>
      <c r="J1442" s="180" vm="9840">
        <f ca="1"/>
        <v>43770</v>
      </c>
      <c r="K1442" s="180" vm="9841">
        <f ca="1"/>
        <v>36.020000000000003</v>
      </c>
      <c r="L1442" s="180" vm="9842">
        <f ca="1"/>
        <v>35.520000000000003</v>
      </c>
      <c r="M1442" s="180" vm="9843">
        <f ca="1"/>
        <v>36.82</v>
      </c>
      <c r="N1442" s="180" vm="9844">
        <f ca="1"/>
        <v>35.44</v>
      </c>
      <c r="O1442" s="180" vm="9845">
        <f ca="1"/>
        <v>3070120</v>
      </c>
      <c r="Q1442" s="182">
        <f t="shared" ca="1" si="45"/>
        <v>2.9012033368213359E-2</v>
      </c>
    </row>
    <row r="1443" spans="1:17" x14ac:dyDescent="0.25">
      <c r="A1443" s="178">
        <f t="shared" si="46"/>
        <v>1439</v>
      </c>
      <c r="B1443" s="178" vm="9836">
        <f ca="1"/>
        <v>44306</v>
      </c>
      <c r="C1443" s="178" vm="9837">
        <f ca="1"/>
        <v>75.069999999999993</v>
      </c>
      <c r="D1443" s="178" vm="6148">
        <f ca="1"/>
        <v>78.05</v>
      </c>
      <c r="E1443" s="178" vm="6148">
        <f ca="1"/>
        <v>78.05</v>
      </c>
      <c r="F1443" s="178" vm="9838">
        <f ca="1"/>
        <v>73.56</v>
      </c>
      <c r="G1443" s="178" vm="9839">
        <f ca="1"/>
        <v>1239613</v>
      </c>
      <c r="I1443" s="178">
        <f ca="1"/>
        <v>1071</v>
      </c>
      <c r="J1443" s="180" vm="9832">
        <f ca="1"/>
        <v>43769</v>
      </c>
      <c r="K1443" s="180" vm="9833">
        <f ca="1"/>
        <v>34.99</v>
      </c>
      <c r="L1443" s="180" vm="9834">
        <f ca="1"/>
        <v>36.055</v>
      </c>
      <c r="M1443" s="180" vm="9834">
        <f ca="1"/>
        <v>36.055</v>
      </c>
      <c r="N1443" s="180" vm="9800">
        <f ca="1"/>
        <v>34.33</v>
      </c>
      <c r="O1443" s="180" vm="9835">
        <f ca="1"/>
        <v>8487531</v>
      </c>
      <c r="Q1443" s="182">
        <f t="shared" ca="1" si="45"/>
        <v>-9.6374852258469493E-2</v>
      </c>
    </row>
    <row r="1444" spans="1:17" x14ac:dyDescent="0.25">
      <c r="A1444" s="178">
        <f t="shared" si="46"/>
        <v>1440</v>
      </c>
      <c r="B1444" s="178" vm="9827">
        <f ca="1"/>
        <v>44307</v>
      </c>
      <c r="C1444" s="178" vm="9828">
        <f ca="1"/>
        <v>77.98</v>
      </c>
      <c r="D1444" s="178" vm="6381">
        <f ca="1"/>
        <v>74.86</v>
      </c>
      <c r="E1444" s="178" vm="9829">
        <f ca="1"/>
        <v>78.219300000000004</v>
      </c>
      <c r="F1444" s="178" vm="9830">
        <f ca="1"/>
        <v>74.25</v>
      </c>
      <c r="G1444" s="178" vm="9831">
        <f ca="1"/>
        <v>868087</v>
      </c>
      <c r="I1444" s="178">
        <f ca="1"/>
        <v>1070</v>
      </c>
      <c r="J1444" s="180" vm="9821">
        <f ca="1"/>
        <v>43768</v>
      </c>
      <c r="K1444" s="180" vm="9822">
        <f ca="1"/>
        <v>38.53</v>
      </c>
      <c r="L1444" s="180" vm="9823">
        <f ca="1"/>
        <v>36.36</v>
      </c>
      <c r="M1444" s="180" vm="9824">
        <f ca="1"/>
        <v>39.130000000000003</v>
      </c>
      <c r="N1444" s="180" vm="9825">
        <f ca="1"/>
        <v>35.75</v>
      </c>
      <c r="O1444" s="180" vm="9826">
        <f ca="1"/>
        <v>8608135</v>
      </c>
      <c r="Q1444" s="182">
        <f t="shared" ca="1" si="45"/>
        <v>0.14512929257329388</v>
      </c>
    </row>
    <row r="1445" spans="1:17" x14ac:dyDescent="0.25">
      <c r="A1445" s="178">
        <f t="shared" si="46"/>
        <v>1441</v>
      </c>
      <c r="B1445" s="178" vm="9817">
        <f ca="1"/>
        <v>44308</v>
      </c>
      <c r="C1445" s="178" vm="9818">
        <f ca="1"/>
        <v>81.25</v>
      </c>
      <c r="D1445" s="178" vm="9819">
        <f ca="1"/>
        <v>78.099999999999994</v>
      </c>
      <c r="E1445" s="178" vm="6123">
        <f ca="1"/>
        <v>82.3</v>
      </c>
      <c r="F1445" s="178" vm="9819">
        <f ca="1"/>
        <v>78.099999999999994</v>
      </c>
      <c r="G1445" s="178" vm="9820">
        <f ca="1"/>
        <v>1406827</v>
      </c>
      <c r="I1445" s="178">
        <f ca="1"/>
        <v>1069</v>
      </c>
      <c r="J1445" s="180" vm="9811">
        <f ca="1"/>
        <v>43767</v>
      </c>
      <c r="K1445" s="180" vm="9812">
        <f ca="1"/>
        <v>33.325000000000003</v>
      </c>
      <c r="L1445" s="180" vm="9813">
        <f ca="1"/>
        <v>34.369999999999997</v>
      </c>
      <c r="M1445" s="180" vm="9814">
        <f ca="1"/>
        <v>34.5</v>
      </c>
      <c r="N1445" s="180" vm="9815">
        <f ca="1"/>
        <v>33.15</v>
      </c>
      <c r="O1445" s="180" vm="9816">
        <f ca="1"/>
        <v>3477659</v>
      </c>
      <c r="Q1445" s="182">
        <f t="shared" ca="1" si="45"/>
        <v>-2.9711741404828206E-2</v>
      </c>
    </row>
    <row r="1446" spans="1:17" x14ac:dyDescent="0.25">
      <c r="A1446" s="178">
        <f t="shared" si="46"/>
        <v>1442</v>
      </c>
      <c r="B1446" s="178" vm="9805">
        <f ca="1"/>
        <v>44309</v>
      </c>
      <c r="C1446" s="178" vm="9806">
        <f ca="1"/>
        <v>84.15</v>
      </c>
      <c r="D1446" s="178" vm="9807">
        <f ca="1"/>
        <v>81.83</v>
      </c>
      <c r="E1446" s="178" vm="9808">
        <f ca="1"/>
        <v>84.43</v>
      </c>
      <c r="F1446" s="178" vm="9809">
        <f ca="1"/>
        <v>81.7</v>
      </c>
      <c r="G1446" s="178" vm="9810">
        <f ca="1"/>
        <v>1301834</v>
      </c>
      <c r="I1446" s="178">
        <f ca="1"/>
        <v>1068</v>
      </c>
      <c r="J1446" s="180" vm="9799">
        <f ca="1"/>
        <v>43766</v>
      </c>
      <c r="K1446" s="180" vm="9800">
        <f ca="1"/>
        <v>34.33</v>
      </c>
      <c r="L1446" s="180" vm="9801">
        <f ca="1"/>
        <v>33.840000000000003</v>
      </c>
      <c r="M1446" s="180" vm="9802">
        <f ca="1"/>
        <v>34.53</v>
      </c>
      <c r="N1446" s="180" vm="9803">
        <f ca="1"/>
        <v>33.78</v>
      </c>
      <c r="O1446" s="180" vm="9804">
        <f ca="1"/>
        <v>1327251</v>
      </c>
      <c r="Q1446" s="182">
        <f t="shared" ca="1" si="45"/>
        <v>1.852177011128444E-2</v>
      </c>
    </row>
    <row r="1447" spans="1:17" x14ac:dyDescent="0.25">
      <c r="A1447" s="178">
        <f t="shared" si="46"/>
        <v>1443</v>
      </c>
      <c r="B1447" s="178" vm="9793">
        <f ca="1"/>
        <v>44312</v>
      </c>
      <c r="C1447" s="178" vm="9794">
        <f ca="1"/>
        <v>84.84</v>
      </c>
      <c r="D1447" s="178" vm="9795">
        <f ca="1"/>
        <v>84.89</v>
      </c>
      <c r="E1447" s="178" vm="9796">
        <f ca="1"/>
        <v>85.765000000000001</v>
      </c>
      <c r="F1447" s="178" vm="9797">
        <f ca="1"/>
        <v>84.01</v>
      </c>
      <c r="G1447" s="178" vm="9798">
        <f ca="1"/>
        <v>1807848</v>
      </c>
      <c r="I1447" s="178">
        <f ca="1"/>
        <v>1067</v>
      </c>
      <c r="J1447" s="180" vm="9787">
        <f ca="1"/>
        <v>43763</v>
      </c>
      <c r="K1447" s="180" vm="9788">
        <f ca="1"/>
        <v>33.700000000000003</v>
      </c>
      <c r="L1447" s="180" vm="9789">
        <f ca="1"/>
        <v>33.21</v>
      </c>
      <c r="M1447" s="180" vm="9790">
        <f ca="1"/>
        <v>33.9</v>
      </c>
      <c r="N1447" s="180" vm="9791">
        <f ca="1"/>
        <v>32.96</v>
      </c>
      <c r="O1447" s="180" vm="9792">
        <f ca="1"/>
        <v>1038349</v>
      </c>
      <c r="Q1447" s="182">
        <f t="shared" ca="1" si="45"/>
        <v>1.1640185152727824E-2</v>
      </c>
    </row>
    <row r="1448" spans="1:17" x14ac:dyDescent="0.25">
      <c r="A1448" s="178">
        <f t="shared" si="46"/>
        <v>1444</v>
      </c>
      <c r="B1448" s="178" vm="9783">
        <f ca="1"/>
        <v>44313</v>
      </c>
      <c r="C1448" s="178" vm="9784">
        <f ca="1"/>
        <v>97.82</v>
      </c>
      <c r="D1448" s="178" vm="3872">
        <f ca="1"/>
        <v>94.7</v>
      </c>
      <c r="E1448" s="178" vm="290">
        <f ca="1"/>
        <v>101</v>
      </c>
      <c r="F1448" s="178" vm="9785">
        <f ca="1"/>
        <v>92.13</v>
      </c>
      <c r="G1448" s="178" vm="9786">
        <f ca="1"/>
        <v>9372655</v>
      </c>
      <c r="I1448" s="178">
        <f ca="1"/>
        <v>1066</v>
      </c>
      <c r="J1448" s="180" vm="9777">
        <f ca="1"/>
        <v>43762</v>
      </c>
      <c r="K1448" s="180" vm="9778">
        <f ca="1"/>
        <v>33.31</v>
      </c>
      <c r="L1448" s="180" vm="9779">
        <f ca="1"/>
        <v>33.42</v>
      </c>
      <c r="M1448" s="180" vm="9780">
        <f ca="1"/>
        <v>33.43</v>
      </c>
      <c r="N1448" s="180" vm="9781">
        <f ca="1"/>
        <v>32.69</v>
      </c>
      <c r="O1448" s="180" vm="9782">
        <f ca="1"/>
        <v>726645</v>
      </c>
      <c r="Q1448" s="182">
        <f t="shared" ca="1" si="45"/>
        <v>-3.0016509305360792E-4</v>
      </c>
    </row>
    <row r="1449" spans="1:17" x14ac:dyDescent="0.25">
      <c r="A1449" s="178">
        <f t="shared" si="46"/>
        <v>1445</v>
      </c>
      <c r="B1449" s="178" vm="9771">
        <f ca="1"/>
        <v>44314</v>
      </c>
      <c r="C1449" s="178" vm="9772">
        <f ca="1"/>
        <v>98.41</v>
      </c>
      <c r="D1449" s="178" vm="9773">
        <f ca="1"/>
        <v>98.944199999999995</v>
      </c>
      <c r="E1449" s="178" vm="9774">
        <f ca="1"/>
        <v>102.84990000000001</v>
      </c>
      <c r="F1449" s="178" vm="9775">
        <f ca="1"/>
        <v>95.911900000000003</v>
      </c>
      <c r="G1449" s="178" vm="9776">
        <f ca="1"/>
        <v>3417554</v>
      </c>
      <c r="I1449" s="178">
        <f ca="1"/>
        <v>1065</v>
      </c>
      <c r="J1449" s="180" vm="9765">
        <f ca="1"/>
        <v>43761</v>
      </c>
      <c r="K1449" s="180" vm="9766">
        <f ca="1"/>
        <v>33.32</v>
      </c>
      <c r="L1449" s="180" vm="9767">
        <f ca="1"/>
        <v>33.1</v>
      </c>
      <c r="M1449" s="180" vm="9768">
        <f ca="1"/>
        <v>33.395000000000003</v>
      </c>
      <c r="N1449" s="180" vm="9769">
        <f ca="1"/>
        <v>32.58</v>
      </c>
      <c r="O1449" s="180" vm="9770">
        <f ca="1"/>
        <v>1011016</v>
      </c>
      <c r="Q1449" s="182">
        <f t="shared" ca="1" si="45"/>
        <v>7.5312903049404778E-3</v>
      </c>
    </row>
    <row r="1450" spans="1:17" x14ac:dyDescent="0.25">
      <c r="A1450" s="178">
        <f t="shared" si="46"/>
        <v>1446</v>
      </c>
      <c r="B1450" s="178" vm="9761">
        <f ca="1"/>
        <v>44315</v>
      </c>
      <c r="C1450" s="178" vm="1737">
        <f ca="1"/>
        <v>101.86</v>
      </c>
      <c r="D1450" s="178" vm="9762">
        <f ca="1"/>
        <v>99.64</v>
      </c>
      <c r="E1450" s="178" vm="1722">
        <f ca="1"/>
        <v>101.9</v>
      </c>
      <c r="F1450" s="178" vm="9763">
        <f ca="1"/>
        <v>96.8125</v>
      </c>
      <c r="G1450" s="178" vm="9764">
        <f ca="1"/>
        <v>1955468</v>
      </c>
      <c r="I1450" s="178">
        <f ca="1"/>
        <v>1064</v>
      </c>
      <c r="J1450" s="180" vm="9755">
        <f ca="1"/>
        <v>43760</v>
      </c>
      <c r="K1450" s="180" vm="9756">
        <f ca="1"/>
        <v>33.07</v>
      </c>
      <c r="L1450" s="180" vm="9757">
        <f ca="1"/>
        <v>32.76</v>
      </c>
      <c r="M1450" s="180" vm="9758">
        <f ca="1"/>
        <v>33.36</v>
      </c>
      <c r="N1450" s="180" vm="9759">
        <f ca="1"/>
        <v>31.84</v>
      </c>
      <c r="O1450" s="180" vm="9760">
        <f ca="1"/>
        <v>1486675</v>
      </c>
      <c r="Q1450" s="182">
        <f t="shared" ca="1" si="45"/>
        <v>6.6747820630819179E-3</v>
      </c>
    </row>
    <row r="1451" spans="1:17" x14ac:dyDescent="0.25">
      <c r="A1451" s="178">
        <f t="shared" si="46"/>
        <v>1447</v>
      </c>
      <c r="B1451" s="178" vm="9752">
        <f ca="1"/>
        <v>44316</v>
      </c>
      <c r="C1451" s="178" vm="3606">
        <f ca="1"/>
        <v>100.12</v>
      </c>
      <c r="D1451" s="178" vm="1070">
        <f ca="1"/>
        <v>100.74</v>
      </c>
      <c r="E1451" s="178" vm="9753">
        <f ca="1"/>
        <v>101.8271</v>
      </c>
      <c r="F1451" s="178" vm="3447">
        <f ca="1"/>
        <v>99</v>
      </c>
      <c r="G1451" s="178" vm="9754">
        <f ca="1"/>
        <v>1763946</v>
      </c>
      <c r="I1451" s="178">
        <f ca="1"/>
        <v>1063</v>
      </c>
      <c r="J1451" s="180" vm="9746">
        <f ca="1"/>
        <v>43759</v>
      </c>
      <c r="K1451" s="180" vm="9747">
        <f ca="1"/>
        <v>32.85</v>
      </c>
      <c r="L1451" s="180" vm="9748">
        <f ca="1"/>
        <v>33</v>
      </c>
      <c r="M1451" s="180" vm="9749">
        <f ca="1"/>
        <v>33.770000000000003</v>
      </c>
      <c r="N1451" s="180" vm="9750">
        <f ca="1"/>
        <v>32.775500000000001</v>
      </c>
      <c r="O1451" s="180" vm="9751">
        <f ca="1"/>
        <v>1394005</v>
      </c>
      <c r="Q1451" s="182">
        <f t="shared" ca="1" si="45"/>
        <v>1.8281540740626235E-3</v>
      </c>
    </row>
    <row r="1452" spans="1:17" x14ac:dyDescent="0.25">
      <c r="A1452" s="178">
        <f t="shared" si="46"/>
        <v>1448</v>
      </c>
      <c r="B1452" s="178" vm="9741">
        <f ca="1"/>
        <v>44319</v>
      </c>
      <c r="C1452" s="178" vm="9742">
        <f ca="1"/>
        <v>98.13</v>
      </c>
      <c r="D1452" s="178" vm="9743">
        <f ca="1"/>
        <v>101.25</v>
      </c>
      <c r="E1452" s="178" vm="3483">
        <f ca="1"/>
        <v>101.41</v>
      </c>
      <c r="F1452" s="178" vm="9744">
        <f ca="1"/>
        <v>98.03</v>
      </c>
      <c r="G1452" s="178" vm="9745">
        <f ca="1"/>
        <v>1511122</v>
      </c>
      <c r="I1452" s="178">
        <f ca="1"/>
        <v>1062</v>
      </c>
      <c r="J1452" s="180" vm="9736">
        <f ca="1"/>
        <v>43756</v>
      </c>
      <c r="K1452" s="180" vm="9737">
        <f ca="1"/>
        <v>32.79</v>
      </c>
      <c r="L1452" s="180" vm="9738">
        <f ca="1"/>
        <v>32.43</v>
      </c>
      <c r="M1452" s="180" vm="9739">
        <f ca="1"/>
        <v>32.9</v>
      </c>
      <c r="N1452" s="180" vm="9731">
        <f ca="1"/>
        <v>31.66</v>
      </c>
      <c r="O1452" s="180" vm="9740">
        <f ca="1"/>
        <v>1557328</v>
      </c>
      <c r="Q1452" s="182">
        <f t="shared" ca="1" si="45"/>
        <v>1.5260189135680024E-3</v>
      </c>
    </row>
    <row r="1453" spans="1:17" x14ac:dyDescent="0.25">
      <c r="A1453" s="178">
        <f t="shared" si="46"/>
        <v>1449</v>
      </c>
      <c r="B1453" s="178" vm="9733">
        <f ca="1"/>
        <v>44320</v>
      </c>
      <c r="C1453" s="178" vm="3825">
        <f ca="1"/>
        <v>103.7</v>
      </c>
      <c r="D1453" s="178" vm="662">
        <f ca="1"/>
        <v>97.68</v>
      </c>
      <c r="E1453" s="178" vm="3815">
        <f ca="1"/>
        <v>104</v>
      </c>
      <c r="F1453" s="178" vm="9734">
        <f ca="1"/>
        <v>97.239800000000002</v>
      </c>
      <c r="G1453" s="178" vm="9735">
        <f ca="1"/>
        <v>2078141</v>
      </c>
      <c r="I1453" s="178">
        <f ca="1"/>
        <v>1061</v>
      </c>
      <c r="J1453" s="180" vm="9727">
        <f ca="1"/>
        <v>43755</v>
      </c>
      <c r="K1453" s="180" vm="9728">
        <f ca="1"/>
        <v>32.74</v>
      </c>
      <c r="L1453" s="180" vm="9729">
        <f ca="1"/>
        <v>31.8</v>
      </c>
      <c r="M1453" s="180" vm="9730">
        <f ca="1"/>
        <v>32.89</v>
      </c>
      <c r="N1453" s="180" vm="9731">
        <f ca="1"/>
        <v>31.66</v>
      </c>
      <c r="O1453" s="180" vm="9732">
        <f ca="1"/>
        <v>1804330</v>
      </c>
      <c r="Q1453" s="182">
        <f t="shared" ca="1" si="45"/>
        <v>3.3069845735786051E-2</v>
      </c>
    </row>
    <row r="1454" spans="1:17" x14ac:dyDescent="0.25">
      <c r="A1454" s="178">
        <f t="shared" si="46"/>
        <v>1450</v>
      </c>
      <c r="B1454" s="178" vm="9724">
        <f ca="1"/>
        <v>44321</v>
      </c>
      <c r="C1454" s="178" vm="444">
        <f ca="1"/>
        <v>106.36</v>
      </c>
      <c r="D1454" s="178" vm="9725">
        <f ca="1"/>
        <v>104.7021</v>
      </c>
      <c r="E1454" s="178" vm="9290">
        <f ca="1"/>
        <v>107.75</v>
      </c>
      <c r="F1454" s="178" vm="89">
        <f ca="1"/>
        <v>103.25</v>
      </c>
      <c r="G1454" s="178" vm="9726">
        <f ca="1"/>
        <v>1593795</v>
      </c>
      <c r="I1454" s="178">
        <f ca="1"/>
        <v>1060</v>
      </c>
      <c r="J1454" s="180" vm="9719">
        <f ca="1"/>
        <v>43754</v>
      </c>
      <c r="K1454" s="180" vm="9720">
        <f ca="1"/>
        <v>31.675000000000001</v>
      </c>
      <c r="L1454" s="180" vm="9721">
        <f ca="1"/>
        <v>31.7</v>
      </c>
      <c r="M1454" s="180" vm="9722">
        <f ca="1"/>
        <v>31.72</v>
      </c>
      <c r="N1454" s="180" vm="8699">
        <f ca="1"/>
        <v>30.91</v>
      </c>
      <c r="O1454" s="180" vm="9723">
        <f ca="1"/>
        <v>1217370</v>
      </c>
      <c r="Q1454" s="182">
        <f t="shared" ca="1" si="45"/>
        <v>1.5797791595184333E-3</v>
      </c>
    </row>
    <row r="1455" spans="1:17" x14ac:dyDescent="0.25">
      <c r="A1455" s="178">
        <f t="shared" si="46"/>
        <v>1451</v>
      </c>
      <c r="B1455" s="178" vm="9714">
        <f ca="1"/>
        <v>44322</v>
      </c>
      <c r="C1455" s="178" vm="9715">
        <f ca="1"/>
        <v>106.17</v>
      </c>
      <c r="D1455" s="178" vm="1079">
        <f ca="1"/>
        <v>105.94</v>
      </c>
      <c r="E1455" s="178" vm="9716">
        <f ca="1"/>
        <v>106.61499999999999</v>
      </c>
      <c r="F1455" s="178" vm="9717">
        <f ca="1"/>
        <v>104.25</v>
      </c>
      <c r="G1455" s="178" vm="9718">
        <f ca="1"/>
        <v>1368692</v>
      </c>
      <c r="I1455" s="178">
        <f ca="1"/>
        <v>1059</v>
      </c>
      <c r="J1455" s="180" vm="9709">
        <f ca="1"/>
        <v>43753</v>
      </c>
      <c r="K1455" s="180" vm="9710">
        <f ca="1"/>
        <v>31.625</v>
      </c>
      <c r="L1455" s="180" vm="9693">
        <f ca="1"/>
        <v>31.24</v>
      </c>
      <c r="M1455" s="180" vm="9711">
        <f ca="1"/>
        <v>31.79</v>
      </c>
      <c r="N1455" s="180" vm="9712">
        <f ca="1"/>
        <v>30.71</v>
      </c>
      <c r="O1455" s="180" vm="9713">
        <f ca="1"/>
        <v>1655453</v>
      </c>
      <c r="Q1455" s="182">
        <f t="shared" ca="1" si="45"/>
        <v>1.417108341805382E-2</v>
      </c>
    </row>
    <row r="1456" spans="1:17" x14ac:dyDescent="0.25">
      <c r="A1456" s="178">
        <f t="shared" si="46"/>
        <v>1452</v>
      </c>
      <c r="B1456" s="178" vm="9705">
        <f ca="1"/>
        <v>44323</v>
      </c>
      <c r="C1456" s="178" vm="4824">
        <f ca="1"/>
        <v>108.92</v>
      </c>
      <c r="D1456" s="178" vm="4505">
        <f ca="1"/>
        <v>105.8</v>
      </c>
      <c r="E1456" s="178" vm="9706">
        <f ca="1"/>
        <v>109.39</v>
      </c>
      <c r="F1456" s="178" vm="9707">
        <f ca="1"/>
        <v>105.54</v>
      </c>
      <c r="G1456" s="178" vm="9708">
        <f ca="1"/>
        <v>1802626</v>
      </c>
      <c r="I1456" s="178">
        <f ca="1"/>
        <v>1058</v>
      </c>
      <c r="J1456" s="180" vm="9699">
        <f ca="1"/>
        <v>43752</v>
      </c>
      <c r="K1456" s="180" vm="9700">
        <f ca="1"/>
        <v>31.18</v>
      </c>
      <c r="L1456" s="180" vm="9701">
        <f ca="1"/>
        <v>30.76</v>
      </c>
      <c r="M1456" s="180" vm="9702">
        <f ca="1"/>
        <v>31.3</v>
      </c>
      <c r="N1456" s="180" vm="9703">
        <f ca="1"/>
        <v>30.4</v>
      </c>
      <c r="O1456" s="180" vm="9704">
        <f ca="1"/>
        <v>1364471</v>
      </c>
      <c r="Q1456" s="182">
        <f t="shared" ca="1" si="45"/>
        <v>1.0478051856600288E-2</v>
      </c>
    </row>
    <row r="1457" spans="1:17" x14ac:dyDescent="0.25">
      <c r="A1457" s="178">
        <f t="shared" si="46"/>
        <v>1453</v>
      </c>
      <c r="B1457" s="178" vm="9696">
        <f ca="1"/>
        <v>44326</v>
      </c>
      <c r="C1457" s="178" vm="5810">
        <f ca="1"/>
        <v>104.23</v>
      </c>
      <c r="D1457" s="178" vm="1568">
        <f ca="1"/>
        <v>108.5</v>
      </c>
      <c r="E1457" s="178" vm="1581">
        <f ca="1"/>
        <v>109.91</v>
      </c>
      <c r="F1457" s="178" vm="9697">
        <f ca="1"/>
        <v>103.78</v>
      </c>
      <c r="G1457" s="178" vm="9698">
        <f ca="1"/>
        <v>1947495</v>
      </c>
      <c r="I1457" s="178">
        <f ca="1"/>
        <v>1057</v>
      </c>
      <c r="J1457" s="180" vm="9690">
        <f ca="1"/>
        <v>43749</v>
      </c>
      <c r="K1457" s="180" vm="9691">
        <f ca="1"/>
        <v>30.855</v>
      </c>
      <c r="L1457" s="180" vm="9692">
        <f ca="1"/>
        <v>30.46</v>
      </c>
      <c r="M1457" s="180" vm="9693">
        <f ca="1"/>
        <v>31.24</v>
      </c>
      <c r="N1457" s="180" vm="9694">
        <f ca="1"/>
        <v>30.180099999999999</v>
      </c>
      <c r="O1457" s="180" vm="9695">
        <f ca="1"/>
        <v>1045364</v>
      </c>
      <c r="Q1457" s="182">
        <f t="shared" ca="1" si="45"/>
        <v>2.2948064870080085E-2</v>
      </c>
    </row>
    <row r="1458" spans="1:17" x14ac:dyDescent="0.25">
      <c r="A1458" s="178">
        <f t="shared" si="46"/>
        <v>1454</v>
      </c>
      <c r="B1458" s="178" vm="9685">
        <f ca="1"/>
        <v>44327</v>
      </c>
      <c r="C1458" s="178" vm="9686">
        <f ca="1"/>
        <v>104.17</v>
      </c>
      <c r="D1458" s="178" vm="9687">
        <f ca="1"/>
        <v>101.71</v>
      </c>
      <c r="E1458" s="178" vm="4708">
        <f ca="1"/>
        <v>105.49</v>
      </c>
      <c r="F1458" s="178" vm="9688">
        <f ca="1"/>
        <v>101.1301</v>
      </c>
      <c r="G1458" s="178" vm="9689">
        <f ca="1"/>
        <v>1416913</v>
      </c>
      <c r="I1458" s="178">
        <f ca="1"/>
        <v>1056</v>
      </c>
      <c r="J1458" s="180" vm="9679">
        <f ca="1"/>
        <v>43748</v>
      </c>
      <c r="K1458" s="180" vm="9680">
        <f ca="1"/>
        <v>30.155000000000001</v>
      </c>
      <c r="L1458" s="180" vm="9681">
        <f ca="1"/>
        <v>30.19</v>
      </c>
      <c r="M1458" s="180" vm="9682">
        <f ca="1"/>
        <v>30.99</v>
      </c>
      <c r="N1458" s="180" vm="9683">
        <f ca="1"/>
        <v>30.14</v>
      </c>
      <c r="O1458" s="180" vm="9684">
        <f ca="1"/>
        <v>1065285</v>
      </c>
      <c r="Q1458" s="182">
        <f t="shared" ca="1" si="45"/>
        <v>-1.1211988845469511E-2</v>
      </c>
    </row>
    <row r="1459" spans="1:17" x14ac:dyDescent="0.25">
      <c r="A1459" s="178">
        <f t="shared" si="46"/>
        <v>1455</v>
      </c>
      <c r="B1459" s="178" vm="9674">
        <f ca="1"/>
        <v>44328</v>
      </c>
      <c r="C1459" s="178" vm="9675">
        <f ca="1"/>
        <v>97.95</v>
      </c>
      <c r="D1459" s="178" vm="1747">
        <f ca="1"/>
        <v>101.14</v>
      </c>
      <c r="E1459" s="178" vm="9676">
        <f ca="1"/>
        <v>103.86</v>
      </c>
      <c r="F1459" s="178" vm="9677">
        <f ca="1"/>
        <v>97.94</v>
      </c>
      <c r="G1459" s="178" vm="9678">
        <f ca="1"/>
        <v>1731011</v>
      </c>
      <c r="I1459" s="178">
        <f ca="1"/>
        <v>1055</v>
      </c>
      <c r="J1459" s="180" vm="9668">
        <f ca="1"/>
        <v>43747</v>
      </c>
      <c r="K1459" s="180" vm="9669">
        <f ca="1"/>
        <v>30.495000000000001</v>
      </c>
      <c r="L1459" s="180" vm="9670">
        <f ca="1"/>
        <v>30.48</v>
      </c>
      <c r="M1459" s="180" vm="9671">
        <f ca="1"/>
        <v>30.79</v>
      </c>
      <c r="N1459" s="180" vm="9672">
        <f ca="1"/>
        <v>29.76</v>
      </c>
      <c r="O1459" s="180" vm="9673">
        <f ca="1"/>
        <v>1134607</v>
      </c>
      <c r="Q1459" s="182">
        <f t="shared" ca="1" si="45"/>
        <v>5.4254140479300028E-3</v>
      </c>
    </row>
    <row r="1460" spans="1:17" x14ac:dyDescent="0.25">
      <c r="A1460" s="178">
        <f t="shared" si="46"/>
        <v>1456</v>
      </c>
      <c r="B1460" s="178" vm="9664">
        <f ca="1"/>
        <v>44329</v>
      </c>
      <c r="C1460" s="178" vm="9665">
        <f ca="1"/>
        <v>100.29</v>
      </c>
      <c r="D1460" s="178" vm="1658">
        <f ca="1"/>
        <v>98.98</v>
      </c>
      <c r="E1460" s="178" vm="981">
        <f ca="1"/>
        <v>101.82</v>
      </c>
      <c r="F1460" s="178" vm="9666">
        <f ca="1"/>
        <v>97.18</v>
      </c>
      <c r="G1460" s="178" vm="9667">
        <f ca="1"/>
        <v>1144344</v>
      </c>
      <c r="I1460" s="178">
        <f ca="1"/>
        <v>1054</v>
      </c>
      <c r="J1460" s="180" vm="9658">
        <f ca="1"/>
        <v>43746</v>
      </c>
      <c r="K1460" s="180" vm="9659">
        <f ca="1"/>
        <v>30.33</v>
      </c>
      <c r="L1460" s="180" vm="9660">
        <f ca="1"/>
        <v>29.14</v>
      </c>
      <c r="M1460" s="180" vm="9661">
        <f ca="1"/>
        <v>30.454999999999998</v>
      </c>
      <c r="N1460" s="180" vm="9662">
        <f ca="1"/>
        <v>28.78</v>
      </c>
      <c r="O1460" s="180" vm="9663">
        <f ca="1"/>
        <v>1599811</v>
      </c>
      <c r="Q1460" s="182">
        <f t="shared" ca="1" si="45"/>
        <v>4.5531384807953344E-2</v>
      </c>
    </row>
    <row r="1461" spans="1:17" x14ac:dyDescent="0.25">
      <c r="A1461" s="178">
        <f t="shared" si="46"/>
        <v>1457</v>
      </c>
      <c r="B1461" s="178" vm="9655">
        <f ca="1"/>
        <v>44330</v>
      </c>
      <c r="C1461" s="178" vm="1710">
        <f ca="1"/>
        <v>101.98</v>
      </c>
      <c r="D1461" s="178" vm="3570">
        <f ca="1"/>
        <v>100.73</v>
      </c>
      <c r="E1461" s="178" vm="9656">
        <f ca="1"/>
        <v>102.6262</v>
      </c>
      <c r="F1461" s="178" vm="687">
        <f ca="1"/>
        <v>99.5</v>
      </c>
      <c r="G1461" s="178" vm="9657">
        <f ca="1"/>
        <v>701137</v>
      </c>
      <c r="I1461" s="178">
        <f ca="1"/>
        <v>1053</v>
      </c>
      <c r="J1461" s="180" vm="9652">
        <f ca="1"/>
        <v>43745</v>
      </c>
      <c r="K1461" s="180" vm="9543">
        <f ca="1"/>
        <v>28.98</v>
      </c>
      <c r="L1461" s="180" vm="8002">
        <f ca="1"/>
        <v>28.77</v>
      </c>
      <c r="M1461" s="180" vm="9653">
        <f ca="1"/>
        <v>29.15</v>
      </c>
      <c r="N1461" s="180" vm="7975">
        <f ca="1"/>
        <v>28.5</v>
      </c>
      <c r="O1461" s="180" vm="9654">
        <f ca="1"/>
        <v>916045</v>
      </c>
      <c r="Q1461" s="182">
        <f t="shared" ca="1" si="45"/>
        <v>6.4041759339005626E-3</v>
      </c>
    </row>
    <row r="1462" spans="1:17" x14ac:dyDescent="0.25">
      <c r="A1462" s="178">
        <f t="shared" si="46"/>
        <v>1458</v>
      </c>
      <c r="B1462" s="178" vm="9648">
        <f ca="1"/>
        <v>44333</v>
      </c>
      <c r="C1462" s="178" vm="9649">
        <f ca="1"/>
        <v>103.88</v>
      </c>
      <c r="D1462" s="178" vm="1722">
        <f ca="1"/>
        <v>101.9</v>
      </c>
      <c r="E1462" s="178" vm="5809">
        <f ca="1"/>
        <v>103.99</v>
      </c>
      <c r="F1462" s="178" vm="9650">
        <f ca="1"/>
        <v>101.02</v>
      </c>
      <c r="G1462" s="178" vm="9651">
        <f ca="1"/>
        <v>1097545</v>
      </c>
      <c r="I1462" s="178">
        <f ca="1"/>
        <v>1052</v>
      </c>
      <c r="J1462" s="180" vm="9644">
        <f ca="1"/>
        <v>43742</v>
      </c>
      <c r="K1462" s="180" vm="9645">
        <f ca="1"/>
        <v>28.795000000000002</v>
      </c>
      <c r="L1462" s="180" vm="8160">
        <f ca="1"/>
        <v>28.75</v>
      </c>
      <c r="M1462" s="180" vm="9646">
        <f ca="1"/>
        <v>29.08</v>
      </c>
      <c r="N1462" s="180" vm="9627">
        <f ca="1"/>
        <v>28.295000000000002</v>
      </c>
      <c r="O1462" s="180" vm="9647">
        <f ca="1"/>
        <v>871474</v>
      </c>
      <c r="Q1462" s="182">
        <f t="shared" ca="1" si="45"/>
        <v>1.2162281057896663E-3</v>
      </c>
    </row>
    <row r="1463" spans="1:17" x14ac:dyDescent="0.25">
      <c r="A1463" s="178">
        <f t="shared" si="46"/>
        <v>1459</v>
      </c>
      <c r="B1463" s="178" vm="9641">
        <f ca="1"/>
        <v>44334</v>
      </c>
      <c r="C1463" s="178" vm="347">
        <f ca="1"/>
        <v>101.79</v>
      </c>
      <c r="D1463" s="178" vm="9642">
        <f ca="1"/>
        <v>105.27719999999999</v>
      </c>
      <c r="E1463" s="178" vm="9642">
        <f ca="1"/>
        <v>105.27719999999999</v>
      </c>
      <c r="F1463" s="178" vm="393">
        <f ca="1"/>
        <v>101.42</v>
      </c>
      <c r="G1463" s="178" vm="9643">
        <f ca="1"/>
        <v>758543</v>
      </c>
      <c r="I1463" s="178">
        <f ca="1"/>
        <v>1051</v>
      </c>
      <c r="J1463" s="180" vm="9636">
        <f ca="1"/>
        <v>43741</v>
      </c>
      <c r="K1463" s="180" vm="9637">
        <f ca="1"/>
        <v>28.76</v>
      </c>
      <c r="L1463" s="180" vm="9638">
        <f ca="1"/>
        <v>28.22</v>
      </c>
      <c r="M1463" s="180" vm="9639">
        <f ca="1"/>
        <v>28.765000000000001</v>
      </c>
      <c r="N1463" s="180" vm="7548">
        <f ca="1"/>
        <v>27.54</v>
      </c>
      <c r="O1463" s="180" vm="9640">
        <f ca="1"/>
        <v>719285</v>
      </c>
      <c r="Q1463" s="182">
        <f t="shared" ca="1" si="45"/>
        <v>1.6300422258358736E-2</v>
      </c>
    </row>
    <row r="1464" spans="1:17" x14ac:dyDescent="0.25">
      <c r="A1464" s="178">
        <f t="shared" si="46"/>
        <v>1460</v>
      </c>
      <c r="B1464" s="178" vm="9631">
        <f ca="1"/>
        <v>44335</v>
      </c>
      <c r="C1464" s="178" vm="9632">
        <f ca="1"/>
        <v>98.77</v>
      </c>
      <c r="D1464" s="178" vm="90">
        <f ca="1"/>
        <v>99.7</v>
      </c>
      <c r="E1464" s="178" vm="9633">
        <f ca="1"/>
        <v>100.6</v>
      </c>
      <c r="F1464" s="178" vm="9634">
        <f ca="1"/>
        <v>97.56</v>
      </c>
      <c r="G1464" s="178" vm="9635">
        <f ca="1"/>
        <v>1198846</v>
      </c>
      <c r="I1464" s="178">
        <f ca="1"/>
        <v>1050</v>
      </c>
      <c r="J1464" s="180" vm="9626">
        <f ca="1"/>
        <v>43740</v>
      </c>
      <c r="K1464" s="180" vm="9627">
        <f ca="1"/>
        <v>28.295000000000002</v>
      </c>
      <c r="L1464" s="180" vm="7646">
        <f ca="1"/>
        <v>28.44</v>
      </c>
      <c r="M1464" s="180" vm="9628">
        <f ca="1"/>
        <v>28.63</v>
      </c>
      <c r="N1464" s="180" vm="9629">
        <f ca="1"/>
        <v>27.73</v>
      </c>
      <c r="O1464" s="180" vm="9630">
        <f ca="1"/>
        <v>1153315</v>
      </c>
      <c r="Q1464" s="182">
        <f t="shared" ca="1" si="45"/>
        <v>-1.0371895739733178E-2</v>
      </c>
    </row>
    <row r="1465" spans="1:17" x14ac:dyDescent="0.25">
      <c r="A1465" s="178">
        <f t="shared" si="46"/>
        <v>1461</v>
      </c>
      <c r="B1465" s="178" vm="9621">
        <f ca="1"/>
        <v>44336</v>
      </c>
      <c r="C1465" s="178" vm="9622">
        <f ca="1"/>
        <v>98.38</v>
      </c>
      <c r="D1465" s="178" vm="9623">
        <f ca="1"/>
        <v>99.46</v>
      </c>
      <c r="E1465" s="178" vm="396">
        <f ca="1"/>
        <v>99.87</v>
      </c>
      <c r="F1465" s="178" vm="9624">
        <f ca="1"/>
        <v>94.923900000000003</v>
      </c>
      <c r="G1465" s="178" vm="9625">
        <f ca="1"/>
        <v>1337891</v>
      </c>
      <c r="I1465" s="178">
        <f ca="1"/>
        <v>1049</v>
      </c>
      <c r="J1465" s="180" vm="9617">
        <f ca="1"/>
        <v>43739</v>
      </c>
      <c r="K1465" s="180" vm="8033">
        <f ca="1"/>
        <v>28.59</v>
      </c>
      <c r="L1465" s="180" vm="8646">
        <f ca="1"/>
        <v>27.85</v>
      </c>
      <c r="M1465" s="180" vm="9618">
        <f ca="1"/>
        <v>28.66</v>
      </c>
      <c r="N1465" s="180" vm="9619">
        <f ca="1"/>
        <v>27.675799999999999</v>
      </c>
      <c r="O1465" s="180" vm="9620">
        <f ca="1"/>
        <v>998475</v>
      </c>
      <c r="Q1465" s="182">
        <f t="shared" ca="1" si="45"/>
        <v>2.9460870695616571E-2</v>
      </c>
    </row>
    <row r="1466" spans="1:17" x14ac:dyDescent="0.25">
      <c r="A1466" s="178">
        <f t="shared" si="46"/>
        <v>1462</v>
      </c>
      <c r="B1466" s="178" vm="9613">
        <f ca="1"/>
        <v>44337</v>
      </c>
      <c r="C1466" s="178" vm="4396">
        <f ca="1"/>
        <v>98.51</v>
      </c>
      <c r="D1466" s="178" vm="5775">
        <f ca="1"/>
        <v>99.48</v>
      </c>
      <c r="E1466" s="178" vm="9614">
        <f ca="1"/>
        <v>100.62</v>
      </c>
      <c r="F1466" s="178" vm="9615">
        <f ca="1"/>
        <v>97.456400000000002</v>
      </c>
      <c r="G1466" s="178" vm="9616">
        <f ca="1"/>
        <v>863457</v>
      </c>
      <c r="I1466" s="178">
        <f ca="1"/>
        <v>1048</v>
      </c>
      <c r="J1466" s="180" vm="9610">
        <f ca="1"/>
        <v>43738</v>
      </c>
      <c r="K1466" s="180" vm="7614">
        <f ca="1"/>
        <v>27.76</v>
      </c>
      <c r="L1466" s="180" vm="9611">
        <f ca="1"/>
        <v>27.48</v>
      </c>
      <c r="M1466" s="180" vm="8616">
        <f ca="1"/>
        <v>27.82</v>
      </c>
      <c r="N1466" s="180" vm="8062">
        <f ca="1"/>
        <v>27.23</v>
      </c>
      <c r="O1466" s="180" vm="9612">
        <f ca="1"/>
        <v>1104967</v>
      </c>
      <c r="Q1466" s="182">
        <f t="shared" ca="1" si="45"/>
        <v>9.5919656788257465E-3</v>
      </c>
    </row>
    <row r="1467" spans="1:17" x14ac:dyDescent="0.25">
      <c r="A1467" s="178">
        <f t="shared" si="46"/>
        <v>1463</v>
      </c>
      <c r="B1467" s="178" vm="9608">
        <f ca="1"/>
        <v>44340</v>
      </c>
      <c r="C1467" s="178" vm="1722">
        <f ca="1"/>
        <v>101.9</v>
      </c>
      <c r="D1467" s="178" vm="7858">
        <f ca="1"/>
        <v>99.08</v>
      </c>
      <c r="E1467" s="178" vm="7968">
        <f ca="1"/>
        <v>102.9</v>
      </c>
      <c r="F1467" s="178" vm="1219">
        <f ca="1"/>
        <v>98.96</v>
      </c>
      <c r="G1467" s="178" vm="9609">
        <f ca="1"/>
        <v>769156</v>
      </c>
      <c r="I1467" s="178">
        <f ca="1"/>
        <v>1047</v>
      </c>
      <c r="J1467" s="180" vm="9604">
        <f ca="1"/>
        <v>43735</v>
      </c>
      <c r="K1467" s="180" vm="9605">
        <f ca="1"/>
        <v>27.495000000000001</v>
      </c>
      <c r="L1467" s="180" vm="8607">
        <f ca="1"/>
        <v>27.92</v>
      </c>
      <c r="M1467" s="180" vm="9606">
        <f ca="1"/>
        <v>28.14</v>
      </c>
      <c r="N1467" s="180" vm="8100">
        <f ca="1"/>
        <v>27.49</v>
      </c>
      <c r="O1467" s="180" vm="9607">
        <f ca="1"/>
        <v>701836</v>
      </c>
      <c r="Q1467" s="182">
        <f t="shared" ca="1" si="45"/>
        <v>-1.6413029641330033E-2</v>
      </c>
    </row>
    <row r="1468" spans="1:17" x14ac:dyDescent="0.25">
      <c r="A1468" s="178">
        <f t="shared" si="46"/>
        <v>1464</v>
      </c>
      <c r="B1468" s="178" vm="9599">
        <f ca="1"/>
        <v>44341</v>
      </c>
      <c r="C1468" s="178" vm="9600">
        <f ca="1"/>
        <v>103.51</v>
      </c>
      <c r="D1468" s="178" vm="9601">
        <f ca="1"/>
        <v>102.08</v>
      </c>
      <c r="E1468" s="178" vm="9602">
        <f ca="1"/>
        <v>105</v>
      </c>
      <c r="F1468" s="178" vm="98">
        <f ca="1"/>
        <v>102.01</v>
      </c>
      <c r="G1468" s="178" vm="9603">
        <f ca="1"/>
        <v>769512</v>
      </c>
      <c r="I1468" s="178">
        <f ca="1"/>
        <v>1046</v>
      </c>
      <c r="J1468" s="180" vm="9596">
        <f ca="1"/>
        <v>43734</v>
      </c>
      <c r="K1468" s="180" vm="8179">
        <f ca="1"/>
        <v>27.95</v>
      </c>
      <c r="L1468" s="180" vm="8148">
        <f ca="1"/>
        <v>27.86</v>
      </c>
      <c r="M1468" s="180" vm="9597">
        <f ca="1"/>
        <v>28.106300000000001</v>
      </c>
      <c r="N1468" s="180" vm="7482">
        <f ca="1"/>
        <v>27.37</v>
      </c>
      <c r="O1468" s="180" vm="9598">
        <f ca="1"/>
        <v>808814</v>
      </c>
      <c r="Q1468" s="182">
        <f t="shared" ca="1" si="45"/>
        <v>-1.4301039262539191E-3</v>
      </c>
    </row>
    <row r="1469" spans="1:17" x14ac:dyDescent="0.25">
      <c r="A1469" s="178">
        <f t="shared" si="46"/>
        <v>1465</v>
      </c>
      <c r="B1469" s="178" vm="9591">
        <f ca="1"/>
        <v>44342</v>
      </c>
      <c r="C1469" s="178" vm="9592">
        <f ca="1"/>
        <v>107.45</v>
      </c>
      <c r="D1469" s="178" vm="4490">
        <f ca="1"/>
        <v>103.77</v>
      </c>
      <c r="E1469" s="178" vm="9593">
        <f ca="1"/>
        <v>108.84</v>
      </c>
      <c r="F1469" s="178" vm="9594">
        <f ca="1"/>
        <v>103.245</v>
      </c>
      <c r="G1469" s="178" vm="9595">
        <f ca="1"/>
        <v>1246530</v>
      </c>
      <c r="I1469" s="178">
        <f ca="1"/>
        <v>1045</v>
      </c>
      <c r="J1469" s="180" vm="9589">
        <f ca="1"/>
        <v>43733</v>
      </c>
      <c r="K1469" s="180" vm="7862">
        <f ca="1"/>
        <v>27.99</v>
      </c>
      <c r="L1469" s="180" vm="8052">
        <f ca="1"/>
        <v>27.25</v>
      </c>
      <c r="M1469" s="180" vm="9585">
        <f ca="1"/>
        <v>28.21</v>
      </c>
      <c r="N1469" s="180" vm="8052">
        <f ca="1"/>
        <v>27.25</v>
      </c>
      <c r="O1469" s="180" vm="9590">
        <f ca="1"/>
        <v>990949</v>
      </c>
      <c r="Q1469" s="182">
        <f t="shared" ca="1" si="45"/>
        <v>3.3790680784720216E-2</v>
      </c>
    </row>
    <row r="1470" spans="1:17" x14ac:dyDescent="0.25">
      <c r="A1470" s="178">
        <f t="shared" si="46"/>
        <v>1466</v>
      </c>
      <c r="B1470" s="178" vm="9587">
        <f ca="1"/>
        <v>44343</v>
      </c>
      <c r="C1470" s="178" vm="981">
        <f ca="1"/>
        <v>101.82</v>
      </c>
      <c r="D1470" s="178" vm="7968">
        <f ca="1"/>
        <v>102.9</v>
      </c>
      <c r="E1470" s="178" vm="1619">
        <f ca="1"/>
        <v>104.56</v>
      </c>
      <c r="F1470" s="178" vm="78">
        <f ca="1"/>
        <v>100.67</v>
      </c>
      <c r="G1470" s="178" vm="9588">
        <f ca="1"/>
        <v>3453366</v>
      </c>
      <c r="I1470" s="178">
        <f ca="1"/>
        <v>1044</v>
      </c>
      <c r="J1470" s="180" vm="9584">
        <f ca="1"/>
        <v>43732</v>
      </c>
      <c r="K1470" s="180" vm="8088">
        <f ca="1"/>
        <v>27.06</v>
      </c>
      <c r="L1470" s="180" vm="7614">
        <f ca="1"/>
        <v>27.76</v>
      </c>
      <c r="M1470" s="180" vm="9585">
        <f ca="1"/>
        <v>28.21</v>
      </c>
      <c r="N1470" s="180" vm="8474">
        <f ca="1"/>
        <v>26.72</v>
      </c>
      <c r="O1470" s="180" vm="9586">
        <f ca="1"/>
        <v>1286922</v>
      </c>
      <c r="Q1470" s="182">
        <f t="shared" ca="1" si="45"/>
        <v>-2.6979397953949484E-2</v>
      </c>
    </row>
    <row r="1471" spans="1:17" x14ac:dyDescent="0.25">
      <c r="A1471" s="178">
        <f t="shared" si="46"/>
        <v>1467</v>
      </c>
      <c r="B1471" s="178" vm="9579">
        <f ca="1"/>
        <v>44344</v>
      </c>
      <c r="C1471" s="178" vm="9580">
        <f ca="1"/>
        <v>101.24</v>
      </c>
      <c r="D1471" s="178" vm="402">
        <f ca="1"/>
        <v>102</v>
      </c>
      <c r="E1471" s="178" vm="9581">
        <f ca="1"/>
        <v>102.43</v>
      </c>
      <c r="F1471" s="178" vm="9582">
        <f ca="1"/>
        <v>97.625</v>
      </c>
      <c r="G1471" s="178" vm="9583">
        <f ca="1"/>
        <v>1983408</v>
      </c>
      <c r="I1471" s="178">
        <f ca="1"/>
        <v>1043</v>
      </c>
      <c r="J1471" s="180" vm="9574">
        <f ca="1"/>
        <v>43731</v>
      </c>
      <c r="K1471" s="180" vm="7636">
        <f ca="1"/>
        <v>27.8</v>
      </c>
      <c r="L1471" s="180" vm="9575">
        <f ca="1"/>
        <v>27.03</v>
      </c>
      <c r="M1471" s="180" vm="9576">
        <f ca="1"/>
        <v>27.96</v>
      </c>
      <c r="N1471" s="180" vm="9577">
        <f ca="1"/>
        <v>26.95</v>
      </c>
      <c r="O1471" s="180" vm="9578">
        <f ca="1"/>
        <v>1134493</v>
      </c>
      <c r="Q1471" s="182">
        <f t="shared" ca="1" si="45"/>
        <v>2.8828852892067214E-2</v>
      </c>
    </row>
    <row r="1472" spans="1:17" x14ac:dyDescent="0.25">
      <c r="A1472" s="178">
        <f t="shared" si="46"/>
        <v>1468</v>
      </c>
      <c r="B1472" s="178" vm="9571">
        <f ca="1"/>
        <v>44348</v>
      </c>
      <c r="C1472" s="178" vm="318">
        <f ca="1"/>
        <v>103.13</v>
      </c>
      <c r="D1472" s="178" vm="9572">
        <f ca="1"/>
        <v>99.95</v>
      </c>
      <c r="E1472" s="178" vm="1003">
        <f ca="1"/>
        <v>103.22</v>
      </c>
      <c r="F1472" s="178" vm="374">
        <f ca="1"/>
        <v>99.01</v>
      </c>
      <c r="G1472" s="178" vm="9573">
        <f ca="1"/>
        <v>13230783</v>
      </c>
      <c r="I1472" s="178">
        <f ca="1"/>
        <v>1042</v>
      </c>
      <c r="J1472" s="180" vm="9568">
        <f ca="1"/>
        <v>43728</v>
      </c>
      <c r="K1472" s="180" vm="8101">
        <f ca="1"/>
        <v>27.01</v>
      </c>
      <c r="L1472" s="180" vm="9569">
        <f ca="1"/>
        <v>27.61</v>
      </c>
      <c r="M1472" s="180" vm="8071">
        <f ca="1"/>
        <v>27.67</v>
      </c>
      <c r="N1472" s="180" vm="7615">
        <f ca="1"/>
        <v>26.94</v>
      </c>
      <c r="O1472" s="180" vm="9570">
        <f ca="1"/>
        <v>2181067</v>
      </c>
      <c r="Q1472" s="182">
        <f t="shared" ca="1" si="45"/>
        <v>-2.4864169378346287E-2</v>
      </c>
    </row>
    <row r="1473" spans="1:17" x14ac:dyDescent="0.25">
      <c r="A1473" s="178">
        <f t="shared" si="46"/>
        <v>1469</v>
      </c>
      <c r="B1473" s="178" vm="9564">
        <f ca="1"/>
        <v>44349</v>
      </c>
      <c r="C1473" s="178" vm="9565">
        <f ca="1"/>
        <v>100.02</v>
      </c>
      <c r="D1473" s="178" vm="9566">
        <f ca="1"/>
        <v>103.435</v>
      </c>
      <c r="E1473" s="178" vm="4491">
        <f ca="1"/>
        <v>104.79</v>
      </c>
      <c r="F1473" s="178" vm="1324">
        <f ca="1"/>
        <v>99.97</v>
      </c>
      <c r="G1473" s="178" vm="9567">
        <f ca="1"/>
        <v>2317977</v>
      </c>
      <c r="I1473" s="178">
        <f ca="1"/>
        <v>1041</v>
      </c>
      <c r="J1473" s="180" vm="9559">
        <f ca="1"/>
        <v>43727</v>
      </c>
      <c r="K1473" s="180" vm="9560">
        <f ca="1"/>
        <v>27.69</v>
      </c>
      <c r="L1473" s="180" vm="9561">
        <f ca="1"/>
        <v>28.41</v>
      </c>
      <c r="M1473" s="180" vm="9562">
        <f ca="1"/>
        <v>28.61</v>
      </c>
      <c r="N1473" s="180" vm="7648">
        <f ca="1"/>
        <v>27.59</v>
      </c>
      <c r="O1473" s="180" vm="9563">
        <f ca="1"/>
        <v>1209649</v>
      </c>
      <c r="Q1473" s="182">
        <f t="shared" ca="1" si="45"/>
        <v>-2.5317807984289783E-2</v>
      </c>
    </row>
    <row r="1474" spans="1:17" x14ac:dyDescent="0.25">
      <c r="A1474" s="178">
        <f t="shared" si="46"/>
        <v>1470</v>
      </c>
      <c r="B1474" s="178" vm="9555">
        <f ca="1"/>
        <v>44350</v>
      </c>
      <c r="C1474" s="178" vm="9556">
        <f ca="1"/>
        <v>101.03</v>
      </c>
      <c r="D1474" s="178" vm="5922">
        <f ca="1"/>
        <v>99.45</v>
      </c>
      <c r="E1474" s="178" vm="9557">
        <f ca="1"/>
        <v>102.29</v>
      </c>
      <c r="F1474" s="178" vm="674">
        <f ca="1"/>
        <v>98.73</v>
      </c>
      <c r="G1474" s="178" vm="9558">
        <f ca="1"/>
        <v>1104308</v>
      </c>
      <c r="I1474" s="178">
        <f ca="1"/>
        <v>1040</v>
      </c>
      <c r="J1474" s="180" vm="9550">
        <f ca="1"/>
        <v>43726</v>
      </c>
      <c r="K1474" s="180" vm="9535">
        <f ca="1"/>
        <v>28.4</v>
      </c>
      <c r="L1474" s="180" vm="9551">
        <f ca="1"/>
        <v>28.58</v>
      </c>
      <c r="M1474" s="180" vm="9552">
        <f ca="1"/>
        <v>28.6</v>
      </c>
      <c r="N1474" s="180" vm="9553">
        <f ca="1"/>
        <v>27.9</v>
      </c>
      <c r="O1474" s="180" vm="9554">
        <f ca="1"/>
        <v>1447280</v>
      </c>
      <c r="Q1474" s="182">
        <f t="shared" ca="1" si="45"/>
        <v>-1.3638959456924149E-2</v>
      </c>
    </row>
    <row r="1475" spans="1:17" x14ac:dyDescent="0.25">
      <c r="A1475" s="178">
        <f t="shared" si="46"/>
        <v>1471</v>
      </c>
      <c r="B1475" s="178" vm="9546">
        <f ca="1"/>
        <v>44351</v>
      </c>
      <c r="C1475" s="178" vm="213">
        <f ca="1"/>
        <v>103.02</v>
      </c>
      <c r="D1475" s="178" vm="9547">
        <f ca="1"/>
        <v>102.23</v>
      </c>
      <c r="E1475" s="178" vm="7906">
        <f ca="1"/>
        <v>103.28</v>
      </c>
      <c r="F1475" s="178" vm="9548">
        <f ca="1"/>
        <v>100.18</v>
      </c>
      <c r="G1475" s="178" vm="9549">
        <f ca="1"/>
        <v>922343</v>
      </c>
      <c r="I1475" s="178">
        <f ca="1"/>
        <v>1039</v>
      </c>
      <c r="J1475" s="180" vm="9542">
        <f ca="1"/>
        <v>43725</v>
      </c>
      <c r="K1475" s="180" vm="7982">
        <f ca="1"/>
        <v>28.79</v>
      </c>
      <c r="L1475" s="180" vm="9543">
        <f ca="1"/>
        <v>28.98</v>
      </c>
      <c r="M1475" s="180" vm="9544">
        <f ca="1"/>
        <v>29.07</v>
      </c>
      <c r="N1475" s="180" vm="8161">
        <f ca="1"/>
        <v>28.04</v>
      </c>
      <c r="O1475" s="180" vm="9545">
        <f ca="1"/>
        <v>1052507</v>
      </c>
      <c r="Q1475" s="182">
        <f t="shared" ca="1" si="45"/>
        <v>1.3638959456924076E-2</v>
      </c>
    </row>
    <row r="1476" spans="1:17" x14ac:dyDescent="0.25">
      <c r="A1476" s="178">
        <f t="shared" si="46"/>
        <v>1472</v>
      </c>
      <c r="B1476" s="178" vm="9538">
        <f ca="1"/>
        <v>44354</v>
      </c>
      <c r="C1476" s="178" vm="124">
        <f ca="1"/>
        <v>104.87</v>
      </c>
      <c r="D1476" s="178" vm="4818">
        <f ca="1"/>
        <v>103.36</v>
      </c>
      <c r="E1476" s="178" vm="9539">
        <f ca="1"/>
        <v>107.15989999999999</v>
      </c>
      <c r="F1476" s="178" vm="9540">
        <f ca="1"/>
        <v>103.31</v>
      </c>
      <c r="G1476" s="178" vm="9541">
        <f ca="1"/>
        <v>1000633</v>
      </c>
      <c r="I1476" s="178">
        <f ca="1"/>
        <v>1038</v>
      </c>
      <c r="J1476" s="180" vm="9534">
        <f ca="1"/>
        <v>43724</v>
      </c>
      <c r="K1476" s="180" vm="9535">
        <f ca="1"/>
        <v>28.4</v>
      </c>
      <c r="L1476" s="180" vm="8658">
        <f ca="1"/>
        <v>28.31</v>
      </c>
      <c r="M1476" s="180" vm="9536">
        <f ca="1"/>
        <v>28.84</v>
      </c>
      <c r="N1476" s="180" vm="8648">
        <f ca="1"/>
        <v>28.07</v>
      </c>
      <c r="O1476" s="180" vm="9537">
        <f ca="1"/>
        <v>2001230</v>
      </c>
      <c r="Q1476" s="182">
        <f t="shared" ca="1" si="45"/>
        <v>-5.6179923042232608E-3</v>
      </c>
    </row>
    <row r="1477" spans="1:17" x14ac:dyDescent="0.25">
      <c r="A1477" s="178">
        <f t="shared" si="46"/>
        <v>1473</v>
      </c>
      <c r="B1477" s="178" vm="9529">
        <f ca="1"/>
        <v>44355</v>
      </c>
      <c r="C1477" s="178" vm="9530">
        <f ca="1"/>
        <v>104.15</v>
      </c>
      <c r="D1477" s="178" vm="9531">
        <f ca="1"/>
        <v>103.6298</v>
      </c>
      <c r="E1477" s="178" vm="9532">
        <f ca="1"/>
        <v>105.89</v>
      </c>
      <c r="F1477" s="178" vm="1020">
        <f ca="1"/>
        <v>102.18</v>
      </c>
      <c r="G1477" s="178" vm="9533">
        <f ca="1"/>
        <v>809925</v>
      </c>
      <c r="I1477" s="178">
        <f ca="1"/>
        <v>1037</v>
      </c>
      <c r="J1477" s="180" vm="9526">
        <f ca="1"/>
        <v>43721</v>
      </c>
      <c r="K1477" s="180" vm="8219">
        <f ca="1"/>
        <v>28.56</v>
      </c>
      <c r="L1477" s="180" vm="8658">
        <f ca="1"/>
        <v>28.31</v>
      </c>
      <c r="M1477" s="180" vm="7972">
        <f ca="1"/>
        <v>28.74</v>
      </c>
      <c r="N1477" s="180" vm="9527">
        <f ca="1"/>
        <v>28.135000000000002</v>
      </c>
      <c r="O1477" s="180" vm="9528">
        <f ca="1"/>
        <v>1227408</v>
      </c>
      <c r="Q1477" s="182">
        <f t="shared" ca="1" si="45"/>
        <v>1.8018505502678212E-2</v>
      </c>
    </row>
    <row r="1478" spans="1:17" x14ac:dyDescent="0.25">
      <c r="A1478" s="178">
        <f t="shared" si="46"/>
        <v>1474</v>
      </c>
      <c r="B1478" s="178" vm="9523">
        <f ca="1"/>
        <v>44356</v>
      </c>
      <c r="C1478" s="178" vm="54">
        <f ca="1"/>
        <v>105.18</v>
      </c>
      <c r="D1478" s="178" vm="3710">
        <f ca="1"/>
        <v>105.07</v>
      </c>
      <c r="E1478" s="178" vm="9524">
        <f ca="1"/>
        <v>108.54</v>
      </c>
      <c r="F1478" s="178" vm="3497">
        <f ca="1"/>
        <v>104.4</v>
      </c>
      <c r="G1478" s="178" vm="9525">
        <f ca="1"/>
        <v>1357158</v>
      </c>
      <c r="I1478" s="178">
        <f ca="1"/>
        <v>1036</v>
      </c>
      <c r="J1478" s="180" vm="9520">
        <f ca="1"/>
        <v>43720</v>
      </c>
      <c r="K1478" s="180" vm="8634">
        <f ca="1"/>
        <v>28.05</v>
      </c>
      <c r="L1478" s="180" vm="9513">
        <f ca="1"/>
        <v>27.45</v>
      </c>
      <c r="M1478" s="180" vm="8668">
        <f ca="1"/>
        <v>28.19</v>
      </c>
      <c r="N1478" s="180" vm="9521">
        <f ca="1"/>
        <v>27.1876</v>
      </c>
      <c r="O1478" s="180" vm="9522">
        <f ca="1"/>
        <v>1665492</v>
      </c>
      <c r="Q1478" s="182">
        <f t="shared" ref="Q1478:Q1541" ca="1" si="47">LN(K1478/K1479)</f>
        <v>2.3445618574680943E-2</v>
      </c>
    </row>
    <row r="1479" spans="1:17" x14ac:dyDescent="0.25">
      <c r="A1479" s="178">
        <f t="shared" ref="A1479:A1542" si="48">A1478+1</f>
        <v>1475</v>
      </c>
      <c r="B1479" s="178" vm="9515">
        <f ca="1"/>
        <v>44357</v>
      </c>
      <c r="C1479" s="178" vm="9516">
        <f ca="1"/>
        <v>104.54</v>
      </c>
      <c r="D1479" s="178" vm="9517">
        <f ca="1"/>
        <v>105.33</v>
      </c>
      <c r="E1479" s="178" vm="853">
        <f ca="1"/>
        <v>105.81</v>
      </c>
      <c r="F1479" s="178" vm="9518">
        <f ca="1"/>
        <v>103.03</v>
      </c>
      <c r="G1479" s="178" vm="9519">
        <f ca="1"/>
        <v>940400</v>
      </c>
      <c r="I1479" s="178">
        <f ca="1"/>
        <v>1035</v>
      </c>
      <c r="J1479" s="180" vm="9512">
        <f ca="1"/>
        <v>43719</v>
      </c>
      <c r="K1479" s="180" vm="8579">
        <f ca="1"/>
        <v>27.4</v>
      </c>
      <c r="L1479" s="180" vm="7821">
        <f ca="1"/>
        <v>26.64</v>
      </c>
      <c r="M1479" s="180" vm="9513">
        <f ca="1"/>
        <v>27.45</v>
      </c>
      <c r="N1479" s="180" vm="8454">
        <f ca="1"/>
        <v>25.94</v>
      </c>
      <c r="O1479" s="180" vm="9514">
        <f ca="1"/>
        <v>1470265</v>
      </c>
      <c r="Q1479" s="182">
        <f t="shared" ca="1" si="47"/>
        <v>3.4908854707214908E-2</v>
      </c>
    </row>
    <row r="1480" spans="1:17" x14ac:dyDescent="0.25">
      <c r="A1480" s="178">
        <f t="shared" si="48"/>
        <v>1476</v>
      </c>
      <c r="B1480" s="178" vm="9507">
        <f ca="1"/>
        <v>44358</v>
      </c>
      <c r="C1480" s="178" vm="9508">
        <f ca="1"/>
        <v>108.64</v>
      </c>
      <c r="D1480" s="178" vm="4505">
        <f ca="1"/>
        <v>105.8</v>
      </c>
      <c r="E1480" s="178" vm="9509">
        <f ca="1"/>
        <v>108.67</v>
      </c>
      <c r="F1480" s="178" vm="9510">
        <f ca="1"/>
        <v>105.05</v>
      </c>
      <c r="G1480" s="178" vm="9511">
        <f ca="1"/>
        <v>982571</v>
      </c>
      <c r="I1480" s="178">
        <f ca="1"/>
        <v>1034</v>
      </c>
      <c r="J1480" s="180" vm="9503">
        <f ca="1"/>
        <v>43718</v>
      </c>
      <c r="K1480" s="180" vm="7549">
        <f ca="1"/>
        <v>26.46</v>
      </c>
      <c r="L1480" s="180" vm="7571">
        <f ca="1"/>
        <v>25.74</v>
      </c>
      <c r="M1480" s="180" vm="9504">
        <f ca="1"/>
        <v>26.48</v>
      </c>
      <c r="N1480" s="180" vm="9505">
        <f ca="1"/>
        <v>25.57</v>
      </c>
      <c r="O1480" s="180" vm="9506">
        <f ca="1"/>
        <v>1376293</v>
      </c>
      <c r="Q1480" s="182">
        <f t="shared" ca="1" si="47"/>
        <v>2.7587956518829181E-2</v>
      </c>
    </row>
    <row r="1481" spans="1:17" x14ac:dyDescent="0.25">
      <c r="A1481" s="178">
        <f t="shared" si="48"/>
        <v>1477</v>
      </c>
      <c r="B1481" s="178" vm="9497">
        <f ca="1"/>
        <v>44361</v>
      </c>
      <c r="C1481" s="178" vm="9498">
        <f ca="1"/>
        <v>112.58</v>
      </c>
      <c r="D1481" s="178" vm="9499">
        <f ca="1"/>
        <v>109.755</v>
      </c>
      <c r="E1481" s="178" vm="9500">
        <f ca="1"/>
        <v>115.369</v>
      </c>
      <c r="F1481" s="178" vm="9501">
        <f ca="1"/>
        <v>109.52</v>
      </c>
      <c r="G1481" s="178" vm="9502">
        <f ca="1"/>
        <v>2493373</v>
      </c>
      <c r="I1481" s="178">
        <f ca="1"/>
        <v>1033</v>
      </c>
      <c r="J1481" s="180" vm="9494">
        <f ca="1"/>
        <v>43717</v>
      </c>
      <c r="K1481" s="180" vm="7571">
        <f ca="1"/>
        <v>25.74</v>
      </c>
      <c r="L1481" s="180" vm="9495">
        <f ca="1"/>
        <v>24.56</v>
      </c>
      <c r="M1481" s="180" vm="7605">
        <f ca="1"/>
        <v>25.78</v>
      </c>
      <c r="N1481" s="180" vm="8707">
        <f ca="1"/>
        <v>24.39</v>
      </c>
      <c r="O1481" s="180" vm="9496">
        <f ca="1"/>
        <v>1778601</v>
      </c>
      <c r="Q1481" s="182">
        <f t="shared" ca="1" si="47"/>
        <v>4.8149343897582596E-2</v>
      </c>
    </row>
    <row r="1482" spans="1:17" x14ac:dyDescent="0.25">
      <c r="A1482" s="178">
        <f t="shared" si="48"/>
        <v>1478</v>
      </c>
      <c r="B1482" s="178" vm="9489">
        <f ca="1"/>
        <v>44362</v>
      </c>
      <c r="C1482" s="178" vm="9490">
        <f ca="1"/>
        <v>110.57</v>
      </c>
      <c r="D1482" s="178" vm="9491">
        <f ca="1"/>
        <v>112.47</v>
      </c>
      <c r="E1482" s="178" vm="1524">
        <f ca="1"/>
        <v>112.99</v>
      </c>
      <c r="F1482" s="178" vm="9492">
        <f ca="1"/>
        <v>109.953</v>
      </c>
      <c r="G1482" s="178" vm="9493">
        <f ca="1"/>
        <v>1325132</v>
      </c>
      <c r="I1482" s="178">
        <f ca="1"/>
        <v>1032</v>
      </c>
      <c r="J1482" s="180" vm="9485">
        <f ca="1"/>
        <v>43714</v>
      </c>
      <c r="K1482" s="180" vm="7771">
        <f ca="1"/>
        <v>24.53</v>
      </c>
      <c r="L1482" s="180" vm="9486">
        <f ca="1"/>
        <v>24.73</v>
      </c>
      <c r="M1482" s="180" vm="7570">
        <f ca="1"/>
        <v>25.23</v>
      </c>
      <c r="N1482" s="180" vm="9487">
        <f ca="1"/>
        <v>24.32</v>
      </c>
      <c r="O1482" s="180" vm="9488">
        <f ca="1"/>
        <v>887013</v>
      </c>
      <c r="Q1482" s="182">
        <f t="shared" ca="1" si="47"/>
        <v>-2.8495846679191515E-3</v>
      </c>
    </row>
    <row r="1483" spans="1:17" x14ac:dyDescent="0.25">
      <c r="A1483" s="178">
        <f t="shared" si="48"/>
        <v>1479</v>
      </c>
      <c r="B1483" s="178" vm="9480">
        <f ca="1"/>
        <v>44363</v>
      </c>
      <c r="C1483" s="178" vm="9481">
        <f ca="1"/>
        <v>110.4</v>
      </c>
      <c r="D1483" s="178" vm="433">
        <f ca="1"/>
        <v>110.9</v>
      </c>
      <c r="E1483" s="178" vm="9482">
        <f ca="1"/>
        <v>111.96</v>
      </c>
      <c r="F1483" s="178" vm="9483">
        <f ca="1"/>
        <v>107.29</v>
      </c>
      <c r="G1483" s="178" vm="9484">
        <f ca="1"/>
        <v>1111687</v>
      </c>
      <c r="I1483" s="178">
        <f ca="1"/>
        <v>1031</v>
      </c>
      <c r="J1483" s="180" vm="9476">
        <f ca="1"/>
        <v>43713</v>
      </c>
      <c r="K1483" s="180" vm="8272">
        <f ca="1"/>
        <v>24.6</v>
      </c>
      <c r="L1483" s="180" vm="9477">
        <f ca="1"/>
        <v>24.13</v>
      </c>
      <c r="M1483" s="180" vm="7561">
        <f ca="1"/>
        <v>24.86</v>
      </c>
      <c r="N1483" s="180" vm="9478">
        <f ca="1"/>
        <v>24</v>
      </c>
      <c r="O1483" s="180" vm="9479">
        <f ca="1"/>
        <v>1278353</v>
      </c>
      <c r="Q1483" s="182">
        <f t="shared" ca="1" si="47"/>
        <v>2.9286481600599067E-2</v>
      </c>
    </row>
    <row r="1484" spans="1:17" x14ac:dyDescent="0.25">
      <c r="A1484" s="178">
        <f t="shared" si="48"/>
        <v>1480</v>
      </c>
      <c r="B1484" s="178" vm="9471">
        <f ca="1"/>
        <v>44364</v>
      </c>
      <c r="C1484" s="178" vm="4668">
        <f ca="1"/>
        <v>108.21</v>
      </c>
      <c r="D1484" s="178" vm="9472">
        <f ca="1"/>
        <v>109.96</v>
      </c>
      <c r="E1484" s="178" vm="9473">
        <f ca="1"/>
        <v>110.6199</v>
      </c>
      <c r="F1484" s="178" vm="9474">
        <f ca="1"/>
        <v>105.59</v>
      </c>
      <c r="G1484" s="178" vm="9475">
        <f ca="1"/>
        <v>1516539</v>
      </c>
      <c r="I1484" s="178">
        <f ca="1"/>
        <v>1030</v>
      </c>
      <c r="J1484" s="180" vm="9467">
        <f ca="1"/>
        <v>43712</v>
      </c>
      <c r="K1484" s="180" vm="9468">
        <f ca="1"/>
        <v>23.89</v>
      </c>
      <c r="L1484" s="180" vm="9469">
        <f ca="1"/>
        <v>23.41</v>
      </c>
      <c r="M1484" s="180" vm="9352">
        <f ca="1"/>
        <v>24.2</v>
      </c>
      <c r="N1484" s="180" vm="9440">
        <f ca="1"/>
        <v>23.31</v>
      </c>
      <c r="O1484" s="180" vm="9470">
        <f ca="1"/>
        <v>1397837</v>
      </c>
      <c r="Q1484" s="182">
        <f t="shared" ca="1" si="47"/>
        <v>2.5865338474481001E-2</v>
      </c>
    </row>
    <row r="1485" spans="1:17" x14ac:dyDescent="0.25">
      <c r="A1485" s="178">
        <f t="shared" si="48"/>
        <v>1481</v>
      </c>
      <c r="B1485" s="178" vm="9463">
        <f ca="1"/>
        <v>44365</v>
      </c>
      <c r="C1485" s="178" vm="1253">
        <f ca="1"/>
        <v>104.5</v>
      </c>
      <c r="D1485" s="178" vm="9464">
        <f ca="1"/>
        <v>106.54</v>
      </c>
      <c r="E1485" s="178" vm="9465">
        <f ca="1"/>
        <v>107.94</v>
      </c>
      <c r="F1485" s="178" vm="3607">
        <f ca="1"/>
        <v>103.35</v>
      </c>
      <c r="G1485" s="178" vm="9466">
        <f ca="1"/>
        <v>1886339</v>
      </c>
      <c r="I1485" s="178">
        <f ca="1"/>
        <v>1029</v>
      </c>
      <c r="J1485" s="180" vm="9458">
        <f ca="1"/>
        <v>43711</v>
      </c>
      <c r="K1485" s="180" vm="9459">
        <f ca="1"/>
        <v>23.28</v>
      </c>
      <c r="L1485" s="180" vm="9460">
        <f ca="1"/>
        <v>22.22</v>
      </c>
      <c r="M1485" s="180" vm="9461">
        <f ca="1"/>
        <v>23.52</v>
      </c>
      <c r="N1485" s="180" vm="7119">
        <f ca="1"/>
        <v>21.9</v>
      </c>
      <c r="O1485" s="180" vm="9462">
        <f ca="1"/>
        <v>2103360</v>
      </c>
      <c r="Q1485" s="182">
        <f t="shared" ca="1" si="47"/>
        <v>4.3007944397164037E-2</v>
      </c>
    </row>
    <row r="1486" spans="1:17" x14ac:dyDescent="0.25">
      <c r="A1486" s="178">
        <f t="shared" si="48"/>
        <v>1482</v>
      </c>
      <c r="B1486" s="178" vm="9453">
        <f ca="1"/>
        <v>44368</v>
      </c>
      <c r="C1486" s="178" vm="1644">
        <f ca="1"/>
        <v>107.44</v>
      </c>
      <c r="D1486" s="178" vm="9454">
        <f ca="1"/>
        <v>105.9</v>
      </c>
      <c r="E1486" s="178" vm="9455">
        <f ca="1"/>
        <v>108.575</v>
      </c>
      <c r="F1486" s="178" vm="9456">
        <f ca="1"/>
        <v>105.28</v>
      </c>
      <c r="G1486" s="178" vm="9457">
        <f ca="1"/>
        <v>1052102</v>
      </c>
      <c r="I1486" s="178">
        <f ca="1"/>
        <v>1028</v>
      </c>
      <c r="J1486" s="180" vm="9448">
        <f ca="1"/>
        <v>43707</v>
      </c>
      <c r="K1486" s="180" vm="8800">
        <f ca="1"/>
        <v>22.3</v>
      </c>
      <c r="L1486" s="180" vm="9449">
        <f ca="1"/>
        <v>22.92</v>
      </c>
      <c r="M1486" s="180" vm="9450">
        <f ca="1"/>
        <v>23.2</v>
      </c>
      <c r="N1486" s="180" vm="9451">
        <f ca="1"/>
        <v>22.2835</v>
      </c>
      <c r="O1486" s="180" vm="9452">
        <f ca="1"/>
        <v>1132846</v>
      </c>
      <c r="Q1486" s="182">
        <f t="shared" ca="1" si="47"/>
        <v>-2.655023209412084E-2</v>
      </c>
    </row>
    <row r="1487" spans="1:17" x14ac:dyDescent="0.25">
      <c r="A1487" s="178">
        <f t="shared" si="48"/>
        <v>1483</v>
      </c>
      <c r="B1487" s="178" vm="9444">
        <f ca="1"/>
        <v>44369</v>
      </c>
      <c r="C1487" s="178" vm="1373">
        <f ca="1"/>
        <v>110.39</v>
      </c>
      <c r="D1487" s="178" vm="1252">
        <f ca="1"/>
        <v>107.7</v>
      </c>
      <c r="E1487" s="178" vm="9445">
        <f ca="1"/>
        <v>110.85</v>
      </c>
      <c r="F1487" s="178" vm="9446">
        <f ca="1"/>
        <v>105.9025</v>
      </c>
      <c r="G1487" s="178" vm="9447">
        <f ca="1"/>
        <v>900124</v>
      </c>
      <c r="I1487" s="178">
        <f ca="1"/>
        <v>1027</v>
      </c>
      <c r="J1487" s="180" vm="9438">
        <f ca="1"/>
        <v>43706</v>
      </c>
      <c r="K1487" s="180" vm="9439">
        <f ca="1"/>
        <v>22.9</v>
      </c>
      <c r="L1487" s="180" vm="9440">
        <f ca="1"/>
        <v>23.31</v>
      </c>
      <c r="M1487" s="180" vm="9441">
        <f ca="1"/>
        <v>23.63</v>
      </c>
      <c r="N1487" s="180" vm="9442">
        <f ca="1"/>
        <v>22.82</v>
      </c>
      <c r="O1487" s="180" vm="9443">
        <f ca="1"/>
        <v>1191179</v>
      </c>
      <c r="Q1487" s="182">
        <f t="shared" ca="1" si="47"/>
        <v>-2.1810259463602259E-3</v>
      </c>
    </row>
    <row r="1488" spans="1:17" x14ac:dyDescent="0.25">
      <c r="A1488" s="178">
        <f t="shared" si="48"/>
        <v>1484</v>
      </c>
      <c r="B1488" s="178" vm="9434">
        <f ca="1"/>
        <v>44370</v>
      </c>
      <c r="C1488" s="178" vm="1601">
        <f ca="1"/>
        <v>111.25</v>
      </c>
      <c r="D1488" s="178" vm="9435">
        <f ca="1"/>
        <v>111.4</v>
      </c>
      <c r="E1488" s="178" vm="9436">
        <f ca="1"/>
        <v>112.85</v>
      </c>
      <c r="F1488" s="178" vm="1112">
        <f ca="1"/>
        <v>108.88</v>
      </c>
      <c r="G1488" s="178" vm="9437">
        <f ca="1"/>
        <v>999287</v>
      </c>
      <c r="I1488" s="178">
        <f ca="1"/>
        <v>1026</v>
      </c>
      <c r="J1488" s="180" vm="9429">
        <f ca="1"/>
        <v>43705</v>
      </c>
      <c r="K1488" s="180" vm="9430">
        <f ca="1"/>
        <v>22.95</v>
      </c>
      <c r="L1488" s="180" vm="8808">
        <f ca="1"/>
        <v>22.57</v>
      </c>
      <c r="M1488" s="180" vm="9431">
        <f ca="1"/>
        <v>23.07</v>
      </c>
      <c r="N1488" s="180" vm="9432">
        <f ca="1"/>
        <v>22.29</v>
      </c>
      <c r="O1488" s="180" vm="9433">
        <f ca="1"/>
        <v>1376753</v>
      </c>
      <c r="Q1488" s="182">
        <f t="shared" ca="1" si="47"/>
        <v>1.7139509876695991E-2</v>
      </c>
    </row>
    <row r="1489" spans="1:17" x14ac:dyDescent="0.25">
      <c r="A1489" s="178">
        <f t="shared" si="48"/>
        <v>1485</v>
      </c>
      <c r="B1489" s="178" vm="9424">
        <f ca="1"/>
        <v>44371</v>
      </c>
      <c r="C1489" s="178" vm="1393">
        <f ca="1"/>
        <v>113.12</v>
      </c>
      <c r="D1489" s="178" vm="9425">
        <f ca="1"/>
        <v>112.33</v>
      </c>
      <c r="E1489" s="178" vm="9426">
        <f ca="1"/>
        <v>113.7247</v>
      </c>
      <c r="F1489" s="178" vm="9427">
        <f ca="1"/>
        <v>110.76</v>
      </c>
      <c r="G1489" s="178" vm="9428">
        <f ca="1"/>
        <v>756738</v>
      </c>
      <c r="I1489" s="178">
        <f ca="1"/>
        <v>1025</v>
      </c>
      <c r="J1489" s="180" vm="9419">
        <f ca="1"/>
        <v>43704</v>
      </c>
      <c r="K1489" s="180" vm="9169">
        <f ca="1"/>
        <v>22.56</v>
      </c>
      <c r="L1489" s="180" vm="9420">
        <f ca="1"/>
        <v>23.51</v>
      </c>
      <c r="M1489" s="180" vm="9421">
        <f ca="1"/>
        <v>23.79</v>
      </c>
      <c r="N1489" s="180" vm="9422">
        <f ca="1"/>
        <v>22.53</v>
      </c>
      <c r="O1489" s="180" vm="9423">
        <f ca="1"/>
        <v>1578104</v>
      </c>
      <c r="Q1489" s="182">
        <f t="shared" ca="1" si="47"/>
        <v>-3.3990200228551773E-2</v>
      </c>
    </row>
    <row r="1490" spans="1:17" x14ac:dyDescent="0.25">
      <c r="A1490" s="178">
        <f t="shared" si="48"/>
        <v>1486</v>
      </c>
      <c r="B1490" s="178" vm="9415">
        <f ca="1"/>
        <v>44372</v>
      </c>
      <c r="C1490" s="178" vm="9416">
        <f ca="1"/>
        <v>114.41</v>
      </c>
      <c r="D1490" s="178" vm="9417">
        <f ca="1"/>
        <v>114.65600000000001</v>
      </c>
      <c r="E1490" s="178" vm="5198">
        <f ca="1"/>
        <v>117.43</v>
      </c>
      <c r="F1490" s="178" vm="4804">
        <f ca="1"/>
        <v>113.3</v>
      </c>
      <c r="G1490" s="178" vm="9418">
        <f ca="1"/>
        <v>2262300</v>
      </c>
      <c r="I1490" s="178">
        <f ca="1"/>
        <v>1024</v>
      </c>
      <c r="J1490" s="180" vm="9410">
        <f ca="1"/>
        <v>43703</v>
      </c>
      <c r="K1490" s="180" vm="9411">
        <f ca="1"/>
        <v>23.34</v>
      </c>
      <c r="L1490" s="180" vm="9412">
        <f ca="1"/>
        <v>23.17</v>
      </c>
      <c r="M1490" s="180" vm="9413">
        <f ca="1"/>
        <v>23.38</v>
      </c>
      <c r="N1490" s="180" vm="8780">
        <f ca="1"/>
        <v>22.61</v>
      </c>
      <c r="O1490" s="180" vm="9414">
        <f ca="1"/>
        <v>1304132</v>
      </c>
      <c r="Q1490" s="182">
        <f t="shared" ca="1" si="47"/>
        <v>9.0381506150620811E-3</v>
      </c>
    </row>
    <row r="1491" spans="1:17" x14ac:dyDescent="0.25">
      <c r="A1491" s="178">
        <f t="shared" si="48"/>
        <v>1487</v>
      </c>
      <c r="B1491" s="178" vm="9406">
        <f ca="1"/>
        <v>44375</v>
      </c>
      <c r="C1491" s="178" vm="9407">
        <f ca="1"/>
        <v>116.06</v>
      </c>
      <c r="D1491" s="178" vm="4733">
        <f ca="1"/>
        <v>114.78</v>
      </c>
      <c r="E1491" s="178" vm="9408">
        <f ca="1"/>
        <v>117.3103</v>
      </c>
      <c r="F1491" s="178" vm="9348">
        <f ca="1"/>
        <v>114.3</v>
      </c>
      <c r="G1491" s="178" vm="9409">
        <f ca="1"/>
        <v>877341</v>
      </c>
      <c r="I1491" s="178">
        <f ca="1"/>
        <v>1023</v>
      </c>
      <c r="J1491" s="180" vm="9402">
        <f ca="1"/>
        <v>43700</v>
      </c>
      <c r="K1491" s="180" vm="9178">
        <f ca="1"/>
        <v>23.13</v>
      </c>
      <c r="L1491" s="180" vm="9403">
        <f ca="1"/>
        <v>24.28</v>
      </c>
      <c r="M1491" s="180" vm="8313">
        <f ca="1"/>
        <v>24.46</v>
      </c>
      <c r="N1491" s="180" vm="9404">
        <f ca="1"/>
        <v>23.08</v>
      </c>
      <c r="O1491" s="180" vm="9405">
        <f ca="1"/>
        <v>1231923</v>
      </c>
      <c r="Q1491" s="182">
        <f t="shared" ca="1" si="47"/>
        <v>-5.9581377997181807E-2</v>
      </c>
    </row>
    <row r="1492" spans="1:17" x14ac:dyDescent="0.25">
      <c r="A1492" s="178">
        <f t="shared" si="48"/>
        <v>1488</v>
      </c>
      <c r="B1492" s="178" vm="9397">
        <f ca="1"/>
        <v>44376</v>
      </c>
      <c r="C1492" s="178" vm="9398">
        <f ca="1"/>
        <v>115.65</v>
      </c>
      <c r="D1492" s="178" vm="9399">
        <f ca="1"/>
        <v>116.49</v>
      </c>
      <c r="E1492" s="178" vm="524">
        <f ca="1"/>
        <v>117.98</v>
      </c>
      <c r="F1492" s="178" vm="9400">
        <f ca="1"/>
        <v>114.87</v>
      </c>
      <c r="G1492" s="178" vm="9401">
        <f ca="1"/>
        <v>859229</v>
      </c>
      <c r="I1492" s="178">
        <f ca="1"/>
        <v>1022</v>
      </c>
      <c r="J1492" s="180" vm="9392">
        <f ca="1"/>
        <v>43699</v>
      </c>
      <c r="K1492" s="180" vm="9393">
        <f ca="1"/>
        <v>24.55</v>
      </c>
      <c r="L1492" s="180" vm="9394">
        <f ca="1"/>
        <v>24.5</v>
      </c>
      <c r="M1492" s="180" vm="9395">
        <f ca="1"/>
        <v>24.75</v>
      </c>
      <c r="N1492" s="180" vm="9304">
        <f ca="1"/>
        <v>24.3</v>
      </c>
      <c r="O1492" s="180" vm="9396">
        <f ca="1"/>
        <v>964190</v>
      </c>
      <c r="Q1492" s="182">
        <f t="shared" ca="1" si="47"/>
        <v>5.7189698356610134E-3</v>
      </c>
    </row>
    <row r="1493" spans="1:17" x14ac:dyDescent="0.25">
      <c r="A1493" s="178">
        <f t="shared" si="48"/>
        <v>1489</v>
      </c>
      <c r="B1493" s="178" vm="9387">
        <f ca="1"/>
        <v>44377</v>
      </c>
      <c r="C1493" s="178" vm="5379">
        <f ca="1"/>
        <v>116.52</v>
      </c>
      <c r="D1493" s="178" vm="9388">
        <f ca="1"/>
        <v>115.53</v>
      </c>
      <c r="E1493" s="178" vm="9389">
        <f ca="1"/>
        <v>116.85</v>
      </c>
      <c r="F1493" s="178" vm="9390">
        <f ca="1"/>
        <v>114.74</v>
      </c>
      <c r="G1493" s="178" vm="9391">
        <f ca="1"/>
        <v>853149</v>
      </c>
      <c r="I1493" s="178">
        <f ca="1"/>
        <v>1021</v>
      </c>
      <c r="J1493" s="180" vm="9382">
        <f ca="1"/>
        <v>43698</v>
      </c>
      <c r="K1493" s="180" vm="9383">
        <f ca="1"/>
        <v>24.41</v>
      </c>
      <c r="L1493" s="180" vm="9384">
        <f ca="1"/>
        <v>24.1</v>
      </c>
      <c r="M1493" s="180" vm="9383">
        <f ca="1"/>
        <v>24.41</v>
      </c>
      <c r="N1493" s="180" vm="9385">
        <f ca="1"/>
        <v>23.74</v>
      </c>
      <c r="O1493" s="180" vm="9386">
        <f ca="1"/>
        <v>1066978</v>
      </c>
      <c r="Q1493" s="182">
        <f t="shared" ca="1" si="47"/>
        <v>2.362804220771977E-2</v>
      </c>
    </row>
    <row r="1494" spans="1:17" x14ac:dyDescent="0.25">
      <c r="A1494" s="178">
        <f t="shared" si="48"/>
        <v>1490</v>
      </c>
      <c r="B1494" s="178" vm="9379">
        <f ca="1"/>
        <v>44378</v>
      </c>
      <c r="C1494" s="178" vm="4748">
        <f ca="1"/>
        <v>117</v>
      </c>
      <c r="D1494" s="178" vm="4919">
        <f ca="1"/>
        <v>116.75</v>
      </c>
      <c r="E1494" s="178" vm="4904">
        <f ca="1"/>
        <v>118.68</v>
      </c>
      <c r="F1494" s="178" vm="9380">
        <f ca="1"/>
        <v>116.02</v>
      </c>
      <c r="G1494" s="178" vm="9381">
        <f ca="1"/>
        <v>1295831</v>
      </c>
      <c r="I1494" s="178">
        <f ca="1"/>
        <v>1020</v>
      </c>
      <c r="J1494" s="180" vm="9375">
        <f ca="1"/>
        <v>43697</v>
      </c>
      <c r="K1494" s="180" vm="9376">
        <f ca="1"/>
        <v>23.84</v>
      </c>
      <c r="L1494" s="180" vm="9294">
        <f ca="1"/>
        <v>23.98</v>
      </c>
      <c r="M1494" s="180" vm="9293">
        <f ca="1"/>
        <v>24.12</v>
      </c>
      <c r="N1494" s="180" vm="9377">
        <f ca="1"/>
        <v>23.76</v>
      </c>
      <c r="O1494" s="180" vm="9378">
        <f ca="1"/>
        <v>1155578</v>
      </c>
      <c r="Q1494" s="182">
        <f t="shared" ca="1" si="47"/>
        <v>-1.4161002989497627E-2</v>
      </c>
    </row>
    <row r="1495" spans="1:17" x14ac:dyDescent="0.25">
      <c r="A1495" s="178">
        <f t="shared" si="48"/>
        <v>1491</v>
      </c>
      <c r="B1495" s="178" vm="9373">
        <f ca="1"/>
        <v>44379</v>
      </c>
      <c r="C1495" s="178" vm="4896">
        <f ca="1"/>
        <v>116.8</v>
      </c>
      <c r="D1495" s="178" vm="4756">
        <f ca="1"/>
        <v>117.49</v>
      </c>
      <c r="E1495" s="178" vm="5485">
        <f ca="1"/>
        <v>118.06</v>
      </c>
      <c r="F1495" s="178" vm="5381">
        <f ca="1"/>
        <v>116.09</v>
      </c>
      <c r="G1495" s="178" vm="9374">
        <f ca="1"/>
        <v>596045</v>
      </c>
      <c r="I1495" s="178">
        <f ca="1"/>
        <v>1019</v>
      </c>
      <c r="J1495" s="180" vm="9368">
        <f ca="1"/>
        <v>43696</v>
      </c>
      <c r="K1495" s="180" vm="9369">
        <f ca="1"/>
        <v>24.18</v>
      </c>
      <c r="L1495" s="180" vm="9370">
        <f ca="1"/>
        <v>25.02</v>
      </c>
      <c r="M1495" s="180" vm="9371">
        <f ca="1"/>
        <v>25.104800000000001</v>
      </c>
      <c r="N1495" s="180" vm="9372">
        <f ca="1"/>
        <v>24.135000000000002</v>
      </c>
      <c r="O1495" s="180" vm="6716">
        <f ca="1"/>
        <v>1431984</v>
      </c>
      <c r="Q1495" s="182">
        <f t="shared" ca="1" si="47"/>
        <v>-3.7151745518634312E-3</v>
      </c>
    </row>
    <row r="1496" spans="1:17" x14ac:dyDescent="0.25">
      <c r="A1496" s="178">
        <f t="shared" si="48"/>
        <v>1492</v>
      </c>
      <c r="B1496" s="178" vm="9364">
        <f ca="1"/>
        <v>44383</v>
      </c>
      <c r="C1496" s="178" vm="9365">
        <f ca="1"/>
        <v>113.63</v>
      </c>
      <c r="D1496" s="178" vm="9366">
        <f ca="1"/>
        <v>116.94</v>
      </c>
      <c r="E1496" s="178" vm="5151">
        <f ca="1"/>
        <v>117.01</v>
      </c>
      <c r="F1496" s="178" vm="4869">
        <f ca="1"/>
        <v>111.67</v>
      </c>
      <c r="G1496" s="178" vm="9367">
        <f ca="1"/>
        <v>1229000</v>
      </c>
      <c r="I1496" s="178">
        <f ca="1"/>
        <v>1018</v>
      </c>
      <c r="J1496" s="180" vm="9360">
        <f ca="1"/>
        <v>43693</v>
      </c>
      <c r="K1496" s="180" vm="8249">
        <f ca="1"/>
        <v>24.27</v>
      </c>
      <c r="L1496" s="180" vm="9361">
        <f ca="1"/>
        <v>23.61</v>
      </c>
      <c r="M1496" s="180" vm="9362">
        <f ca="1"/>
        <v>24.38</v>
      </c>
      <c r="N1496" s="180" vm="9361">
        <f ca="1"/>
        <v>23.61</v>
      </c>
      <c r="O1496" s="180" vm="9363">
        <f ca="1"/>
        <v>859227</v>
      </c>
      <c r="Q1496" s="182">
        <f t="shared" ca="1" si="47"/>
        <v>2.9266302790470277E-2</v>
      </c>
    </row>
    <row r="1497" spans="1:17" x14ac:dyDescent="0.25">
      <c r="A1497" s="178">
        <f t="shared" si="48"/>
        <v>1493</v>
      </c>
      <c r="B1497" s="178" vm="9355">
        <f ca="1"/>
        <v>44384</v>
      </c>
      <c r="C1497" s="178" vm="9356">
        <f ca="1"/>
        <v>112.81</v>
      </c>
      <c r="D1497" s="178" vm="4852">
        <f ca="1"/>
        <v>113.5</v>
      </c>
      <c r="E1497" s="178" vm="9357">
        <f ca="1"/>
        <v>114.22</v>
      </c>
      <c r="F1497" s="178" vm="9358">
        <f ca="1"/>
        <v>111</v>
      </c>
      <c r="G1497" s="178" vm="9359">
        <f ca="1"/>
        <v>843312</v>
      </c>
      <c r="I1497" s="178">
        <f ca="1"/>
        <v>1017</v>
      </c>
      <c r="J1497" s="180" vm="9350">
        <f ca="1"/>
        <v>43692</v>
      </c>
      <c r="K1497" s="180" vm="9351">
        <f ca="1"/>
        <v>23.57</v>
      </c>
      <c r="L1497" s="180" vm="9293">
        <f ca="1"/>
        <v>24.12</v>
      </c>
      <c r="M1497" s="180" vm="9352">
        <f ca="1"/>
        <v>24.2</v>
      </c>
      <c r="N1497" s="180" vm="9353">
        <f ca="1"/>
        <v>23.18</v>
      </c>
      <c r="O1497" s="180" vm="9354">
        <f ca="1"/>
        <v>1278470</v>
      </c>
      <c r="Q1497" s="182">
        <f t="shared" ca="1" si="47"/>
        <v>-1.6411056299208901E-2</v>
      </c>
    </row>
    <row r="1498" spans="1:17" x14ac:dyDescent="0.25">
      <c r="A1498" s="178">
        <f t="shared" si="48"/>
        <v>1494</v>
      </c>
      <c r="B1498" s="178" vm="9347">
        <f ca="1"/>
        <v>44385</v>
      </c>
      <c r="C1498" s="178" vm="4874">
        <f ca="1"/>
        <v>113.45</v>
      </c>
      <c r="D1498" s="178" vm="1573">
        <f ca="1"/>
        <v>109.75</v>
      </c>
      <c r="E1498" s="178" vm="9348">
        <f ca="1"/>
        <v>114.3</v>
      </c>
      <c r="F1498" s="178" vm="862">
        <f ca="1"/>
        <v>106.2</v>
      </c>
      <c r="G1498" s="178" vm="9349">
        <f ca="1"/>
        <v>957461</v>
      </c>
      <c r="I1498" s="178">
        <f ca="1"/>
        <v>1016</v>
      </c>
      <c r="J1498" s="180" vm="9342">
        <f ca="1"/>
        <v>43691</v>
      </c>
      <c r="K1498" s="180" vm="9343">
        <f ca="1"/>
        <v>23.96</v>
      </c>
      <c r="L1498" s="180" vm="9344">
        <f ca="1"/>
        <v>23.95</v>
      </c>
      <c r="M1498" s="180" vm="9284">
        <f ca="1"/>
        <v>24.08</v>
      </c>
      <c r="N1498" s="180" vm="9345">
        <f ca="1"/>
        <v>23.19</v>
      </c>
      <c r="O1498" s="180" vm="9346">
        <f ca="1"/>
        <v>1501578</v>
      </c>
      <c r="Q1498" s="182">
        <f t="shared" ca="1" si="47"/>
        <v>-2.1062104207331629E-2</v>
      </c>
    </row>
    <row r="1499" spans="1:17" x14ac:dyDescent="0.25">
      <c r="A1499" s="178">
        <f t="shared" si="48"/>
        <v>1495</v>
      </c>
      <c r="B1499" s="178" vm="9338">
        <f ca="1"/>
        <v>44386</v>
      </c>
      <c r="C1499" s="178" vm="4748">
        <f ca="1"/>
        <v>117</v>
      </c>
      <c r="D1499" s="178" vm="9339">
        <f ca="1"/>
        <v>114.56</v>
      </c>
      <c r="E1499" s="178" vm="9340">
        <f ca="1"/>
        <v>117.38</v>
      </c>
      <c r="F1499" s="178" vm="9339">
        <f ca="1"/>
        <v>114.56</v>
      </c>
      <c r="G1499" s="178" vm="9341">
        <f ca="1"/>
        <v>672788</v>
      </c>
      <c r="I1499" s="178">
        <f ca="1"/>
        <v>1015</v>
      </c>
      <c r="J1499" s="180" vm="9333">
        <f ca="1"/>
        <v>43690</v>
      </c>
      <c r="K1499" s="180" vm="9334">
        <f ca="1"/>
        <v>24.47</v>
      </c>
      <c r="L1499" s="180" vm="7791">
        <f ca="1"/>
        <v>24.36</v>
      </c>
      <c r="M1499" s="180" vm="9335">
        <f ca="1"/>
        <v>25.03</v>
      </c>
      <c r="N1499" s="180" vm="9336">
        <f ca="1"/>
        <v>24.020700000000001</v>
      </c>
      <c r="O1499" s="180" vm="9337">
        <f ca="1"/>
        <v>1075343</v>
      </c>
      <c r="Q1499" s="182">
        <f t="shared" ca="1" si="47"/>
        <v>1.635992184931191E-3</v>
      </c>
    </row>
    <row r="1500" spans="1:17" x14ac:dyDescent="0.25">
      <c r="A1500" s="178">
        <f t="shared" si="48"/>
        <v>1496</v>
      </c>
      <c r="B1500" s="178" vm="9330">
        <f ca="1"/>
        <v>44389</v>
      </c>
      <c r="C1500" s="178" vm="9331">
        <f ca="1"/>
        <v>117.61</v>
      </c>
      <c r="D1500" s="178" vm="4748">
        <f ca="1"/>
        <v>117</v>
      </c>
      <c r="E1500" s="178" vm="3366">
        <f ca="1"/>
        <v>117.83</v>
      </c>
      <c r="F1500" s="178" vm="4726">
        <f ca="1"/>
        <v>115.09</v>
      </c>
      <c r="G1500" s="178" vm="9332">
        <f ca="1"/>
        <v>706169</v>
      </c>
      <c r="I1500" s="178">
        <f ca="1"/>
        <v>1014</v>
      </c>
      <c r="J1500" s="180" vm="9325">
        <f ca="1"/>
        <v>43689</v>
      </c>
      <c r="K1500" s="180" vm="9326">
        <f ca="1"/>
        <v>24.43</v>
      </c>
      <c r="L1500" s="180" vm="9327">
        <f ca="1"/>
        <v>24.7</v>
      </c>
      <c r="M1500" s="180" vm="7761">
        <f ca="1"/>
        <v>24.81</v>
      </c>
      <c r="N1500" s="180" vm="9328">
        <f ca="1"/>
        <v>24.34</v>
      </c>
      <c r="O1500" s="180" vm="9329">
        <f ca="1"/>
        <v>1004098</v>
      </c>
      <c r="Q1500" s="182">
        <f t="shared" ca="1" si="47"/>
        <v>-1.6643371795628876E-2</v>
      </c>
    </row>
    <row r="1501" spans="1:17" x14ac:dyDescent="0.25">
      <c r="A1501" s="178">
        <f t="shared" si="48"/>
        <v>1497</v>
      </c>
      <c r="B1501" s="178" vm="9321">
        <f ca="1"/>
        <v>44390</v>
      </c>
      <c r="C1501" s="178" vm="4654">
        <f ca="1"/>
        <v>117.06</v>
      </c>
      <c r="D1501" s="178" vm="9322">
        <f ca="1"/>
        <v>117.03</v>
      </c>
      <c r="E1501" s="178" vm="5126">
        <f ca="1"/>
        <v>117.99</v>
      </c>
      <c r="F1501" s="178" vm="9323">
        <f ca="1"/>
        <v>115.39</v>
      </c>
      <c r="G1501" s="178" vm="9324">
        <f ca="1"/>
        <v>571713</v>
      </c>
      <c r="I1501" s="178">
        <f ca="1"/>
        <v>1013</v>
      </c>
      <c r="J1501" s="180" vm="9318">
        <f ca="1"/>
        <v>43686</v>
      </c>
      <c r="K1501" s="180" vm="9319">
        <f ca="1"/>
        <v>24.84</v>
      </c>
      <c r="L1501" s="180" vm="7505">
        <f ca="1"/>
        <v>25.31</v>
      </c>
      <c r="M1501" s="180" vm="7760">
        <f ca="1"/>
        <v>25.47</v>
      </c>
      <c r="N1501" s="180" vm="7761">
        <f ca="1"/>
        <v>24.81</v>
      </c>
      <c r="O1501" s="180" vm="9320">
        <f ca="1"/>
        <v>1119544</v>
      </c>
      <c r="Q1501" s="182">
        <f t="shared" ca="1" si="47"/>
        <v>-1.7953803616595706E-2</v>
      </c>
    </row>
    <row r="1502" spans="1:17" x14ac:dyDescent="0.25">
      <c r="A1502" s="178">
        <f t="shared" si="48"/>
        <v>1498</v>
      </c>
      <c r="B1502" s="178" vm="9313">
        <f ca="1"/>
        <v>44391</v>
      </c>
      <c r="C1502" s="178" vm="5420">
        <f ca="1"/>
        <v>116.62</v>
      </c>
      <c r="D1502" s="178" vm="9314">
        <f ca="1"/>
        <v>118.58</v>
      </c>
      <c r="E1502" s="178" vm="9315">
        <f ca="1"/>
        <v>120.92</v>
      </c>
      <c r="F1502" s="178" vm="9316">
        <f ca="1"/>
        <v>116.4</v>
      </c>
      <c r="G1502" s="178" vm="9317">
        <f ca="1"/>
        <v>752530</v>
      </c>
      <c r="I1502" s="178">
        <f ca="1"/>
        <v>1012</v>
      </c>
      <c r="J1502" s="180" vm="9310">
        <f ca="1"/>
        <v>43685</v>
      </c>
      <c r="K1502" s="180" vm="8271">
        <f ca="1"/>
        <v>25.29</v>
      </c>
      <c r="L1502" s="180" vm="7676">
        <f ca="1"/>
        <v>25</v>
      </c>
      <c r="M1502" s="180" vm="7717">
        <f ca="1"/>
        <v>25.4</v>
      </c>
      <c r="N1502" s="180" vm="9311">
        <f ca="1"/>
        <v>24.900099999999998</v>
      </c>
      <c r="O1502" s="180" vm="9312">
        <f ca="1"/>
        <v>1313358</v>
      </c>
      <c r="Q1502" s="182">
        <f t="shared" ca="1" si="47"/>
        <v>1.5541257211211778E-2</v>
      </c>
    </row>
    <row r="1503" spans="1:17" x14ac:dyDescent="0.25">
      <c r="A1503" s="178">
        <f t="shared" si="48"/>
        <v>1499</v>
      </c>
      <c r="B1503" s="178" vm="9306">
        <f ca="1"/>
        <v>44392</v>
      </c>
      <c r="C1503" s="178" vm="3354">
        <f ca="1"/>
        <v>115.72</v>
      </c>
      <c r="D1503" s="178" vm="9307">
        <f ca="1"/>
        <v>116.965</v>
      </c>
      <c r="E1503" s="178" vm="5149">
        <f ca="1"/>
        <v>117.5</v>
      </c>
      <c r="F1503" s="178" vm="9308">
        <f ca="1"/>
        <v>113.71</v>
      </c>
      <c r="G1503" s="178" vm="9309">
        <f ca="1"/>
        <v>1266387</v>
      </c>
      <c r="I1503" s="178">
        <f ca="1"/>
        <v>1011</v>
      </c>
      <c r="J1503" s="180" vm="9301">
        <f ca="1"/>
        <v>43684</v>
      </c>
      <c r="K1503" s="180" vm="8310">
        <f ca="1"/>
        <v>24.9</v>
      </c>
      <c r="L1503" s="180" vm="9302">
        <f ca="1"/>
        <v>24.58</v>
      </c>
      <c r="M1503" s="180" vm="9303">
        <f ca="1"/>
        <v>24.98</v>
      </c>
      <c r="N1503" s="180" vm="9304">
        <f ca="1"/>
        <v>24.3</v>
      </c>
      <c r="O1503" s="180" vm="9305">
        <f ca="1"/>
        <v>2199507</v>
      </c>
      <c r="Q1503" s="182">
        <f t="shared" ca="1" si="47"/>
        <v>2.8152039505867994E-3</v>
      </c>
    </row>
    <row r="1504" spans="1:17" x14ac:dyDescent="0.25">
      <c r="A1504" s="178">
        <f t="shared" si="48"/>
        <v>1500</v>
      </c>
      <c r="B1504" s="178" vm="9296">
        <f ca="1"/>
        <v>44393</v>
      </c>
      <c r="C1504" s="178" vm="9297">
        <f ca="1"/>
        <v>112.26</v>
      </c>
      <c r="D1504" s="178" vm="9298">
        <f ca="1"/>
        <v>116.69</v>
      </c>
      <c r="E1504" s="178" vm="9298">
        <f ca="1"/>
        <v>116.69</v>
      </c>
      <c r="F1504" s="178" vm="9299">
        <f ca="1"/>
        <v>111.66</v>
      </c>
      <c r="G1504" s="178" vm="9300">
        <f ca="1"/>
        <v>1026988</v>
      </c>
      <c r="I1504" s="178">
        <f ca="1"/>
        <v>1010</v>
      </c>
      <c r="J1504" s="180" vm="9292">
        <f ca="1"/>
        <v>43683</v>
      </c>
      <c r="K1504" s="180" vm="8331">
        <f ca="1"/>
        <v>24.83</v>
      </c>
      <c r="L1504" s="180" vm="9293">
        <f ca="1"/>
        <v>24.12</v>
      </c>
      <c r="M1504" s="180" vm="8270">
        <f ca="1"/>
        <v>24.94</v>
      </c>
      <c r="N1504" s="180" vm="9294">
        <f ca="1"/>
        <v>23.98</v>
      </c>
      <c r="O1504" s="180" vm="9295">
        <f ca="1"/>
        <v>1651634</v>
      </c>
      <c r="Q1504" s="182">
        <f t="shared" ca="1" si="47"/>
        <v>3.0670979079454975E-2</v>
      </c>
    </row>
    <row r="1505" spans="1:17" x14ac:dyDescent="0.25">
      <c r="A1505" s="178">
        <f t="shared" si="48"/>
        <v>1501</v>
      </c>
      <c r="B1505" s="178" vm="9287">
        <f ca="1"/>
        <v>44396</v>
      </c>
      <c r="C1505" s="178" vm="9288">
        <f ca="1"/>
        <v>112.56</v>
      </c>
      <c r="D1505" s="178" vm="554">
        <f ca="1"/>
        <v>109.47</v>
      </c>
      <c r="E1505" s="178" vm="9289">
        <f ca="1"/>
        <v>114.105</v>
      </c>
      <c r="F1505" s="178" vm="9290">
        <f ca="1"/>
        <v>107.75</v>
      </c>
      <c r="G1505" s="178" vm="9291">
        <f ca="1"/>
        <v>965096</v>
      </c>
      <c r="I1505" s="178">
        <f ca="1"/>
        <v>1009</v>
      </c>
      <c r="J1505" s="180" vm="9283">
        <f ca="1"/>
        <v>43682</v>
      </c>
      <c r="K1505" s="180" vm="9284">
        <f ca="1"/>
        <v>24.08</v>
      </c>
      <c r="L1505" s="180" vm="8728">
        <f ca="1"/>
        <v>23.59</v>
      </c>
      <c r="M1505" s="180" vm="9285">
        <f ca="1"/>
        <v>24.181000000000001</v>
      </c>
      <c r="N1505" s="180" vm="9198">
        <f ca="1"/>
        <v>23.39</v>
      </c>
      <c r="O1505" s="180" vm="9286">
        <f ca="1"/>
        <v>1965656</v>
      </c>
      <c r="Q1505" s="182">
        <f t="shared" ca="1" si="47"/>
        <v>-1.6883250523456093E-2</v>
      </c>
    </row>
    <row r="1506" spans="1:17" x14ac:dyDescent="0.25">
      <c r="A1506" s="178">
        <f t="shared" si="48"/>
        <v>1502</v>
      </c>
      <c r="B1506" s="178" vm="9277">
        <f ca="1"/>
        <v>44397</v>
      </c>
      <c r="C1506" s="178" vm="9278">
        <f ca="1"/>
        <v>116.29</v>
      </c>
      <c r="D1506" s="178" vm="9279">
        <f ca="1"/>
        <v>113.54</v>
      </c>
      <c r="E1506" s="178" vm="9280">
        <f ca="1"/>
        <v>117.12</v>
      </c>
      <c r="F1506" s="178" vm="9281">
        <f ca="1"/>
        <v>112.18</v>
      </c>
      <c r="G1506" s="178" vm="9282">
        <f ca="1"/>
        <v>881581</v>
      </c>
      <c r="I1506" s="178">
        <f ca="1"/>
        <v>1008</v>
      </c>
      <c r="J1506" s="180" vm="9271">
        <f ca="1"/>
        <v>43679</v>
      </c>
      <c r="K1506" s="180" vm="9272">
        <f ca="1"/>
        <v>24.49</v>
      </c>
      <c r="L1506" s="180" vm="9273">
        <f ca="1"/>
        <v>24.52</v>
      </c>
      <c r="M1506" s="180" vm="9274">
        <f ca="1"/>
        <v>24.71</v>
      </c>
      <c r="N1506" s="180" vm="9275">
        <f ca="1"/>
        <v>23.54</v>
      </c>
      <c r="O1506" s="180" vm="9276">
        <f ca="1"/>
        <v>2547700</v>
      </c>
      <c r="Q1506" s="182">
        <f t="shared" ca="1" si="47"/>
        <v>2.0437366606817866E-3</v>
      </c>
    </row>
    <row r="1507" spans="1:17" x14ac:dyDescent="0.25">
      <c r="A1507" s="178">
        <f t="shared" si="48"/>
        <v>1503</v>
      </c>
      <c r="B1507" s="178" vm="9267">
        <f ca="1"/>
        <v>44398</v>
      </c>
      <c r="C1507" s="178" vm="4757">
        <f ca="1"/>
        <v>119.98</v>
      </c>
      <c r="D1507" s="178" vm="9268">
        <f ca="1"/>
        <v>117.51</v>
      </c>
      <c r="E1507" s="178" vm="2920">
        <f ca="1"/>
        <v>120.33</v>
      </c>
      <c r="F1507" s="178" vm="9269">
        <f ca="1"/>
        <v>117.375</v>
      </c>
      <c r="G1507" s="178" vm="9270">
        <f ca="1"/>
        <v>1270034</v>
      </c>
      <c r="I1507" s="178">
        <f ca="1"/>
        <v>1007</v>
      </c>
      <c r="J1507" s="180" vm="9264">
        <f ca="1"/>
        <v>43678</v>
      </c>
      <c r="K1507" s="180" vm="7780">
        <f ca="1"/>
        <v>24.44</v>
      </c>
      <c r="L1507" s="180" vm="8541">
        <f ca="1"/>
        <v>25.9</v>
      </c>
      <c r="M1507" s="180" vm="8485">
        <f ca="1"/>
        <v>26.53</v>
      </c>
      <c r="N1507" s="180" vm="9265">
        <f ca="1"/>
        <v>23.8</v>
      </c>
      <c r="O1507" s="180" vm="9266">
        <f ca="1"/>
        <v>6994779</v>
      </c>
      <c r="Q1507" s="182">
        <f t="shared" ca="1" si="47"/>
        <v>6.7270016963180884E-2</v>
      </c>
    </row>
    <row r="1508" spans="1:17" x14ac:dyDescent="0.25">
      <c r="A1508" s="178">
        <f t="shared" si="48"/>
        <v>1504</v>
      </c>
      <c r="B1508" s="178" vm="9259">
        <f ca="1"/>
        <v>44399</v>
      </c>
      <c r="C1508" s="178" vm="9260">
        <f ca="1"/>
        <v>131.93</v>
      </c>
      <c r="D1508" s="178" vm="9261">
        <f ca="1"/>
        <v>133.56</v>
      </c>
      <c r="E1508" s="178" vm="9262">
        <f ca="1"/>
        <v>136.5</v>
      </c>
      <c r="F1508" s="178" vm="5467">
        <f ca="1"/>
        <v>125.24</v>
      </c>
      <c r="G1508" s="178" vm="9263">
        <f ca="1"/>
        <v>5852645</v>
      </c>
      <c r="I1508" s="178">
        <f ca="1"/>
        <v>1006</v>
      </c>
      <c r="J1508" s="180" vm="9254">
        <f ca="1"/>
        <v>43677</v>
      </c>
      <c r="K1508" s="180" vm="9255">
        <f ca="1"/>
        <v>22.85</v>
      </c>
      <c r="L1508" s="180" vm="9256">
        <f ca="1"/>
        <v>23.15</v>
      </c>
      <c r="M1508" s="180" vm="9235">
        <f ca="1"/>
        <v>23.29</v>
      </c>
      <c r="N1508" s="180" vm="9257">
        <f ca="1"/>
        <v>22.13</v>
      </c>
      <c r="O1508" s="180" vm="9258">
        <f ca="1"/>
        <v>3805906</v>
      </c>
      <c r="Q1508" s="182">
        <f t="shared" ca="1" si="47"/>
        <v>-1.2611604425316798E-2</v>
      </c>
    </row>
    <row r="1509" spans="1:17" x14ac:dyDescent="0.25">
      <c r="A1509" s="178">
        <f t="shared" si="48"/>
        <v>1505</v>
      </c>
      <c r="B1509" s="178" vm="9249">
        <f ca="1"/>
        <v>44400</v>
      </c>
      <c r="C1509" s="178" vm="1824">
        <f ca="1"/>
        <v>131.29</v>
      </c>
      <c r="D1509" s="178" vm="9250">
        <f ca="1"/>
        <v>133</v>
      </c>
      <c r="E1509" s="178" vm="9251">
        <f ca="1"/>
        <v>134.47999999999999</v>
      </c>
      <c r="F1509" s="178" vm="9252">
        <f ca="1"/>
        <v>129.25</v>
      </c>
      <c r="G1509" s="178" vm="9253">
        <f ca="1"/>
        <v>1522668</v>
      </c>
      <c r="I1509" s="178">
        <f ca="1"/>
        <v>1005</v>
      </c>
      <c r="J1509" s="180" vm="9244">
        <f ca="1"/>
        <v>43676</v>
      </c>
      <c r="K1509" s="180" vm="9245">
        <f ca="1"/>
        <v>23.14</v>
      </c>
      <c r="L1509" s="180" vm="9190">
        <f ca="1"/>
        <v>23.25</v>
      </c>
      <c r="M1509" s="180" vm="9246">
        <f ca="1"/>
        <v>23.36</v>
      </c>
      <c r="N1509" s="180" vm="9247">
        <f ca="1"/>
        <v>23.01</v>
      </c>
      <c r="O1509" s="180" vm="9248">
        <f ca="1"/>
        <v>1927503</v>
      </c>
      <c r="Q1509" s="182">
        <f t="shared" ca="1" si="47"/>
        <v>-6.461362130719045E-3</v>
      </c>
    </row>
    <row r="1510" spans="1:17" x14ac:dyDescent="0.25">
      <c r="A1510" s="178">
        <f t="shared" si="48"/>
        <v>1506</v>
      </c>
      <c r="B1510" s="178" vm="9239">
        <f ca="1"/>
        <v>44403</v>
      </c>
      <c r="C1510" s="178" vm="9240">
        <f ca="1"/>
        <v>131.82</v>
      </c>
      <c r="D1510" s="178" vm="9241">
        <f ca="1"/>
        <v>131.59</v>
      </c>
      <c r="E1510" s="178" vm="9242">
        <f ca="1"/>
        <v>133.19999999999999</v>
      </c>
      <c r="F1510" s="178" vm="2128">
        <f ca="1"/>
        <v>129.82</v>
      </c>
      <c r="G1510" s="178" vm="9243">
        <f ca="1"/>
        <v>995332</v>
      </c>
      <c r="I1510" s="178">
        <f ca="1"/>
        <v>1004</v>
      </c>
      <c r="J1510" s="180" vm="9234">
        <f ca="1"/>
        <v>43675</v>
      </c>
      <c r="K1510" s="180" vm="9235">
        <f ca="1"/>
        <v>23.29</v>
      </c>
      <c r="L1510" s="180" vm="9236">
        <f ca="1"/>
        <v>23.71</v>
      </c>
      <c r="M1510" s="180" vm="9237">
        <f ca="1"/>
        <v>23.99</v>
      </c>
      <c r="N1510" s="180" vm="7473">
        <f ca="1"/>
        <v>23.02</v>
      </c>
      <c r="O1510" s="180" vm="9238">
        <f ca="1"/>
        <v>1959300</v>
      </c>
      <c r="Q1510" s="182">
        <f t="shared" ca="1" si="47"/>
        <v>-1.6184339629643066E-2</v>
      </c>
    </row>
    <row r="1511" spans="1:17" x14ac:dyDescent="0.25">
      <c r="A1511" s="178">
        <f t="shared" si="48"/>
        <v>1507</v>
      </c>
      <c r="B1511" s="178" vm="9229">
        <f ca="1"/>
        <v>44404</v>
      </c>
      <c r="C1511" s="178" vm="8203">
        <f ca="1"/>
        <v>128.69</v>
      </c>
      <c r="D1511" s="178" vm="9230">
        <f ca="1"/>
        <v>131.31</v>
      </c>
      <c r="E1511" s="178" vm="9231">
        <f ca="1"/>
        <v>131.37</v>
      </c>
      <c r="F1511" s="178" vm="9232">
        <f ca="1"/>
        <v>125.3501</v>
      </c>
      <c r="G1511" s="178" vm="9233">
        <f ca="1"/>
        <v>1098108</v>
      </c>
      <c r="I1511" s="178">
        <f ca="1"/>
        <v>1003</v>
      </c>
      <c r="J1511" s="180" vm="9225">
        <f ca="1"/>
        <v>43672</v>
      </c>
      <c r="K1511" s="180" vm="7772">
        <f ca="1"/>
        <v>23.67</v>
      </c>
      <c r="L1511" s="180" vm="9226">
        <f ca="1"/>
        <v>24.01</v>
      </c>
      <c r="M1511" s="180" vm="7802">
        <f ca="1"/>
        <v>24.21</v>
      </c>
      <c r="N1511" s="180" vm="9227">
        <f ca="1"/>
        <v>23.285</v>
      </c>
      <c r="O1511" s="180" vm="9228">
        <f ca="1"/>
        <v>1074882</v>
      </c>
      <c r="Q1511" s="182">
        <f t="shared" ca="1" si="47"/>
        <v>5.0826030634658096E-3</v>
      </c>
    </row>
    <row r="1512" spans="1:17" x14ac:dyDescent="0.25">
      <c r="A1512" s="178">
        <f t="shared" si="48"/>
        <v>1508</v>
      </c>
      <c r="B1512" s="178" vm="9220">
        <f ca="1"/>
        <v>44405</v>
      </c>
      <c r="C1512" s="178" vm="9221">
        <f ca="1"/>
        <v>131.25</v>
      </c>
      <c r="D1512" s="178" vm="2095">
        <f ca="1"/>
        <v>128.87</v>
      </c>
      <c r="E1512" s="178" vm="9222">
        <f ca="1"/>
        <v>131.33000000000001</v>
      </c>
      <c r="F1512" s="178" vm="9223">
        <f ca="1"/>
        <v>127.52</v>
      </c>
      <c r="G1512" s="178" vm="9224">
        <f ca="1"/>
        <v>845287</v>
      </c>
      <c r="I1512" s="178">
        <f ca="1"/>
        <v>1002</v>
      </c>
      <c r="J1512" s="180" vm="9215">
        <f ca="1"/>
        <v>43671</v>
      </c>
      <c r="K1512" s="180" vm="9216">
        <f ca="1"/>
        <v>23.55</v>
      </c>
      <c r="L1512" s="180" vm="9217">
        <f ca="1"/>
        <v>23.86</v>
      </c>
      <c r="M1512" s="180" vm="7792">
        <f ca="1"/>
        <v>24.42</v>
      </c>
      <c r="N1512" s="180" vm="9218">
        <f ca="1"/>
        <v>23.42</v>
      </c>
      <c r="O1512" s="180" vm="9219">
        <f ca="1"/>
        <v>2010162</v>
      </c>
      <c r="Q1512" s="182">
        <f t="shared" ca="1" si="47"/>
        <v>-7.1927536670978775E-3</v>
      </c>
    </row>
    <row r="1513" spans="1:17" x14ac:dyDescent="0.25">
      <c r="A1513" s="178">
        <f t="shared" si="48"/>
        <v>1509</v>
      </c>
      <c r="B1513" s="178" vm="9210">
        <f ca="1"/>
        <v>44406</v>
      </c>
      <c r="C1513" s="178" vm="2244">
        <f ca="1"/>
        <v>136.05000000000001</v>
      </c>
      <c r="D1513" s="178" vm="9211">
        <f ca="1"/>
        <v>134.375</v>
      </c>
      <c r="E1513" s="178" vm="9212">
        <f ca="1"/>
        <v>137.65</v>
      </c>
      <c r="F1513" s="178" vm="9213">
        <f ca="1"/>
        <v>132.05000000000001</v>
      </c>
      <c r="G1513" s="178" vm="9214">
        <f ca="1"/>
        <v>1724917</v>
      </c>
      <c r="I1513" s="178">
        <f ca="1"/>
        <v>1001</v>
      </c>
      <c r="J1513" s="180" vm="9205">
        <f ca="1"/>
        <v>43670</v>
      </c>
      <c r="K1513" s="180" vm="9206">
        <f ca="1"/>
        <v>23.72</v>
      </c>
      <c r="L1513" s="180" vm="9207">
        <f ca="1"/>
        <v>23.03</v>
      </c>
      <c r="M1513" s="180" vm="7471">
        <f ca="1"/>
        <v>23.75</v>
      </c>
      <c r="N1513" s="180" vm="9208">
        <f ca="1"/>
        <v>22.86</v>
      </c>
      <c r="O1513" s="180" vm="9209">
        <f ca="1"/>
        <v>1153627</v>
      </c>
      <c r="Q1513" s="182">
        <f t="shared" ca="1" si="47"/>
        <v>1.4009993533436998E-2</v>
      </c>
    </row>
    <row r="1514" spans="1:17" x14ac:dyDescent="0.25">
      <c r="A1514" s="178">
        <f t="shared" si="48"/>
        <v>1510</v>
      </c>
      <c r="B1514" s="178" vm="9201">
        <f ca="1"/>
        <v>44407</v>
      </c>
      <c r="C1514" s="178" vm="9202">
        <f ca="1"/>
        <v>135.81</v>
      </c>
      <c r="D1514" s="178" vm="9203">
        <f ca="1"/>
        <v>135.05000000000001</v>
      </c>
      <c r="E1514" s="178" vm="9147">
        <f ca="1"/>
        <v>138.69</v>
      </c>
      <c r="F1514" s="178" vm="2362">
        <f ca="1"/>
        <v>134.37</v>
      </c>
      <c r="G1514" s="178" vm="9204">
        <f ca="1"/>
        <v>1050718</v>
      </c>
      <c r="I1514" s="178">
        <f ca="1"/>
        <v>1000</v>
      </c>
      <c r="J1514" s="180" vm="9197">
        <f ca="1"/>
        <v>43669</v>
      </c>
      <c r="K1514" s="180" vm="9198">
        <f ca="1"/>
        <v>23.39</v>
      </c>
      <c r="L1514" s="180" vm="9190">
        <f ca="1"/>
        <v>23.25</v>
      </c>
      <c r="M1514" s="180" vm="9199">
        <f ca="1"/>
        <v>23.43</v>
      </c>
      <c r="N1514" s="180" vm="8799">
        <f ca="1"/>
        <v>22.8</v>
      </c>
      <c r="O1514" s="180" vm="9200">
        <f ca="1"/>
        <v>1251113</v>
      </c>
      <c r="Q1514" s="182">
        <f t="shared" ca="1" si="47"/>
        <v>6.8640338137699666E-3</v>
      </c>
    </row>
    <row r="1515" spans="1:17" x14ac:dyDescent="0.25">
      <c r="A1515" s="178">
        <f t="shared" si="48"/>
        <v>1511</v>
      </c>
      <c r="B1515" s="178" vm="9193">
        <f ca="1"/>
        <v>44410</v>
      </c>
      <c r="C1515" s="178" vm="8921">
        <f ca="1"/>
        <v>136.63999999999999</v>
      </c>
      <c r="D1515" s="178" vm="9194">
        <f ca="1"/>
        <v>137.63</v>
      </c>
      <c r="E1515" s="178" vm="9127">
        <f ca="1"/>
        <v>140.99</v>
      </c>
      <c r="F1515" s="178" vm="9195">
        <f ca="1"/>
        <v>135.8201</v>
      </c>
      <c r="G1515" s="178" vm="9196">
        <f ca="1"/>
        <v>1234518</v>
      </c>
      <c r="I1515" s="178">
        <f ca="1"/>
        <v>999</v>
      </c>
      <c r="J1515" s="180" vm="9189">
        <f ca="1"/>
        <v>43668</v>
      </c>
      <c r="K1515" s="180" vm="8727">
        <f ca="1"/>
        <v>23.23</v>
      </c>
      <c r="L1515" s="180" vm="9190">
        <f ca="1"/>
        <v>23.25</v>
      </c>
      <c r="M1515" s="180" vm="9191">
        <f ca="1"/>
        <v>23.7</v>
      </c>
      <c r="N1515" s="180" vm="8719">
        <f ca="1"/>
        <v>23</v>
      </c>
      <c r="O1515" s="180" vm="9192">
        <f ca="1"/>
        <v>1811242</v>
      </c>
      <c r="Q1515" s="182">
        <f t="shared" ca="1" si="47"/>
        <v>4.3140705389699456E-3</v>
      </c>
    </row>
    <row r="1516" spans="1:17" x14ac:dyDescent="0.25">
      <c r="A1516" s="178">
        <f t="shared" si="48"/>
        <v>1512</v>
      </c>
      <c r="B1516" s="178" vm="9183">
        <f ca="1"/>
        <v>44411</v>
      </c>
      <c r="C1516" s="178" vm="9184">
        <f ca="1"/>
        <v>137.09</v>
      </c>
      <c r="D1516" s="178" vm="9185">
        <f ca="1"/>
        <v>137.53</v>
      </c>
      <c r="E1516" s="178" vm="9186">
        <f ca="1"/>
        <v>138.86959999999999</v>
      </c>
      <c r="F1516" s="178" vm="9187">
        <f ca="1"/>
        <v>135.23869999999999</v>
      </c>
      <c r="G1516" s="178" vm="9188">
        <f ca="1"/>
        <v>691995</v>
      </c>
      <c r="I1516" s="178">
        <f ca="1"/>
        <v>998</v>
      </c>
      <c r="J1516" s="180" vm="9177">
        <f ca="1"/>
        <v>43665</v>
      </c>
      <c r="K1516" s="180" vm="9178">
        <f ca="1"/>
        <v>23.13</v>
      </c>
      <c r="L1516" s="180" vm="9179">
        <f ca="1"/>
        <v>22.65</v>
      </c>
      <c r="M1516" s="180" vm="9180">
        <f ca="1"/>
        <v>23.27</v>
      </c>
      <c r="N1516" s="180" vm="9181">
        <f ca="1"/>
        <v>22.5</v>
      </c>
      <c r="O1516" s="180" vm="9182">
        <f ca="1"/>
        <v>1886753</v>
      </c>
      <c r="Q1516" s="182">
        <f t="shared" ca="1" si="47"/>
        <v>3.4304155183769794E-2</v>
      </c>
    </row>
    <row r="1517" spans="1:17" x14ac:dyDescent="0.25">
      <c r="A1517" s="178">
        <f t="shared" si="48"/>
        <v>1513</v>
      </c>
      <c r="B1517" s="178" vm="9172">
        <f ca="1"/>
        <v>44412</v>
      </c>
      <c r="C1517" s="178" vm="9173">
        <f ca="1"/>
        <v>140.43</v>
      </c>
      <c r="D1517" s="178" vm="9174">
        <f ca="1"/>
        <v>136</v>
      </c>
      <c r="E1517" s="178" vm="9175">
        <f ca="1"/>
        <v>142.58000000000001</v>
      </c>
      <c r="F1517" s="178" vm="9174">
        <f ca="1"/>
        <v>136</v>
      </c>
      <c r="G1517" s="178" vm="9176">
        <f ca="1"/>
        <v>902701</v>
      </c>
      <c r="I1517" s="178">
        <f ca="1"/>
        <v>997</v>
      </c>
      <c r="J1517" s="180" vm="9167">
        <f ca="1"/>
        <v>43664</v>
      </c>
      <c r="K1517" s="180" vm="9168">
        <f ca="1"/>
        <v>22.35</v>
      </c>
      <c r="L1517" s="180" vm="9169">
        <f ca="1"/>
        <v>22.56</v>
      </c>
      <c r="M1517" s="180" vm="9170">
        <f ca="1"/>
        <v>22.59</v>
      </c>
      <c r="N1517" s="180" vm="8778">
        <f ca="1"/>
        <v>22.25</v>
      </c>
      <c r="O1517" s="180" vm="9171">
        <f ca="1"/>
        <v>1722311</v>
      </c>
      <c r="Q1517" s="182">
        <f t="shared" ca="1" si="47"/>
        <v>-8.908744889109442E-3</v>
      </c>
    </row>
    <row r="1518" spans="1:17" x14ac:dyDescent="0.25">
      <c r="A1518" s="178">
        <f t="shared" si="48"/>
        <v>1514</v>
      </c>
      <c r="B1518" s="178" vm="9163">
        <f ca="1"/>
        <v>44413</v>
      </c>
      <c r="C1518" s="178" vm="3140">
        <f ca="1"/>
        <v>141.91</v>
      </c>
      <c r="D1518" s="178" vm="1954">
        <f ca="1"/>
        <v>140.86000000000001</v>
      </c>
      <c r="E1518" s="178" vm="9164">
        <f ca="1"/>
        <v>144.2586</v>
      </c>
      <c r="F1518" s="178" vm="9165">
        <f ca="1"/>
        <v>140.67519999999999</v>
      </c>
      <c r="G1518" s="178" vm="9166">
        <f ca="1"/>
        <v>743516</v>
      </c>
      <c r="I1518" s="178">
        <f ca="1"/>
        <v>996</v>
      </c>
      <c r="J1518" s="180" vm="9159">
        <f ca="1"/>
        <v>43663</v>
      </c>
      <c r="K1518" s="180" vm="8779">
        <f ca="1"/>
        <v>22.55</v>
      </c>
      <c r="L1518" s="180" vm="8747">
        <f ca="1"/>
        <v>22.47</v>
      </c>
      <c r="M1518" s="180" vm="9160">
        <f ca="1"/>
        <v>22.88</v>
      </c>
      <c r="N1518" s="180" vm="9161">
        <f ca="1"/>
        <v>22.31</v>
      </c>
      <c r="O1518" s="180" vm="9162">
        <f ca="1"/>
        <v>1698838</v>
      </c>
      <c r="Q1518" s="182">
        <f t="shared" ca="1" si="47"/>
        <v>-1.3294927728285306E-3</v>
      </c>
    </row>
    <row r="1519" spans="1:17" x14ac:dyDescent="0.25">
      <c r="A1519" s="178">
        <f t="shared" si="48"/>
        <v>1515</v>
      </c>
      <c r="B1519" s="178" vm="9153">
        <f ca="1"/>
        <v>44414</v>
      </c>
      <c r="C1519" s="178" vm="9154">
        <f ca="1"/>
        <v>140.81</v>
      </c>
      <c r="D1519" s="178" vm="9155">
        <f ca="1"/>
        <v>142.02000000000001</v>
      </c>
      <c r="E1519" s="178" vm="9156">
        <f ca="1"/>
        <v>143.41990000000001</v>
      </c>
      <c r="F1519" s="178" vm="9157">
        <f ca="1"/>
        <v>140.36000000000001</v>
      </c>
      <c r="G1519" s="178" vm="9158">
        <f ca="1"/>
        <v>611281</v>
      </c>
      <c r="I1519" s="178">
        <f ca="1"/>
        <v>995</v>
      </c>
      <c r="J1519" s="180" vm="9149">
        <f ca="1"/>
        <v>43662</v>
      </c>
      <c r="K1519" s="180" vm="8768">
        <f ca="1"/>
        <v>22.58</v>
      </c>
      <c r="L1519" s="180" vm="8758">
        <f ca="1"/>
        <v>22.42</v>
      </c>
      <c r="M1519" s="180" vm="9150">
        <f ca="1"/>
        <v>22.66</v>
      </c>
      <c r="N1519" s="180" vm="9151">
        <f ca="1"/>
        <v>22.047499999999999</v>
      </c>
      <c r="O1519" s="180" vm="9152">
        <f ca="1"/>
        <v>2131726</v>
      </c>
      <c r="Q1519" s="182">
        <f t="shared" ca="1" si="47"/>
        <v>8.0035998605218726E-3</v>
      </c>
    </row>
    <row r="1520" spans="1:17" x14ac:dyDescent="0.25">
      <c r="A1520" s="178">
        <f t="shared" si="48"/>
        <v>1516</v>
      </c>
      <c r="B1520" s="178" vm="9143">
        <f ca="1"/>
        <v>44417</v>
      </c>
      <c r="C1520" s="178" vm="9144">
        <f ca="1"/>
        <v>140.69</v>
      </c>
      <c r="D1520" s="178" vm="9145">
        <f ca="1"/>
        <v>140.68</v>
      </c>
      <c r="E1520" s="178" vm="9146">
        <f ca="1"/>
        <v>142.55000000000001</v>
      </c>
      <c r="F1520" s="178" vm="9147">
        <f ca="1"/>
        <v>138.69</v>
      </c>
      <c r="G1520" s="178" vm="9148">
        <f ca="1"/>
        <v>710626</v>
      </c>
      <c r="I1520" s="178">
        <f ca="1"/>
        <v>994</v>
      </c>
      <c r="J1520" s="180" vm="9138">
        <f ca="1"/>
        <v>43661</v>
      </c>
      <c r="K1520" s="180" vm="9139">
        <f ca="1"/>
        <v>22.4</v>
      </c>
      <c r="L1520" s="180" vm="9140">
        <f ca="1"/>
        <v>22.020299999999999</v>
      </c>
      <c r="M1520" s="180" vm="9141">
        <f ca="1"/>
        <v>22.8233</v>
      </c>
      <c r="N1520" s="180" vm="7099">
        <f ca="1"/>
        <v>21.8</v>
      </c>
      <c r="O1520" s="180" vm="9142">
        <f ca="1"/>
        <v>3466580</v>
      </c>
      <c r="Q1520" s="182">
        <f t="shared" ca="1" si="47"/>
        <v>6.6445099408152547E-2</v>
      </c>
    </row>
    <row r="1521" spans="1:17" x14ac:dyDescent="0.25">
      <c r="A1521" s="178">
        <f t="shared" si="48"/>
        <v>1517</v>
      </c>
      <c r="B1521" s="178" vm="9134">
        <f ca="1"/>
        <v>44418</v>
      </c>
      <c r="C1521" s="178" vm="9135">
        <f ca="1"/>
        <v>141.31</v>
      </c>
      <c r="D1521" s="178" vm="2034">
        <f ca="1"/>
        <v>140.5</v>
      </c>
      <c r="E1521" s="178" vm="9136">
        <f ca="1"/>
        <v>145.6</v>
      </c>
      <c r="F1521" s="178" vm="2178">
        <f ca="1"/>
        <v>139.85</v>
      </c>
      <c r="G1521" s="178" vm="9137">
        <f ca="1"/>
        <v>847768</v>
      </c>
      <c r="I1521" s="178">
        <f ca="1"/>
        <v>993</v>
      </c>
      <c r="J1521" s="180" vm="9131">
        <f ca="1"/>
        <v>43658</v>
      </c>
      <c r="K1521" s="180" vm="7426">
        <f ca="1"/>
        <v>20.96</v>
      </c>
      <c r="L1521" s="180" vm="6972">
        <f ca="1"/>
        <v>20.54</v>
      </c>
      <c r="M1521" s="180" vm="9132">
        <f ca="1"/>
        <v>21.13</v>
      </c>
      <c r="N1521" s="180" vm="7006">
        <f ca="1"/>
        <v>20.43</v>
      </c>
      <c r="O1521" s="180" vm="9133">
        <f ca="1"/>
        <v>621731</v>
      </c>
      <c r="Q1521" s="182">
        <f t="shared" ca="1" si="47"/>
        <v>2.5122094117337672E-2</v>
      </c>
    </row>
    <row r="1522" spans="1:17" x14ac:dyDescent="0.25">
      <c r="A1522" s="178">
        <f t="shared" si="48"/>
        <v>1518</v>
      </c>
      <c r="B1522" s="178" vm="9125">
        <f ca="1"/>
        <v>44419</v>
      </c>
      <c r="C1522" s="178" vm="9126">
        <f ca="1"/>
        <v>142.19999999999999</v>
      </c>
      <c r="D1522" s="178" vm="9127">
        <f ca="1"/>
        <v>140.99</v>
      </c>
      <c r="E1522" s="178" vm="9128">
        <f ca="1"/>
        <v>143.3717</v>
      </c>
      <c r="F1522" s="178" vm="9129">
        <f ca="1"/>
        <v>138.87</v>
      </c>
      <c r="G1522" s="178" vm="9130">
        <f ca="1"/>
        <v>808083</v>
      </c>
      <c r="I1522" s="178">
        <f ca="1"/>
        <v>992</v>
      </c>
      <c r="J1522" s="180" vm="9122">
        <f ca="1"/>
        <v>43657</v>
      </c>
      <c r="K1522" s="180" vm="6924">
        <f ca="1"/>
        <v>20.440000000000001</v>
      </c>
      <c r="L1522" s="180" vm="8936">
        <f ca="1"/>
        <v>20.56</v>
      </c>
      <c r="M1522" s="180" vm="7030">
        <f ca="1"/>
        <v>20.67</v>
      </c>
      <c r="N1522" s="180" vm="9123">
        <f ca="1"/>
        <v>20.079999999999998</v>
      </c>
      <c r="O1522" s="180" vm="9124">
        <f ca="1"/>
        <v>942444</v>
      </c>
      <c r="Q1522" s="182">
        <f t="shared" ca="1" si="47"/>
        <v>-5.3671756067398997E-3</v>
      </c>
    </row>
    <row r="1523" spans="1:17" x14ac:dyDescent="0.25">
      <c r="A1523" s="178">
        <f t="shared" si="48"/>
        <v>1519</v>
      </c>
      <c r="B1523" s="178" vm="9117">
        <f ca="1"/>
        <v>44420</v>
      </c>
      <c r="C1523" s="178" vm="9100">
        <f ca="1"/>
        <v>144.08000000000001</v>
      </c>
      <c r="D1523" s="178" vm="9118">
        <f ca="1"/>
        <v>142.77000000000001</v>
      </c>
      <c r="E1523" s="178" vm="9119">
        <f ca="1"/>
        <v>144.82</v>
      </c>
      <c r="F1523" s="178" vm="9120">
        <f ca="1"/>
        <v>140.63550000000001</v>
      </c>
      <c r="G1523" s="178" vm="9121">
        <f ca="1"/>
        <v>883030</v>
      </c>
      <c r="I1523" s="178">
        <f ca="1"/>
        <v>991</v>
      </c>
      <c r="J1523" s="180" vm="9113">
        <f ca="1"/>
        <v>43656</v>
      </c>
      <c r="K1523" s="180" vm="7462">
        <f ca="1"/>
        <v>20.55</v>
      </c>
      <c r="L1523" s="180" vm="6913">
        <f ca="1"/>
        <v>20.69</v>
      </c>
      <c r="M1523" s="180" vm="9114">
        <f ca="1"/>
        <v>20.94</v>
      </c>
      <c r="N1523" s="180" vm="9115">
        <f ca="1"/>
        <v>20.385000000000002</v>
      </c>
      <c r="O1523" s="180" vm="9116">
        <f ca="1"/>
        <v>759099</v>
      </c>
      <c r="Q1523" s="182">
        <f t="shared" ca="1" si="47"/>
        <v>3.4121407709365777E-3</v>
      </c>
    </row>
    <row r="1524" spans="1:17" x14ac:dyDescent="0.25">
      <c r="A1524" s="178">
        <f t="shared" si="48"/>
        <v>1520</v>
      </c>
      <c r="B1524" s="178" vm="9107">
        <f ca="1"/>
        <v>44421</v>
      </c>
      <c r="C1524" s="178" vm="9108">
        <f ca="1"/>
        <v>146.59</v>
      </c>
      <c r="D1524" s="178" vm="9109">
        <f ca="1"/>
        <v>144.03</v>
      </c>
      <c r="E1524" s="178" vm="9110">
        <f ca="1"/>
        <v>146.88999999999999</v>
      </c>
      <c r="F1524" s="178" vm="9111">
        <f ca="1"/>
        <v>142.97999999999999</v>
      </c>
      <c r="G1524" s="178" vm="9112">
        <f ca="1"/>
        <v>763999</v>
      </c>
      <c r="I1524" s="178">
        <f ca="1"/>
        <v>990</v>
      </c>
      <c r="J1524" s="180" vm="9102">
        <f ca="1"/>
        <v>43655</v>
      </c>
      <c r="K1524" s="180" vm="9103">
        <f ca="1"/>
        <v>20.48</v>
      </c>
      <c r="L1524" s="180" vm="9104">
        <f ca="1"/>
        <v>20.84</v>
      </c>
      <c r="M1524" s="180" vm="7426">
        <f ca="1"/>
        <v>20.96</v>
      </c>
      <c r="N1524" s="180" vm="9105">
        <f ca="1"/>
        <v>20.395</v>
      </c>
      <c r="O1524" s="180" vm="9106">
        <f ca="1"/>
        <v>1107785</v>
      </c>
      <c r="Q1524" s="182">
        <f t="shared" ca="1" si="47"/>
        <v>-2.4120802796844112E-2</v>
      </c>
    </row>
    <row r="1525" spans="1:17" x14ac:dyDescent="0.25">
      <c r="A1525" s="178">
        <f t="shared" si="48"/>
        <v>1521</v>
      </c>
      <c r="B1525" s="178" vm="9097">
        <f ca="1"/>
        <v>44424</v>
      </c>
      <c r="C1525" s="178" vm="2017">
        <f ca="1"/>
        <v>146.44999999999999</v>
      </c>
      <c r="D1525" s="178" vm="9098">
        <f ca="1"/>
        <v>145.79</v>
      </c>
      <c r="E1525" s="178" vm="9099">
        <f ca="1"/>
        <v>147.31</v>
      </c>
      <c r="F1525" s="178" vm="9100">
        <f ca="1"/>
        <v>144.08000000000001</v>
      </c>
      <c r="G1525" s="178" vm="9101">
        <f ca="1"/>
        <v>854585</v>
      </c>
      <c r="I1525" s="178">
        <f ca="1"/>
        <v>989</v>
      </c>
      <c r="J1525" s="180" vm="9094">
        <f ca="1"/>
        <v>43654</v>
      </c>
      <c r="K1525" s="180" vm="7171">
        <f ca="1"/>
        <v>20.98</v>
      </c>
      <c r="L1525" s="180" vm="7310">
        <f ca="1"/>
        <v>20.32</v>
      </c>
      <c r="M1525" s="180" vm="9095">
        <f ca="1"/>
        <v>21.096</v>
      </c>
      <c r="N1525" s="180" vm="8895">
        <f ca="1"/>
        <v>20.25</v>
      </c>
      <c r="O1525" s="180" vm="9096">
        <f ca="1"/>
        <v>2200877</v>
      </c>
      <c r="Q1525" s="182">
        <f t="shared" ca="1" si="47"/>
        <v>3.1471975327895849E-2</v>
      </c>
    </row>
    <row r="1526" spans="1:17" x14ac:dyDescent="0.25">
      <c r="A1526" s="178">
        <f t="shared" si="48"/>
        <v>1522</v>
      </c>
      <c r="B1526" s="178" vm="9088">
        <f ca="1"/>
        <v>44425</v>
      </c>
      <c r="C1526" s="178" vm="9089">
        <f ca="1"/>
        <v>138.75</v>
      </c>
      <c r="D1526" s="178" vm="9090">
        <f ca="1"/>
        <v>145.21</v>
      </c>
      <c r="E1526" s="178" vm="9091">
        <f ca="1"/>
        <v>146.19149999999999</v>
      </c>
      <c r="F1526" s="178" vm="9092">
        <f ca="1"/>
        <v>137.02189999999999</v>
      </c>
      <c r="G1526" s="178" vm="9093">
        <f ca="1"/>
        <v>1545787</v>
      </c>
      <c r="I1526" s="178">
        <f ca="1"/>
        <v>988</v>
      </c>
      <c r="J1526" s="180" vm="9086">
        <f ca="1"/>
        <v>43651</v>
      </c>
      <c r="K1526" s="180" vm="7427">
        <f ca="1"/>
        <v>20.329999999999998</v>
      </c>
      <c r="L1526" s="180" vm="9078">
        <f ca="1"/>
        <v>19.829999999999998</v>
      </c>
      <c r="M1526" s="180" vm="7006">
        <f ca="1"/>
        <v>20.43</v>
      </c>
      <c r="N1526" s="180" vm="7253">
        <f ca="1"/>
        <v>19.73</v>
      </c>
      <c r="O1526" s="180" vm="9087">
        <f ca="1"/>
        <v>836610</v>
      </c>
      <c r="Q1526" s="182">
        <f t="shared" ca="1" si="47"/>
        <v>2.4901685108550679E-2</v>
      </c>
    </row>
    <row r="1527" spans="1:17" x14ac:dyDescent="0.25">
      <c r="A1527" s="178">
        <f t="shared" si="48"/>
        <v>1523</v>
      </c>
      <c r="B1527" s="178" vm="9082">
        <f ca="1"/>
        <v>44426</v>
      </c>
      <c r="C1527" s="178" vm="2789">
        <f ca="1"/>
        <v>140.19999999999999</v>
      </c>
      <c r="D1527" s="178" vm="9083">
        <f ca="1"/>
        <v>137.9</v>
      </c>
      <c r="E1527" s="178" vm="2015">
        <f ca="1"/>
        <v>143.04</v>
      </c>
      <c r="F1527" s="178" vm="9084">
        <f ca="1"/>
        <v>137.52000000000001</v>
      </c>
      <c r="G1527" s="178" vm="9085">
        <f ca="1"/>
        <v>935538</v>
      </c>
      <c r="I1527" s="178">
        <f ca="1"/>
        <v>987</v>
      </c>
      <c r="J1527" s="180" vm="9077">
        <f ca="1"/>
        <v>43649</v>
      </c>
      <c r="K1527" s="180" vm="9078">
        <f ca="1"/>
        <v>19.829999999999998</v>
      </c>
      <c r="L1527" s="180" vm="7398">
        <f ca="1"/>
        <v>20.059999999999999</v>
      </c>
      <c r="M1527" s="180" vm="9079">
        <f ca="1"/>
        <v>20.2</v>
      </c>
      <c r="N1527" s="180" vm="9080">
        <f ca="1"/>
        <v>19.52</v>
      </c>
      <c r="O1527" s="180" vm="9081">
        <f ca="1"/>
        <v>781640</v>
      </c>
      <c r="Q1527" s="182">
        <f t="shared" ca="1" si="47"/>
        <v>-1.2030220276542236E-2</v>
      </c>
    </row>
    <row r="1528" spans="1:17" x14ac:dyDescent="0.25">
      <c r="A1528" s="178">
        <f t="shared" si="48"/>
        <v>1524</v>
      </c>
      <c r="B1528" s="178" vm="9073">
        <f ca="1"/>
        <v>44427</v>
      </c>
      <c r="C1528" s="178" vm="9074">
        <f ca="1"/>
        <v>139.16999999999999</v>
      </c>
      <c r="D1528" s="178" vm="1809">
        <f ca="1"/>
        <v>137</v>
      </c>
      <c r="E1528" s="178" vm="1898">
        <f ca="1"/>
        <v>139.43</v>
      </c>
      <c r="F1528" s="178" vm="9075">
        <f ca="1"/>
        <v>135.04</v>
      </c>
      <c r="G1528" s="178" vm="9076">
        <f ca="1"/>
        <v>1059467</v>
      </c>
      <c r="I1528" s="178">
        <f ca="1"/>
        <v>986</v>
      </c>
      <c r="J1528" s="180" vm="9070">
        <f ca="1"/>
        <v>43648</v>
      </c>
      <c r="K1528" s="180" vm="7408">
        <f ca="1"/>
        <v>20.07</v>
      </c>
      <c r="L1528" s="180" vm="7416">
        <f ca="1"/>
        <v>20.45</v>
      </c>
      <c r="M1528" s="180" vm="7018">
        <f ca="1"/>
        <v>20.62</v>
      </c>
      <c r="N1528" s="180" vm="9071">
        <f ca="1"/>
        <v>19.965</v>
      </c>
      <c r="O1528" s="180" vm="9072">
        <f ca="1"/>
        <v>1422520</v>
      </c>
      <c r="Q1528" s="182">
        <f t="shared" ca="1" si="47"/>
        <v>-1.7288649928272802E-2</v>
      </c>
    </row>
    <row r="1529" spans="1:17" x14ac:dyDescent="0.25">
      <c r="A1529" s="178">
        <f t="shared" si="48"/>
        <v>1525</v>
      </c>
      <c r="B1529" s="178" vm="9065">
        <f ca="1"/>
        <v>44428</v>
      </c>
      <c r="C1529" s="178" vm="1953">
        <f ca="1"/>
        <v>141.93</v>
      </c>
      <c r="D1529" s="178" vm="9066">
        <f ca="1"/>
        <v>140.56</v>
      </c>
      <c r="E1529" s="178" vm="9067">
        <f ca="1"/>
        <v>142.27000000000001</v>
      </c>
      <c r="F1529" s="178" vm="9068">
        <f ca="1"/>
        <v>138.24010000000001</v>
      </c>
      <c r="G1529" s="178" vm="9069">
        <f ca="1"/>
        <v>786813</v>
      </c>
      <c r="I1529" s="178">
        <f ca="1"/>
        <v>985</v>
      </c>
      <c r="J1529" s="180" vm="9061">
        <f ca="1"/>
        <v>43647</v>
      </c>
      <c r="K1529" s="180" vm="6948">
        <f ca="1"/>
        <v>20.420000000000002</v>
      </c>
      <c r="L1529" s="180" vm="6936">
        <f ca="1"/>
        <v>20.14</v>
      </c>
      <c r="M1529" s="180" vm="9062">
        <f ca="1"/>
        <v>21.49</v>
      </c>
      <c r="N1529" s="180" vm="9063">
        <f ca="1"/>
        <v>20.100000000000001</v>
      </c>
      <c r="O1529" s="180" vm="9064">
        <f ca="1"/>
        <v>2986787</v>
      </c>
      <c r="Q1529" s="182">
        <f t="shared" ca="1" si="47"/>
        <v>3.3361321389388708E-2</v>
      </c>
    </row>
    <row r="1530" spans="1:17" x14ac:dyDescent="0.25">
      <c r="A1530" s="178">
        <f t="shared" si="48"/>
        <v>1526</v>
      </c>
      <c r="B1530" s="178" vm="9057">
        <f ca="1"/>
        <v>44431</v>
      </c>
      <c r="C1530" s="178" vm="9058">
        <f ca="1"/>
        <v>142.87</v>
      </c>
      <c r="D1530" s="178" vm="2062">
        <f ca="1"/>
        <v>143</v>
      </c>
      <c r="E1530" s="178" vm="9059">
        <f ca="1"/>
        <v>144.91990000000001</v>
      </c>
      <c r="F1530" s="178" vm="8942">
        <f ca="1"/>
        <v>141.77000000000001</v>
      </c>
      <c r="G1530" s="178" vm="9060">
        <f ca="1"/>
        <v>884916</v>
      </c>
      <c r="I1530" s="178">
        <f ca="1"/>
        <v>984</v>
      </c>
      <c r="J1530" s="180" vm="9052">
        <f ca="1"/>
        <v>43644</v>
      </c>
      <c r="K1530" s="180" vm="9053">
        <f ca="1"/>
        <v>19.75</v>
      </c>
      <c r="L1530" s="180" vm="7211">
        <f ca="1"/>
        <v>19.59</v>
      </c>
      <c r="M1530" s="180" vm="9054">
        <f ca="1"/>
        <v>19.78</v>
      </c>
      <c r="N1530" s="180" vm="9055">
        <f ca="1"/>
        <v>19.350000000000001</v>
      </c>
      <c r="O1530" s="180" vm="9056">
        <f ca="1"/>
        <v>1990670</v>
      </c>
      <c r="Q1530" s="182">
        <f t="shared" ca="1" si="47"/>
        <v>6.0944830587612098E-3</v>
      </c>
    </row>
    <row r="1531" spans="1:17" x14ac:dyDescent="0.25">
      <c r="A1531" s="178">
        <f t="shared" si="48"/>
        <v>1527</v>
      </c>
      <c r="B1531" s="178" vm="9047">
        <f ca="1"/>
        <v>44432</v>
      </c>
      <c r="C1531" s="178" vm="9048">
        <f ca="1"/>
        <v>145.06</v>
      </c>
      <c r="D1531" s="178" vm="9049">
        <f ca="1"/>
        <v>143.26</v>
      </c>
      <c r="E1531" s="178" vm="9050">
        <f ca="1"/>
        <v>145.97499999999999</v>
      </c>
      <c r="F1531" s="178" vm="2062">
        <f ca="1"/>
        <v>143</v>
      </c>
      <c r="G1531" s="178" vm="9051">
        <f ca="1"/>
        <v>611732</v>
      </c>
      <c r="I1531" s="178">
        <f ca="1"/>
        <v>983</v>
      </c>
      <c r="J1531" s="180" vm="9044">
        <f ca="1"/>
        <v>43643</v>
      </c>
      <c r="K1531" s="180" vm="8858">
        <f ca="1"/>
        <v>19.63</v>
      </c>
      <c r="L1531" s="180" vm="6961">
        <f ca="1"/>
        <v>20.38</v>
      </c>
      <c r="M1531" s="180" vm="6924">
        <f ca="1"/>
        <v>20.440000000000001</v>
      </c>
      <c r="N1531" s="180" vm="9045">
        <f ca="1"/>
        <v>19.116900000000001</v>
      </c>
      <c r="O1531" s="180" vm="9046">
        <f ca="1"/>
        <v>1395698</v>
      </c>
      <c r="Q1531" s="182">
        <f t="shared" ca="1" si="47"/>
        <v>6.6445427186685108E-3</v>
      </c>
    </row>
    <row r="1532" spans="1:17" x14ac:dyDescent="0.25">
      <c r="A1532" s="178">
        <f t="shared" si="48"/>
        <v>1528</v>
      </c>
      <c r="B1532" s="178" vm="9038">
        <f ca="1"/>
        <v>44433</v>
      </c>
      <c r="C1532" s="178" vm="9039">
        <f ca="1"/>
        <v>143.81</v>
      </c>
      <c r="D1532" s="178" vm="9040">
        <f ca="1"/>
        <v>145.52000000000001</v>
      </c>
      <c r="E1532" s="178" vm="9041">
        <f ca="1"/>
        <v>146.48990000000001</v>
      </c>
      <c r="F1532" s="178" vm="9042">
        <f ca="1"/>
        <v>143.09</v>
      </c>
      <c r="G1532" s="178" vm="9043">
        <f ca="1"/>
        <v>651043</v>
      </c>
      <c r="I1532" s="178">
        <f ca="1"/>
        <v>982</v>
      </c>
      <c r="J1532" s="180" vm="9034">
        <f ca="1"/>
        <v>43642</v>
      </c>
      <c r="K1532" s="180" vm="8925">
        <f ca="1"/>
        <v>19.5</v>
      </c>
      <c r="L1532" s="180" vm="7362">
        <f ca="1"/>
        <v>19.14</v>
      </c>
      <c r="M1532" s="180" vm="9035">
        <f ca="1"/>
        <v>19.68</v>
      </c>
      <c r="N1532" s="180" vm="9036">
        <f ca="1"/>
        <v>19.07</v>
      </c>
      <c r="O1532" s="180" vm="9037">
        <f ca="1"/>
        <v>1210733</v>
      </c>
      <c r="Q1532" s="182">
        <f t="shared" ca="1" si="47"/>
        <v>2.5449309069363314E-2</v>
      </c>
    </row>
    <row r="1533" spans="1:17" x14ac:dyDescent="0.25">
      <c r="A1533" s="178">
        <f t="shared" si="48"/>
        <v>1529</v>
      </c>
      <c r="B1533" s="178" vm="9029">
        <f ca="1"/>
        <v>44434</v>
      </c>
      <c r="C1533" s="178" vm="9030">
        <f ca="1"/>
        <v>143.1</v>
      </c>
      <c r="D1533" s="178" vm="9031">
        <f ca="1"/>
        <v>143.33000000000001</v>
      </c>
      <c r="E1533" s="178" vm="9032">
        <f ca="1"/>
        <v>144.34</v>
      </c>
      <c r="F1533" s="178" vm="2762">
        <f ca="1"/>
        <v>141.54</v>
      </c>
      <c r="G1533" s="178" vm="9033">
        <f ca="1"/>
        <v>634543</v>
      </c>
      <c r="I1533" s="178">
        <f ca="1"/>
        <v>981</v>
      </c>
      <c r="J1533" s="180" vm="9025">
        <f ca="1"/>
        <v>43641</v>
      </c>
      <c r="K1533" s="180" vm="9026">
        <f ca="1"/>
        <v>19.010000000000002</v>
      </c>
      <c r="L1533" s="180" vm="8924">
        <f ca="1"/>
        <v>19.239999999999998</v>
      </c>
      <c r="M1533" s="180" vm="9027">
        <f ca="1"/>
        <v>19.885000000000002</v>
      </c>
      <c r="N1533" s="180" vm="6817">
        <f ca="1"/>
        <v>18.989999999999998</v>
      </c>
      <c r="O1533" s="180" vm="9028">
        <f ca="1"/>
        <v>1347304</v>
      </c>
      <c r="Q1533" s="182">
        <f t="shared" ca="1" si="47"/>
        <v>-1.2545904233455373E-2</v>
      </c>
    </row>
    <row r="1534" spans="1:17" x14ac:dyDescent="0.25">
      <c r="A1534" s="178">
        <f t="shared" si="48"/>
        <v>1530</v>
      </c>
      <c r="B1534" s="178" vm="9021">
        <f ca="1"/>
        <v>44435</v>
      </c>
      <c r="C1534" s="178" vm="9022">
        <f ca="1"/>
        <v>146.09</v>
      </c>
      <c r="D1534" s="178" vm="8682">
        <f ca="1"/>
        <v>143.15</v>
      </c>
      <c r="E1534" s="178" vm="9023">
        <f ca="1"/>
        <v>147.69999999999999</v>
      </c>
      <c r="F1534" s="178" vm="8682">
        <f ca="1"/>
        <v>143.15</v>
      </c>
      <c r="G1534" s="178" vm="9024">
        <f ca="1"/>
        <v>831827</v>
      </c>
      <c r="I1534" s="178">
        <f ca="1"/>
        <v>980</v>
      </c>
      <c r="J1534" s="180" vm="9018">
        <f ca="1"/>
        <v>43640</v>
      </c>
      <c r="K1534" s="180" vm="7263">
        <f ca="1"/>
        <v>19.25</v>
      </c>
      <c r="L1534" s="180" vm="8925">
        <f ca="1"/>
        <v>19.5</v>
      </c>
      <c r="M1534" s="180" vm="9019">
        <f ca="1"/>
        <v>19.899999999999999</v>
      </c>
      <c r="N1534" s="180" vm="6472">
        <f ca="1"/>
        <v>19.190000000000001</v>
      </c>
      <c r="O1534" s="180" vm="9020">
        <f ca="1"/>
        <v>2070471</v>
      </c>
      <c r="Q1534" s="182">
        <f t="shared" ca="1" si="47"/>
        <v>-5.6980211146376667E-3</v>
      </c>
    </row>
    <row r="1535" spans="1:17" x14ac:dyDescent="0.25">
      <c r="A1535" s="178">
        <f t="shared" si="48"/>
        <v>1531</v>
      </c>
      <c r="B1535" s="178" vm="9012">
        <f ca="1"/>
        <v>44438</v>
      </c>
      <c r="C1535" s="178" vm="9013">
        <f ca="1"/>
        <v>146.4</v>
      </c>
      <c r="D1535" s="178" vm="9014">
        <f ca="1"/>
        <v>146.26</v>
      </c>
      <c r="E1535" s="178" vm="9015">
        <f ca="1"/>
        <v>147.76</v>
      </c>
      <c r="F1535" s="178" vm="9016">
        <f ca="1"/>
        <v>144.31469999999999</v>
      </c>
      <c r="G1535" s="178" vm="9017">
        <f ca="1"/>
        <v>645681</v>
      </c>
      <c r="I1535" s="178">
        <f ca="1"/>
        <v>979</v>
      </c>
      <c r="J1535" s="180" vm="9008">
        <f ca="1"/>
        <v>43637</v>
      </c>
      <c r="K1535" s="180" vm="9009">
        <f ca="1"/>
        <v>19.36</v>
      </c>
      <c r="L1535" s="180" vm="9010">
        <f ca="1"/>
        <v>18.91</v>
      </c>
      <c r="M1535" s="180" vm="7300">
        <f ca="1"/>
        <v>19.71</v>
      </c>
      <c r="N1535" s="180" vm="6474">
        <f ca="1"/>
        <v>18.75</v>
      </c>
      <c r="O1535" s="180" vm="9011">
        <f ca="1"/>
        <v>3851126</v>
      </c>
      <c r="Q1535" s="182">
        <f t="shared" ca="1" si="47"/>
        <v>8.0085752677094252E-2</v>
      </c>
    </row>
    <row r="1536" spans="1:17" x14ac:dyDescent="0.25">
      <c r="A1536" s="178">
        <f t="shared" si="48"/>
        <v>1532</v>
      </c>
      <c r="B1536" s="178" vm="9002">
        <f ca="1"/>
        <v>44439</v>
      </c>
      <c r="C1536" s="178" vm="9003">
        <f ca="1"/>
        <v>142.82</v>
      </c>
      <c r="D1536" s="178" vm="9004">
        <f ca="1"/>
        <v>146.41999999999999</v>
      </c>
      <c r="E1536" s="178" vm="9005">
        <f ca="1"/>
        <v>147.01499999999999</v>
      </c>
      <c r="F1536" s="178" vm="9006">
        <f ca="1"/>
        <v>142.66999999999999</v>
      </c>
      <c r="G1536" s="178" vm="9007">
        <f ca="1"/>
        <v>945729</v>
      </c>
      <c r="I1536" s="178">
        <f ca="1"/>
        <v>978</v>
      </c>
      <c r="J1536" s="180" vm="8999">
        <f ca="1"/>
        <v>43636</v>
      </c>
      <c r="K1536" s="180" vm="6317">
        <f ca="1"/>
        <v>17.87</v>
      </c>
      <c r="L1536" s="180" vm="6545">
        <f ca="1"/>
        <v>17.91</v>
      </c>
      <c r="M1536" s="180" vm="6738">
        <f ca="1"/>
        <v>18.04</v>
      </c>
      <c r="N1536" s="180" vm="9000">
        <f ca="1"/>
        <v>17.524999999999999</v>
      </c>
      <c r="O1536" s="180" vm="9001">
        <f ca="1"/>
        <v>1711468</v>
      </c>
      <c r="Q1536" s="182">
        <f t="shared" ca="1" si="47"/>
        <v>6.1745916073126872E-3</v>
      </c>
    </row>
    <row r="1537" spans="1:17" x14ac:dyDescent="0.25">
      <c r="A1537" s="178">
        <f t="shared" si="48"/>
        <v>1533</v>
      </c>
      <c r="B1537" s="178" vm="8995">
        <f ca="1"/>
        <v>44440</v>
      </c>
      <c r="C1537" s="178" vm="2826">
        <f ca="1"/>
        <v>143.36000000000001</v>
      </c>
      <c r="D1537" s="178" vm="2203">
        <f ca="1"/>
        <v>143.16</v>
      </c>
      <c r="E1537" s="178" vm="8996">
        <f ca="1"/>
        <v>146.04</v>
      </c>
      <c r="F1537" s="178" vm="8997">
        <f ca="1"/>
        <v>142.86500000000001</v>
      </c>
      <c r="G1537" s="178" vm="8998">
        <f ca="1"/>
        <v>867184</v>
      </c>
      <c r="I1537" s="178">
        <f ca="1"/>
        <v>977</v>
      </c>
      <c r="J1537" s="180" vm="8991">
        <f ca="1"/>
        <v>43635</v>
      </c>
      <c r="K1537" s="180" vm="8992">
        <f ca="1"/>
        <v>17.760000000000002</v>
      </c>
      <c r="L1537" s="180" vm="8982">
        <f ca="1"/>
        <v>18.32</v>
      </c>
      <c r="M1537" s="180" vm="7343">
        <f ca="1"/>
        <v>18.46</v>
      </c>
      <c r="N1537" s="180" vm="8993">
        <f ca="1"/>
        <v>17.66</v>
      </c>
      <c r="O1537" s="180" vm="8994">
        <f ca="1"/>
        <v>1093357</v>
      </c>
      <c r="Q1537" s="182">
        <f t="shared" ca="1" si="47"/>
        <v>-3.1044621681960163E-2</v>
      </c>
    </row>
    <row r="1538" spans="1:17" x14ac:dyDescent="0.25">
      <c r="A1538" s="178">
        <f t="shared" si="48"/>
        <v>1534</v>
      </c>
      <c r="B1538" s="178" vm="8985">
        <f ca="1"/>
        <v>44441</v>
      </c>
      <c r="C1538" s="178" vm="8986">
        <f ca="1"/>
        <v>138.57</v>
      </c>
      <c r="D1538" s="178" vm="8987">
        <f ca="1"/>
        <v>144</v>
      </c>
      <c r="E1538" s="178" vm="8988">
        <f ca="1"/>
        <v>144.98990000000001</v>
      </c>
      <c r="F1538" s="178" vm="8989">
        <f ca="1"/>
        <v>138.36750000000001</v>
      </c>
      <c r="G1538" s="178" vm="8990">
        <f ca="1"/>
        <v>1083314</v>
      </c>
      <c r="I1538" s="178">
        <f ca="1"/>
        <v>976</v>
      </c>
      <c r="J1538" s="180" vm="8981">
        <f ca="1"/>
        <v>43634</v>
      </c>
      <c r="K1538" s="180" vm="8982">
        <f ca="1"/>
        <v>18.32</v>
      </c>
      <c r="L1538" s="180" vm="8983">
        <f ca="1"/>
        <v>18.02</v>
      </c>
      <c r="M1538" s="180" vm="6385">
        <f ca="1"/>
        <v>18.55</v>
      </c>
      <c r="N1538" s="180" vm="8983">
        <f ca="1"/>
        <v>18.02</v>
      </c>
      <c r="O1538" s="180" vm="8984">
        <f ca="1"/>
        <v>1470493</v>
      </c>
      <c r="Q1538" s="182">
        <f t="shared" ca="1" si="47"/>
        <v>2.5989851020336033E-2</v>
      </c>
    </row>
    <row r="1539" spans="1:17" x14ac:dyDescent="0.25">
      <c r="A1539" s="178">
        <f t="shared" si="48"/>
        <v>1535</v>
      </c>
      <c r="B1539" s="178" vm="8975">
        <f ca="1"/>
        <v>44442</v>
      </c>
      <c r="C1539" s="178" vm="8976">
        <f ca="1"/>
        <v>139.69</v>
      </c>
      <c r="D1539" s="178" vm="8977">
        <f ca="1"/>
        <v>138.5</v>
      </c>
      <c r="E1539" s="178" vm="8978">
        <f ca="1"/>
        <v>139.87</v>
      </c>
      <c r="F1539" s="178" vm="8979">
        <f ca="1"/>
        <v>135.22</v>
      </c>
      <c r="G1539" s="178" vm="8980">
        <f ca="1"/>
        <v>1009711</v>
      </c>
      <c r="I1539" s="178">
        <f ca="1"/>
        <v>975</v>
      </c>
      <c r="J1539" s="180" vm="8971">
        <f ca="1"/>
        <v>43633</v>
      </c>
      <c r="K1539" s="180" vm="6513">
        <f ca="1"/>
        <v>17.850000000000001</v>
      </c>
      <c r="L1539" s="180" vm="6429">
        <f ca="1"/>
        <v>18.920000000000002</v>
      </c>
      <c r="M1539" s="180" vm="8972">
        <f ca="1"/>
        <v>18.93</v>
      </c>
      <c r="N1539" s="180" vm="8973">
        <f ca="1"/>
        <v>17.824999999999999</v>
      </c>
      <c r="O1539" s="180" vm="8974">
        <f ca="1"/>
        <v>1886654</v>
      </c>
      <c r="Q1539" s="182">
        <f t="shared" ca="1" si="47"/>
        <v>-5.1321305199725775E-2</v>
      </c>
    </row>
    <row r="1540" spans="1:17" x14ac:dyDescent="0.25">
      <c r="A1540" s="178">
        <f t="shared" si="48"/>
        <v>1536</v>
      </c>
      <c r="B1540" s="178" vm="8965">
        <f ca="1"/>
        <v>44446</v>
      </c>
      <c r="C1540" s="178" vm="8966">
        <f ca="1"/>
        <v>136.28</v>
      </c>
      <c r="D1540" s="178" vm="8967">
        <f ca="1"/>
        <v>139.72999999999999</v>
      </c>
      <c r="E1540" s="178" vm="8968">
        <f ca="1"/>
        <v>139.84</v>
      </c>
      <c r="F1540" s="178" vm="8969">
        <f ca="1"/>
        <v>133.80000000000001</v>
      </c>
      <c r="G1540" s="178" vm="8970">
        <f ca="1"/>
        <v>1568383</v>
      </c>
      <c r="I1540" s="178">
        <f ca="1"/>
        <v>974</v>
      </c>
      <c r="J1540" s="180" vm="8962">
        <f ca="1"/>
        <v>43630</v>
      </c>
      <c r="K1540" s="180" vm="6374">
        <f ca="1"/>
        <v>18.79</v>
      </c>
      <c r="L1540" s="180" vm="6751">
        <f ca="1"/>
        <v>18.399999999999999</v>
      </c>
      <c r="M1540" s="180" vm="8963">
        <f ca="1"/>
        <v>19.170000000000002</v>
      </c>
      <c r="N1540" s="180" vm="6751">
        <f ca="1"/>
        <v>18.399999999999999</v>
      </c>
      <c r="O1540" s="180" vm="8964">
        <f ca="1"/>
        <v>1860391</v>
      </c>
      <c r="Q1540" s="182">
        <f t="shared" ca="1" si="47"/>
        <v>-1.583982431228232E-2</v>
      </c>
    </row>
    <row r="1541" spans="1:17" x14ac:dyDescent="0.25">
      <c r="A1541" s="178">
        <f t="shared" si="48"/>
        <v>1537</v>
      </c>
      <c r="B1541" s="178" vm="8956">
        <f ca="1"/>
        <v>44447</v>
      </c>
      <c r="C1541" s="178" vm="8957">
        <f ca="1"/>
        <v>138.96</v>
      </c>
      <c r="D1541" s="178" vm="8958">
        <f ca="1"/>
        <v>135.94</v>
      </c>
      <c r="E1541" s="178" vm="8959">
        <f ca="1"/>
        <v>140.83500000000001</v>
      </c>
      <c r="F1541" s="178" vm="8960">
        <f ca="1"/>
        <v>132.6</v>
      </c>
      <c r="G1541" s="178" vm="8961">
        <f ca="1"/>
        <v>1761032</v>
      </c>
      <c r="I1541" s="178">
        <f ca="1"/>
        <v>973</v>
      </c>
      <c r="J1541" s="180" vm="8952">
        <f ca="1"/>
        <v>43629</v>
      </c>
      <c r="K1541" s="180" vm="6384">
        <f ca="1"/>
        <v>19.09</v>
      </c>
      <c r="L1541" s="180" vm="8953">
        <f ca="1"/>
        <v>18.850000000000001</v>
      </c>
      <c r="M1541" s="180" vm="8954">
        <f ca="1"/>
        <v>19.440000000000001</v>
      </c>
      <c r="N1541" s="180" vm="6372">
        <f ca="1"/>
        <v>18.54</v>
      </c>
      <c r="O1541" s="180" vm="8955">
        <f ca="1"/>
        <v>1214086</v>
      </c>
      <c r="Q1541" s="182">
        <f t="shared" ca="1" si="47"/>
        <v>-6.2663390428090906E-3</v>
      </c>
    </row>
    <row r="1542" spans="1:17" x14ac:dyDescent="0.25">
      <c r="A1542" s="178">
        <f t="shared" si="48"/>
        <v>1538</v>
      </c>
      <c r="B1542" s="178" vm="8947">
        <f ca="1"/>
        <v>44448</v>
      </c>
      <c r="C1542" s="178" vm="8948">
        <f ca="1"/>
        <v>141.53</v>
      </c>
      <c r="D1542" s="178" vm="8949">
        <f ca="1"/>
        <v>139.125</v>
      </c>
      <c r="E1542" s="178" vm="8950">
        <f ca="1"/>
        <v>144.27000000000001</v>
      </c>
      <c r="F1542" s="178" vm="8949">
        <f ca="1"/>
        <v>139.125</v>
      </c>
      <c r="G1542" s="178" vm="8951">
        <f ca="1"/>
        <v>1225542</v>
      </c>
      <c r="I1542" s="178">
        <f ca="1"/>
        <v>972</v>
      </c>
      <c r="J1542" s="180" vm="8944">
        <f ca="1"/>
        <v>43628</v>
      </c>
      <c r="K1542" s="180" vm="8945">
        <f ca="1"/>
        <v>19.21</v>
      </c>
      <c r="L1542" s="180" vm="8935">
        <f ca="1"/>
        <v>19.329999999999998</v>
      </c>
      <c r="M1542" s="180" vm="7213">
        <f ca="1"/>
        <v>19.579999999999998</v>
      </c>
      <c r="N1542" s="180" vm="6441">
        <f ca="1"/>
        <v>19.04</v>
      </c>
      <c r="O1542" s="180" vm="8946">
        <f ca="1"/>
        <v>1656331</v>
      </c>
      <c r="Q1542" s="182">
        <f t="shared" ref="Q1542:Q1605" ca="1" si="49">LN(K1542/K1543)</f>
        <v>-2.8228715539256561E-2</v>
      </c>
    </row>
    <row r="1543" spans="1:17" x14ac:dyDescent="0.25">
      <c r="A1543" s="178">
        <f t="shared" ref="A1543:A1606" si="50">A1542+1</f>
        <v>1539</v>
      </c>
      <c r="B1543" s="178" vm="8938">
        <f ca="1"/>
        <v>44449</v>
      </c>
      <c r="C1543" s="178" vm="8939">
        <f ca="1"/>
        <v>144.11000000000001</v>
      </c>
      <c r="D1543" s="178" vm="8940">
        <f ca="1"/>
        <v>142.11000000000001</v>
      </c>
      <c r="E1543" s="178" vm="8941">
        <f ca="1"/>
        <v>146.34</v>
      </c>
      <c r="F1543" s="178" vm="8942">
        <f ca="1"/>
        <v>141.77000000000001</v>
      </c>
      <c r="G1543" s="178" vm="8943">
        <f ca="1"/>
        <v>1328295</v>
      </c>
      <c r="I1543" s="178">
        <f ca="1"/>
        <v>971</v>
      </c>
      <c r="J1543" s="180" vm="8934">
        <f ca="1"/>
        <v>43627</v>
      </c>
      <c r="K1543" s="180" vm="7400">
        <f ca="1"/>
        <v>19.760000000000002</v>
      </c>
      <c r="L1543" s="180" vm="8935">
        <f ca="1"/>
        <v>19.329999999999998</v>
      </c>
      <c r="M1543" s="180" vm="8936">
        <f ca="1"/>
        <v>20.56</v>
      </c>
      <c r="N1543" s="180" vm="8935">
        <f ca="1"/>
        <v>19.329999999999998</v>
      </c>
      <c r="O1543" s="180" vm="8937">
        <f ca="1"/>
        <v>2467053</v>
      </c>
      <c r="Q1543" s="182">
        <f t="shared" ca="1" si="49"/>
        <v>2.6668247082161489E-2</v>
      </c>
    </row>
    <row r="1544" spans="1:17" x14ac:dyDescent="0.25">
      <c r="A1544" s="178">
        <f t="shared" si="50"/>
        <v>1540</v>
      </c>
      <c r="B1544" s="178" vm="8928">
        <f ca="1"/>
        <v>44452</v>
      </c>
      <c r="C1544" s="178" vm="8929">
        <f ca="1"/>
        <v>137.72</v>
      </c>
      <c r="D1544" s="178" vm="8930">
        <f ca="1"/>
        <v>145.34</v>
      </c>
      <c r="E1544" s="178" vm="8931">
        <f ca="1"/>
        <v>145.54</v>
      </c>
      <c r="F1544" s="178" vm="8932">
        <f ca="1"/>
        <v>135.1</v>
      </c>
      <c r="G1544" s="178" vm="8933">
        <f ca="1"/>
        <v>1862558</v>
      </c>
      <c r="I1544" s="178">
        <f ca="1"/>
        <v>970</v>
      </c>
      <c r="J1544" s="180" vm="8923">
        <f ca="1"/>
        <v>43626</v>
      </c>
      <c r="K1544" s="180" vm="8924">
        <f ca="1"/>
        <v>19.239999999999998</v>
      </c>
      <c r="L1544" s="180" vm="8925">
        <f ca="1"/>
        <v>19.5</v>
      </c>
      <c r="M1544" s="180" vm="6974">
        <f ca="1"/>
        <v>19.77</v>
      </c>
      <c r="N1544" s="180" vm="8926">
        <f ca="1"/>
        <v>19.184999999999999</v>
      </c>
      <c r="O1544" s="180" vm="8927">
        <f ca="1"/>
        <v>1763003</v>
      </c>
      <c r="Q1544" s="182">
        <f t="shared" ca="1" si="49"/>
        <v>-1.0855624826894887E-2</v>
      </c>
    </row>
    <row r="1545" spans="1:17" x14ac:dyDescent="0.25">
      <c r="A1545" s="178">
        <f t="shared" si="50"/>
        <v>1541</v>
      </c>
      <c r="B1545" s="178" vm="8917">
        <f ca="1"/>
        <v>44453</v>
      </c>
      <c r="C1545" s="178" vm="8918">
        <f ca="1"/>
        <v>149.38</v>
      </c>
      <c r="D1545" s="178" vm="8919">
        <f ca="1"/>
        <v>138.88999999999999</v>
      </c>
      <c r="E1545" s="178" vm="8920">
        <f ca="1"/>
        <v>157.80000000000001</v>
      </c>
      <c r="F1545" s="178" vm="8921">
        <f ca="1"/>
        <v>136.63999999999999</v>
      </c>
      <c r="G1545" s="178" vm="8922">
        <f ca="1"/>
        <v>7337899</v>
      </c>
      <c r="I1545" s="178">
        <f ca="1"/>
        <v>969</v>
      </c>
      <c r="J1545" s="180" vm="8913">
        <f ca="1"/>
        <v>43623</v>
      </c>
      <c r="K1545" s="180" vm="7370">
        <f ca="1"/>
        <v>19.45</v>
      </c>
      <c r="L1545" s="180" vm="7272">
        <f ca="1"/>
        <v>19.41</v>
      </c>
      <c r="M1545" s="180" vm="8914">
        <f ca="1"/>
        <v>19.639900000000001</v>
      </c>
      <c r="N1545" s="180" vm="8915">
        <f ca="1"/>
        <v>19.335000000000001</v>
      </c>
      <c r="O1545" s="180" vm="8916">
        <f ca="1"/>
        <v>2315283</v>
      </c>
      <c r="Q1545" s="182">
        <f t="shared" ca="1" si="49"/>
        <v>9.2975876381803605E-3</v>
      </c>
    </row>
    <row r="1546" spans="1:17" x14ac:dyDescent="0.25">
      <c r="A1546" s="178">
        <f t="shared" si="50"/>
        <v>1542</v>
      </c>
      <c r="B1546" s="178" vm="8907">
        <f ca="1"/>
        <v>44454</v>
      </c>
      <c r="C1546" s="178" vm="8908">
        <f ca="1"/>
        <v>153.68</v>
      </c>
      <c r="D1546" s="178" vm="8909">
        <f ca="1"/>
        <v>150.5</v>
      </c>
      <c r="E1546" s="178" vm="8910">
        <f ca="1"/>
        <v>155.82</v>
      </c>
      <c r="F1546" s="178" vm="8911">
        <f ca="1"/>
        <v>148.70009999999999</v>
      </c>
      <c r="G1546" s="178" vm="8912">
        <f ca="1"/>
        <v>3639508</v>
      </c>
      <c r="I1546" s="178">
        <f ca="1"/>
        <v>968</v>
      </c>
      <c r="J1546" s="180" vm="8903">
        <f ca="1"/>
        <v>43622</v>
      </c>
      <c r="K1546" s="180" vm="7243">
        <f ca="1"/>
        <v>19.27</v>
      </c>
      <c r="L1546" s="180" vm="8894">
        <f ca="1"/>
        <v>19.39</v>
      </c>
      <c r="M1546" s="180" vm="8904">
        <f ca="1"/>
        <v>19.48</v>
      </c>
      <c r="N1546" s="180" vm="8905">
        <f ca="1"/>
        <v>19.009699999999999</v>
      </c>
      <c r="O1546" s="180" vm="8906">
        <f ca="1"/>
        <v>2264843</v>
      </c>
      <c r="Q1546" s="182">
        <f t="shared" ca="1" si="49"/>
        <v>-6.2079868282854389E-3</v>
      </c>
    </row>
    <row r="1547" spans="1:17" x14ac:dyDescent="0.25">
      <c r="A1547" s="178">
        <f t="shared" si="50"/>
        <v>1543</v>
      </c>
      <c r="B1547" s="178" vm="8898">
        <f ca="1"/>
        <v>44455</v>
      </c>
      <c r="C1547" s="178" vm="8899">
        <f ca="1"/>
        <v>157.82</v>
      </c>
      <c r="D1547" s="178" vm="2725">
        <f ca="1"/>
        <v>153.62</v>
      </c>
      <c r="E1547" s="178" vm="8900">
        <f ca="1"/>
        <v>159.7602</v>
      </c>
      <c r="F1547" s="178" vm="8901">
        <f ca="1"/>
        <v>153.25</v>
      </c>
      <c r="G1547" s="178" vm="8902">
        <f ca="1"/>
        <v>2788606</v>
      </c>
      <c r="I1547" s="178">
        <f ca="1"/>
        <v>967</v>
      </c>
      <c r="J1547" s="180" vm="8893">
        <f ca="1"/>
        <v>43621</v>
      </c>
      <c r="K1547" s="180" vm="8894">
        <f ca="1"/>
        <v>19.39</v>
      </c>
      <c r="L1547" s="180" vm="7331">
        <f ca="1"/>
        <v>20.11</v>
      </c>
      <c r="M1547" s="180" vm="8895">
        <f ca="1"/>
        <v>20.25</v>
      </c>
      <c r="N1547" s="180" vm="8896">
        <f ca="1"/>
        <v>19.309999999999999</v>
      </c>
      <c r="O1547" s="180" vm="8897">
        <f ca="1"/>
        <v>2217751</v>
      </c>
      <c r="Q1547" s="182">
        <f t="shared" ca="1" si="49"/>
        <v>-3.0974804299430527E-2</v>
      </c>
    </row>
    <row r="1548" spans="1:17" x14ac:dyDescent="0.25">
      <c r="A1548" s="178">
        <f t="shared" si="50"/>
        <v>1544</v>
      </c>
      <c r="B1548" s="178" vm="8887">
        <f ca="1"/>
        <v>44456</v>
      </c>
      <c r="C1548" s="178" vm="8888">
        <f ca="1"/>
        <v>155.18</v>
      </c>
      <c r="D1548" s="178" vm="8889">
        <f ca="1"/>
        <v>158.01</v>
      </c>
      <c r="E1548" s="178" vm="8890">
        <f ca="1"/>
        <v>161.28</v>
      </c>
      <c r="F1548" s="178" vm="8891">
        <f ca="1"/>
        <v>152.91</v>
      </c>
      <c r="G1548" s="178" vm="8892">
        <f ca="1"/>
        <v>3403942</v>
      </c>
      <c r="I1548" s="178">
        <f ca="1"/>
        <v>966</v>
      </c>
      <c r="J1548" s="180" vm="8885">
        <f ca="1"/>
        <v>43620</v>
      </c>
      <c r="K1548" s="180" vm="7234">
        <f ca="1"/>
        <v>20</v>
      </c>
      <c r="L1548" s="180" vm="7223">
        <f ca="1"/>
        <v>19.649999999999999</v>
      </c>
      <c r="M1548" s="180" vm="7408">
        <f ca="1"/>
        <v>20.07</v>
      </c>
      <c r="N1548" s="180" vm="7272">
        <f ca="1"/>
        <v>19.41</v>
      </c>
      <c r="O1548" s="180" vm="8886">
        <f ca="1"/>
        <v>1536346</v>
      </c>
      <c r="Q1548" s="182">
        <f t="shared" ca="1" si="49"/>
        <v>2.6857454169882795E-2</v>
      </c>
    </row>
    <row r="1549" spans="1:17" x14ac:dyDescent="0.25">
      <c r="A1549" s="178">
        <f t="shared" si="50"/>
        <v>1545</v>
      </c>
      <c r="B1549" s="178" vm="8881">
        <f ca="1"/>
        <v>44459</v>
      </c>
      <c r="C1549" s="178" vm="8882">
        <f ca="1"/>
        <v>151.72</v>
      </c>
      <c r="D1549" s="178" vm="8883">
        <f ca="1"/>
        <v>148.21</v>
      </c>
      <c r="E1549" s="178" vm="2579">
        <f ca="1"/>
        <v>153.41</v>
      </c>
      <c r="F1549" s="178" vm="2531">
        <f ca="1"/>
        <v>146.18</v>
      </c>
      <c r="G1549" s="178" vm="8884">
        <f ca="1"/>
        <v>1857918</v>
      </c>
      <c r="I1549" s="178">
        <f ca="1"/>
        <v>965</v>
      </c>
      <c r="J1549" s="180" vm="8876">
        <f ca="1"/>
        <v>43619</v>
      </c>
      <c r="K1549" s="180" vm="8877">
        <f ca="1"/>
        <v>19.47</v>
      </c>
      <c r="L1549" s="180" vm="8878">
        <f ca="1"/>
        <v>19.37</v>
      </c>
      <c r="M1549" s="180" vm="8879">
        <f ca="1"/>
        <v>19.5931</v>
      </c>
      <c r="N1549" s="180" vm="6719">
        <f ca="1"/>
        <v>19.22</v>
      </c>
      <c r="O1549" s="180" vm="8880">
        <f ca="1"/>
        <v>1490910</v>
      </c>
      <c r="Q1549" s="182">
        <f t="shared" ca="1" si="49"/>
        <v>7.7339905997362568E-3</v>
      </c>
    </row>
    <row r="1550" spans="1:17" x14ac:dyDescent="0.25">
      <c r="A1550" s="178">
        <f t="shared" si="50"/>
        <v>1546</v>
      </c>
      <c r="B1550" s="178" vm="8871">
        <f ca="1"/>
        <v>44460</v>
      </c>
      <c r="C1550" s="178" vm="8872">
        <f ca="1"/>
        <v>152.47</v>
      </c>
      <c r="D1550" s="178" vm="8873">
        <f ca="1"/>
        <v>152.84</v>
      </c>
      <c r="E1550" s="178" vm="8874">
        <f ca="1"/>
        <v>154.38999999999999</v>
      </c>
      <c r="F1550" s="178" vm="4981">
        <f ca="1"/>
        <v>150.28</v>
      </c>
      <c r="G1550" s="178" vm="8875">
        <f ca="1"/>
        <v>1094674</v>
      </c>
      <c r="I1550" s="178">
        <f ca="1"/>
        <v>964</v>
      </c>
      <c r="J1550" s="180" vm="8866">
        <f ca="1"/>
        <v>43616</v>
      </c>
      <c r="K1550" s="180" vm="7389">
        <f ca="1"/>
        <v>19.32</v>
      </c>
      <c r="L1550" s="180" vm="8867">
        <f ca="1"/>
        <v>19.260000000000002</v>
      </c>
      <c r="M1550" s="180" vm="8868">
        <f ca="1"/>
        <v>19.55</v>
      </c>
      <c r="N1550" s="180" vm="8869">
        <f ca="1"/>
        <v>19.11</v>
      </c>
      <c r="O1550" s="180" vm="8870">
        <f ca="1"/>
        <v>1338457</v>
      </c>
      <c r="Q1550" s="182">
        <f t="shared" ca="1" si="49"/>
        <v>-1.4388737452099669E-2</v>
      </c>
    </row>
    <row r="1551" spans="1:17" x14ac:dyDescent="0.25">
      <c r="A1551" s="178">
        <f t="shared" si="50"/>
        <v>1547</v>
      </c>
      <c r="B1551" s="178" vm="8860">
        <f ca="1"/>
        <v>44461</v>
      </c>
      <c r="C1551" s="178" vm="8861">
        <f ca="1"/>
        <v>155.72999999999999</v>
      </c>
      <c r="D1551" s="178" vm="8862">
        <f ca="1"/>
        <v>153</v>
      </c>
      <c r="E1551" s="178" vm="8863">
        <f ca="1"/>
        <v>156.44999999999999</v>
      </c>
      <c r="F1551" s="178" vm="8864">
        <f ca="1"/>
        <v>149.32</v>
      </c>
      <c r="G1551" s="178" vm="8865">
        <f ca="1"/>
        <v>1122881</v>
      </c>
      <c r="I1551" s="178">
        <f ca="1"/>
        <v>963</v>
      </c>
      <c r="J1551" s="180" vm="8857">
        <f ca="1"/>
        <v>43615</v>
      </c>
      <c r="K1551" s="180" vm="6986">
        <f ca="1"/>
        <v>19.600000000000001</v>
      </c>
      <c r="L1551" s="180" vm="8858">
        <f ca="1"/>
        <v>19.63</v>
      </c>
      <c r="M1551" s="180" vm="7234">
        <f ca="1"/>
        <v>20</v>
      </c>
      <c r="N1551" s="180" vm="7302">
        <f ca="1"/>
        <v>19.46</v>
      </c>
      <c r="O1551" s="180" vm="8859">
        <f ca="1"/>
        <v>1383102</v>
      </c>
      <c r="Q1551" s="182">
        <f t="shared" ca="1" si="49"/>
        <v>1.5317848284867517E-3</v>
      </c>
    </row>
    <row r="1552" spans="1:17" x14ac:dyDescent="0.25">
      <c r="A1552" s="178">
        <f t="shared" si="50"/>
        <v>1548</v>
      </c>
      <c r="B1552" s="178" vm="8852">
        <f ca="1"/>
        <v>44462</v>
      </c>
      <c r="C1552" s="178" vm="8853">
        <f ca="1"/>
        <v>163</v>
      </c>
      <c r="D1552" s="178" vm="2708">
        <f ca="1"/>
        <v>158.11000000000001</v>
      </c>
      <c r="E1552" s="178" vm="8854">
        <f ca="1"/>
        <v>163.18</v>
      </c>
      <c r="F1552" s="178" vm="8855">
        <f ca="1"/>
        <v>157.5</v>
      </c>
      <c r="G1552" s="178" vm="8856">
        <f ca="1"/>
        <v>1446880</v>
      </c>
      <c r="I1552" s="178">
        <f ca="1"/>
        <v>962</v>
      </c>
      <c r="J1552" s="180" vm="8848">
        <f ca="1"/>
        <v>43614</v>
      </c>
      <c r="K1552" s="180" vm="8849">
        <f ca="1"/>
        <v>19.57</v>
      </c>
      <c r="L1552" s="180" vm="7282">
        <f ca="1"/>
        <v>19.62</v>
      </c>
      <c r="M1552" s="180" vm="8850">
        <f ca="1"/>
        <v>20.09</v>
      </c>
      <c r="N1552" s="180" vm="7263">
        <f ca="1"/>
        <v>19.25</v>
      </c>
      <c r="O1552" s="180" vm="8851">
        <f ca="1"/>
        <v>3756684</v>
      </c>
      <c r="Q1552" s="182">
        <f t="shared" ca="1" si="49"/>
        <v>-1.8729983125707485E-2</v>
      </c>
    </row>
    <row r="1553" spans="1:17" x14ac:dyDescent="0.25">
      <c r="A1553" s="178">
        <f t="shared" si="50"/>
        <v>1549</v>
      </c>
      <c r="B1553" s="178" vm="8843">
        <f ca="1"/>
        <v>44463</v>
      </c>
      <c r="C1553" s="178" vm="8844">
        <f ca="1"/>
        <v>156.30000000000001</v>
      </c>
      <c r="D1553" s="178" vm="8845">
        <f ca="1"/>
        <v>160.88999999999999</v>
      </c>
      <c r="E1553" s="178" vm="8846">
        <f ca="1"/>
        <v>160.98500000000001</v>
      </c>
      <c r="F1553" s="178" vm="2655">
        <f ca="1"/>
        <v>154.53</v>
      </c>
      <c r="G1553" s="178" vm="8847">
        <f ca="1"/>
        <v>1780958</v>
      </c>
      <c r="I1553" s="178">
        <f ca="1"/>
        <v>961</v>
      </c>
      <c r="J1553" s="180" vm="8840">
        <f ca="1"/>
        <v>43613</v>
      </c>
      <c r="K1553" s="180" vm="7290">
        <f ca="1"/>
        <v>19.940000000000001</v>
      </c>
      <c r="L1553" s="180" vm="8831">
        <f ca="1"/>
        <v>22.02</v>
      </c>
      <c r="M1553" s="180" vm="8737">
        <f ca="1"/>
        <v>22.2</v>
      </c>
      <c r="N1553" s="180" vm="8841">
        <f ca="1"/>
        <v>19.89</v>
      </c>
      <c r="O1553" s="180" vm="8842">
        <f ca="1"/>
        <v>2374091</v>
      </c>
      <c r="Q1553" s="182">
        <f t="shared" ca="1" si="49"/>
        <v>-9.8314688824623575E-2</v>
      </c>
    </row>
    <row r="1554" spans="1:17" x14ac:dyDescent="0.25">
      <c r="A1554" s="178">
        <f t="shared" si="50"/>
        <v>1550</v>
      </c>
      <c r="B1554" s="178" vm="8834">
        <f ca="1"/>
        <v>44466</v>
      </c>
      <c r="C1554" s="178" vm="8835">
        <f ca="1"/>
        <v>153.59</v>
      </c>
      <c r="D1554" s="178" vm="8836">
        <f ca="1"/>
        <v>156.99430000000001</v>
      </c>
      <c r="E1554" s="178" vm="8837">
        <f ca="1"/>
        <v>157.19999999999999</v>
      </c>
      <c r="F1554" s="178" vm="8838">
        <f ca="1"/>
        <v>151.4085</v>
      </c>
      <c r="G1554" s="178" vm="8839">
        <f ca="1"/>
        <v>1403434</v>
      </c>
      <c r="I1554" s="178">
        <f ca="1"/>
        <v>960</v>
      </c>
      <c r="J1554" s="180" vm="8829">
        <f ca="1"/>
        <v>43609</v>
      </c>
      <c r="K1554" s="180" vm="8830">
        <f ca="1"/>
        <v>22</v>
      </c>
      <c r="L1554" s="180" vm="8831">
        <f ca="1"/>
        <v>22.02</v>
      </c>
      <c r="M1554" s="180" vm="8832">
        <f ca="1"/>
        <v>22.16</v>
      </c>
      <c r="N1554" s="180" vm="7031">
        <f ca="1"/>
        <v>21.6</v>
      </c>
      <c r="O1554" s="180" vm="8833">
        <f ca="1"/>
        <v>2819697</v>
      </c>
      <c r="Q1554" s="182">
        <f t="shared" ca="1" si="49"/>
        <v>7.7572827964633301E-3</v>
      </c>
    </row>
    <row r="1555" spans="1:17" x14ac:dyDescent="0.25">
      <c r="A1555" s="178">
        <f t="shared" si="50"/>
        <v>1551</v>
      </c>
      <c r="B1555" s="178" vm="8823">
        <f ca="1"/>
        <v>44467</v>
      </c>
      <c r="C1555" s="178" vm="8824">
        <f ca="1"/>
        <v>150.63</v>
      </c>
      <c r="D1555" s="178" vm="8825">
        <f ca="1"/>
        <v>151.91999999999999</v>
      </c>
      <c r="E1555" s="178" vm="8826">
        <f ca="1"/>
        <v>153.1</v>
      </c>
      <c r="F1555" s="178" vm="8827">
        <f ca="1"/>
        <v>148.35</v>
      </c>
      <c r="G1555" s="178" vm="8828">
        <f ca="1"/>
        <v>1118670</v>
      </c>
      <c r="I1555" s="178">
        <f ca="1"/>
        <v>959</v>
      </c>
      <c r="J1555" s="180" vm="8818">
        <f ca="1"/>
        <v>43608</v>
      </c>
      <c r="K1555" s="180" vm="7140">
        <f ca="1"/>
        <v>21.83</v>
      </c>
      <c r="L1555" s="180" vm="8819">
        <f ca="1"/>
        <v>22.28</v>
      </c>
      <c r="M1555" s="180" vm="8820">
        <f ca="1"/>
        <v>22.54</v>
      </c>
      <c r="N1555" s="180" vm="8821">
        <f ca="1"/>
        <v>21.78</v>
      </c>
      <c r="O1555" s="180" vm="8822">
        <f ca="1"/>
        <v>2524344</v>
      </c>
      <c r="Q1555" s="182">
        <f t="shared" ca="1" si="49"/>
        <v>-3.2449895386834994E-2</v>
      </c>
    </row>
    <row r="1556" spans="1:17" x14ac:dyDescent="0.25">
      <c r="A1556" s="178">
        <f t="shared" si="50"/>
        <v>1552</v>
      </c>
      <c r="B1556" s="178" vm="8812">
        <f ca="1"/>
        <v>44468</v>
      </c>
      <c r="C1556" s="178" vm="8813">
        <f ca="1"/>
        <v>149.81</v>
      </c>
      <c r="D1556" s="178" vm="8814">
        <f ca="1"/>
        <v>152.85</v>
      </c>
      <c r="E1556" s="178" vm="8815">
        <f ca="1"/>
        <v>153.22999999999999</v>
      </c>
      <c r="F1556" s="178" vm="8816">
        <f ca="1"/>
        <v>147.85</v>
      </c>
      <c r="G1556" s="178" vm="8817">
        <f ca="1"/>
        <v>804216</v>
      </c>
      <c r="I1556" s="178">
        <f ca="1"/>
        <v>958</v>
      </c>
      <c r="J1556" s="180" vm="8807">
        <f ca="1"/>
        <v>43607</v>
      </c>
      <c r="K1556" s="180" vm="8779">
        <f ca="1"/>
        <v>22.55</v>
      </c>
      <c r="L1556" s="180" vm="8808">
        <f ca="1"/>
        <v>22.57</v>
      </c>
      <c r="M1556" s="180" vm="8809">
        <f ca="1"/>
        <v>22.89</v>
      </c>
      <c r="N1556" s="180" vm="8810">
        <f ca="1"/>
        <v>22.484999999999999</v>
      </c>
      <c r="O1556" s="180" vm="8811">
        <f ca="1"/>
        <v>2460438</v>
      </c>
      <c r="Q1556" s="182">
        <f t="shared" ca="1" si="49"/>
        <v>-5.7484129108638969E-3</v>
      </c>
    </row>
    <row r="1557" spans="1:17" x14ac:dyDescent="0.25">
      <c r="A1557" s="178">
        <f t="shared" si="50"/>
        <v>1553</v>
      </c>
      <c r="B1557" s="178" vm="8802">
        <f ca="1"/>
        <v>44469</v>
      </c>
      <c r="C1557" s="178" vm="8803">
        <f ca="1"/>
        <v>143.47999999999999</v>
      </c>
      <c r="D1557" s="178" vm="8804">
        <f ca="1"/>
        <v>149.88999999999999</v>
      </c>
      <c r="E1557" s="178" vm="8805">
        <f ca="1"/>
        <v>151.84989999999999</v>
      </c>
      <c r="F1557" s="178" vm="2203">
        <f ca="1"/>
        <v>143.16</v>
      </c>
      <c r="G1557" s="178" vm="8806">
        <f ca="1"/>
        <v>1252171</v>
      </c>
      <c r="I1557" s="178">
        <f ca="1"/>
        <v>957</v>
      </c>
      <c r="J1557" s="180" vm="8796">
        <f ca="1"/>
        <v>43606</v>
      </c>
      <c r="K1557" s="180" vm="8797">
        <f ca="1"/>
        <v>22.68</v>
      </c>
      <c r="L1557" s="180" vm="8798">
        <f ca="1"/>
        <v>22.38</v>
      </c>
      <c r="M1557" s="180" vm="8799">
        <f ca="1"/>
        <v>22.8</v>
      </c>
      <c r="N1557" s="180" vm="8800">
        <f ca="1"/>
        <v>22.3</v>
      </c>
      <c r="O1557" s="180" vm="8801">
        <f ca="1"/>
        <v>2421501</v>
      </c>
      <c r="Q1557" s="182">
        <f t="shared" ca="1" si="49"/>
        <v>1.5552413007484785E-2</v>
      </c>
    </row>
    <row r="1558" spans="1:17" x14ac:dyDescent="0.25">
      <c r="A1558" s="178">
        <f t="shared" si="50"/>
        <v>1554</v>
      </c>
      <c r="B1558" s="178" vm="8791">
        <f ca="1"/>
        <v>44470</v>
      </c>
      <c r="C1558" s="178" vm="8792">
        <f ca="1"/>
        <v>141.13</v>
      </c>
      <c r="D1558" s="178" vm="8793">
        <f ca="1"/>
        <v>144.2509</v>
      </c>
      <c r="E1558" s="178" vm="8793">
        <f ca="1"/>
        <v>144.2509</v>
      </c>
      <c r="F1558" s="178" vm="8794">
        <f ca="1"/>
        <v>137.72999999999999</v>
      </c>
      <c r="G1558" s="178" vm="8795">
        <f ca="1"/>
        <v>1615446</v>
      </c>
      <c r="I1558" s="178">
        <f ca="1"/>
        <v>956</v>
      </c>
      <c r="J1558" s="180" vm="8786">
        <f ca="1"/>
        <v>43605</v>
      </c>
      <c r="K1558" s="180" vm="8787">
        <f ca="1"/>
        <v>22.33</v>
      </c>
      <c r="L1558" s="180" vm="8788">
        <f ca="1"/>
        <v>22.14</v>
      </c>
      <c r="M1558" s="180" vm="8789">
        <f ca="1"/>
        <v>22.41</v>
      </c>
      <c r="N1558" s="180" vm="7099">
        <f ca="1"/>
        <v>21.8</v>
      </c>
      <c r="O1558" s="180" vm="8790">
        <f ca="1"/>
        <v>1173027</v>
      </c>
      <c r="Q1558" s="182">
        <f t="shared" ca="1" si="49"/>
        <v>3.5890572398172621E-3</v>
      </c>
    </row>
    <row r="1559" spans="1:17" x14ac:dyDescent="0.25">
      <c r="A1559" s="178">
        <f t="shared" si="50"/>
        <v>1555</v>
      </c>
      <c r="B1559" s="178" vm="8782">
        <f ca="1"/>
        <v>44473</v>
      </c>
      <c r="C1559" s="178" vm="8783">
        <f ca="1"/>
        <v>136.07</v>
      </c>
      <c r="D1559" s="178" vm="8784">
        <f ca="1"/>
        <v>140.27000000000001</v>
      </c>
      <c r="E1559" s="178" vm="8784">
        <f ca="1"/>
        <v>140.27000000000001</v>
      </c>
      <c r="F1559" s="178" vm="3059">
        <f ca="1"/>
        <v>134.51</v>
      </c>
      <c r="G1559" s="178" vm="8785">
        <f ca="1"/>
        <v>1387285</v>
      </c>
      <c r="I1559" s="178">
        <f ca="1"/>
        <v>955</v>
      </c>
      <c r="J1559" s="180" vm="8777">
        <f ca="1"/>
        <v>43602</v>
      </c>
      <c r="K1559" s="180" vm="8778">
        <f ca="1"/>
        <v>22.25</v>
      </c>
      <c r="L1559" s="180" vm="8779">
        <f ca="1"/>
        <v>22.55</v>
      </c>
      <c r="M1559" s="180" vm="8780">
        <f ca="1"/>
        <v>22.61</v>
      </c>
      <c r="N1559" s="180" vm="8737">
        <f ca="1"/>
        <v>22.2</v>
      </c>
      <c r="O1559" s="180" vm="8781">
        <f ca="1"/>
        <v>1426484</v>
      </c>
      <c r="Q1559" s="182">
        <f t="shared" ca="1" si="49"/>
        <v>-8.9486055760140334E-3</v>
      </c>
    </row>
    <row r="1560" spans="1:17" x14ac:dyDescent="0.25">
      <c r="A1560" s="178">
        <f t="shared" si="50"/>
        <v>1556</v>
      </c>
      <c r="B1560" s="178" vm="8771">
        <f ca="1"/>
        <v>44474</v>
      </c>
      <c r="C1560" s="178" vm="8772">
        <f ca="1"/>
        <v>136.91999999999999</v>
      </c>
      <c r="D1560" s="178" vm="8773">
        <f ca="1"/>
        <v>136.29</v>
      </c>
      <c r="E1560" s="178" vm="8774">
        <f ca="1"/>
        <v>140.46</v>
      </c>
      <c r="F1560" s="178" vm="8775">
        <f ca="1"/>
        <v>135.46</v>
      </c>
      <c r="G1560" s="178" vm="8776">
        <f ca="1"/>
        <v>1400289</v>
      </c>
      <c r="I1560" s="178">
        <f ca="1"/>
        <v>954</v>
      </c>
      <c r="J1560" s="180" vm="8765">
        <f ca="1"/>
        <v>43601</v>
      </c>
      <c r="K1560" s="180" vm="8766">
        <f ca="1"/>
        <v>22.45</v>
      </c>
      <c r="L1560" s="180" vm="8767">
        <f ca="1"/>
        <v>22.15</v>
      </c>
      <c r="M1560" s="180" vm="8768">
        <f ca="1"/>
        <v>22.58</v>
      </c>
      <c r="N1560" s="180" vm="8769">
        <f ca="1"/>
        <v>22.105399999999999</v>
      </c>
      <c r="O1560" s="180" vm="8770">
        <f ca="1"/>
        <v>1761588</v>
      </c>
      <c r="Q1560" s="182">
        <f t="shared" ca="1" si="49"/>
        <v>1.6618392779368676E-2</v>
      </c>
    </row>
    <row r="1561" spans="1:17" x14ac:dyDescent="0.25">
      <c r="A1561" s="178">
        <f t="shared" si="50"/>
        <v>1557</v>
      </c>
      <c r="B1561" s="178" vm="8760">
        <f ca="1"/>
        <v>44475</v>
      </c>
      <c r="C1561" s="178" vm="8761">
        <f ca="1"/>
        <v>138.31</v>
      </c>
      <c r="D1561" s="178" vm="8762">
        <f ca="1"/>
        <v>134.875</v>
      </c>
      <c r="E1561" s="178" vm="2834">
        <f ca="1"/>
        <v>139.86000000000001</v>
      </c>
      <c r="F1561" s="178" vm="8763">
        <f ca="1"/>
        <v>133.86000000000001</v>
      </c>
      <c r="G1561" s="178" vm="8764">
        <f ca="1"/>
        <v>1127990</v>
      </c>
      <c r="I1561" s="178">
        <f ca="1"/>
        <v>953</v>
      </c>
      <c r="J1561" s="180" vm="8755">
        <f ca="1"/>
        <v>43600</v>
      </c>
      <c r="K1561" s="180" vm="8756">
        <f ca="1"/>
        <v>22.08</v>
      </c>
      <c r="L1561" s="180" vm="8757">
        <f ca="1"/>
        <v>22.17</v>
      </c>
      <c r="M1561" s="180" vm="8758">
        <f ca="1"/>
        <v>22.42</v>
      </c>
      <c r="N1561" s="180" vm="7140">
        <f ca="1"/>
        <v>21.83</v>
      </c>
      <c r="O1561" s="180" vm="8759">
        <f ca="1"/>
        <v>1950097</v>
      </c>
      <c r="Q1561" s="182">
        <f t="shared" ca="1" si="49"/>
        <v>-1.7508864788343226E-2</v>
      </c>
    </row>
    <row r="1562" spans="1:17" x14ac:dyDescent="0.25">
      <c r="A1562" s="178">
        <f t="shared" si="50"/>
        <v>1558</v>
      </c>
      <c r="B1562" s="178" vm="8751">
        <f ca="1"/>
        <v>44476</v>
      </c>
      <c r="C1562" s="178" vm="2772">
        <f ca="1"/>
        <v>139.54</v>
      </c>
      <c r="D1562" s="178" vm="8752">
        <f ca="1"/>
        <v>140.53</v>
      </c>
      <c r="E1562" s="178" vm="8753">
        <f ca="1"/>
        <v>142.7424</v>
      </c>
      <c r="F1562" s="178" vm="2043">
        <f ca="1"/>
        <v>139.05000000000001</v>
      </c>
      <c r="G1562" s="178" vm="8754">
        <f ca="1"/>
        <v>1073583</v>
      </c>
      <c r="I1562" s="178">
        <f ca="1"/>
        <v>952</v>
      </c>
      <c r="J1562" s="180" vm="8746">
        <f ca="1"/>
        <v>43599</v>
      </c>
      <c r="K1562" s="180" vm="8747">
        <f ca="1"/>
        <v>22.47</v>
      </c>
      <c r="L1562" s="180" vm="8737">
        <f ca="1"/>
        <v>22.2</v>
      </c>
      <c r="M1562" s="180" vm="8748">
        <f ca="1"/>
        <v>22.63</v>
      </c>
      <c r="N1562" s="180" vm="8749">
        <f ca="1"/>
        <v>21.86</v>
      </c>
      <c r="O1562" s="180" vm="8750">
        <f ca="1"/>
        <v>3562728</v>
      </c>
      <c r="Q1562" s="182">
        <f t="shared" ca="1" si="49"/>
        <v>1.2088797319004028E-2</v>
      </c>
    </row>
    <row r="1563" spans="1:17" x14ac:dyDescent="0.25">
      <c r="A1563" s="178">
        <f t="shared" si="50"/>
        <v>1559</v>
      </c>
      <c r="B1563" s="178" vm="8742">
        <f ca="1"/>
        <v>44477</v>
      </c>
      <c r="C1563" s="178" vm="8743">
        <f ca="1"/>
        <v>130.4</v>
      </c>
      <c r="D1563" s="178" vm="2773">
        <f ca="1"/>
        <v>139.5</v>
      </c>
      <c r="E1563" s="178" vm="2495">
        <f ca="1"/>
        <v>140.13999999999999</v>
      </c>
      <c r="F1563" s="178" vm="8744">
        <f ca="1"/>
        <v>129.89150000000001</v>
      </c>
      <c r="G1563" s="178" vm="8745">
        <f ca="1"/>
        <v>2414349</v>
      </c>
      <c r="I1563" s="178">
        <f ca="1"/>
        <v>951</v>
      </c>
      <c r="J1563" s="180" vm="8736">
        <f ca="1"/>
        <v>43598</v>
      </c>
      <c r="K1563" s="180" vm="8737">
        <f ca="1"/>
        <v>22.2</v>
      </c>
      <c r="L1563" s="180" vm="8738">
        <f ca="1"/>
        <v>22.69</v>
      </c>
      <c r="M1563" s="180" vm="8739">
        <f ca="1"/>
        <v>22.77</v>
      </c>
      <c r="N1563" s="180" vm="8740">
        <f ca="1"/>
        <v>21.97</v>
      </c>
      <c r="O1563" s="180" vm="8741">
        <f ca="1"/>
        <v>2466191</v>
      </c>
      <c r="Q1563" s="182">
        <f t="shared" ca="1" si="49"/>
        <v>-4.5352257904084106E-2</v>
      </c>
    </row>
    <row r="1564" spans="1:17" x14ac:dyDescent="0.25">
      <c r="A1564" s="178">
        <f t="shared" si="50"/>
        <v>1560</v>
      </c>
      <c r="B1564" s="178" vm="8731">
        <f ca="1"/>
        <v>44480</v>
      </c>
      <c r="C1564" s="178" vm="8732">
        <f ca="1"/>
        <v>125.62</v>
      </c>
      <c r="D1564" s="178" vm="8733">
        <f ca="1"/>
        <v>129.80000000000001</v>
      </c>
      <c r="E1564" s="178" vm="8734">
        <f ca="1"/>
        <v>131.4</v>
      </c>
      <c r="F1564" s="178" vm="3016">
        <f ca="1"/>
        <v>125.54</v>
      </c>
      <c r="G1564" s="178" vm="8735">
        <f ca="1"/>
        <v>2207881</v>
      </c>
      <c r="I1564" s="178">
        <f ca="1"/>
        <v>950</v>
      </c>
      <c r="J1564" s="180" vm="8726">
        <f ca="1"/>
        <v>43595</v>
      </c>
      <c r="K1564" s="180" vm="8727">
        <f ca="1"/>
        <v>23.23</v>
      </c>
      <c r="L1564" s="180" vm="8728">
        <f ca="1"/>
        <v>23.59</v>
      </c>
      <c r="M1564" s="180" vm="7790">
        <f ca="1"/>
        <v>23.93</v>
      </c>
      <c r="N1564" s="180" vm="8729">
        <f ca="1"/>
        <v>22.785</v>
      </c>
      <c r="O1564" s="180" vm="8730">
        <f ca="1"/>
        <v>4879784</v>
      </c>
      <c r="Q1564" s="182">
        <f t="shared" ca="1" si="49"/>
        <v>-2.5081017144836307E-2</v>
      </c>
    </row>
    <row r="1565" spans="1:17" x14ac:dyDescent="0.25">
      <c r="A1565" s="178">
        <f t="shared" si="50"/>
        <v>1561</v>
      </c>
      <c r="B1565" s="178" vm="8721">
        <f ca="1"/>
        <v>44481</v>
      </c>
      <c r="C1565" s="178" vm="8722">
        <f ca="1"/>
        <v>130.09</v>
      </c>
      <c r="D1565" s="178" vm="8723">
        <f ca="1"/>
        <v>126.89</v>
      </c>
      <c r="E1565" s="178" vm="8724">
        <f ca="1"/>
        <v>131.16</v>
      </c>
      <c r="F1565" s="178" vm="2314">
        <f ca="1"/>
        <v>125.89</v>
      </c>
      <c r="G1565" s="178" vm="8725">
        <f ca="1"/>
        <v>1230102</v>
      </c>
      <c r="I1565" s="178">
        <f ca="1"/>
        <v>949</v>
      </c>
      <c r="J1565" s="180" vm="8716">
        <f ca="1"/>
        <v>43594</v>
      </c>
      <c r="K1565" s="180" vm="8717">
        <f ca="1"/>
        <v>23.82</v>
      </c>
      <c r="L1565" s="180" vm="8718">
        <f ca="1"/>
        <v>24.05</v>
      </c>
      <c r="M1565" s="180" vm="7802">
        <f ca="1"/>
        <v>24.21</v>
      </c>
      <c r="N1565" s="180" vm="8719">
        <f ca="1"/>
        <v>23</v>
      </c>
      <c r="O1565" s="180" vm="8720">
        <f ca="1"/>
        <v>3619808</v>
      </c>
      <c r="Q1565" s="182">
        <f t="shared" ca="1" si="49"/>
        <v>-2.3647648300674885E-2</v>
      </c>
    </row>
    <row r="1566" spans="1:17" x14ac:dyDescent="0.25">
      <c r="A1566" s="178">
        <f t="shared" si="50"/>
        <v>1562</v>
      </c>
      <c r="B1566" s="178" vm="8711">
        <f ca="1"/>
        <v>44482</v>
      </c>
      <c r="C1566" s="178" vm="8712">
        <f ca="1"/>
        <v>132.47</v>
      </c>
      <c r="D1566" s="178" vm="8713">
        <f ca="1"/>
        <v>130.51</v>
      </c>
      <c r="E1566" s="178" vm="2451">
        <f ca="1"/>
        <v>133.49</v>
      </c>
      <c r="F1566" s="178" vm="8714">
        <f ca="1"/>
        <v>130.19999999999999</v>
      </c>
      <c r="G1566" s="178" vm="8715">
        <f ca="1"/>
        <v>1065855</v>
      </c>
      <c r="I1566" s="178">
        <f ca="1"/>
        <v>948</v>
      </c>
      <c r="J1566" s="180" vm="8706">
        <f ca="1"/>
        <v>43593</v>
      </c>
      <c r="K1566" s="180" vm="8707">
        <f ca="1"/>
        <v>24.39</v>
      </c>
      <c r="L1566" s="180" vm="8708">
        <f ca="1"/>
        <v>27</v>
      </c>
      <c r="M1566" s="180" vm="8709">
        <f ca="1"/>
        <v>27.2</v>
      </c>
      <c r="N1566" s="180" vm="8249">
        <f ca="1"/>
        <v>24.27</v>
      </c>
      <c r="O1566" s="180" vm="8710">
        <f ca="1"/>
        <v>5883869</v>
      </c>
      <c r="Q1566" s="182">
        <f t="shared" ca="1" si="49"/>
        <v>-9.943895875438899E-2</v>
      </c>
    </row>
    <row r="1567" spans="1:17" x14ac:dyDescent="0.25">
      <c r="A1567" s="178">
        <f t="shared" si="50"/>
        <v>1563</v>
      </c>
      <c r="B1567" s="178" vm="8701">
        <f ca="1"/>
        <v>44483</v>
      </c>
      <c r="C1567" s="178" vm="2221">
        <f ca="1"/>
        <v>136.62</v>
      </c>
      <c r="D1567" s="178" vm="8702">
        <f ca="1"/>
        <v>135.25219999999999</v>
      </c>
      <c r="E1567" s="178" vm="8703">
        <f ca="1"/>
        <v>136.94999999999999</v>
      </c>
      <c r="F1567" s="178" vm="8704">
        <f ca="1"/>
        <v>133.81</v>
      </c>
      <c r="G1567" s="178" vm="8705">
        <f ca="1"/>
        <v>1540814</v>
      </c>
      <c r="I1567" s="178">
        <f ca="1"/>
        <v>947</v>
      </c>
      <c r="J1567" s="180" vm="8697">
        <f ca="1"/>
        <v>43592</v>
      </c>
      <c r="K1567" s="180" vm="7615">
        <f ca="1"/>
        <v>26.94</v>
      </c>
      <c r="L1567" s="180" vm="8698">
        <f ca="1"/>
        <v>30</v>
      </c>
      <c r="M1567" s="180" vm="8699">
        <f ca="1"/>
        <v>30.91</v>
      </c>
      <c r="N1567" s="180" vm="8118">
        <f ca="1"/>
        <v>26.9</v>
      </c>
      <c r="O1567" s="180" vm="8700">
        <f ca="1"/>
        <v>3539505</v>
      </c>
      <c r="Q1567" s="182">
        <f t="shared" ca="1" si="49"/>
        <v>-5.0662063280316458E-2</v>
      </c>
    </row>
    <row r="1568" spans="1:17" x14ac:dyDescent="0.25">
      <c r="A1568" s="178">
        <f t="shared" si="50"/>
        <v>1564</v>
      </c>
      <c r="B1568" s="178" vm="8692">
        <f ca="1"/>
        <v>44484</v>
      </c>
      <c r="C1568" s="178" vm="8693">
        <f ca="1"/>
        <v>137.19</v>
      </c>
      <c r="D1568" s="178" vm="8694">
        <f ca="1"/>
        <v>137.97999999999999</v>
      </c>
      <c r="E1568" s="178" vm="2832">
        <f ca="1"/>
        <v>139.69999999999999</v>
      </c>
      <c r="F1568" s="178" vm="8695">
        <f ca="1"/>
        <v>136.91</v>
      </c>
      <c r="G1568" s="178" vm="8696">
        <f ca="1"/>
        <v>1155511</v>
      </c>
      <c r="I1568" s="178">
        <f ca="1"/>
        <v>946</v>
      </c>
      <c r="J1568" s="180" vm="8686">
        <f ca="1"/>
        <v>43591</v>
      </c>
      <c r="K1568" s="180" vm="8687">
        <f ca="1"/>
        <v>28.34</v>
      </c>
      <c r="L1568" s="180" vm="8688">
        <f ca="1"/>
        <v>28.68</v>
      </c>
      <c r="M1568" s="180" vm="8689">
        <f ca="1"/>
        <v>28.71</v>
      </c>
      <c r="N1568" s="180" vm="8690">
        <f ca="1"/>
        <v>27.98</v>
      </c>
      <c r="O1568" s="180" vm="8691">
        <f ca="1"/>
        <v>2241698</v>
      </c>
      <c r="Q1568" s="182">
        <f t="shared" ca="1" si="49"/>
        <v>-2.9209308832105197E-2</v>
      </c>
    </row>
    <row r="1569" spans="1:17" x14ac:dyDescent="0.25">
      <c r="A1569" s="178">
        <f t="shared" si="50"/>
        <v>1565</v>
      </c>
      <c r="B1569" s="178" vm="8681">
        <f ca="1"/>
        <v>44487</v>
      </c>
      <c r="C1569" s="178" vm="8682">
        <f ca="1"/>
        <v>143.15</v>
      </c>
      <c r="D1569" s="178" vm="1920">
        <f ca="1"/>
        <v>136.74</v>
      </c>
      <c r="E1569" s="178" vm="8683">
        <f ca="1"/>
        <v>143.41999999999999</v>
      </c>
      <c r="F1569" s="178" vm="8684">
        <f ca="1"/>
        <v>136.51660000000001</v>
      </c>
      <c r="G1569" s="178" vm="8685">
        <f ca="1"/>
        <v>1141277</v>
      </c>
      <c r="I1569" s="178">
        <f ca="1"/>
        <v>945</v>
      </c>
      <c r="J1569" s="180" vm="8676">
        <f ca="1"/>
        <v>43588</v>
      </c>
      <c r="K1569" s="180" vm="8677">
        <f ca="1"/>
        <v>29.18</v>
      </c>
      <c r="L1569" s="180" vm="8678">
        <f ca="1"/>
        <v>28.29</v>
      </c>
      <c r="M1569" s="180" vm="8679">
        <f ca="1"/>
        <v>29.29</v>
      </c>
      <c r="N1569" s="180" vm="8161">
        <f ca="1"/>
        <v>28.04</v>
      </c>
      <c r="O1569" s="180" vm="8680">
        <f ca="1"/>
        <v>1072533</v>
      </c>
      <c r="Q1569" s="182">
        <f t="shared" ca="1" si="49"/>
        <v>3.451623796861842E-2</v>
      </c>
    </row>
    <row r="1570" spans="1:17" x14ac:dyDescent="0.25">
      <c r="A1570" s="178">
        <f t="shared" si="50"/>
        <v>1566</v>
      </c>
      <c r="B1570" s="178" vm="8672">
        <f ca="1"/>
        <v>44488</v>
      </c>
      <c r="C1570" s="178" vm="8673">
        <f ca="1"/>
        <v>142.4</v>
      </c>
      <c r="D1570" s="178" vm="2505">
        <f ca="1"/>
        <v>144.5</v>
      </c>
      <c r="E1570" s="178" vm="2220">
        <f ca="1"/>
        <v>145.37</v>
      </c>
      <c r="F1570" s="178" vm="8674">
        <f ca="1"/>
        <v>140.19</v>
      </c>
      <c r="G1570" s="178" vm="8675">
        <f ca="1"/>
        <v>1712107</v>
      </c>
      <c r="I1570" s="178">
        <f ca="1"/>
        <v>944</v>
      </c>
      <c r="J1570" s="180" vm="8667">
        <f ca="1"/>
        <v>43587</v>
      </c>
      <c r="K1570" s="180" vm="8668">
        <f ca="1"/>
        <v>28.19</v>
      </c>
      <c r="L1570" s="180" vm="8636">
        <f ca="1"/>
        <v>28.12</v>
      </c>
      <c r="M1570" s="180" vm="8669">
        <f ca="1"/>
        <v>28.25</v>
      </c>
      <c r="N1570" s="180" vm="8670">
        <f ca="1"/>
        <v>27.5</v>
      </c>
      <c r="O1570" s="180" vm="8671">
        <f ca="1"/>
        <v>961656</v>
      </c>
      <c r="Q1570" s="182">
        <f t="shared" ca="1" si="49"/>
        <v>6.7627949508173657E-3</v>
      </c>
    </row>
    <row r="1571" spans="1:17" x14ac:dyDescent="0.25">
      <c r="A1571" s="178">
        <f t="shared" si="50"/>
        <v>1567</v>
      </c>
      <c r="B1571" s="178" vm="8661">
        <f ca="1"/>
        <v>44489</v>
      </c>
      <c r="C1571" s="178" vm="8662">
        <f ca="1"/>
        <v>135.93</v>
      </c>
      <c r="D1571" s="178" vm="8663">
        <f ca="1"/>
        <v>142.76</v>
      </c>
      <c r="E1571" s="178" vm="8664">
        <f ca="1"/>
        <v>143.19999999999999</v>
      </c>
      <c r="F1571" s="178" vm="8665">
        <f ca="1"/>
        <v>135.32</v>
      </c>
      <c r="G1571" s="178" vm="8666">
        <f ca="1"/>
        <v>2193578</v>
      </c>
      <c r="I1571" s="178">
        <f ca="1"/>
        <v>943</v>
      </c>
      <c r="J1571" s="180" vm="8656">
        <f ca="1"/>
        <v>43586</v>
      </c>
      <c r="K1571" s="180" vm="8043">
        <f ca="1"/>
        <v>28</v>
      </c>
      <c r="L1571" s="180" vm="8657">
        <f ca="1"/>
        <v>27.81</v>
      </c>
      <c r="M1571" s="180" vm="8658">
        <f ca="1"/>
        <v>28.31</v>
      </c>
      <c r="N1571" s="180" vm="8659">
        <f ca="1"/>
        <v>27.602499999999999</v>
      </c>
      <c r="O1571" s="180" vm="8660">
        <f ca="1"/>
        <v>1043661</v>
      </c>
      <c r="Q1571" s="182">
        <f t="shared" ca="1" si="49"/>
        <v>5.3715438019108488E-3</v>
      </c>
    </row>
    <row r="1572" spans="1:17" x14ac:dyDescent="0.25">
      <c r="A1572" s="178">
        <f t="shared" si="50"/>
        <v>1568</v>
      </c>
      <c r="B1572" s="178" vm="8650">
        <f ca="1"/>
        <v>44490</v>
      </c>
      <c r="C1572" s="178" vm="8651">
        <f ca="1"/>
        <v>148.6</v>
      </c>
      <c r="D1572" s="178" vm="8652">
        <f ca="1"/>
        <v>152</v>
      </c>
      <c r="E1572" s="178" vm="8653">
        <f ca="1"/>
        <v>155.5</v>
      </c>
      <c r="F1572" s="178" vm="8654">
        <f ca="1"/>
        <v>143.38999999999999</v>
      </c>
      <c r="G1572" s="178" vm="8655">
        <f ca="1"/>
        <v>8067304</v>
      </c>
      <c r="I1572" s="178">
        <f ca="1"/>
        <v>942</v>
      </c>
      <c r="J1572" s="180" vm="8645">
        <f ca="1"/>
        <v>43585</v>
      </c>
      <c r="K1572" s="180" vm="8646">
        <f ca="1"/>
        <v>27.85</v>
      </c>
      <c r="L1572" s="180" vm="8647">
        <f ca="1"/>
        <v>27.97</v>
      </c>
      <c r="M1572" s="180" vm="8648">
        <f ca="1"/>
        <v>28.07</v>
      </c>
      <c r="N1572" s="180" vm="8637">
        <f ca="1"/>
        <v>27.55</v>
      </c>
      <c r="O1572" s="180" vm="8649">
        <f ca="1"/>
        <v>1085822</v>
      </c>
      <c r="Q1572" s="182">
        <f t="shared" ca="1" si="49"/>
        <v>-7.1556655954122476E-3</v>
      </c>
    </row>
    <row r="1573" spans="1:17" x14ac:dyDescent="0.25">
      <c r="A1573" s="178">
        <f t="shared" si="50"/>
        <v>1569</v>
      </c>
      <c r="B1573" s="178" vm="8639">
        <f ca="1"/>
        <v>44491</v>
      </c>
      <c r="C1573" s="178" vm="8640">
        <f ca="1"/>
        <v>149.76</v>
      </c>
      <c r="D1573" s="178" vm="8641">
        <f ca="1"/>
        <v>147.80000000000001</v>
      </c>
      <c r="E1573" s="178" vm="8642">
        <f ca="1"/>
        <v>154.44</v>
      </c>
      <c r="F1573" s="178" vm="8643">
        <f ca="1"/>
        <v>147.38</v>
      </c>
      <c r="G1573" s="178" vm="8644">
        <f ca="1"/>
        <v>2162588</v>
      </c>
      <c r="I1573" s="178">
        <f ca="1"/>
        <v>941</v>
      </c>
      <c r="J1573" s="180" vm="8633">
        <f ca="1"/>
        <v>43584</v>
      </c>
      <c r="K1573" s="180" vm="8634">
        <f ca="1"/>
        <v>28.05</v>
      </c>
      <c r="L1573" s="180" vm="8635">
        <f ca="1"/>
        <v>27.66</v>
      </c>
      <c r="M1573" s="180" vm="8636">
        <f ca="1"/>
        <v>28.12</v>
      </c>
      <c r="N1573" s="180" vm="8637">
        <f ca="1"/>
        <v>27.55</v>
      </c>
      <c r="O1573" s="180" vm="8638">
        <f ca="1"/>
        <v>796043</v>
      </c>
      <c r="Q1573" s="182">
        <f t="shared" ca="1" si="49"/>
        <v>1.8349138668196617E-2</v>
      </c>
    </row>
    <row r="1574" spans="1:17" x14ac:dyDescent="0.25">
      <c r="A1574" s="178">
        <f t="shared" si="50"/>
        <v>1570</v>
      </c>
      <c r="B1574" s="178" vm="8628">
        <f ca="1"/>
        <v>44494</v>
      </c>
      <c r="C1574" s="178" vm="2715">
        <f ca="1"/>
        <v>155.63999999999999</v>
      </c>
      <c r="D1574" s="178" vm="8629">
        <f ca="1"/>
        <v>152.28790000000001</v>
      </c>
      <c r="E1574" s="178" vm="8630">
        <f ca="1"/>
        <v>159.74</v>
      </c>
      <c r="F1574" s="178" vm="8631">
        <f ca="1"/>
        <v>151.61000000000001</v>
      </c>
      <c r="G1574" s="178" vm="8632">
        <f ca="1"/>
        <v>2222896</v>
      </c>
      <c r="I1574" s="178">
        <f ca="1"/>
        <v>940</v>
      </c>
      <c r="J1574" s="180" vm="8624">
        <f ca="1"/>
        <v>43581</v>
      </c>
      <c r="K1574" s="180" vm="7548">
        <f ca="1"/>
        <v>27.54</v>
      </c>
      <c r="L1574" s="180" vm="8625">
        <f ca="1"/>
        <v>27.28</v>
      </c>
      <c r="M1574" s="180" vm="7614">
        <f ca="1"/>
        <v>27.76</v>
      </c>
      <c r="N1574" s="180" vm="8626">
        <f ca="1"/>
        <v>26.86</v>
      </c>
      <c r="O1574" s="180" vm="8627">
        <f ca="1"/>
        <v>739729</v>
      </c>
      <c r="Q1574" s="182">
        <f t="shared" ca="1" si="49"/>
        <v>1.0219067032122102E-2</v>
      </c>
    </row>
    <row r="1575" spans="1:17" x14ac:dyDescent="0.25">
      <c r="A1575" s="178">
        <f t="shared" si="50"/>
        <v>1571</v>
      </c>
      <c r="B1575" s="178" vm="8618">
        <f ca="1"/>
        <v>44495</v>
      </c>
      <c r="C1575" s="178" vm="8619">
        <f ca="1"/>
        <v>154.24</v>
      </c>
      <c r="D1575" s="178" vm="8620">
        <f ca="1"/>
        <v>156.4</v>
      </c>
      <c r="E1575" s="178" vm="8621">
        <f ca="1"/>
        <v>160.75</v>
      </c>
      <c r="F1575" s="178" vm="8622">
        <f ca="1"/>
        <v>152.77000000000001</v>
      </c>
      <c r="G1575" s="178" vm="8623">
        <f ca="1"/>
        <v>1713410</v>
      </c>
      <c r="I1575" s="178">
        <f ca="1"/>
        <v>939</v>
      </c>
      <c r="J1575" s="180" vm="8615">
        <f ca="1"/>
        <v>43580</v>
      </c>
      <c r="K1575" s="180" vm="8588">
        <f ca="1"/>
        <v>27.26</v>
      </c>
      <c r="L1575" s="180" vm="7517">
        <f ca="1"/>
        <v>27.78</v>
      </c>
      <c r="M1575" s="180" vm="8616">
        <f ca="1"/>
        <v>27.82</v>
      </c>
      <c r="N1575" s="180" vm="8087">
        <f ca="1"/>
        <v>27.04</v>
      </c>
      <c r="O1575" s="180" vm="8617">
        <f ca="1"/>
        <v>1125167</v>
      </c>
      <c r="Q1575" s="182">
        <f t="shared" ca="1" si="49"/>
        <v>-1.4928367530448005E-2</v>
      </c>
    </row>
    <row r="1576" spans="1:17" x14ac:dyDescent="0.25">
      <c r="A1576" s="178">
        <f t="shared" si="50"/>
        <v>1572</v>
      </c>
      <c r="B1576" s="178" vm="8609">
        <f ca="1"/>
        <v>44496</v>
      </c>
      <c r="C1576" s="178" vm="8610">
        <f ca="1"/>
        <v>151.88</v>
      </c>
      <c r="D1576" s="178" vm="8611">
        <f ca="1"/>
        <v>154.41999999999999</v>
      </c>
      <c r="E1576" s="178" vm="8612">
        <f ca="1"/>
        <v>155.02000000000001</v>
      </c>
      <c r="F1576" s="178" vm="8613">
        <f ca="1"/>
        <v>150.22999999999999</v>
      </c>
      <c r="G1576" s="178" vm="8614">
        <f ca="1"/>
        <v>1188082</v>
      </c>
      <c r="I1576" s="178">
        <f ca="1"/>
        <v>938</v>
      </c>
      <c r="J1576" s="180" vm="8606">
        <f ca="1"/>
        <v>43579</v>
      </c>
      <c r="K1576" s="180" vm="8071">
        <f ca="1"/>
        <v>27.67</v>
      </c>
      <c r="L1576" s="180" vm="8539">
        <f ca="1"/>
        <v>26.54</v>
      </c>
      <c r="M1576" s="180" vm="8607">
        <f ca="1"/>
        <v>27.92</v>
      </c>
      <c r="N1576" s="180" vm="8539">
        <f ca="1"/>
        <v>26.54</v>
      </c>
      <c r="O1576" s="180" vm="8608">
        <f ca="1"/>
        <v>1202597</v>
      </c>
      <c r="Q1576" s="182">
        <f t="shared" ca="1" si="49"/>
        <v>4.0566034027112528E-2</v>
      </c>
    </row>
    <row r="1577" spans="1:17" x14ac:dyDescent="0.25">
      <c r="A1577" s="178">
        <f t="shared" si="50"/>
        <v>1573</v>
      </c>
      <c r="B1577" s="178" vm="8600">
        <f ca="1"/>
        <v>44497</v>
      </c>
      <c r="C1577" s="178" vm="8601">
        <f ca="1"/>
        <v>156.53</v>
      </c>
      <c r="D1577" s="178" vm="8602">
        <f ca="1"/>
        <v>152.19999999999999</v>
      </c>
      <c r="E1577" s="178" vm="8603">
        <f ca="1"/>
        <v>157.1</v>
      </c>
      <c r="F1577" s="178" vm="8604">
        <f ca="1"/>
        <v>151.9</v>
      </c>
      <c r="G1577" s="178" vm="8605">
        <f ca="1"/>
        <v>1168622</v>
      </c>
      <c r="I1577" s="178">
        <f ca="1"/>
        <v>937</v>
      </c>
      <c r="J1577" s="180" vm="8597">
        <f ca="1"/>
        <v>43578</v>
      </c>
      <c r="K1577" s="180" vm="7494">
        <f ca="1"/>
        <v>26.57</v>
      </c>
      <c r="L1577" s="180" vm="8355">
        <f ca="1"/>
        <v>25.8</v>
      </c>
      <c r="M1577" s="180" vm="8598">
        <f ca="1"/>
        <v>26.844999999999999</v>
      </c>
      <c r="N1577" s="180" vm="8422">
        <f ca="1"/>
        <v>25.66</v>
      </c>
      <c r="O1577" s="180" vm="8599">
        <f ca="1"/>
        <v>1560109</v>
      </c>
      <c r="Q1577" s="182">
        <f t="shared" ca="1" si="49"/>
        <v>-2.5637666496664446E-2</v>
      </c>
    </row>
    <row r="1578" spans="1:17" x14ac:dyDescent="0.25">
      <c r="A1578" s="178">
        <f t="shared" si="50"/>
        <v>1574</v>
      </c>
      <c r="B1578" s="178" vm="8592">
        <f ca="1"/>
        <v>44498</v>
      </c>
      <c r="C1578" s="178" vm="8593">
        <f ca="1"/>
        <v>161.44999999999999</v>
      </c>
      <c r="D1578" s="178" vm="8594">
        <f ca="1"/>
        <v>155.84</v>
      </c>
      <c r="E1578" s="178" vm="8595">
        <f ca="1"/>
        <v>161.75</v>
      </c>
      <c r="F1578" s="178" vm="8594">
        <f ca="1"/>
        <v>155.84</v>
      </c>
      <c r="G1578" s="178" vm="8596">
        <f ca="1"/>
        <v>1278204</v>
      </c>
      <c r="I1578" s="178">
        <f ca="1"/>
        <v>936</v>
      </c>
      <c r="J1578" s="180" vm="8587">
        <f ca="1"/>
        <v>43577</v>
      </c>
      <c r="K1578" s="180" vm="8588">
        <f ca="1"/>
        <v>27.26</v>
      </c>
      <c r="L1578" s="180" vm="7537">
        <f ca="1"/>
        <v>27.39</v>
      </c>
      <c r="M1578" s="180" vm="8589">
        <f ca="1"/>
        <v>27.806100000000001</v>
      </c>
      <c r="N1578" s="180" vm="8590">
        <f ca="1"/>
        <v>27.175000000000001</v>
      </c>
      <c r="O1578" s="180" vm="8591">
        <f ca="1"/>
        <v>1097871</v>
      </c>
      <c r="Q1578" s="182">
        <f t="shared" ca="1" si="49"/>
        <v>-5.1225871256378565E-3</v>
      </c>
    </row>
    <row r="1579" spans="1:17" x14ac:dyDescent="0.25">
      <c r="A1579" s="178">
        <f t="shared" si="50"/>
        <v>1575</v>
      </c>
      <c r="B1579" s="178" vm="8582">
        <f ca="1"/>
        <v>44501</v>
      </c>
      <c r="C1579" s="178" vm="8583">
        <f ca="1"/>
        <v>167.73</v>
      </c>
      <c r="D1579" s="178" vm="8584">
        <f ca="1"/>
        <v>162.69999999999999</v>
      </c>
      <c r="E1579" s="178" vm="8585">
        <f ca="1"/>
        <v>169.09</v>
      </c>
      <c r="F1579" s="178" vm="8584">
        <f ca="1"/>
        <v>162.69999999999999</v>
      </c>
      <c r="G1579" s="178" vm="8586">
        <f ca="1"/>
        <v>1509992</v>
      </c>
      <c r="I1579" s="178">
        <f ca="1"/>
        <v>935</v>
      </c>
      <c r="J1579" s="180" vm="8578">
        <f ca="1"/>
        <v>43573</v>
      </c>
      <c r="K1579" s="180" vm="8579">
        <f ca="1"/>
        <v>27.4</v>
      </c>
      <c r="L1579" s="180" vm="8580">
        <f ca="1"/>
        <v>27.31</v>
      </c>
      <c r="M1579" s="180" vm="8170">
        <f ca="1"/>
        <v>27.88</v>
      </c>
      <c r="N1579" s="180" vm="8580">
        <f ca="1"/>
        <v>27.31</v>
      </c>
      <c r="O1579" s="180" vm="8581">
        <f ca="1"/>
        <v>689842</v>
      </c>
      <c r="Q1579" s="182">
        <f t="shared" ca="1" si="49"/>
        <v>-4.0065615424586913E-3</v>
      </c>
    </row>
    <row r="1580" spans="1:17" x14ac:dyDescent="0.25">
      <c r="A1580" s="178">
        <f t="shared" si="50"/>
        <v>1576</v>
      </c>
      <c r="B1580" s="178" vm="8573">
        <f ca="1"/>
        <v>44502</v>
      </c>
      <c r="C1580" s="178" vm="8372">
        <f ca="1"/>
        <v>167.4</v>
      </c>
      <c r="D1580" s="178" vm="8574">
        <f ca="1"/>
        <v>168.44</v>
      </c>
      <c r="E1580" s="178" vm="8575">
        <f ca="1"/>
        <v>171.35499999999999</v>
      </c>
      <c r="F1580" s="178" vm="8576">
        <f ca="1"/>
        <v>165.53370000000001</v>
      </c>
      <c r="G1580" s="178" vm="8577">
        <f ca="1"/>
        <v>1110816</v>
      </c>
      <c r="I1580" s="178">
        <f ca="1"/>
        <v>934</v>
      </c>
      <c r="J1580" s="180" vm="8568">
        <f ca="1"/>
        <v>43572</v>
      </c>
      <c r="K1580" s="180" vm="8569">
        <f ca="1"/>
        <v>27.51</v>
      </c>
      <c r="L1580" s="180" vm="8570">
        <f ca="1"/>
        <v>26.96</v>
      </c>
      <c r="M1580" s="180" vm="8571">
        <f ca="1"/>
        <v>27.585000000000001</v>
      </c>
      <c r="N1580" s="180" vm="7516">
        <f ca="1"/>
        <v>26.78</v>
      </c>
      <c r="O1580" s="180" vm="8572">
        <f ca="1"/>
        <v>786792</v>
      </c>
      <c r="Q1580" s="182">
        <f t="shared" ca="1" si="49"/>
        <v>2.205161019766886E-2</v>
      </c>
    </row>
    <row r="1581" spans="1:17" x14ac:dyDescent="0.25">
      <c r="A1581" s="178">
        <f t="shared" si="50"/>
        <v>1577</v>
      </c>
      <c r="B1581" s="178" vm="8563">
        <f ca="1"/>
        <v>44503</v>
      </c>
      <c r="C1581" s="178" vm="8564">
        <f ca="1"/>
        <v>173.3</v>
      </c>
      <c r="D1581" s="178" vm="8565">
        <f ca="1"/>
        <v>166.74</v>
      </c>
      <c r="E1581" s="178" vm="8566">
        <f ca="1"/>
        <v>175.25</v>
      </c>
      <c r="F1581" s="178" vm="8565">
        <f ca="1"/>
        <v>166.74</v>
      </c>
      <c r="G1581" s="178" vm="8567">
        <f ca="1"/>
        <v>1324797</v>
      </c>
      <c r="I1581" s="178">
        <f ca="1"/>
        <v>933</v>
      </c>
      <c r="J1581" s="180" vm="8558">
        <f ca="1"/>
        <v>43571</v>
      </c>
      <c r="K1581" s="180" vm="8559">
        <f ca="1"/>
        <v>26.91</v>
      </c>
      <c r="L1581" s="180" vm="8473">
        <f ca="1"/>
        <v>26.45</v>
      </c>
      <c r="M1581" s="180" vm="8560">
        <f ca="1"/>
        <v>27.2852</v>
      </c>
      <c r="N1581" s="180" vm="8561">
        <f ca="1"/>
        <v>26.23</v>
      </c>
      <c r="O1581" s="180" vm="8562">
        <f ca="1"/>
        <v>862483</v>
      </c>
      <c r="Q1581" s="182">
        <f t="shared" ca="1" si="49"/>
        <v>1.7998236122616609E-2</v>
      </c>
    </row>
    <row r="1582" spans="1:17" x14ac:dyDescent="0.25">
      <c r="A1582" s="178">
        <f t="shared" si="50"/>
        <v>1578</v>
      </c>
      <c r="B1582" s="178" vm="8552">
        <f ca="1"/>
        <v>44504</v>
      </c>
      <c r="C1582" s="178" vm="8553">
        <f ca="1"/>
        <v>177.42</v>
      </c>
      <c r="D1582" s="178" vm="8554">
        <f ca="1"/>
        <v>175.31</v>
      </c>
      <c r="E1582" s="178" vm="8555">
        <f ca="1"/>
        <v>179.47</v>
      </c>
      <c r="F1582" s="178" vm="8556">
        <f ca="1"/>
        <v>173.8</v>
      </c>
      <c r="G1582" s="178" vm="8557">
        <f ca="1"/>
        <v>1801565</v>
      </c>
      <c r="I1582" s="178">
        <f ca="1"/>
        <v>932</v>
      </c>
      <c r="J1582" s="180" vm="8549">
        <f ca="1"/>
        <v>43570</v>
      </c>
      <c r="K1582" s="180" vm="8484">
        <f ca="1"/>
        <v>26.43</v>
      </c>
      <c r="L1582" s="180" vm="7602">
        <f ca="1"/>
        <v>26.6</v>
      </c>
      <c r="M1582" s="180" vm="8550">
        <f ca="1"/>
        <v>27.15</v>
      </c>
      <c r="N1582" s="180" vm="8463">
        <f ca="1"/>
        <v>26.39</v>
      </c>
      <c r="O1582" s="180" vm="8551">
        <f ca="1"/>
        <v>759120</v>
      </c>
      <c r="Q1582" s="182">
        <f t="shared" ca="1" si="49"/>
        <v>-4.1533002878635546E-3</v>
      </c>
    </row>
    <row r="1583" spans="1:17" x14ac:dyDescent="0.25">
      <c r="A1583" s="178">
        <f t="shared" si="50"/>
        <v>1579</v>
      </c>
      <c r="B1583" s="178" vm="8543">
        <f ca="1"/>
        <v>44505</v>
      </c>
      <c r="C1583" s="178" vm="8544">
        <f ca="1"/>
        <v>180.17</v>
      </c>
      <c r="D1583" s="178" vm="8545">
        <f ca="1"/>
        <v>178.03</v>
      </c>
      <c r="E1583" s="178" vm="8546">
        <f ca="1"/>
        <v>180.83</v>
      </c>
      <c r="F1583" s="178" vm="8547">
        <f ca="1"/>
        <v>176.86</v>
      </c>
      <c r="G1583" s="178" vm="8548">
        <f ca="1"/>
        <v>927038</v>
      </c>
      <c r="I1583" s="178">
        <f ca="1"/>
        <v>931</v>
      </c>
      <c r="J1583" s="180" vm="8538">
        <f ca="1"/>
        <v>43567</v>
      </c>
      <c r="K1583" s="180" vm="8539">
        <f ca="1"/>
        <v>26.54</v>
      </c>
      <c r="L1583" s="180" vm="8230">
        <f ca="1"/>
        <v>26.2</v>
      </c>
      <c r="M1583" s="180" vm="8540">
        <f ca="1"/>
        <v>26.62</v>
      </c>
      <c r="N1583" s="180" vm="8541">
        <f ca="1"/>
        <v>25.9</v>
      </c>
      <c r="O1583" s="180" vm="8542">
        <f ca="1"/>
        <v>1097958</v>
      </c>
      <c r="Q1583" s="182">
        <f t="shared" ca="1" si="49"/>
        <v>1.5951724495831161E-2</v>
      </c>
    </row>
    <row r="1584" spans="1:17" x14ac:dyDescent="0.25">
      <c r="A1584" s="178">
        <f t="shared" si="50"/>
        <v>1580</v>
      </c>
      <c r="B1584" s="178" vm="8532">
        <f ca="1"/>
        <v>44508</v>
      </c>
      <c r="C1584" s="178" vm="8533">
        <f ca="1"/>
        <v>176.54</v>
      </c>
      <c r="D1584" s="178" vm="8534">
        <f ca="1"/>
        <v>181.85</v>
      </c>
      <c r="E1584" s="178" vm="8535">
        <f ca="1"/>
        <v>182.75</v>
      </c>
      <c r="F1584" s="178" vm="8536">
        <f ca="1"/>
        <v>174.67</v>
      </c>
      <c r="G1584" s="178" vm="8537">
        <f ca="1"/>
        <v>1169467</v>
      </c>
      <c r="I1584" s="178">
        <f ca="1"/>
        <v>930</v>
      </c>
      <c r="J1584" s="180" vm="8529">
        <f ca="1"/>
        <v>43566</v>
      </c>
      <c r="K1584" s="180" vm="8432">
        <f ca="1"/>
        <v>26.12</v>
      </c>
      <c r="L1584" s="180" vm="8530">
        <f ca="1"/>
        <v>26.18</v>
      </c>
      <c r="M1584" s="180" vm="8473">
        <f ca="1"/>
        <v>26.45</v>
      </c>
      <c r="N1584" s="180" vm="8240">
        <f ca="1"/>
        <v>26</v>
      </c>
      <c r="O1584" s="180" vm="8531">
        <f ca="1"/>
        <v>681097</v>
      </c>
      <c r="Q1584" s="182">
        <f t="shared" ca="1" si="49"/>
        <v>-1.9124121338241556E-3</v>
      </c>
    </row>
    <row r="1585" spans="1:17" x14ac:dyDescent="0.25">
      <c r="A1585" s="178">
        <f t="shared" si="50"/>
        <v>1581</v>
      </c>
      <c r="B1585" s="178" vm="8524">
        <f ca="1"/>
        <v>44509</v>
      </c>
      <c r="C1585" s="178" vm="8525">
        <f ca="1"/>
        <v>178.5</v>
      </c>
      <c r="D1585" s="178" vm="8526">
        <f ca="1"/>
        <v>175</v>
      </c>
      <c r="E1585" s="178" vm="8527">
        <f ca="1"/>
        <v>179.73660000000001</v>
      </c>
      <c r="F1585" s="178" vm="8526">
        <f ca="1"/>
        <v>175</v>
      </c>
      <c r="G1585" s="178" vm="8528">
        <f ca="1"/>
        <v>740483</v>
      </c>
      <c r="I1585" s="178">
        <f ca="1"/>
        <v>929</v>
      </c>
      <c r="J1585" s="180" vm="8520">
        <f ca="1"/>
        <v>43565</v>
      </c>
      <c r="K1585" s="180" vm="8521">
        <f ca="1"/>
        <v>26.17</v>
      </c>
      <c r="L1585" s="180" vm="8367">
        <f ca="1"/>
        <v>25.93</v>
      </c>
      <c r="M1585" s="180" vm="8473">
        <f ca="1"/>
        <v>26.45</v>
      </c>
      <c r="N1585" s="180" vm="8522">
        <f ca="1"/>
        <v>25.88</v>
      </c>
      <c r="O1585" s="180" vm="8523">
        <f ca="1"/>
        <v>1841975</v>
      </c>
      <c r="Q1585" s="182">
        <f t="shared" ca="1" si="49"/>
        <v>9.9847219680358982E-3</v>
      </c>
    </row>
    <row r="1586" spans="1:17" x14ac:dyDescent="0.25">
      <c r="A1586" s="178">
        <f t="shared" si="50"/>
        <v>1582</v>
      </c>
      <c r="B1586" s="178" vm="8514">
        <f ca="1"/>
        <v>44510</v>
      </c>
      <c r="C1586" s="178" vm="8515">
        <f ca="1"/>
        <v>174.18</v>
      </c>
      <c r="D1586" s="178" vm="8516">
        <f ca="1"/>
        <v>175.32</v>
      </c>
      <c r="E1586" s="178" vm="8517">
        <f ca="1"/>
        <v>177.77</v>
      </c>
      <c r="F1586" s="178" vm="8518">
        <f ca="1"/>
        <v>171.61259999999999</v>
      </c>
      <c r="G1586" s="178" vm="8519">
        <f ca="1"/>
        <v>858662</v>
      </c>
      <c r="I1586" s="178">
        <f ca="1"/>
        <v>928</v>
      </c>
      <c r="J1586" s="180" vm="8510">
        <f ca="1"/>
        <v>43564</v>
      </c>
      <c r="K1586" s="180" vm="8511">
        <f ca="1"/>
        <v>25.91</v>
      </c>
      <c r="L1586" s="180" vm="8511">
        <f ca="1"/>
        <v>25.91</v>
      </c>
      <c r="M1586" s="180" vm="7559">
        <f ca="1"/>
        <v>26.11</v>
      </c>
      <c r="N1586" s="180" vm="8512">
        <f ca="1"/>
        <v>25.67</v>
      </c>
      <c r="O1586" s="180" vm="8513">
        <f ca="1"/>
        <v>909510</v>
      </c>
      <c r="Q1586" s="182">
        <f t="shared" ca="1" si="49"/>
        <v>-1.157184314279262E-3</v>
      </c>
    </row>
    <row r="1587" spans="1:17" x14ac:dyDescent="0.25">
      <c r="A1587" s="178">
        <f t="shared" si="50"/>
        <v>1583</v>
      </c>
      <c r="B1587" s="178" vm="8504">
        <f ca="1"/>
        <v>44511</v>
      </c>
      <c r="C1587" s="178" vm="8505">
        <f ca="1"/>
        <v>176.19</v>
      </c>
      <c r="D1587" s="178" vm="8506">
        <f ca="1"/>
        <v>175.3</v>
      </c>
      <c r="E1587" s="178" vm="8507">
        <f ca="1"/>
        <v>178.68989999999999</v>
      </c>
      <c r="F1587" s="178" vm="8508">
        <f ca="1"/>
        <v>172.9</v>
      </c>
      <c r="G1587" s="178" vm="8509">
        <f ca="1"/>
        <v>823532</v>
      </c>
      <c r="I1587" s="178">
        <f ca="1"/>
        <v>927</v>
      </c>
      <c r="J1587" s="180" vm="8501">
        <f ca="1"/>
        <v>43563</v>
      </c>
      <c r="K1587" s="180" vm="8454">
        <f ca="1"/>
        <v>25.94</v>
      </c>
      <c r="L1587" s="180" vm="8502">
        <f ca="1"/>
        <v>26.44</v>
      </c>
      <c r="M1587" s="180" vm="7811">
        <f ca="1"/>
        <v>26.68</v>
      </c>
      <c r="N1587" s="180" vm="7528">
        <f ca="1"/>
        <v>25.85</v>
      </c>
      <c r="O1587" s="180" vm="8503">
        <f ca="1"/>
        <v>1474977</v>
      </c>
      <c r="Q1587" s="182">
        <f t="shared" ca="1" si="49"/>
        <v>-2.3996580883424289E-2</v>
      </c>
    </row>
    <row r="1588" spans="1:17" x14ac:dyDescent="0.25">
      <c r="A1588" s="178">
        <f t="shared" si="50"/>
        <v>1584</v>
      </c>
      <c r="B1588" s="178" vm="8495">
        <f ca="1"/>
        <v>44512</v>
      </c>
      <c r="C1588" s="178" vm="8496">
        <f ca="1"/>
        <v>180.57</v>
      </c>
      <c r="D1588" s="178" vm="8497">
        <f ca="1"/>
        <v>178.08</v>
      </c>
      <c r="E1588" s="178" vm="8498">
        <f ca="1"/>
        <v>182.02</v>
      </c>
      <c r="F1588" s="178" vm="8499">
        <f ca="1"/>
        <v>177.67</v>
      </c>
      <c r="G1588" s="178" vm="8500">
        <f ca="1"/>
        <v>927854</v>
      </c>
      <c r="I1588" s="178">
        <f ca="1"/>
        <v>926</v>
      </c>
      <c r="J1588" s="180" vm="8493">
        <f ca="1"/>
        <v>43560</v>
      </c>
      <c r="K1588" s="180" vm="7494">
        <f ca="1"/>
        <v>26.57</v>
      </c>
      <c r="L1588" s="180" vm="7536">
        <f ca="1"/>
        <v>26.59</v>
      </c>
      <c r="M1588" s="180" vm="7615">
        <f ca="1"/>
        <v>26.94</v>
      </c>
      <c r="N1588" s="180" vm="8111">
        <f ca="1"/>
        <v>26.41</v>
      </c>
      <c r="O1588" s="180" vm="8494">
        <f ca="1"/>
        <v>1641778</v>
      </c>
      <c r="Q1588" s="182">
        <f t="shared" ca="1" si="49"/>
        <v>1.8835944540603715E-3</v>
      </c>
    </row>
    <row r="1589" spans="1:17" x14ac:dyDescent="0.25">
      <c r="A1589" s="178">
        <f t="shared" si="50"/>
        <v>1585</v>
      </c>
      <c r="B1589" s="178" vm="8487">
        <f ca="1"/>
        <v>44515</v>
      </c>
      <c r="C1589" s="178" vm="8488">
        <f ca="1"/>
        <v>177.5</v>
      </c>
      <c r="D1589" s="178" vm="8489">
        <f ca="1"/>
        <v>181.51</v>
      </c>
      <c r="E1589" s="178" vm="8490">
        <f ca="1"/>
        <v>183.88</v>
      </c>
      <c r="F1589" s="178" vm="8491">
        <f ca="1"/>
        <v>176.315</v>
      </c>
      <c r="G1589" s="178" vm="8492">
        <f ca="1"/>
        <v>1169324</v>
      </c>
      <c r="I1589" s="178">
        <f ca="1"/>
        <v>925</v>
      </c>
      <c r="J1589" s="180" vm="8482">
        <f ca="1"/>
        <v>43559</v>
      </c>
      <c r="K1589" s="180" vm="8483">
        <f ca="1"/>
        <v>26.52</v>
      </c>
      <c r="L1589" s="180" vm="8484">
        <f ca="1"/>
        <v>26.43</v>
      </c>
      <c r="M1589" s="180" vm="8485">
        <f ca="1"/>
        <v>26.53</v>
      </c>
      <c r="N1589" s="180" vm="7812">
        <f ca="1"/>
        <v>26.01</v>
      </c>
      <c r="O1589" s="180" vm="8486">
        <f ca="1"/>
        <v>694608</v>
      </c>
      <c r="Q1589" s="182">
        <f t="shared" ca="1" si="49"/>
        <v>2.6430070133533069E-3</v>
      </c>
    </row>
    <row r="1590" spans="1:17" x14ac:dyDescent="0.25">
      <c r="A1590" s="178">
        <f t="shared" si="50"/>
        <v>1586</v>
      </c>
      <c r="B1590" s="178" vm="8476">
        <f ca="1"/>
        <v>44516</v>
      </c>
      <c r="C1590" s="178" vm="8477">
        <f ca="1"/>
        <v>180.45</v>
      </c>
      <c r="D1590" s="178" vm="8478">
        <f ca="1"/>
        <v>177.28649999999999</v>
      </c>
      <c r="E1590" s="178" vm="8479">
        <f ca="1"/>
        <v>183.14</v>
      </c>
      <c r="F1590" s="178" vm="8480">
        <f ca="1"/>
        <v>176.39</v>
      </c>
      <c r="G1590" s="178" vm="8481">
        <f ca="1"/>
        <v>899803</v>
      </c>
      <c r="I1590" s="178">
        <f ca="1"/>
        <v>924</v>
      </c>
      <c r="J1590" s="180" vm="8472">
        <f ca="1"/>
        <v>43558</v>
      </c>
      <c r="K1590" s="180" vm="8473">
        <f ca="1"/>
        <v>26.45</v>
      </c>
      <c r="L1590" s="180" vm="7811">
        <f ca="1"/>
        <v>26.68</v>
      </c>
      <c r="M1590" s="180" vm="8474">
        <f ca="1"/>
        <v>26.72</v>
      </c>
      <c r="N1590" s="180" vm="7560">
        <f ca="1"/>
        <v>26.36</v>
      </c>
      <c r="O1590" s="180" vm="8475">
        <f ca="1"/>
        <v>529624</v>
      </c>
      <c r="Q1590" s="182">
        <f t="shared" ca="1" si="49"/>
        <v>2.2710077890756341E-3</v>
      </c>
    </row>
    <row r="1591" spans="1:17" x14ac:dyDescent="0.25">
      <c r="A1591" s="178">
        <f t="shared" si="50"/>
        <v>1587</v>
      </c>
      <c r="B1591" s="178" vm="8466">
        <f ca="1"/>
        <v>44517</v>
      </c>
      <c r="C1591" s="178" vm="8467">
        <f ca="1"/>
        <v>176.16</v>
      </c>
      <c r="D1591" s="178" vm="8468">
        <f ca="1"/>
        <v>179.59</v>
      </c>
      <c r="E1591" s="178" vm="8469">
        <f ca="1"/>
        <v>181.6</v>
      </c>
      <c r="F1591" s="178" vm="8470">
        <f ca="1"/>
        <v>173.47499999999999</v>
      </c>
      <c r="G1591" s="178" vm="8471">
        <f ca="1"/>
        <v>1168898</v>
      </c>
      <c r="I1591" s="178">
        <f ca="1"/>
        <v>923</v>
      </c>
      <c r="J1591" s="180" vm="8462">
        <f ca="1"/>
        <v>43557</v>
      </c>
      <c r="K1591" s="180" vm="8463">
        <f ca="1"/>
        <v>26.39</v>
      </c>
      <c r="L1591" s="180" vm="7547">
        <f ca="1"/>
        <v>26.73</v>
      </c>
      <c r="M1591" s="180" vm="8138">
        <f ca="1"/>
        <v>26.88</v>
      </c>
      <c r="N1591" s="180" vm="8464">
        <f ca="1"/>
        <v>26.34</v>
      </c>
      <c r="O1591" s="180" vm="8465">
        <f ca="1"/>
        <v>1736917</v>
      </c>
      <c r="Q1591" s="182">
        <f t="shared" ca="1" si="49"/>
        <v>-1.5789801732635195E-2</v>
      </c>
    </row>
    <row r="1592" spans="1:17" x14ac:dyDescent="0.25">
      <c r="A1592" s="178">
        <f t="shared" si="50"/>
        <v>1588</v>
      </c>
      <c r="B1592" s="178" vm="8456">
        <f ca="1"/>
        <v>44518</v>
      </c>
      <c r="C1592" s="178" vm="8457">
        <f ca="1"/>
        <v>176.98</v>
      </c>
      <c r="D1592" s="178" vm="8458">
        <f ca="1"/>
        <v>178.57</v>
      </c>
      <c r="E1592" s="178" vm="8459">
        <f ca="1"/>
        <v>180.85</v>
      </c>
      <c r="F1592" s="178" vm="8460">
        <f ca="1"/>
        <v>175.75</v>
      </c>
      <c r="G1592" s="178" vm="8461">
        <f ca="1"/>
        <v>685577</v>
      </c>
      <c r="I1592" s="178">
        <f ca="1"/>
        <v>922</v>
      </c>
      <c r="J1592" s="180" vm="8452">
        <f ca="1"/>
        <v>43556</v>
      </c>
      <c r="K1592" s="180" vm="8453">
        <f ca="1"/>
        <v>26.81</v>
      </c>
      <c r="L1592" s="180" vm="8454">
        <f ca="1"/>
        <v>25.94</v>
      </c>
      <c r="M1592" s="180" vm="7526">
        <f ca="1"/>
        <v>26.87</v>
      </c>
      <c r="N1592" s="180" vm="8355">
        <f ca="1"/>
        <v>25.8</v>
      </c>
      <c r="O1592" s="180" vm="8455">
        <f ca="1"/>
        <v>1137659</v>
      </c>
      <c r="Q1592" s="182">
        <f t="shared" ca="1" si="49"/>
        <v>4.0340325138122649E-2</v>
      </c>
    </row>
    <row r="1593" spans="1:17" x14ac:dyDescent="0.25">
      <c r="A1593" s="178">
        <f t="shared" si="50"/>
        <v>1589</v>
      </c>
      <c r="B1593" s="178" vm="8446">
        <f ca="1"/>
        <v>44519</v>
      </c>
      <c r="C1593" s="178" vm="8447">
        <f ca="1"/>
        <v>175.5</v>
      </c>
      <c r="D1593" s="178" vm="8448">
        <f ca="1"/>
        <v>175.59</v>
      </c>
      <c r="E1593" s="178" vm="8449">
        <f ca="1"/>
        <v>178.44</v>
      </c>
      <c r="F1593" s="178" vm="8450">
        <f ca="1"/>
        <v>174.65</v>
      </c>
      <c r="G1593" s="178" vm="8451">
        <f ca="1"/>
        <v>1354910</v>
      </c>
      <c r="I1593" s="178">
        <f ca="1"/>
        <v>921</v>
      </c>
      <c r="J1593" s="180" vm="8442">
        <f ca="1"/>
        <v>43553</v>
      </c>
      <c r="K1593" s="180" vm="7688">
        <f ca="1"/>
        <v>25.75</v>
      </c>
      <c r="L1593" s="180" vm="8443">
        <f ca="1"/>
        <v>26.25</v>
      </c>
      <c r="M1593" s="180" vm="7494">
        <f ca="1"/>
        <v>26.57</v>
      </c>
      <c r="N1593" s="180" vm="8444">
        <f ca="1"/>
        <v>25.71</v>
      </c>
      <c r="O1593" s="180" vm="8445">
        <f ca="1"/>
        <v>1605249</v>
      </c>
      <c r="Q1593" s="182">
        <f t="shared" ca="1" si="49"/>
        <v>-1.4266677298485204E-2</v>
      </c>
    </row>
    <row r="1594" spans="1:17" x14ac:dyDescent="0.25">
      <c r="A1594" s="178">
        <f t="shared" si="50"/>
        <v>1590</v>
      </c>
      <c r="B1594" s="178" vm="8436">
        <f ca="1"/>
        <v>44522</v>
      </c>
      <c r="C1594" s="178" vm="8437">
        <f ca="1"/>
        <v>175.54</v>
      </c>
      <c r="D1594" s="178" vm="8438">
        <f ca="1"/>
        <v>177</v>
      </c>
      <c r="E1594" s="178" vm="8439">
        <f ca="1"/>
        <v>180.88</v>
      </c>
      <c r="F1594" s="178" vm="8440">
        <f ca="1"/>
        <v>172.31</v>
      </c>
      <c r="G1594" s="178" vm="8441">
        <f ca="1"/>
        <v>1062107</v>
      </c>
      <c r="I1594" s="178">
        <f ca="1"/>
        <v>920</v>
      </c>
      <c r="J1594" s="180" vm="8431">
        <f ca="1"/>
        <v>43552</v>
      </c>
      <c r="K1594" s="180" vm="8432">
        <f ca="1"/>
        <v>26.12</v>
      </c>
      <c r="L1594" s="180" vm="8433">
        <f ca="1"/>
        <v>25.89</v>
      </c>
      <c r="M1594" s="180" vm="8434">
        <f ca="1"/>
        <v>26.63</v>
      </c>
      <c r="N1594" s="180" vm="8433">
        <f ca="1"/>
        <v>25.89</v>
      </c>
      <c r="O1594" s="180" vm="8435">
        <f ca="1"/>
        <v>677637</v>
      </c>
      <c r="Q1594" s="182">
        <f t="shared" ca="1" si="49"/>
        <v>2.2455453803837223E-2</v>
      </c>
    </row>
    <row r="1595" spans="1:17" x14ac:dyDescent="0.25">
      <c r="A1595" s="178">
        <f t="shared" si="50"/>
        <v>1591</v>
      </c>
      <c r="B1595" s="178" vm="8425">
        <f ca="1"/>
        <v>44523</v>
      </c>
      <c r="C1595" s="178" vm="8426">
        <f ca="1"/>
        <v>170.74</v>
      </c>
      <c r="D1595" s="178" vm="8427">
        <f ca="1"/>
        <v>173.73</v>
      </c>
      <c r="E1595" s="178" vm="8428">
        <f ca="1"/>
        <v>175.49</v>
      </c>
      <c r="F1595" s="178" vm="8429">
        <f ca="1"/>
        <v>166.68</v>
      </c>
      <c r="G1595" s="178" vm="8430">
        <f ca="1"/>
        <v>1422509</v>
      </c>
      <c r="I1595" s="178">
        <f ca="1"/>
        <v>919</v>
      </c>
      <c r="J1595" s="180" vm="8420">
        <f ca="1"/>
        <v>43551</v>
      </c>
      <c r="K1595" s="180" vm="8421">
        <f ca="1"/>
        <v>25.54</v>
      </c>
      <c r="L1595" s="180" vm="8384">
        <f ca="1"/>
        <v>25.53</v>
      </c>
      <c r="M1595" s="180" vm="8422">
        <f ca="1"/>
        <v>25.66</v>
      </c>
      <c r="N1595" s="180" vm="8423">
        <f ca="1"/>
        <v>25.225000000000001</v>
      </c>
      <c r="O1595" s="180" vm="8424">
        <f ca="1"/>
        <v>3086945</v>
      </c>
      <c r="Q1595" s="182">
        <f t="shared" ca="1" si="49"/>
        <v>4.3162711703650511E-3</v>
      </c>
    </row>
    <row r="1596" spans="1:17" x14ac:dyDescent="0.25">
      <c r="A1596" s="178">
        <f t="shared" si="50"/>
        <v>1592</v>
      </c>
      <c r="B1596" s="178" vm="8414">
        <f ca="1"/>
        <v>44524</v>
      </c>
      <c r="C1596" s="178" vm="8415">
        <f ca="1"/>
        <v>171.65</v>
      </c>
      <c r="D1596" s="178" vm="8416">
        <f ca="1"/>
        <v>169.01</v>
      </c>
      <c r="E1596" s="178" vm="8417">
        <f ca="1"/>
        <v>172.47</v>
      </c>
      <c r="F1596" s="178" vm="8418">
        <f ca="1"/>
        <v>166.08</v>
      </c>
      <c r="G1596" s="178" vm="8419">
        <f ca="1"/>
        <v>726925</v>
      </c>
      <c r="I1596" s="178">
        <f ca="1"/>
        <v>918</v>
      </c>
      <c r="J1596" s="180" vm="8410">
        <f ca="1"/>
        <v>43550</v>
      </c>
      <c r="K1596" s="180" vm="8411">
        <f ca="1"/>
        <v>25.43</v>
      </c>
      <c r="L1596" s="180" vm="7579">
        <f ca="1"/>
        <v>25.61</v>
      </c>
      <c r="M1596" s="180" vm="7605">
        <f ca="1"/>
        <v>25.78</v>
      </c>
      <c r="N1596" s="180" vm="8412">
        <f ca="1"/>
        <v>25.26</v>
      </c>
      <c r="O1596" s="180" vm="8413">
        <f ca="1"/>
        <v>726538</v>
      </c>
      <c r="Q1596" s="182">
        <f t="shared" ca="1" si="49"/>
        <v>3.933136727201411E-4</v>
      </c>
    </row>
    <row r="1597" spans="1:17" x14ac:dyDescent="0.25">
      <c r="A1597" s="178">
        <f t="shared" si="50"/>
        <v>1593</v>
      </c>
      <c r="B1597" s="178" vm="8404">
        <f ca="1"/>
        <v>44526</v>
      </c>
      <c r="C1597" s="178" vm="8405">
        <f ca="1"/>
        <v>168.04</v>
      </c>
      <c r="D1597" s="178" vm="8406">
        <f ca="1"/>
        <v>166.42</v>
      </c>
      <c r="E1597" s="178" vm="8407">
        <f ca="1"/>
        <v>170.75</v>
      </c>
      <c r="F1597" s="178" vm="8408">
        <f ca="1"/>
        <v>165.52</v>
      </c>
      <c r="G1597" s="178" vm="8409">
        <f ca="1"/>
        <v>606200</v>
      </c>
      <c r="I1597" s="178">
        <f ca="1"/>
        <v>917</v>
      </c>
      <c r="J1597" s="180" vm="8400">
        <f ca="1"/>
        <v>43549</v>
      </c>
      <c r="K1597" s="180" vm="8280">
        <f ca="1"/>
        <v>25.42</v>
      </c>
      <c r="L1597" s="180" vm="8401">
        <f ca="1"/>
        <v>25.13</v>
      </c>
      <c r="M1597" s="180" vm="8402">
        <f ca="1"/>
        <v>25.63</v>
      </c>
      <c r="N1597" s="180" vm="8331">
        <f ca="1"/>
        <v>24.83</v>
      </c>
      <c r="O1597" s="180" vm="8403">
        <f ca="1"/>
        <v>1227592</v>
      </c>
      <c r="Q1597" s="182">
        <f t="shared" ca="1" si="49"/>
        <v>1.2668419623569691E-2</v>
      </c>
    </row>
    <row r="1598" spans="1:17" x14ac:dyDescent="0.25">
      <c r="A1598" s="178">
        <f t="shared" si="50"/>
        <v>1594</v>
      </c>
      <c r="B1598" s="178" vm="8394">
        <f ca="1"/>
        <v>44529</v>
      </c>
      <c r="C1598" s="178" vm="8395">
        <f ca="1"/>
        <v>168.6</v>
      </c>
      <c r="D1598" s="178" vm="8396">
        <f ca="1"/>
        <v>171.27</v>
      </c>
      <c r="E1598" s="178" vm="8397">
        <f ca="1"/>
        <v>172.5</v>
      </c>
      <c r="F1598" s="178" vm="8398">
        <f ca="1"/>
        <v>166.03</v>
      </c>
      <c r="G1598" s="178" vm="8399">
        <f ca="1"/>
        <v>805343</v>
      </c>
      <c r="I1598" s="178">
        <f ca="1"/>
        <v>916</v>
      </c>
      <c r="J1598" s="180" vm="8392">
        <f ca="1"/>
        <v>43546</v>
      </c>
      <c r="K1598" s="180" vm="7484">
        <f ca="1"/>
        <v>25.1</v>
      </c>
      <c r="L1598" s="180" vm="7592">
        <f ca="1"/>
        <v>25.73</v>
      </c>
      <c r="M1598" s="180" vm="7605">
        <f ca="1"/>
        <v>25.78</v>
      </c>
      <c r="N1598" s="180" vm="7676">
        <f ca="1"/>
        <v>25</v>
      </c>
      <c r="O1598" s="180" vm="8393">
        <f ca="1"/>
        <v>1007283</v>
      </c>
      <c r="Q1598" s="182">
        <f t="shared" ca="1" si="49"/>
        <v>-2.8668760970010834E-2</v>
      </c>
    </row>
    <row r="1599" spans="1:17" x14ac:dyDescent="0.25">
      <c r="A1599" s="178">
        <f t="shared" si="50"/>
        <v>1595</v>
      </c>
      <c r="B1599" s="178" vm="8386">
        <f ca="1"/>
        <v>44530</v>
      </c>
      <c r="C1599" s="178" vm="8387">
        <f ca="1"/>
        <v>164.02</v>
      </c>
      <c r="D1599" s="178" vm="8388">
        <f ca="1"/>
        <v>167.21</v>
      </c>
      <c r="E1599" s="178" vm="8389">
        <f ca="1"/>
        <v>169.065</v>
      </c>
      <c r="F1599" s="178" vm="8390">
        <f ca="1"/>
        <v>160.77000000000001</v>
      </c>
      <c r="G1599" s="178" vm="8391">
        <f ca="1"/>
        <v>1398556</v>
      </c>
      <c r="I1599" s="178">
        <f ca="1"/>
        <v>915</v>
      </c>
      <c r="J1599" s="180" vm="8383">
        <f ca="1"/>
        <v>43545</v>
      </c>
      <c r="K1599" s="180" vm="7695">
        <f ca="1"/>
        <v>25.83</v>
      </c>
      <c r="L1599" s="180" vm="8384">
        <f ca="1"/>
        <v>25.53</v>
      </c>
      <c r="M1599" s="180" vm="7538">
        <f ca="1"/>
        <v>25.92</v>
      </c>
      <c r="N1599" s="180" vm="7495">
        <f ca="1"/>
        <v>25.48</v>
      </c>
      <c r="O1599" s="180" vm="8385">
        <f ca="1"/>
        <v>1146804</v>
      </c>
      <c r="Q1599" s="182">
        <f t="shared" ca="1" si="49"/>
        <v>7.3829750552796697E-3</v>
      </c>
    </row>
    <row r="1600" spans="1:17" x14ac:dyDescent="0.25">
      <c r="A1600" s="178">
        <f t="shared" si="50"/>
        <v>1596</v>
      </c>
      <c r="B1600" s="178" vm="8377">
        <f ca="1"/>
        <v>44531</v>
      </c>
      <c r="C1600" s="178" vm="8378">
        <f ca="1"/>
        <v>162.74</v>
      </c>
      <c r="D1600" s="178" vm="8379">
        <f ca="1"/>
        <v>167.78</v>
      </c>
      <c r="E1600" s="178" vm="8380">
        <f ca="1"/>
        <v>173.88</v>
      </c>
      <c r="F1600" s="178" vm="8381">
        <f ca="1"/>
        <v>162.35499999999999</v>
      </c>
      <c r="G1600" s="178" vm="8382">
        <f ca="1"/>
        <v>1239040</v>
      </c>
      <c r="I1600" s="178">
        <f ca="1"/>
        <v>914</v>
      </c>
      <c r="J1600" s="180" vm="8375">
        <f ca="1"/>
        <v>43544</v>
      </c>
      <c r="K1600" s="180" vm="8366">
        <f ca="1"/>
        <v>25.64</v>
      </c>
      <c r="L1600" s="180" vm="7688">
        <f ca="1"/>
        <v>25.75</v>
      </c>
      <c r="M1600" s="180" vm="7832">
        <f ca="1"/>
        <v>25.98</v>
      </c>
      <c r="N1600" s="180" vm="7507">
        <f ca="1"/>
        <v>25.19</v>
      </c>
      <c r="O1600" s="180" vm="8376">
        <f ca="1"/>
        <v>1312125</v>
      </c>
      <c r="Q1600" s="182">
        <f t="shared" ca="1" si="49"/>
        <v>-5.8331878407840519E-3</v>
      </c>
    </row>
    <row r="1601" spans="1:17" x14ac:dyDescent="0.25">
      <c r="A1601" s="178">
        <f t="shared" si="50"/>
        <v>1597</v>
      </c>
      <c r="B1601" s="178" vm="8369">
        <f ca="1"/>
        <v>44532</v>
      </c>
      <c r="C1601" s="178" vm="8370">
        <f ca="1"/>
        <v>166.15</v>
      </c>
      <c r="D1601" s="178" vm="8371">
        <f ca="1"/>
        <v>162.08000000000001</v>
      </c>
      <c r="E1601" s="178" vm="8372">
        <f ca="1"/>
        <v>167.4</v>
      </c>
      <c r="F1601" s="178" vm="8373">
        <f ca="1"/>
        <v>160.16999999999999</v>
      </c>
      <c r="G1601" s="178" vm="8374">
        <f ca="1"/>
        <v>963243</v>
      </c>
      <c r="I1601" s="178">
        <f ca="1"/>
        <v>913</v>
      </c>
      <c r="J1601" s="180" vm="8364">
        <f ca="1"/>
        <v>43543</v>
      </c>
      <c r="K1601" s="180" vm="8365">
        <f ca="1"/>
        <v>25.79</v>
      </c>
      <c r="L1601" s="180" vm="8366">
        <f ca="1"/>
        <v>25.64</v>
      </c>
      <c r="M1601" s="180" vm="8367">
        <f ca="1"/>
        <v>25.93</v>
      </c>
      <c r="N1601" s="180" vm="7668">
        <f ca="1"/>
        <v>25.44</v>
      </c>
      <c r="O1601" s="180" vm="8368">
        <f ca="1"/>
        <v>1032728</v>
      </c>
      <c r="Q1601" s="182">
        <f t="shared" ca="1" si="49"/>
        <v>1.9406177252727583E-3</v>
      </c>
    </row>
    <row r="1602" spans="1:17" x14ac:dyDescent="0.25">
      <c r="A1602" s="178">
        <f t="shared" si="50"/>
        <v>1598</v>
      </c>
      <c r="B1602" s="178" vm="8358">
        <f ca="1"/>
        <v>44533</v>
      </c>
      <c r="C1602" s="178" vm="8359">
        <f ca="1"/>
        <v>162.38</v>
      </c>
      <c r="D1602" s="178" vm="8360">
        <f ca="1"/>
        <v>166.5</v>
      </c>
      <c r="E1602" s="178" vm="8361">
        <f ca="1"/>
        <v>169.41</v>
      </c>
      <c r="F1602" s="178" vm="8362">
        <f ca="1"/>
        <v>157.69</v>
      </c>
      <c r="G1602" s="178" vm="8363">
        <f ca="1"/>
        <v>1399930</v>
      </c>
      <c r="I1602" s="178">
        <f ca="1"/>
        <v>912</v>
      </c>
      <c r="J1602" s="180" vm="8353">
        <f ca="1"/>
        <v>43542</v>
      </c>
      <c r="K1602" s="180" vm="7571">
        <f ca="1"/>
        <v>25.74</v>
      </c>
      <c r="L1602" s="180" vm="8354">
        <f ca="1"/>
        <v>24.69</v>
      </c>
      <c r="M1602" s="180" vm="8355">
        <f ca="1"/>
        <v>25.8</v>
      </c>
      <c r="N1602" s="180" vm="8356">
        <f ca="1"/>
        <v>24.59</v>
      </c>
      <c r="O1602" s="180" vm="8357">
        <f ca="1"/>
        <v>1198856</v>
      </c>
      <c r="Q1602" s="182">
        <f t="shared" ca="1" si="49"/>
        <v>3.2375508248728029E-2</v>
      </c>
    </row>
    <row r="1603" spans="1:17" x14ac:dyDescent="0.25">
      <c r="A1603" s="178">
        <f t="shared" si="50"/>
        <v>1599</v>
      </c>
      <c r="B1603" s="178" vm="8347">
        <f ca="1"/>
        <v>44536</v>
      </c>
      <c r="C1603" s="178" vm="8348">
        <f ca="1"/>
        <v>158.9</v>
      </c>
      <c r="D1603" s="178" vm="8349">
        <f ca="1"/>
        <v>163.22999999999999</v>
      </c>
      <c r="E1603" s="178" vm="8350">
        <f ca="1"/>
        <v>164.38</v>
      </c>
      <c r="F1603" s="178" vm="8351">
        <f ca="1"/>
        <v>156.51</v>
      </c>
      <c r="G1603" s="178" vm="8352">
        <f ca="1"/>
        <v>1318231</v>
      </c>
      <c r="I1603" s="178">
        <f ca="1"/>
        <v>911</v>
      </c>
      <c r="J1603" s="180" vm="8341">
        <f ca="1"/>
        <v>43539</v>
      </c>
      <c r="K1603" s="180" vm="8342">
        <f ca="1"/>
        <v>24.92</v>
      </c>
      <c r="L1603" s="180" vm="8343">
        <f ca="1"/>
        <v>24.85</v>
      </c>
      <c r="M1603" s="180" vm="8344">
        <f ca="1"/>
        <v>25.15</v>
      </c>
      <c r="N1603" s="180" vm="8345">
        <f ca="1"/>
        <v>24.625</v>
      </c>
      <c r="O1603" s="180" vm="8346">
        <f ca="1"/>
        <v>2135967</v>
      </c>
      <c r="Q1603" s="182">
        <f t="shared" ca="1" si="49"/>
        <v>3.6180943991773571E-3</v>
      </c>
    </row>
    <row r="1604" spans="1:17" x14ac:dyDescent="0.25">
      <c r="A1604" s="178">
        <f t="shared" si="50"/>
        <v>1600</v>
      </c>
      <c r="B1604" s="178" vm="8335">
        <f ca="1"/>
        <v>44537</v>
      </c>
      <c r="C1604" s="178" vm="8336">
        <f ca="1"/>
        <v>166.94</v>
      </c>
      <c r="D1604" s="178" vm="8337">
        <f ca="1"/>
        <v>162.31219999999999</v>
      </c>
      <c r="E1604" s="178" vm="8338">
        <f ca="1"/>
        <v>168.81</v>
      </c>
      <c r="F1604" s="178" vm="8339">
        <f ca="1"/>
        <v>162.26</v>
      </c>
      <c r="G1604" s="178" vm="8340">
        <f ca="1"/>
        <v>1054458</v>
      </c>
      <c r="I1604" s="178">
        <f ca="1"/>
        <v>910</v>
      </c>
      <c r="J1604" s="180" vm="8330">
        <f ca="1"/>
        <v>43538</v>
      </c>
      <c r="K1604" s="180" vm="8331">
        <f ca="1"/>
        <v>24.83</v>
      </c>
      <c r="L1604" s="180" vm="8332">
        <f ca="1"/>
        <v>25.04</v>
      </c>
      <c r="M1604" s="180" vm="7484">
        <f ca="1"/>
        <v>25.1</v>
      </c>
      <c r="N1604" s="180" vm="8333">
        <f ca="1"/>
        <v>24.72</v>
      </c>
      <c r="O1604" s="180" vm="8334">
        <f ca="1"/>
        <v>794642</v>
      </c>
      <c r="Q1604" s="182">
        <f t="shared" ca="1" si="49"/>
        <v>-8.821228010798687E-3</v>
      </c>
    </row>
    <row r="1605" spans="1:17" x14ac:dyDescent="0.25">
      <c r="A1605" s="178">
        <f t="shared" si="50"/>
        <v>1601</v>
      </c>
      <c r="B1605" s="178" vm="8324">
        <f ca="1"/>
        <v>44538</v>
      </c>
      <c r="C1605" s="178" vm="8325">
        <f ca="1"/>
        <v>166.75</v>
      </c>
      <c r="D1605" s="178" vm="8326">
        <f ca="1"/>
        <v>168.01</v>
      </c>
      <c r="E1605" s="178" vm="8327">
        <f ca="1"/>
        <v>168.74</v>
      </c>
      <c r="F1605" s="178" vm="8328">
        <f ca="1"/>
        <v>165.55330000000001</v>
      </c>
      <c r="G1605" s="178" vm="8329">
        <f ca="1"/>
        <v>684835</v>
      </c>
      <c r="I1605" s="178">
        <f ca="1"/>
        <v>909</v>
      </c>
      <c r="J1605" s="180" vm="8321">
        <f ca="1"/>
        <v>43537</v>
      </c>
      <c r="K1605" s="180" vm="8312">
        <f ca="1"/>
        <v>25.05</v>
      </c>
      <c r="L1605" s="180" vm="8322">
        <f ca="1"/>
        <v>24.89</v>
      </c>
      <c r="M1605" s="180" vm="8259">
        <f ca="1"/>
        <v>25.25</v>
      </c>
      <c r="N1605" s="180" vm="8322">
        <f ca="1"/>
        <v>24.89</v>
      </c>
      <c r="O1605" s="180" vm="8323">
        <f ca="1"/>
        <v>1318911</v>
      </c>
      <c r="Q1605" s="182">
        <f t="shared" ca="1" si="49"/>
        <v>6.0060240602119487E-3</v>
      </c>
    </row>
    <row r="1606" spans="1:17" x14ac:dyDescent="0.25">
      <c r="A1606" s="178">
        <f t="shared" si="50"/>
        <v>1602</v>
      </c>
      <c r="B1606" s="178" vm="8315">
        <f ca="1"/>
        <v>44539</v>
      </c>
      <c r="C1606" s="178" vm="8316">
        <f ca="1"/>
        <v>161.72</v>
      </c>
      <c r="D1606" s="178" vm="8317">
        <f ca="1"/>
        <v>166.58</v>
      </c>
      <c r="E1606" s="178" vm="8318">
        <f ca="1"/>
        <v>168.82</v>
      </c>
      <c r="F1606" s="178" vm="8319">
        <f ca="1"/>
        <v>161.29</v>
      </c>
      <c r="G1606" s="178" vm="8320">
        <f ca="1"/>
        <v>887882</v>
      </c>
      <c r="I1606" s="178">
        <f ca="1"/>
        <v>908</v>
      </c>
      <c r="J1606" s="180" vm="8309">
        <f ca="1"/>
        <v>43536</v>
      </c>
      <c r="K1606" s="180" vm="8310">
        <f ca="1"/>
        <v>24.9</v>
      </c>
      <c r="L1606" s="180" vm="8311">
        <f ca="1"/>
        <v>24.93</v>
      </c>
      <c r="M1606" s="180" vm="8312">
        <f ca="1"/>
        <v>25.05</v>
      </c>
      <c r="N1606" s="180" vm="8313">
        <f ca="1"/>
        <v>24.46</v>
      </c>
      <c r="O1606" s="180" vm="8314">
        <f ca="1"/>
        <v>1117170</v>
      </c>
      <c r="Q1606" s="182">
        <f t="shared" ref="Q1606:Q1669" ca="1" si="51">LN(K1606/K1607)</f>
        <v>-2.4067400305650879E-3</v>
      </c>
    </row>
    <row r="1607" spans="1:17" x14ac:dyDescent="0.25">
      <c r="A1607" s="178">
        <f t="shared" ref="A1607:A1670" si="52">A1606+1</f>
        <v>1603</v>
      </c>
      <c r="B1607" s="178" vm="8304">
        <f ca="1"/>
        <v>44540</v>
      </c>
      <c r="C1607" s="178" vm="8305">
        <f ca="1"/>
        <v>158.69999999999999</v>
      </c>
      <c r="D1607" s="178" vm="8306">
        <f ca="1"/>
        <v>163.38999999999999</v>
      </c>
      <c r="E1607" s="178" vm="8306">
        <f ca="1"/>
        <v>163.38999999999999</v>
      </c>
      <c r="F1607" s="178" vm="8307">
        <f ca="1"/>
        <v>155.74</v>
      </c>
      <c r="G1607" s="178" vm="8308">
        <f ca="1"/>
        <v>1252450</v>
      </c>
      <c r="I1607" s="178">
        <f ca="1"/>
        <v>907</v>
      </c>
      <c r="J1607" s="180" vm="8300">
        <f ca="1"/>
        <v>43535</v>
      </c>
      <c r="K1607" s="180" vm="7758">
        <f ca="1"/>
        <v>24.96</v>
      </c>
      <c r="L1607" s="180" vm="8290">
        <f ca="1"/>
        <v>25.18</v>
      </c>
      <c r="M1607" s="180" vm="8301">
        <f ca="1"/>
        <v>25.279</v>
      </c>
      <c r="N1607" s="180" vm="8302">
        <f ca="1"/>
        <v>24.720199999999998</v>
      </c>
      <c r="O1607" s="180" vm="8303">
        <f ca="1"/>
        <v>1649361</v>
      </c>
      <c r="Q1607" s="182">
        <f t="shared" ca="1" si="51"/>
        <v>-8.7754851149741825E-3</v>
      </c>
    </row>
    <row r="1608" spans="1:17" x14ac:dyDescent="0.25">
      <c r="A1608" s="178">
        <f t="shared" si="52"/>
        <v>1604</v>
      </c>
      <c r="B1608" s="178" vm="8294">
        <f ca="1"/>
        <v>44543</v>
      </c>
      <c r="C1608" s="178" vm="8295">
        <f ca="1"/>
        <v>156.91</v>
      </c>
      <c r="D1608" s="178" vm="8296">
        <f ca="1"/>
        <v>159.18</v>
      </c>
      <c r="E1608" s="178" vm="8297">
        <f ca="1"/>
        <v>159.745</v>
      </c>
      <c r="F1608" s="178" vm="8298">
        <f ca="1"/>
        <v>152.01</v>
      </c>
      <c r="G1608" s="178" vm="8299">
        <f ca="1"/>
        <v>1061627</v>
      </c>
      <c r="I1608" s="178">
        <f ca="1"/>
        <v>906</v>
      </c>
      <c r="J1608" s="180" vm="8289">
        <f ca="1"/>
        <v>43532</v>
      </c>
      <c r="K1608" s="180" vm="8290">
        <f ca="1"/>
        <v>25.18</v>
      </c>
      <c r="L1608" s="180" vm="8259">
        <f ca="1"/>
        <v>25.25</v>
      </c>
      <c r="M1608" s="180" vm="8291">
        <f ca="1"/>
        <v>25.5</v>
      </c>
      <c r="N1608" s="180" vm="8292">
        <f ca="1"/>
        <v>24.82</v>
      </c>
      <c r="O1608" s="180" vm="8293">
        <f ca="1"/>
        <v>1232308</v>
      </c>
      <c r="Q1608" s="182">
        <f t="shared" ca="1" si="51"/>
        <v>-7.5173449949894455E-3</v>
      </c>
    </row>
    <row r="1609" spans="1:17" x14ac:dyDescent="0.25">
      <c r="A1609" s="178">
        <f t="shared" si="52"/>
        <v>1605</v>
      </c>
      <c r="B1609" s="178" vm="8283">
        <f ca="1"/>
        <v>44544</v>
      </c>
      <c r="C1609" s="178" vm="8284">
        <f ca="1"/>
        <v>153.57</v>
      </c>
      <c r="D1609" s="178" vm="8285">
        <f ca="1"/>
        <v>154.96</v>
      </c>
      <c r="E1609" s="178" vm="8286">
        <f ca="1"/>
        <v>155.03800000000001</v>
      </c>
      <c r="F1609" s="178" vm="8287">
        <f ca="1"/>
        <v>150.91999999999999</v>
      </c>
      <c r="G1609" s="178" vm="8288">
        <f ca="1"/>
        <v>1225030</v>
      </c>
      <c r="I1609" s="178">
        <f ca="1"/>
        <v>905</v>
      </c>
      <c r="J1609" s="180" vm="8279">
        <f ca="1"/>
        <v>43531</v>
      </c>
      <c r="K1609" s="180" vm="7481">
        <f ca="1"/>
        <v>25.37</v>
      </c>
      <c r="L1609" s="180" vm="7689">
        <f ca="1"/>
        <v>24.95</v>
      </c>
      <c r="M1609" s="180" vm="8280">
        <f ca="1"/>
        <v>25.42</v>
      </c>
      <c r="N1609" s="180" vm="8281">
        <f ca="1"/>
        <v>24.79</v>
      </c>
      <c r="O1609" s="180" vm="8282">
        <f ca="1"/>
        <v>1071616</v>
      </c>
      <c r="Q1609" s="182">
        <f t="shared" ca="1" si="51"/>
        <v>1.709443335930004E-2</v>
      </c>
    </row>
    <row r="1610" spans="1:17" x14ac:dyDescent="0.25">
      <c r="A1610" s="178">
        <f t="shared" si="52"/>
        <v>1606</v>
      </c>
      <c r="B1610" s="178" vm="8274">
        <f ca="1"/>
        <v>44545</v>
      </c>
      <c r="C1610" s="178" vm="8275">
        <f ca="1"/>
        <v>151.33000000000001</v>
      </c>
      <c r="D1610" s="178" vm="8276">
        <f ca="1"/>
        <v>154</v>
      </c>
      <c r="E1610" s="178" vm="8276">
        <f ca="1"/>
        <v>154</v>
      </c>
      <c r="F1610" s="178" vm="8277">
        <f ca="1"/>
        <v>144.66999999999999</v>
      </c>
      <c r="G1610" s="178" vm="8278">
        <f ca="1"/>
        <v>1690105</v>
      </c>
      <c r="I1610" s="178">
        <f ca="1"/>
        <v>904</v>
      </c>
      <c r="J1610" s="180" vm="8269">
        <f ca="1"/>
        <v>43530</v>
      </c>
      <c r="K1610" s="180" vm="8270">
        <f ca="1"/>
        <v>24.94</v>
      </c>
      <c r="L1610" s="180" vm="8271">
        <f ca="1"/>
        <v>25.29</v>
      </c>
      <c r="M1610" s="180" vm="7580">
        <f ca="1"/>
        <v>25.46</v>
      </c>
      <c r="N1610" s="180" vm="8272">
        <f ca="1"/>
        <v>24.6</v>
      </c>
      <c r="O1610" s="180" vm="8273">
        <f ca="1"/>
        <v>1570826</v>
      </c>
      <c r="Q1610" s="182">
        <f t="shared" ca="1" si="51"/>
        <v>-1.2353215469478339E-2</v>
      </c>
    </row>
    <row r="1611" spans="1:17" x14ac:dyDescent="0.25">
      <c r="A1611" s="178">
        <f t="shared" si="52"/>
        <v>1607</v>
      </c>
      <c r="B1611" s="178" vm="8263">
        <f ca="1"/>
        <v>44546</v>
      </c>
      <c r="C1611" s="178" vm="8264">
        <f ca="1"/>
        <v>139.56</v>
      </c>
      <c r="D1611" s="178" vm="8265">
        <f ca="1"/>
        <v>152.96</v>
      </c>
      <c r="E1611" s="178" vm="8266">
        <f ca="1"/>
        <v>153.82</v>
      </c>
      <c r="F1611" s="178" vm="8267">
        <f ca="1"/>
        <v>138.755</v>
      </c>
      <c r="G1611" s="178" vm="8268">
        <f ca="1"/>
        <v>1828966</v>
      </c>
      <c r="I1611" s="178">
        <f ca="1"/>
        <v>903</v>
      </c>
      <c r="J1611" s="180" vm="8258">
        <f ca="1"/>
        <v>43529</v>
      </c>
      <c r="K1611" s="180" vm="8259">
        <f ca="1"/>
        <v>25.25</v>
      </c>
      <c r="L1611" s="180" vm="7770">
        <f ca="1"/>
        <v>24.29</v>
      </c>
      <c r="M1611" s="180" vm="8260">
        <f ca="1"/>
        <v>25.35</v>
      </c>
      <c r="N1611" s="180" vm="8261">
        <f ca="1"/>
        <v>24.26</v>
      </c>
      <c r="O1611" s="180" vm="8262">
        <f ca="1"/>
        <v>1748654</v>
      </c>
      <c r="Q1611" s="182">
        <f t="shared" ca="1" si="51"/>
        <v>3.9585135982858906E-2</v>
      </c>
    </row>
    <row r="1612" spans="1:17" x14ac:dyDescent="0.25">
      <c r="A1612" s="178">
        <f t="shared" si="52"/>
        <v>1608</v>
      </c>
      <c r="B1612" s="178" vm="8254">
        <f ca="1"/>
        <v>44547</v>
      </c>
      <c r="C1612" s="178" vm="2460">
        <f ca="1"/>
        <v>136.12</v>
      </c>
      <c r="D1612" s="178" vm="8255">
        <f ca="1"/>
        <v>134.01</v>
      </c>
      <c r="E1612" s="178" vm="8256">
        <f ca="1"/>
        <v>138.94</v>
      </c>
      <c r="F1612" s="178" vm="2121">
        <f ca="1"/>
        <v>131.01</v>
      </c>
      <c r="G1612" s="178" vm="8257">
        <f ca="1"/>
        <v>3630122</v>
      </c>
      <c r="I1612" s="178">
        <f ca="1"/>
        <v>902</v>
      </c>
      <c r="J1612" s="180" vm="8248">
        <f ca="1"/>
        <v>43528</v>
      </c>
      <c r="K1612" s="180" vm="8249">
        <f ca="1"/>
        <v>24.27</v>
      </c>
      <c r="L1612" s="180" vm="8250">
        <f ca="1"/>
        <v>25.17</v>
      </c>
      <c r="M1612" s="180" vm="8251">
        <f ca="1"/>
        <v>25.21</v>
      </c>
      <c r="N1612" s="180" vm="8252">
        <f ca="1"/>
        <v>24.23</v>
      </c>
      <c r="O1612" s="180" vm="8253">
        <f ca="1"/>
        <v>2379145</v>
      </c>
      <c r="Q1612" s="182">
        <f t="shared" ca="1" si="51"/>
        <v>-3.4423321861487922E-2</v>
      </c>
    </row>
    <row r="1613" spans="1:17" x14ac:dyDescent="0.25">
      <c r="A1613" s="178">
        <f t="shared" si="52"/>
        <v>1609</v>
      </c>
      <c r="B1613" s="178" vm="8243">
        <f ca="1"/>
        <v>44550</v>
      </c>
      <c r="C1613" s="178" vm="2433">
        <f ca="1"/>
        <v>131.47999999999999</v>
      </c>
      <c r="D1613" s="178" vm="8244">
        <f ca="1"/>
        <v>133.88</v>
      </c>
      <c r="E1613" s="178" vm="8245">
        <f ca="1"/>
        <v>135.0188</v>
      </c>
      <c r="F1613" s="178" vm="8246">
        <f ca="1"/>
        <v>128.53</v>
      </c>
      <c r="G1613" s="178" vm="8247">
        <f ca="1"/>
        <v>1676220</v>
      </c>
      <c r="I1613" s="178">
        <f ca="1"/>
        <v>901</v>
      </c>
      <c r="J1613" s="180" vm="8238">
        <f ca="1"/>
        <v>43525</v>
      </c>
      <c r="K1613" s="180" vm="8239">
        <f ca="1"/>
        <v>25.12</v>
      </c>
      <c r="L1613" s="180" vm="8240">
        <f ca="1"/>
        <v>26</v>
      </c>
      <c r="M1613" s="180" vm="7549">
        <f ca="1"/>
        <v>26.46</v>
      </c>
      <c r="N1613" s="180" vm="8241">
        <f ca="1"/>
        <v>24.91</v>
      </c>
      <c r="O1613" s="180" vm="8242">
        <f ca="1"/>
        <v>2675970</v>
      </c>
      <c r="Q1613" s="182">
        <f t="shared" ca="1" si="51"/>
        <v>-2.20481372217625E-2</v>
      </c>
    </row>
    <row r="1614" spans="1:17" x14ac:dyDescent="0.25">
      <c r="A1614" s="178">
        <f t="shared" si="52"/>
        <v>1610</v>
      </c>
      <c r="B1614" s="178" vm="8234">
        <f ca="1"/>
        <v>44551</v>
      </c>
      <c r="C1614" s="178" vm="8235">
        <f ca="1"/>
        <v>138.93</v>
      </c>
      <c r="D1614" s="178" vm="8236">
        <f ca="1"/>
        <v>134.91999999999999</v>
      </c>
      <c r="E1614" s="178" vm="2185">
        <f ca="1"/>
        <v>139.36000000000001</v>
      </c>
      <c r="F1614" s="178" vm="2432">
        <f ca="1"/>
        <v>133.5</v>
      </c>
      <c r="G1614" s="178" vm="8237">
        <f ca="1"/>
        <v>1637105</v>
      </c>
      <c r="I1614" s="178">
        <f ca="1"/>
        <v>900</v>
      </c>
      <c r="J1614" s="180" vm="8228">
        <f ca="1"/>
        <v>43524</v>
      </c>
      <c r="K1614" s="180" vm="8229">
        <f ca="1"/>
        <v>25.68</v>
      </c>
      <c r="L1614" s="180" vm="8230">
        <f ca="1"/>
        <v>26.2</v>
      </c>
      <c r="M1614" s="180" vm="8231">
        <f ca="1"/>
        <v>26.925000000000001</v>
      </c>
      <c r="N1614" s="180" vm="8232">
        <f ca="1"/>
        <v>24.77</v>
      </c>
      <c r="O1614" s="180" vm="8233">
        <f ca="1"/>
        <v>4594451</v>
      </c>
      <c r="Q1614" s="182">
        <f t="shared" ca="1" si="51"/>
        <v>-0.10489311672433473</v>
      </c>
    </row>
    <row r="1615" spans="1:17" x14ac:dyDescent="0.25">
      <c r="A1615" s="178">
        <f t="shared" si="52"/>
        <v>1611</v>
      </c>
      <c r="B1615" s="178" vm="8222">
        <f ca="1"/>
        <v>44552</v>
      </c>
      <c r="C1615" s="178" vm="8223">
        <f ca="1"/>
        <v>139.78</v>
      </c>
      <c r="D1615" s="178" vm="8224">
        <f ca="1"/>
        <v>139</v>
      </c>
      <c r="E1615" s="178" vm="8225">
        <f ca="1"/>
        <v>140.9</v>
      </c>
      <c r="F1615" s="178" vm="8226">
        <f ca="1"/>
        <v>137.36529999999999</v>
      </c>
      <c r="G1615" s="178" vm="8227">
        <f ca="1"/>
        <v>1171336</v>
      </c>
      <c r="I1615" s="178">
        <f ca="1"/>
        <v>899</v>
      </c>
      <c r="J1615" s="180" vm="8217">
        <f ca="1"/>
        <v>43523</v>
      </c>
      <c r="K1615" s="180" vm="8218">
        <f ca="1"/>
        <v>28.52</v>
      </c>
      <c r="L1615" s="180" vm="8209">
        <f ca="1"/>
        <v>27.72</v>
      </c>
      <c r="M1615" s="180" vm="8219">
        <f ca="1"/>
        <v>28.56</v>
      </c>
      <c r="N1615" s="180" vm="8220">
        <f ca="1"/>
        <v>27.56</v>
      </c>
      <c r="O1615" s="180" vm="8221">
        <f ca="1"/>
        <v>1409802</v>
      </c>
      <c r="Q1615" s="182">
        <f t="shared" ca="1" si="51"/>
        <v>2.4491020008295911E-2</v>
      </c>
    </row>
    <row r="1616" spans="1:17" x14ac:dyDescent="0.25">
      <c r="A1616" s="178">
        <f t="shared" si="52"/>
        <v>1612</v>
      </c>
      <c r="B1616" s="178" vm="8211">
        <f ca="1"/>
        <v>44553</v>
      </c>
      <c r="C1616" s="178" vm="8212">
        <f ca="1"/>
        <v>123.53</v>
      </c>
      <c r="D1616" s="178" vm="8213">
        <f ca="1"/>
        <v>131.84</v>
      </c>
      <c r="E1616" s="178" vm="8214">
        <f ca="1"/>
        <v>132.96</v>
      </c>
      <c r="F1616" s="178" vm="8215">
        <f ca="1"/>
        <v>115.85120000000001</v>
      </c>
      <c r="G1616" s="178" vm="8216">
        <f ca="1"/>
        <v>9532902</v>
      </c>
      <c r="I1616" s="178">
        <f ca="1"/>
        <v>898</v>
      </c>
      <c r="J1616" s="180" vm="8206">
        <f ca="1"/>
        <v>43522</v>
      </c>
      <c r="K1616" s="180" vm="8207">
        <f ca="1"/>
        <v>27.83</v>
      </c>
      <c r="L1616" s="180" vm="7646">
        <f ca="1"/>
        <v>28.44</v>
      </c>
      <c r="M1616" s="180" vm="8208">
        <f ca="1"/>
        <v>28.759899999999998</v>
      </c>
      <c r="N1616" s="180" vm="8209">
        <f ca="1"/>
        <v>27.72</v>
      </c>
      <c r="O1616" s="180" vm="8210">
        <f ca="1"/>
        <v>1078912</v>
      </c>
      <c r="Q1616" s="182">
        <f t="shared" ca="1" si="51"/>
        <v>-2.3087511005975642E-2</v>
      </c>
    </row>
    <row r="1617" spans="1:17" x14ac:dyDescent="0.25">
      <c r="A1617" s="178">
        <f t="shared" si="52"/>
        <v>1613</v>
      </c>
      <c r="B1617" s="178" vm="8200">
        <f ca="1"/>
        <v>44557</v>
      </c>
      <c r="C1617" s="178" vm="8201">
        <f ca="1"/>
        <v>127.83</v>
      </c>
      <c r="D1617" s="178" vm="8202">
        <f ca="1"/>
        <v>124.01</v>
      </c>
      <c r="E1617" s="178" vm="8203">
        <f ca="1"/>
        <v>128.69</v>
      </c>
      <c r="F1617" s="178" vm="8204">
        <f ca="1"/>
        <v>121.81</v>
      </c>
      <c r="G1617" s="178" vm="8205">
        <f ca="1"/>
        <v>3205904</v>
      </c>
      <c r="I1617" s="178">
        <f ca="1"/>
        <v>897</v>
      </c>
      <c r="J1617" s="180" vm="8195">
        <f ca="1"/>
        <v>43521</v>
      </c>
      <c r="K1617" s="180" vm="8149">
        <f ca="1"/>
        <v>28.48</v>
      </c>
      <c r="L1617" s="180" vm="8196">
        <f ca="1"/>
        <v>28.47</v>
      </c>
      <c r="M1617" s="180" vm="8197">
        <f ca="1"/>
        <v>29.13</v>
      </c>
      <c r="N1617" s="180" vm="8198">
        <f ca="1"/>
        <v>28.419799999999999</v>
      </c>
      <c r="O1617" s="180" vm="8199">
        <f ca="1"/>
        <v>951168</v>
      </c>
      <c r="Q1617" s="182">
        <f t="shared" ca="1" si="51"/>
        <v>7.4009148382761774E-3</v>
      </c>
    </row>
    <row r="1618" spans="1:17" x14ac:dyDescent="0.25">
      <c r="A1618" s="178">
        <f t="shared" si="52"/>
        <v>1614</v>
      </c>
      <c r="B1618" s="178" vm="8190">
        <f ca="1"/>
        <v>44558</v>
      </c>
      <c r="C1618" s="178" vm="8191">
        <f ca="1"/>
        <v>127.35</v>
      </c>
      <c r="D1618" s="178" vm="5325">
        <f ca="1"/>
        <v>128.80000000000001</v>
      </c>
      <c r="E1618" s="178" vm="8192">
        <f ca="1"/>
        <v>133.31</v>
      </c>
      <c r="F1618" s="178" vm="8193">
        <f ca="1"/>
        <v>127.2624</v>
      </c>
      <c r="G1618" s="178" vm="8194">
        <f ca="1"/>
        <v>2565497</v>
      </c>
      <c r="I1618" s="178">
        <f ca="1"/>
        <v>896</v>
      </c>
      <c r="J1618" s="180" vm="8187">
        <f ca="1"/>
        <v>43518</v>
      </c>
      <c r="K1618" s="180" vm="8035">
        <f ca="1"/>
        <v>28.27</v>
      </c>
      <c r="L1618" s="180" vm="8188">
        <f ca="1"/>
        <v>28.15</v>
      </c>
      <c r="M1618" s="180" vm="8149">
        <f ca="1"/>
        <v>28.48</v>
      </c>
      <c r="N1618" s="180" vm="8161">
        <f ca="1"/>
        <v>28.04</v>
      </c>
      <c r="O1618" s="180" vm="8189">
        <f ca="1"/>
        <v>684585</v>
      </c>
      <c r="Q1618" s="182">
        <f t="shared" ca="1" si="51"/>
        <v>6.0315953657987522E-3</v>
      </c>
    </row>
    <row r="1619" spans="1:17" x14ac:dyDescent="0.25">
      <c r="A1619" s="178">
        <f t="shared" si="52"/>
        <v>1615</v>
      </c>
      <c r="B1619" s="178" vm="8181">
        <f ca="1"/>
        <v>44559</v>
      </c>
      <c r="C1619" s="178" vm="8182">
        <f ca="1"/>
        <v>129.94999999999999</v>
      </c>
      <c r="D1619" s="178" vm="8183">
        <f ca="1"/>
        <v>128.03</v>
      </c>
      <c r="E1619" s="178" vm="8184">
        <f ca="1"/>
        <v>131.5532</v>
      </c>
      <c r="F1619" s="178" vm="8185">
        <f ca="1"/>
        <v>126.57</v>
      </c>
      <c r="G1619" s="178" vm="8186">
        <f ca="1"/>
        <v>1275660</v>
      </c>
      <c r="I1619" s="178">
        <f ca="1"/>
        <v>895</v>
      </c>
      <c r="J1619" s="180" vm="8178">
        <f ca="1"/>
        <v>43517</v>
      </c>
      <c r="K1619" s="180" vm="8079">
        <f ca="1"/>
        <v>28.1</v>
      </c>
      <c r="L1619" s="180" vm="8168">
        <f ca="1"/>
        <v>28.18</v>
      </c>
      <c r="M1619" s="180" vm="8032">
        <f ca="1"/>
        <v>28.49</v>
      </c>
      <c r="N1619" s="180" vm="8179">
        <f ca="1"/>
        <v>27.95</v>
      </c>
      <c r="O1619" s="180" vm="8180">
        <f ca="1"/>
        <v>1497617</v>
      </c>
      <c r="Q1619" s="182">
        <f t="shared" ca="1" si="51"/>
        <v>-2.8429301308339804E-3</v>
      </c>
    </row>
    <row r="1620" spans="1:17" x14ac:dyDescent="0.25">
      <c r="A1620" s="178">
        <f t="shared" si="52"/>
        <v>1616</v>
      </c>
      <c r="B1620" s="178" vm="8172">
        <f ca="1"/>
        <v>44560</v>
      </c>
      <c r="C1620" s="178" vm="8173">
        <f ca="1"/>
        <v>128.37</v>
      </c>
      <c r="D1620" s="178" vm="8174">
        <f ca="1"/>
        <v>130.47999999999999</v>
      </c>
      <c r="E1620" s="178" vm="8175">
        <f ca="1"/>
        <v>130.97999999999999</v>
      </c>
      <c r="F1620" s="178" vm="8176">
        <f ca="1"/>
        <v>127.95</v>
      </c>
      <c r="G1620" s="178" vm="8177">
        <f ca="1"/>
        <v>1401822</v>
      </c>
      <c r="I1620" s="178">
        <f ca="1"/>
        <v>894</v>
      </c>
      <c r="J1620" s="180" vm="8167">
        <f ca="1"/>
        <v>43516</v>
      </c>
      <c r="K1620" s="180" vm="8168">
        <f ca="1"/>
        <v>28.18</v>
      </c>
      <c r="L1620" s="180" vm="8169">
        <f ca="1"/>
        <v>28.62</v>
      </c>
      <c r="M1620" s="180" vm="7983">
        <f ca="1"/>
        <v>28.8</v>
      </c>
      <c r="N1620" s="180" vm="8170">
        <f ca="1"/>
        <v>27.88</v>
      </c>
      <c r="O1620" s="180" vm="8171">
        <f ca="1"/>
        <v>1237427</v>
      </c>
      <c r="Q1620" s="182">
        <f t="shared" ca="1" si="51"/>
        <v>-1.1291580804070674E-2</v>
      </c>
    </row>
    <row r="1621" spans="1:17" x14ac:dyDescent="0.25">
      <c r="A1621" s="178">
        <f t="shared" si="52"/>
        <v>1617</v>
      </c>
      <c r="B1621" s="178" vm="8163">
        <f ca="1"/>
        <v>44561</v>
      </c>
      <c r="C1621" s="178" vm="3048">
        <f ca="1"/>
        <v>128.22</v>
      </c>
      <c r="D1621" s="178" vm="3191">
        <f ca="1"/>
        <v>128.16999999999999</v>
      </c>
      <c r="E1621" s="178" vm="8164">
        <f ca="1"/>
        <v>128.74</v>
      </c>
      <c r="F1621" s="178" vm="8165">
        <f ca="1"/>
        <v>126.37</v>
      </c>
      <c r="G1621" s="178" vm="8166">
        <f ca="1"/>
        <v>1057367</v>
      </c>
      <c r="I1621" s="178">
        <f ca="1"/>
        <v>893</v>
      </c>
      <c r="J1621" s="180" vm="8158">
        <f ca="1"/>
        <v>43515</v>
      </c>
      <c r="K1621" s="180" vm="7975">
        <f ca="1"/>
        <v>28.5</v>
      </c>
      <c r="L1621" s="180" vm="8159">
        <f ca="1"/>
        <v>28.32</v>
      </c>
      <c r="M1621" s="180" vm="8160">
        <f ca="1"/>
        <v>28.75</v>
      </c>
      <c r="N1621" s="180" vm="8161">
        <f ca="1"/>
        <v>28.04</v>
      </c>
      <c r="O1621" s="180" vm="8162">
        <f ca="1"/>
        <v>2333331</v>
      </c>
      <c r="Q1621" s="182">
        <f t="shared" ca="1" si="51"/>
        <v>2.2712118922945203E-2</v>
      </c>
    </row>
    <row r="1622" spans="1:17" x14ac:dyDescent="0.25">
      <c r="A1622" s="178">
        <f t="shared" si="52"/>
        <v>1618</v>
      </c>
      <c r="B1622" s="178" vm="8152">
        <f ca="1"/>
        <v>44564</v>
      </c>
      <c r="C1622" s="178" vm="8153">
        <f ca="1"/>
        <v>132.11000000000001</v>
      </c>
      <c r="D1622" s="178" vm="8154">
        <f ca="1"/>
        <v>128.69999999999999</v>
      </c>
      <c r="E1622" s="178" vm="8155">
        <f ca="1"/>
        <v>132.19</v>
      </c>
      <c r="F1622" s="178" vm="8156">
        <f ca="1"/>
        <v>127.08</v>
      </c>
      <c r="G1622" s="178" vm="8157">
        <f ca="1"/>
        <v>1381434</v>
      </c>
      <c r="I1622" s="178">
        <f ca="1"/>
        <v>892</v>
      </c>
      <c r="J1622" s="180" vm="8147">
        <f ca="1"/>
        <v>43511</v>
      </c>
      <c r="K1622" s="180" vm="8148">
        <f ca="1"/>
        <v>27.86</v>
      </c>
      <c r="L1622" s="180" vm="7483">
        <f ca="1"/>
        <v>27.65</v>
      </c>
      <c r="M1622" s="180" vm="8149">
        <f ca="1"/>
        <v>28.48</v>
      </c>
      <c r="N1622" s="180" vm="8150">
        <f ca="1"/>
        <v>27.43</v>
      </c>
      <c r="O1622" s="180" vm="8151">
        <f ca="1"/>
        <v>1574265</v>
      </c>
      <c r="Q1622" s="182">
        <f t="shared" ca="1" si="51"/>
        <v>8.6518203705134647E-3</v>
      </c>
    </row>
    <row r="1623" spans="1:17" x14ac:dyDescent="0.25">
      <c r="A1623" s="178">
        <f t="shared" si="52"/>
        <v>1619</v>
      </c>
      <c r="B1623" s="178" vm="8142">
        <f ca="1"/>
        <v>44565</v>
      </c>
      <c r="C1623" s="178" vm="8143">
        <f ca="1"/>
        <v>132.13</v>
      </c>
      <c r="D1623" s="178" vm="8144">
        <f ca="1"/>
        <v>133.07</v>
      </c>
      <c r="E1623" s="178" vm="8145">
        <f ca="1"/>
        <v>135.66999999999999</v>
      </c>
      <c r="F1623" s="178" vm="2078">
        <f ca="1"/>
        <v>129.08000000000001</v>
      </c>
      <c r="G1623" s="178" vm="8146">
        <f ca="1"/>
        <v>1362859</v>
      </c>
      <c r="I1623" s="178">
        <f ca="1"/>
        <v>891</v>
      </c>
      <c r="J1623" s="180" vm="8136">
        <f ca="1"/>
        <v>43510</v>
      </c>
      <c r="K1623" s="180" vm="8137">
        <f ca="1"/>
        <v>27.62</v>
      </c>
      <c r="L1623" s="180" vm="8138">
        <f ca="1"/>
        <v>26.88</v>
      </c>
      <c r="M1623" s="180" vm="8139">
        <f ca="1"/>
        <v>27.875</v>
      </c>
      <c r="N1623" s="180" vm="8140">
        <f ca="1"/>
        <v>26.874500000000001</v>
      </c>
      <c r="O1623" s="180" vm="8141">
        <f ca="1"/>
        <v>1653622</v>
      </c>
      <c r="Q1623" s="182">
        <f t="shared" ca="1" si="51"/>
        <v>2.1222896806382743E-2</v>
      </c>
    </row>
    <row r="1624" spans="1:17" x14ac:dyDescent="0.25">
      <c r="A1624" s="178">
        <f t="shared" si="52"/>
        <v>1620</v>
      </c>
      <c r="B1624" s="178" vm="8131">
        <f ca="1"/>
        <v>44566</v>
      </c>
      <c r="C1624" s="178" vm="8132">
        <f ca="1"/>
        <v>125.57</v>
      </c>
      <c r="D1624" s="178" vm="8133">
        <f ca="1"/>
        <v>131.63</v>
      </c>
      <c r="E1624" s="178" vm="1808">
        <f ca="1"/>
        <v>134</v>
      </c>
      <c r="F1624" s="178" vm="8134">
        <f ca="1"/>
        <v>125.02</v>
      </c>
      <c r="G1624" s="178" vm="8135">
        <f ca="1"/>
        <v>1729847</v>
      </c>
      <c r="I1624" s="178">
        <f ca="1"/>
        <v>890</v>
      </c>
      <c r="J1624" s="180" vm="8127">
        <f ca="1"/>
        <v>43509</v>
      </c>
      <c r="K1624" s="180" vm="8087">
        <f ca="1"/>
        <v>27.04</v>
      </c>
      <c r="L1624" s="180" vm="8128">
        <f ca="1"/>
        <v>26.97</v>
      </c>
      <c r="M1624" s="180" vm="8129">
        <f ca="1"/>
        <v>27.17</v>
      </c>
      <c r="N1624" s="180" vm="7803">
        <f ca="1"/>
        <v>26.5</v>
      </c>
      <c r="O1624" s="180" vm="8130">
        <f ca="1"/>
        <v>879283</v>
      </c>
      <c r="Q1624" s="182">
        <f t="shared" ca="1" si="51"/>
        <v>-1.8474049222404261E-3</v>
      </c>
    </row>
    <row r="1625" spans="1:17" x14ac:dyDescent="0.25">
      <c r="A1625" s="178">
        <f t="shared" si="52"/>
        <v>1621</v>
      </c>
      <c r="B1625" s="178" vm="8122">
        <f ca="1"/>
        <v>44567</v>
      </c>
      <c r="C1625" s="178" vm="8123">
        <f ca="1"/>
        <v>128.68</v>
      </c>
      <c r="D1625" s="178" vm="8124">
        <f ca="1"/>
        <v>125.01</v>
      </c>
      <c r="E1625" s="178" vm="8125">
        <f ca="1"/>
        <v>130.83000000000001</v>
      </c>
      <c r="F1625" s="178" vm="3265">
        <f ca="1"/>
        <v>122.02</v>
      </c>
      <c r="G1625" s="178" vm="8126">
        <f ca="1"/>
        <v>1893035</v>
      </c>
      <c r="I1625" s="178">
        <f ca="1"/>
        <v>889</v>
      </c>
      <c r="J1625" s="180" vm="8117">
        <f ca="1"/>
        <v>43508</v>
      </c>
      <c r="K1625" s="180" vm="7625">
        <f ca="1"/>
        <v>27.09</v>
      </c>
      <c r="L1625" s="180" vm="8118">
        <f ca="1"/>
        <v>26.9</v>
      </c>
      <c r="M1625" s="180" vm="8119">
        <f ca="1"/>
        <v>27.27</v>
      </c>
      <c r="N1625" s="180" vm="8120">
        <f ca="1"/>
        <v>26.7</v>
      </c>
      <c r="O1625" s="180" vm="8121">
        <f ca="1"/>
        <v>1190132</v>
      </c>
      <c r="Q1625" s="182">
        <f t="shared" ca="1" si="51"/>
        <v>1.4126628975134304E-2</v>
      </c>
    </row>
    <row r="1626" spans="1:17" x14ac:dyDescent="0.25">
      <c r="A1626" s="178">
        <f t="shared" si="52"/>
        <v>1622</v>
      </c>
      <c r="B1626" s="178" vm="8113">
        <f ca="1"/>
        <v>44568</v>
      </c>
      <c r="C1626" s="178" vm="8114">
        <f ca="1"/>
        <v>125.7</v>
      </c>
      <c r="D1626" s="178" vm="3048">
        <f ca="1"/>
        <v>128.22</v>
      </c>
      <c r="E1626" s="178" vm="3058">
        <f ca="1"/>
        <v>132.72999999999999</v>
      </c>
      <c r="F1626" s="178" vm="8115">
        <f ca="1"/>
        <v>124.34</v>
      </c>
      <c r="G1626" s="178" vm="8116">
        <f ca="1"/>
        <v>1994590</v>
      </c>
      <c r="I1626" s="178">
        <f ca="1"/>
        <v>888</v>
      </c>
      <c r="J1626" s="180" vm="8109">
        <f ca="1"/>
        <v>43507</v>
      </c>
      <c r="K1626" s="180" vm="8110">
        <f ca="1"/>
        <v>26.71</v>
      </c>
      <c r="L1626" s="180" vm="7852">
        <f ca="1"/>
        <v>27.07</v>
      </c>
      <c r="M1626" s="180" vm="8052">
        <f ca="1"/>
        <v>27.25</v>
      </c>
      <c r="N1626" s="180" vm="8111">
        <f ca="1"/>
        <v>26.41</v>
      </c>
      <c r="O1626" s="180" vm="8112">
        <f ca="1"/>
        <v>1216283</v>
      </c>
      <c r="Q1626" s="182">
        <f t="shared" ca="1" si="51"/>
        <v>-1.2648978170620986E-2</v>
      </c>
    </row>
    <row r="1627" spans="1:17" x14ac:dyDescent="0.25">
      <c r="A1627" s="178">
        <f t="shared" si="52"/>
        <v>1623</v>
      </c>
      <c r="B1627" s="178" vm="8103">
        <f ca="1"/>
        <v>44571</v>
      </c>
      <c r="C1627" s="178" vm="8104">
        <f ca="1"/>
        <v>122.6</v>
      </c>
      <c r="D1627" s="178" vm="8105">
        <f ca="1"/>
        <v>124.265</v>
      </c>
      <c r="E1627" s="178" vm="8106">
        <f ca="1"/>
        <v>124.3541</v>
      </c>
      <c r="F1627" s="178" vm="8107">
        <f ca="1"/>
        <v>115.58</v>
      </c>
      <c r="G1627" s="178" vm="8108">
        <f ca="1"/>
        <v>3207720</v>
      </c>
      <c r="I1627" s="178">
        <f ca="1"/>
        <v>887</v>
      </c>
      <c r="J1627" s="180" vm="8097">
        <f ca="1"/>
        <v>43504</v>
      </c>
      <c r="K1627" s="180" vm="8098">
        <f ca="1"/>
        <v>27.05</v>
      </c>
      <c r="L1627" s="180" vm="8099">
        <f ca="1"/>
        <v>27.11</v>
      </c>
      <c r="M1627" s="180" vm="8100">
        <f ca="1"/>
        <v>27.49</v>
      </c>
      <c r="N1627" s="180" vm="8101">
        <f ca="1"/>
        <v>27.01</v>
      </c>
      <c r="O1627" s="180" vm="8102">
        <f ca="1"/>
        <v>1085264</v>
      </c>
      <c r="Q1627" s="182">
        <f t="shared" ca="1" si="51"/>
        <v>3.6975411772720214E-4</v>
      </c>
    </row>
    <row r="1628" spans="1:17" x14ac:dyDescent="0.25">
      <c r="A1628" s="178">
        <f t="shared" si="52"/>
        <v>1624</v>
      </c>
      <c r="B1628" s="178" vm="8092">
        <f ca="1"/>
        <v>44572</v>
      </c>
      <c r="C1628" s="178" vm="8093">
        <f ca="1"/>
        <v>126.27</v>
      </c>
      <c r="D1628" s="178" vm="5578">
        <f ca="1"/>
        <v>124.02</v>
      </c>
      <c r="E1628" s="178" vm="8094">
        <f ca="1"/>
        <v>126.375</v>
      </c>
      <c r="F1628" s="178" vm="8095">
        <f ca="1"/>
        <v>120.5</v>
      </c>
      <c r="G1628" s="178" vm="8096">
        <f ca="1"/>
        <v>1708661</v>
      </c>
      <c r="I1628" s="178">
        <f ca="1"/>
        <v>886</v>
      </c>
      <c r="J1628" s="180" vm="8086">
        <f ca="1"/>
        <v>43503</v>
      </c>
      <c r="K1628" s="180" vm="8087">
        <f ca="1"/>
        <v>27.04</v>
      </c>
      <c r="L1628" s="180" vm="8088">
        <f ca="1"/>
        <v>27.06</v>
      </c>
      <c r="M1628" s="180" vm="8089">
        <f ca="1"/>
        <v>27.21</v>
      </c>
      <c r="N1628" s="180" vm="8090">
        <f ca="1"/>
        <v>26.69</v>
      </c>
      <c r="O1628" s="180" vm="8091">
        <f ca="1"/>
        <v>909257</v>
      </c>
      <c r="Q1628" s="182">
        <f t="shared" ca="1" si="51"/>
        <v>-7.7362699344898185E-3</v>
      </c>
    </row>
    <row r="1629" spans="1:17" x14ac:dyDescent="0.25">
      <c r="A1629" s="178">
        <f t="shared" si="52"/>
        <v>1625</v>
      </c>
      <c r="B1629" s="178" vm="8081">
        <f ca="1"/>
        <v>44573</v>
      </c>
      <c r="C1629" s="178" vm="8082">
        <f ca="1"/>
        <v>134.91</v>
      </c>
      <c r="D1629" s="178" vm="2313">
        <f ca="1"/>
        <v>131.72</v>
      </c>
      <c r="E1629" s="178" vm="8083">
        <f ca="1"/>
        <v>136.81</v>
      </c>
      <c r="F1629" s="178" vm="8084">
        <f ca="1"/>
        <v>130.49199999999999</v>
      </c>
      <c r="G1629" s="178" vm="8085">
        <f ca="1"/>
        <v>4529089</v>
      </c>
      <c r="I1629" s="178">
        <f ca="1"/>
        <v>885</v>
      </c>
      <c r="J1629" s="180" vm="8078">
        <f ca="1"/>
        <v>43502</v>
      </c>
      <c r="K1629" s="180" vm="8052">
        <f ca="1"/>
        <v>27.25</v>
      </c>
      <c r="L1629" s="180" vm="7614">
        <f ca="1"/>
        <v>27.76</v>
      </c>
      <c r="M1629" s="180" vm="8079">
        <f ca="1"/>
        <v>28.1</v>
      </c>
      <c r="N1629" s="180" vm="7617">
        <f ca="1"/>
        <v>26.51</v>
      </c>
      <c r="O1629" s="180" vm="8080">
        <f ca="1"/>
        <v>1657759</v>
      </c>
      <c r="Q1629" s="182">
        <f t="shared" ca="1" si="51"/>
        <v>-1.5295272689581507E-2</v>
      </c>
    </row>
    <row r="1630" spans="1:17" x14ac:dyDescent="0.25">
      <c r="A1630" s="178">
        <f t="shared" si="52"/>
        <v>1626</v>
      </c>
      <c r="B1630" s="178" vm="8074">
        <f ca="1"/>
        <v>44574</v>
      </c>
      <c r="C1630" s="178" vm="8075">
        <f ca="1"/>
        <v>125.87</v>
      </c>
      <c r="D1630" s="178" vm="2244">
        <f ca="1"/>
        <v>136.05000000000001</v>
      </c>
      <c r="E1630" s="178" vm="8076">
        <f ca="1"/>
        <v>136.44999999999999</v>
      </c>
      <c r="F1630" s="178" vm="5333">
        <f ca="1"/>
        <v>125.21</v>
      </c>
      <c r="G1630" s="178" vm="8077">
        <f ca="1"/>
        <v>2780277</v>
      </c>
      <c r="I1630" s="178">
        <f ca="1"/>
        <v>884</v>
      </c>
      <c r="J1630" s="180" vm="8070">
        <f ca="1"/>
        <v>43501</v>
      </c>
      <c r="K1630" s="180" vm="8071">
        <f ca="1"/>
        <v>27.67</v>
      </c>
      <c r="L1630" s="180" vm="7844">
        <f ca="1"/>
        <v>27.6</v>
      </c>
      <c r="M1630" s="180" vm="8032">
        <f ca="1"/>
        <v>28.49</v>
      </c>
      <c r="N1630" s="180" vm="8072">
        <f ca="1"/>
        <v>27.58</v>
      </c>
      <c r="O1630" s="180" vm="8073">
        <f ca="1"/>
        <v>765741</v>
      </c>
      <c r="Q1630" s="182">
        <f t="shared" ca="1" si="51"/>
        <v>2.5330210757302987E-3</v>
      </c>
    </row>
    <row r="1631" spans="1:17" x14ac:dyDescent="0.25">
      <c r="A1631" s="178">
        <f t="shared" si="52"/>
        <v>1627</v>
      </c>
      <c r="B1631" s="178" vm="8065">
        <f ca="1"/>
        <v>44575</v>
      </c>
      <c r="C1631" s="178" vm="8066">
        <f ca="1"/>
        <v>122.54</v>
      </c>
      <c r="D1631" s="178" vm="3245">
        <f ca="1"/>
        <v>124</v>
      </c>
      <c r="E1631" s="178" vm="8067">
        <f ca="1"/>
        <v>125.8115</v>
      </c>
      <c r="F1631" s="178" vm="8068">
        <f ca="1"/>
        <v>118.21</v>
      </c>
      <c r="G1631" s="178" vm="8069">
        <f ca="1"/>
        <v>2594333</v>
      </c>
      <c r="I1631" s="178">
        <f ca="1"/>
        <v>883</v>
      </c>
      <c r="J1631" s="180" vm="8061">
        <f ca="1"/>
        <v>43500</v>
      </c>
      <c r="K1631" s="180" vm="7844">
        <f ca="1"/>
        <v>27.6</v>
      </c>
      <c r="L1631" s="180" vm="8062">
        <f ca="1"/>
        <v>27.23</v>
      </c>
      <c r="M1631" s="180" vm="8026">
        <f ca="1"/>
        <v>28.09</v>
      </c>
      <c r="N1631" s="180" vm="8063">
        <f ca="1"/>
        <v>27.1587</v>
      </c>
      <c r="O1631" s="180" vm="8064">
        <f ca="1"/>
        <v>1254423</v>
      </c>
      <c r="Q1631" s="182">
        <f t="shared" ca="1" si="51"/>
        <v>1.2762251613851291E-2</v>
      </c>
    </row>
    <row r="1632" spans="1:17" x14ac:dyDescent="0.25">
      <c r="A1632" s="178">
        <f t="shared" si="52"/>
        <v>1628</v>
      </c>
      <c r="B1632" s="178" vm="8056">
        <f ca="1"/>
        <v>44579</v>
      </c>
      <c r="C1632" s="178" vm="5485">
        <f ca="1"/>
        <v>118.06</v>
      </c>
      <c r="D1632" s="178" vm="8057">
        <f ca="1"/>
        <v>119</v>
      </c>
      <c r="E1632" s="178" vm="8058">
        <f ca="1"/>
        <v>122.7</v>
      </c>
      <c r="F1632" s="178" vm="8059">
        <f ca="1"/>
        <v>117.72</v>
      </c>
      <c r="G1632" s="178" vm="8060">
        <f ca="1"/>
        <v>1643172</v>
      </c>
      <c r="I1632" s="178">
        <f ca="1"/>
        <v>882</v>
      </c>
      <c r="J1632" s="180" vm="8051">
        <f ca="1"/>
        <v>43497</v>
      </c>
      <c r="K1632" s="180" vm="8052">
        <f ca="1"/>
        <v>27.25</v>
      </c>
      <c r="L1632" s="180" vm="8034">
        <f ca="1"/>
        <v>28.86</v>
      </c>
      <c r="M1632" s="180" vm="8053">
        <f ca="1"/>
        <v>28.93</v>
      </c>
      <c r="N1632" s="180" vm="8054">
        <f ca="1"/>
        <v>27.074999999999999</v>
      </c>
      <c r="O1632" s="180" vm="8055">
        <f ca="1"/>
        <v>1587943</v>
      </c>
      <c r="Q1632" s="182">
        <f t="shared" ca="1" si="51"/>
        <v>-5.2540223070770359E-2</v>
      </c>
    </row>
    <row r="1633" spans="1:17" x14ac:dyDescent="0.25">
      <c r="A1633" s="178">
        <f t="shared" si="52"/>
        <v>1629</v>
      </c>
      <c r="B1633" s="178" vm="8045">
        <f ca="1"/>
        <v>44580</v>
      </c>
      <c r="C1633" s="178" vm="8046">
        <f ca="1"/>
        <v>113.52</v>
      </c>
      <c r="D1633" s="178" vm="8047">
        <f ca="1"/>
        <v>118.1</v>
      </c>
      <c r="E1633" s="178" vm="8048">
        <f ca="1"/>
        <v>121.5399</v>
      </c>
      <c r="F1633" s="178" vm="8049">
        <f ca="1"/>
        <v>113.35</v>
      </c>
      <c r="G1633" s="178" vm="8050">
        <f ca="1"/>
        <v>1642679</v>
      </c>
      <c r="I1633" s="178">
        <f ca="1"/>
        <v>881</v>
      </c>
      <c r="J1633" s="180" vm="8041">
        <f ca="1"/>
        <v>43496</v>
      </c>
      <c r="K1633" s="180" vm="8042">
        <f ca="1"/>
        <v>28.72</v>
      </c>
      <c r="L1633" s="180" vm="8032">
        <f ca="1"/>
        <v>28.49</v>
      </c>
      <c r="M1633" s="180" vm="8002">
        <f ca="1"/>
        <v>28.77</v>
      </c>
      <c r="N1633" s="180" vm="8043">
        <f ca="1"/>
        <v>28</v>
      </c>
      <c r="O1633" s="180" vm="8044">
        <f ca="1"/>
        <v>941620</v>
      </c>
      <c r="Q1633" s="182">
        <f t="shared" ca="1" si="51"/>
        <v>8.0405956702064713E-3</v>
      </c>
    </row>
    <row r="1634" spans="1:17" x14ac:dyDescent="0.25">
      <c r="A1634" s="178">
        <f t="shared" si="52"/>
        <v>1630</v>
      </c>
      <c r="B1634" s="178" vm="8037">
        <f ca="1"/>
        <v>44581</v>
      </c>
      <c r="C1634" s="178" vm="424">
        <f ca="1"/>
        <v>106.57</v>
      </c>
      <c r="D1634" s="178" vm="8038">
        <f ca="1"/>
        <v>115.36</v>
      </c>
      <c r="E1634" s="178" vm="8039">
        <f ca="1"/>
        <v>117.2277</v>
      </c>
      <c r="F1634" s="178" vm="154">
        <f ca="1"/>
        <v>106.35</v>
      </c>
      <c r="G1634" s="178" vm="8040">
        <f ca="1"/>
        <v>2826696</v>
      </c>
      <c r="I1634" s="178">
        <f ca="1"/>
        <v>880</v>
      </c>
      <c r="J1634" s="180" vm="8031">
        <f ca="1"/>
        <v>43495</v>
      </c>
      <c r="K1634" s="180" vm="8032">
        <f ca="1"/>
        <v>28.49</v>
      </c>
      <c r="L1634" s="180" vm="8033">
        <f ca="1"/>
        <v>28.59</v>
      </c>
      <c r="M1634" s="180" vm="8034">
        <f ca="1"/>
        <v>28.86</v>
      </c>
      <c r="N1634" s="180" vm="8035">
        <f ca="1"/>
        <v>28.27</v>
      </c>
      <c r="O1634" s="180" vm="8036">
        <f ca="1"/>
        <v>629962</v>
      </c>
      <c r="Q1634" s="182">
        <f t="shared" ca="1" si="51"/>
        <v>4.9261183360557815E-3</v>
      </c>
    </row>
    <row r="1635" spans="1:17" x14ac:dyDescent="0.25">
      <c r="A1635" s="178">
        <f t="shared" si="52"/>
        <v>1631</v>
      </c>
      <c r="B1635" s="178" vm="8028">
        <f ca="1"/>
        <v>44582</v>
      </c>
      <c r="C1635" s="178" vm="865">
        <f ca="1"/>
        <v>102.14</v>
      </c>
      <c r="D1635" s="178" vm="4840">
        <f ca="1"/>
        <v>104.91</v>
      </c>
      <c r="E1635" s="178" vm="8029">
        <f ca="1"/>
        <v>107.767</v>
      </c>
      <c r="F1635" s="178" vm="1059">
        <f ca="1"/>
        <v>100.46</v>
      </c>
      <c r="G1635" s="178" vm="8030">
        <f ca="1"/>
        <v>3366969</v>
      </c>
      <c r="I1635" s="178">
        <f ca="1"/>
        <v>879</v>
      </c>
      <c r="J1635" s="180" vm="8022">
        <f ca="1"/>
        <v>43494</v>
      </c>
      <c r="K1635" s="180" vm="8023">
        <f ca="1"/>
        <v>28.35</v>
      </c>
      <c r="L1635" s="180" vm="8024">
        <f ca="1"/>
        <v>28.91</v>
      </c>
      <c r="M1635" s="180" vm="8025">
        <f ca="1"/>
        <v>29</v>
      </c>
      <c r="N1635" s="180" vm="8026">
        <f ca="1"/>
        <v>28.09</v>
      </c>
      <c r="O1635" s="180" vm="8027">
        <f ca="1"/>
        <v>1188434</v>
      </c>
      <c r="Q1635" s="182">
        <f t="shared" ca="1" si="51"/>
        <v>-1.8868484304382805E-2</v>
      </c>
    </row>
    <row r="1636" spans="1:17" x14ac:dyDescent="0.25">
      <c r="A1636" s="178">
        <f t="shared" si="52"/>
        <v>1632</v>
      </c>
      <c r="B1636" s="178" vm="8016">
        <f ca="1"/>
        <v>44585</v>
      </c>
      <c r="C1636" s="178" vm="8017">
        <f ca="1"/>
        <v>106.13</v>
      </c>
      <c r="D1636" s="178" vm="8018">
        <f ca="1"/>
        <v>96.451400000000007</v>
      </c>
      <c r="E1636" s="178" vm="8019">
        <f ca="1"/>
        <v>106.84</v>
      </c>
      <c r="F1636" s="178" vm="8020">
        <f ca="1"/>
        <v>94.712500000000006</v>
      </c>
      <c r="G1636" s="178" vm="8021">
        <f ca="1"/>
        <v>3092985</v>
      </c>
      <c r="I1636" s="178">
        <f ca="1"/>
        <v>878</v>
      </c>
      <c r="J1636" s="180" vm="8010">
        <f ca="1"/>
        <v>43493</v>
      </c>
      <c r="K1636" s="180" vm="8011">
        <f ca="1"/>
        <v>28.89</v>
      </c>
      <c r="L1636" s="180" vm="8012">
        <f ca="1"/>
        <v>28.7</v>
      </c>
      <c r="M1636" s="180" vm="8013">
        <f ca="1"/>
        <v>28.94</v>
      </c>
      <c r="N1636" s="180" vm="8014">
        <f ca="1"/>
        <v>28.36</v>
      </c>
      <c r="O1636" s="180" vm="8015">
        <f ca="1"/>
        <v>593289</v>
      </c>
      <c r="Q1636" s="182">
        <f t="shared" ca="1" si="51"/>
        <v>-3.4608064024249126E-4</v>
      </c>
    </row>
    <row r="1637" spans="1:17" x14ac:dyDescent="0.25">
      <c r="A1637" s="178">
        <f t="shared" si="52"/>
        <v>1633</v>
      </c>
      <c r="B1637" s="178" vm="8004">
        <f ca="1"/>
        <v>44586</v>
      </c>
      <c r="C1637" s="178" vm="8005">
        <f ca="1"/>
        <v>101.39</v>
      </c>
      <c r="D1637" s="178" vm="8006">
        <f ca="1"/>
        <v>103.01</v>
      </c>
      <c r="E1637" s="178" vm="8007">
        <f ca="1"/>
        <v>103.54</v>
      </c>
      <c r="F1637" s="178" vm="8008">
        <f ca="1"/>
        <v>100.01</v>
      </c>
      <c r="G1637" s="178" vm="8009">
        <f ca="1"/>
        <v>2050029</v>
      </c>
      <c r="I1637" s="178">
        <f ca="1"/>
        <v>877</v>
      </c>
      <c r="J1637" s="180" vm="8000">
        <f ca="1"/>
        <v>43490</v>
      </c>
      <c r="K1637" s="180" vm="7935">
        <f ca="1"/>
        <v>28.9</v>
      </c>
      <c r="L1637" s="180" vm="7973">
        <f ca="1"/>
        <v>29.01</v>
      </c>
      <c r="M1637" s="180" vm="8001">
        <f ca="1"/>
        <v>29.36</v>
      </c>
      <c r="N1637" s="180" vm="8002">
        <f ca="1"/>
        <v>28.77</v>
      </c>
      <c r="O1637" s="180" vm="8003">
        <f ca="1"/>
        <v>637751</v>
      </c>
      <c r="Q1637" s="182">
        <f t="shared" ca="1" si="51"/>
        <v>3.1190460219492778E-3</v>
      </c>
    </row>
    <row r="1638" spans="1:17" x14ac:dyDescent="0.25">
      <c r="A1638" s="178">
        <f t="shared" si="52"/>
        <v>1634</v>
      </c>
      <c r="B1638" s="178" vm="7996">
        <f ca="1"/>
        <v>44587</v>
      </c>
      <c r="C1638" s="178" vm="7997">
        <f ca="1"/>
        <v>94.78</v>
      </c>
      <c r="D1638" s="178" vm="7998">
        <f ca="1"/>
        <v>104.38</v>
      </c>
      <c r="E1638" s="178" vm="57">
        <f ca="1"/>
        <v>104.71</v>
      </c>
      <c r="F1638" s="178" vm="642">
        <f ca="1"/>
        <v>93.99</v>
      </c>
      <c r="G1638" s="178" vm="7999">
        <f ca="1"/>
        <v>2704516</v>
      </c>
      <c r="I1638" s="178">
        <f ca="1"/>
        <v>876</v>
      </c>
      <c r="J1638" s="180" vm="7991">
        <f ca="1"/>
        <v>43489</v>
      </c>
      <c r="K1638" s="180" vm="7992">
        <f ca="1"/>
        <v>28.81</v>
      </c>
      <c r="L1638" s="180" vm="7983">
        <f ca="1"/>
        <v>28.8</v>
      </c>
      <c r="M1638" s="180" vm="7993">
        <f ca="1"/>
        <v>28.971900000000002</v>
      </c>
      <c r="N1638" s="180" vm="7994">
        <f ca="1"/>
        <v>28.143799999999999</v>
      </c>
      <c r="O1638" s="180" vm="7995">
        <f ca="1"/>
        <v>949215</v>
      </c>
      <c r="Q1638" s="182">
        <f t="shared" ca="1" si="51"/>
        <v>6.9444447235255996E-4</v>
      </c>
    </row>
    <row r="1639" spans="1:17" x14ac:dyDescent="0.25">
      <c r="A1639" s="178">
        <f t="shared" si="52"/>
        <v>1635</v>
      </c>
      <c r="B1639" s="178" vm="7986">
        <f ca="1"/>
        <v>44588</v>
      </c>
      <c r="C1639" s="178" vm="7987">
        <f ca="1"/>
        <v>93.78</v>
      </c>
      <c r="D1639" s="178" vm="5811">
        <f ca="1"/>
        <v>97.5</v>
      </c>
      <c r="E1639" s="178" vm="7988">
        <f ca="1"/>
        <v>98.91</v>
      </c>
      <c r="F1639" s="178" vm="7989">
        <f ca="1"/>
        <v>92.864999999999995</v>
      </c>
      <c r="G1639" s="178" vm="7990">
        <f ca="1"/>
        <v>1947865</v>
      </c>
      <c r="I1639" s="178">
        <f ca="1"/>
        <v>875</v>
      </c>
      <c r="J1639" s="180" vm="7981">
        <f ca="1"/>
        <v>43488</v>
      </c>
      <c r="K1639" s="180" vm="7982">
        <f ca="1"/>
        <v>28.79</v>
      </c>
      <c r="L1639" s="180" vm="7983">
        <f ca="1"/>
        <v>28.8</v>
      </c>
      <c r="M1639" s="180" vm="7945">
        <f ca="1"/>
        <v>29.7</v>
      </c>
      <c r="N1639" s="180" vm="7984">
        <f ca="1"/>
        <v>28.69</v>
      </c>
      <c r="O1639" s="180" vm="7985">
        <f ca="1"/>
        <v>1007212</v>
      </c>
      <c r="Q1639" s="182">
        <f t="shared" ca="1" si="51"/>
        <v>1.738223973205696E-3</v>
      </c>
    </row>
    <row r="1640" spans="1:17" x14ac:dyDescent="0.25">
      <c r="A1640" s="178">
        <f t="shared" si="52"/>
        <v>1636</v>
      </c>
      <c r="B1640" s="178" vm="7977">
        <f ca="1"/>
        <v>44589</v>
      </c>
      <c r="C1640" s="178" vm="617">
        <f ca="1"/>
        <v>96.51</v>
      </c>
      <c r="D1640" s="178" vm="7978">
        <f ca="1"/>
        <v>94.4</v>
      </c>
      <c r="E1640" s="178" vm="5864">
        <f ca="1"/>
        <v>96.63</v>
      </c>
      <c r="F1640" s="178" vm="7979">
        <f ca="1"/>
        <v>89.6</v>
      </c>
      <c r="G1640" s="178" vm="7980">
        <f ca="1"/>
        <v>1647155</v>
      </c>
      <c r="I1640" s="178">
        <f ca="1"/>
        <v>874</v>
      </c>
      <c r="J1640" s="180" vm="7971">
        <f ca="1"/>
        <v>43487</v>
      </c>
      <c r="K1640" s="180" vm="7972">
        <f ca="1"/>
        <v>28.74</v>
      </c>
      <c r="L1640" s="180" vm="7973">
        <f ca="1"/>
        <v>29.01</v>
      </c>
      <c r="M1640" s="180" vm="7974">
        <f ca="1"/>
        <v>29.54</v>
      </c>
      <c r="N1640" s="180" vm="7975">
        <f ca="1"/>
        <v>28.5</v>
      </c>
      <c r="O1640" s="180" vm="7976">
        <f ca="1"/>
        <v>1807690</v>
      </c>
      <c r="Q1640" s="182">
        <f t="shared" ca="1" si="51"/>
        <v>-2.2364599779947196E-2</v>
      </c>
    </row>
    <row r="1641" spans="1:17" x14ac:dyDescent="0.25">
      <c r="A1641" s="178">
        <f t="shared" si="52"/>
        <v>1637</v>
      </c>
      <c r="B1641" s="178" vm="7965">
        <f ca="1"/>
        <v>44592</v>
      </c>
      <c r="C1641" s="178" vm="7966">
        <f ca="1"/>
        <v>102.62</v>
      </c>
      <c r="D1641" s="178" vm="7967">
        <f ca="1"/>
        <v>96.57</v>
      </c>
      <c r="E1641" s="178" vm="7968">
        <f ca="1"/>
        <v>102.9</v>
      </c>
      <c r="F1641" s="178" vm="7969">
        <f ca="1"/>
        <v>96.47</v>
      </c>
      <c r="G1641" s="178" vm="7970">
        <f ca="1"/>
        <v>1588632</v>
      </c>
      <c r="I1641" s="178">
        <f ca="1"/>
        <v>873</v>
      </c>
      <c r="J1641" s="180" vm="7959">
        <f ca="1"/>
        <v>43483</v>
      </c>
      <c r="K1641" s="180" vm="7960">
        <f ca="1"/>
        <v>29.39</v>
      </c>
      <c r="L1641" s="180" vm="7961">
        <f ca="1"/>
        <v>31</v>
      </c>
      <c r="M1641" s="180" vm="7962">
        <f ca="1"/>
        <v>31.121600000000001</v>
      </c>
      <c r="N1641" s="180" vm="7963">
        <f ca="1"/>
        <v>28.96</v>
      </c>
      <c r="O1641" s="180" vm="7964">
        <f ca="1"/>
        <v>1799335</v>
      </c>
      <c r="Q1641" s="182">
        <f t="shared" ca="1" si="51"/>
        <v>-4.328238820081886E-2</v>
      </c>
    </row>
    <row r="1642" spans="1:17" x14ac:dyDescent="0.25">
      <c r="A1642" s="178">
        <f t="shared" si="52"/>
        <v>1638</v>
      </c>
      <c r="B1642" s="178" vm="7956">
        <f ca="1"/>
        <v>44593</v>
      </c>
      <c r="C1642" s="178" vm="317">
        <f ca="1"/>
        <v>103.66</v>
      </c>
      <c r="D1642" s="178" vm="3492">
        <f ca="1"/>
        <v>103.26</v>
      </c>
      <c r="E1642" s="178" vm="937">
        <f ca="1"/>
        <v>104.16</v>
      </c>
      <c r="F1642" s="178" vm="7957">
        <f ca="1"/>
        <v>99.41</v>
      </c>
      <c r="G1642" s="178" vm="7958">
        <f ca="1"/>
        <v>1314083</v>
      </c>
      <c r="I1642" s="178">
        <f ca="1"/>
        <v>872</v>
      </c>
      <c r="J1642" s="180" vm="7951">
        <f ca="1"/>
        <v>43482</v>
      </c>
      <c r="K1642" s="180" vm="7952">
        <f ca="1"/>
        <v>30.69</v>
      </c>
      <c r="L1642" s="180" vm="7953">
        <f ca="1"/>
        <v>30.26</v>
      </c>
      <c r="M1642" s="180" vm="7954">
        <f ca="1"/>
        <v>31.17</v>
      </c>
      <c r="N1642" s="180" vm="7953">
        <f ca="1"/>
        <v>30.26</v>
      </c>
      <c r="O1642" s="180" vm="7955">
        <f ca="1"/>
        <v>1095780</v>
      </c>
      <c r="Q1642" s="182">
        <f t="shared" ca="1" si="51"/>
        <v>5.2270618848583618E-3</v>
      </c>
    </row>
    <row r="1643" spans="1:17" x14ac:dyDescent="0.25">
      <c r="A1643" s="178">
        <f t="shared" si="52"/>
        <v>1639</v>
      </c>
      <c r="B1643" s="178" vm="7947">
        <f ca="1"/>
        <v>44594</v>
      </c>
      <c r="C1643" s="178" vm="7948">
        <f ca="1"/>
        <v>103.61</v>
      </c>
      <c r="D1643" s="178" vm="444">
        <f ca="1"/>
        <v>106.36</v>
      </c>
      <c r="E1643" s="178" vm="852">
        <f ca="1"/>
        <v>106.4</v>
      </c>
      <c r="F1643" s="178" vm="7949">
        <f ca="1"/>
        <v>101.51</v>
      </c>
      <c r="G1643" s="178" vm="7950">
        <f ca="1"/>
        <v>1157090</v>
      </c>
      <c r="I1643" s="178">
        <f ca="1"/>
        <v>871</v>
      </c>
      <c r="J1643" s="180" vm="7942">
        <f ca="1"/>
        <v>43481</v>
      </c>
      <c r="K1643" s="180" vm="7891">
        <f ca="1"/>
        <v>30.53</v>
      </c>
      <c r="L1643" s="180" vm="7943">
        <f ca="1"/>
        <v>30.11</v>
      </c>
      <c r="M1643" s="180" vm="7944">
        <f ca="1"/>
        <v>30.57</v>
      </c>
      <c r="N1643" s="180" vm="7945">
        <f ca="1"/>
        <v>29.7</v>
      </c>
      <c r="O1643" s="180" vm="7946">
        <f ca="1"/>
        <v>1048056</v>
      </c>
      <c r="Q1643" s="182">
        <f t="shared" ca="1" si="51"/>
        <v>1.5847145765569833E-2</v>
      </c>
    </row>
    <row r="1644" spans="1:17" x14ac:dyDescent="0.25">
      <c r="A1644" s="178">
        <f t="shared" si="52"/>
        <v>1640</v>
      </c>
      <c r="B1644" s="178" vm="7937">
        <f ca="1"/>
        <v>44595</v>
      </c>
      <c r="C1644" s="178" vm="7938">
        <f ca="1"/>
        <v>98.83</v>
      </c>
      <c r="D1644" s="178" vm="7939">
        <f ca="1"/>
        <v>100.25</v>
      </c>
      <c r="E1644" s="178" vm="5801">
        <f ca="1"/>
        <v>102.94</v>
      </c>
      <c r="F1644" s="178" vm="7940">
        <f ca="1"/>
        <v>98.37</v>
      </c>
      <c r="G1644" s="178" vm="7941">
        <f ca="1"/>
        <v>1336439</v>
      </c>
      <c r="I1644" s="178">
        <f ca="1"/>
        <v>870</v>
      </c>
      <c r="J1644" s="180" vm="7931">
        <f ca="1"/>
        <v>43480</v>
      </c>
      <c r="K1644" s="180" vm="7932">
        <f ca="1"/>
        <v>30.05</v>
      </c>
      <c r="L1644" s="180" vm="7933">
        <f ca="1"/>
        <v>29.83</v>
      </c>
      <c r="M1644" s="180" vm="7934">
        <f ca="1"/>
        <v>30.51</v>
      </c>
      <c r="N1644" s="180" vm="7935">
        <f ca="1"/>
        <v>28.9</v>
      </c>
      <c r="O1644" s="180" vm="7936">
        <f ca="1"/>
        <v>1469455</v>
      </c>
      <c r="Q1644" s="182">
        <f t="shared" ca="1" si="51"/>
        <v>5.3386846853701007E-3</v>
      </c>
    </row>
    <row r="1645" spans="1:17" x14ac:dyDescent="0.25">
      <c r="A1645" s="178">
        <f t="shared" si="52"/>
        <v>1641</v>
      </c>
      <c r="B1645" s="178" vm="7926">
        <f ca="1"/>
        <v>44596</v>
      </c>
      <c r="C1645" s="178" vm="7927">
        <f ca="1"/>
        <v>99.74</v>
      </c>
      <c r="D1645" s="178" vm="7928">
        <f ca="1"/>
        <v>99.344999999999999</v>
      </c>
      <c r="E1645" s="178" vm="7929">
        <f ca="1"/>
        <v>101.12</v>
      </c>
      <c r="F1645" s="178" vm="1669">
        <f ca="1"/>
        <v>97.12</v>
      </c>
      <c r="G1645" s="178" vm="7930">
        <f ca="1"/>
        <v>1232383</v>
      </c>
      <c r="I1645" s="178">
        <f ca="1"/>
        <v>869</v>
      </c>
      <c r="J1645" s="180" vm="7921">
        <f ca="1"/>
        <v>43479</v>
      </c>
      <c r="K1645" s="180" vm="7922">
        <f ca="1"/>
        <v>29.89</v>
      </c>
      <c r="L1645" s="180" vm="7923">
        <f ca="1"/>
        <v>31.33</v>
      </c>
      <c r="M1645" s="180" vm="7923">
        <f ca="1"/>
        <v>31.33</v>
      </c>
      <c r="N1645" s="180" vm="7924">
        <f ca="1"/>
        <v>29.33</v>
      </c>
      <c r="O1645" s="180" vm="7925">
        <f ca="1"/>
        <v>2108971</v>
      </c>
      <c r="Q1645" s="182">
        <f t="shared" ca="1" si="51"/>
        <v>-3.51720724256799E-2</v>
      </c>
    </row>
    <row r="1646" spans="1:17" x14ac:dyDescent="0.25">
      <c r="A1646" s="178">
        <f t="shared" si="52"/>
        <v>1642</v>
      </c>
      <c r="B1646" s="178" vm="7916">
        <f ca="1"/>
        <v>44599</v>
      </c>
      <c r="C1646" s="178" vm="7917">
        <f ca="1"/>
        <v>100.31</v>
      </c>
      <c r="D1646" s="178" vm="4451">
        <f ca="1"/>
        <v>99.96</v>
      </c>
      <c r="E1646" s="178" vm="7918">
        <f ca="1"/>
        <v>102.51009999999999</v>
      </c>
      <c r="F1646" s="178" vm="7919">
        <f ca="1"/>
        <v>99.385000000000005</v>
      </c>
      <c r="G1646" s="178" vm="7920">
        <f ca="1"/>
        <v>756549</v>
      </c>
      <c r="I1646" s="178">
        <f ca="1"/>
        <v>868</v>
      </c>
      <c r="J1646" s="180" vm="7910">
        <f ca="1"/>
        <v>43476</v>
      </c>
      <c r="K1646" s="180" vm="7911">
        <f ca="1"/>
        <v>30.96</v>
      </c>
      <c r="L1646" s="180" vm="7912">
        <f ca="1"/>
        <v>31.02</v>
      </c>
      <c r="M1646" s="180" vm="7913">
        <f ca="1"/>
        <v>31.41</v>
      </c>
      <c r="N1646" s="180" vm="7914">
        <f ca="1"/>
        <v>30.551500000000001</v>
      </c>
      <c r="O1646" s="180" vm="7915">
        <f ca="1"/>
        <v>876659</v>
      </c>
      <c r="Q1646" s="182">
        <f t="shared" ca="1" si="51"/>
        <v>-4.511770463662061E-3</v>
      </c>
    </row>
    <row r="1647" spans="1:17" x14ac:dyDescent="0.25">
      <c r="A1647" s="178">
        <f t="shared" si="52"/>
        <v>1643</v>
      </c>
      <c r="B1647" s="178" vm="7905">
        <f ca="1"/>
        <v>44600</v>
      </c>
      <c r="C1647" s="178" vm="7906">
        <f ca="1"/>
        <v>103.28</v>
      </c>
      <c r="D1647" s="178" vm="80">
        <f ca="1"/>
        <v>100.2</v>
      </c>
      <c r="E1647" s="178" vm="7907">
        <f ca="1"/>
        <v>103.6</v>
      </c>
      <c r="F1647" s="178" vm="7908">
        <f ca="1"/>
        <v>98.65</v>
      </c>
      <c r="G1647" s="178" vm="7909">
        <f ca="1"/>
        <v>814651</v>
      </c>
      <c r="I1647" s="178">
        <f ca="1"/>
        <v>867</v>
      </c>
      <c r="J1647" s="180" vm="7899">
        <f ca="1"/>
        <v>43475</v>
      </c>
      <c r="K1647" s="180" vm="7900">
        <f ca="1"/>
        <v>31.1</v>
      </c>
      <c r="L1647" s="180" vm="7901">
        <f ca="1"/>
        <v>30.6</v>
      </c>
      <c r="M1647" s="180" vm="7902">
        <f ca="1"/>
        <v>31.83</v>
      </c>
      <c r="N1647" s="180" vm="7903">
        <f ca="1"/>
        <v>30.49</v>
      </c>
      <c r="O1647" s="180" vm="7904">
        <f ca="1"/>
        <v>1015512</v>
      </c>
      <c r="Q1647" s="182">
        <f t="shared" ca="1" si="51"/>
        <v>-8.6442030173983116E-3</v>
      </c>
    </row>
    <row r="1648" spans="1:17" x14ac:dyDescent="0.25">
      <c r="A1648" s="178">
        <f t="shared" si="52"/>
        <v>1644</v>
      </c>
      <c r="B1648" s="178" vm="7895">
        <f ca="1"/>
        <v>44601</v>
      </c>
      <c r="C1648" s="178" vm="1494">
        <f ca="1"/>
        <v>108.39</v>
      </c>
      <c r="D1648" s="178" vm="7896">
        <f ca="1"/>
        <v>105.98</v>
      </c>
      <c r="E1648" s="178" vm="7897">
        <f ca="1"/>
        <v>109.23</v>
      </c>
      <c r="F1648" s="178" vm="1077">
        <f ca="1"/>
        <v>104.93</v>
      </c>
      <c r="G1648" s="178" vm="7898">
        <f ca="1"/>
        <v>1816282</v>
      </c>
      <c r="I1648" s="178">
        <f ca="1"/>
        <v>866</v>
      </c>
      <c r="J1648" s="180" vm="7889">
        <f ca="1"/>
        <v>43474</v>
      </c>
      <c r="K1648" s="180" vm="7890">
        <f ca="1"/>
        <v>31.37</v>
      </c>
      <c r="L1648" s="180" vm="7891">
        <f ca="1"/>
        <v>30.53</v>
      </c>
      <c r="M1648" s="180" vm="7892">
        <f ca="1"/>
        <v>31.88</v>
      </c>
      <c r="N1648" s="180" vm="7893">
        <f ca="1"/>
        <v>30.06</v>
      </c>
      <c r="O1648" s="180" vm="7894">
        <f ca="1"/>
        <v>1498144</v>
      </c>
      <c r="Q1648" s="182">
        <f t="shared" ca="1" si="51"/>
        <v>4.0662619270893915E-2</v>
      </c>
    </row>
    <row r="1649" spans="1:17" x14ac:dyDescent="0.25">
      <c r="A1649" s="178">
        <f t="shared" si="52"/>
        <v>1645</v>
      </c>
      <c r="B1649" s="178" vm="7885">
        <f ca="1"/>
        <v>44602</v>
      </c>
      <c r="C1649" s="178" vm="1752">
        <f ca="1"/>
        <v>105.22</v>
      </c>
      <c r="D1649" s="178" vm="7886">
        <f ca="1"/>
        <v>105.44</v>
      </c>
      <c r="E1649" s="178" vm="7887">
        <f ca="1"/>
        <v>111.18</v>
      </c>
      <c r="F1649" s="178" vm="937">
        <f ca="1"/>
        <v>104.16</v>
      </c>
      <c r="G1649" s="178" vm="7888">
        <f ca="1"/>
        <v>1599827</v>
      </c>
      <c r="I1649" s="178">
        <f ca="1"/>
        <v>865</v>
      </c>
      <c r="J1649" s="180" vm="7880">
        <f ca="1"/>
        <v>43473</v>
      </c>
      <c r="K1649" s="180" vm="7881">
        <f ca="1"/>
        <v>30.12</v>
      </c>
      <c r="L1649" s="180" vm="7882">
        <f ca="1"/>
        <v>29.51</v>
      </c>
      <c r="M1649" s="180" vm="7883">
        <f ca="1"/>
        <v>30.75</v>
      </c>
      <c r="N1649" s="180" vm="7647">
        <f ca="1"/>
        <v>29.27</v>
      </c>
      <c r="O1649" s="180" vm="7884">
        <f ca="1"/>
        <v>2229298</v>
      </c>
      <c r="Q1649" s="182">
        <f t="shared" ca="1" si="51"/>
        <v>3.204861905206282E-2</v>
      </c>
    </row>
    <row r="1650" spans="1:17" x14ac:dyDescent="0.25">
      <c r="A1650" s="178">
        <f t="shared" si="52"/>
        <v>1646</v>
      </c>
      <c r="B1650" s="178" vm="7875">
        <f ca="1"/>
        <v>44603</v>
      </c>
      <c r="C1650" s="178" vm="7876">
        <f ca="1"/>
        <v>98.2</v>
      </c>
      <c r="D1650" s="178" vm="7877">
        <f ca="1"/>
        <v>104.78</v>
      </c>
      <c r="E1650" s="178" vm="1771">
        <f ca="1"/>
        <v>105.7</v>
      </c>
      <c r="F1650" s="178" vm="7878">
        <f ca="1"/>
        <v>96.55</v>
      </c>
      <c r="G1650" s="178" vm="7879">
        <f ca="1"/>
        <v>2263513</v>
      </c>
      <c r="I1650" s="178">
        <f ca="1"/>
        <v>864</v>
      </c>
      <c r="J1650" s="180" vm="7871">
        <f ca="1"/>
        <v>43472</v>
      </c>
      <c r="K1650" s="180" vm="7656">
        <f ca="1"/>
        <v>29.17</v>
      </c>
      <c r="L1650" s="180" vm="7627">
        <f ca="1"/>
        <v>27.77</v>
      </c>
      <c r="M1650" s="180" vm="7872">
        <f ca="1"/>
        <v>29.84</v>
      </c>
      <c r="N1650" s="180" vm="7873">
        <f ca="1"/>
        <v>27.7</v>
      </c>
      <c r="O1650" s="180" vm="7874">
        <f ca="1"/>
        <v>2139122</v>
      </c>
      <c r="Q1650" s="182">
        <f t="shared" ca="1" si="51"/>
        <v>5.1347425004743048E-2</v>
      </c>
    </row>
    <row r="1651" spans="1:17" x14ac:dyDescent="0.25">
      <c r="A1651" s="178">
        <f t="shared" si="52"/>
        <v>1647</v>
      </c>
      <c r="B1651" s="178" vm="7865">
        <f ca="1"/>
        <v>44606</v>
      </c>
      <c r="C1651" s="178" vm="7866">
        <f ca="1"/>
        <v>97.73</v>
      </c>
      <c r="D1651" s="178" vm="7867">
        <f ca="1"/>
        <v>99.18</v>
      </c>
      <c r="E1651" s="178" vm="7868">
        <f ca="1"/>
        <v>100.93</v>
      </c>
      <c r="F1651" s="178" vm="7869">
        <f ca="1"/>
        <v>96.8001</v>
      </c>
      <c r="G1651" s="178" vm="7870">
        <f ca="1"/>
        <v>1455611</v>
      </c>
      <c r="I1651" s="178">
        <f ca="1"/>
        <v>863</v>
      </c>
      <c r="J1651" s="180" vm="7860">
        <f ca="1"/>
        <v>43469</v>
      </c>
      <c r="K1651" s="180" vm="7861">
        <f ca="1"/>
        <v>27.71</v>
      </c>
      <c r="L1651" s="180" vm="7548">
        <f ca="1"/>
        <v>27.54</v>
      </c>
      <c r="M1651" s="180" vm="7862">
        <f ca="1"/>
        <v>27.99</v>
      </c>
      <c r="N1651" s="180" vm="7863">
        <f ca="1"/>
        <v>27.1</v>
      </c>
      <c r="O1651" s="180" vm="7864">
        <f ca="1"/>
        <v>1155404</v>
      </c>
      <c r="Q1651" s="182">
        <f t="shared" ca="1" si="51"/>
        <v>2.3367255248677155E-2</v>
      </c>
    </row>
    <row r="1652" spans="1:17" x14ac:dyDescent="0.25">
      <c r="A1652" s="178">
        <f t="shared" si="52"/>
        <v>1648</v>
      </c>
      <c r="B1652" s="178" vm="7856">
        <f ca="1"/>
        <v>44607</v>
      </c>
      <c r="C1652" s="178" vm="5688">
        <f ca="1"/>
        <v>101.23</v>
      </c>
      <c r="D1652" s="178" vm="7857">
        <f ca="1"/>
        <v>100.3</v>
      </c>
      <c r="E1652" s="178" vm="98">
        <f ca="1"/>
        <v>102.01</v>
      </c>
      <c r="F1652" s="178" vm="7858">
        <f ca="1"/>
        <v>99.08</v>
      </c>
      <c r="G1652" s="178" vm="7859">
        <f ca="1"/>
        <v>1746140</v>
      </c>
      <c r="I1652" s="178">
        <f ca="1"/>
        <v>862</v>
      </c>
      <c r="J1652" s="180" vm="7851">
        <f ca="1"/>
        <v>43468</v>
      </c>
      <c r="K1652" s="180" vm="7852">
        <f ca="1"/>
        <v>27.07</v>
      </c>
      <c r="L1652" s="180" vm="7655">
        <f ca="1"/>
        <v>27.3</v>
      </c>
      <c r="M1652" s="180" vm="7853">
        <f ca="1"/>
        <v>28.184999999999999</v>
      </c>
      <c r="N1652" s="180" vm="7854">
        <f ca="1"/>
        <v>26.8</v>
      </c>
      <c r="O1652" s="180" vm="7855">
        <f ca="1"/>
        <v>1152548</v>
      </c>
      <c r="Q1652" s="182">
        <f t="shared" ca="1" si="51"/>
        <v>-1.9389669096894522E-2</v>
      </c>
    </row>
    <row r="1653" spans="1:17" x14ac:dyDescent="0.25">
      <c r="A1653" s="178">
        <f t="shared" si="52"/>
        <v>1649</v>
      </c>
      <c r="B1653" s="178" vm="7847">
        <f ca="1"/>
        <v>44608</v>
      </c>
      <c r="C1653" s="178" vm="4412">
        <f ca="1"/>
        <v>94.8</v>
      </c>
      <c r="D1653" s="178" vm="629">
        <f ca="1"/>
        <v>93.8</v>
      </c>
      <c r="E1653" s="178" vm="7848">
        <f ca="1"/>
        <v>97.899900000000002</v>
      </c>
      <c r="F1653" s="178" vm="7849">
        <f ca="1"/>
        <v>93.01</v>
      </c>
      <c r="G1653" s="178" vm="7850">
        <f ca="1"/>
        <v>4126461</v>
      </c>
      <c r="I1653" s="178">
        <f ca="1"/>
        <v>861</v>
      </c>
      <c r="J1653" s="180" vm="7843">
        <f ca="1"/>
        <v>43467</v>
      </c>
      <c r="K1653" s="180" vm="7844">
        <f ca="1"/>
        <v>27.6</v>
      </c>
      <c r="L1653" s="180" vm="7559">
        <f ca="1"/>
        <v>26.11</v>
      </c>
      <c r="M1653" s="180" vm="7845">
        <f ca="1"/>
        <v>27.79</v>
      </c>
      <c r="N1653" s="180" vm="7571">
        <f ca="1"/>
        <v>25.74</v>
      </c>
      <c r="O1653" s="180" vm="7846">
        <f ca="1"/>
        <v>1985633</v>
      </c>
      <c r="Q1653" s="182">
        <f t="shared" ca="1" si="51"/>
        <v>6.0488761480650952E-2</v>
      </c>
    </row>
    <row r="1654" spans="1:17" x14ac:dyDescent="0.25">
      <c r="A1654" s="178">
        <f t="shared" si="52"/>
        <v>1650</v>
      </c>
      <c r="B1654" s="178" vm="7837">
        <f ca="1"/>
        <v>44609</v>
      </c>
      <c r="C1654" s="178" vm="7838">
        <f ca="1"/>
        <v>82.09</v>
      </c>
      <c r="D1654" s="178" vm="7839">
        <f ca="1"/>
        <v>94.54</v>
      </c>
      <c r="E1654" s="178" vm="7840">
        <f ca="1"/>
        <v>94.76</v>
      </c>
      <c r="F1654" s="178" vm="7841">
        <f ca="1"/>
        <v>82.05</v>
      </c>
      <c r="G1654" s="178" vm="7842">
        <f ca="1"/>
        <v>5147355</v>
      </c>
      <c r="I1654" s="178">
        <f ca="1"/>
        <v>860</v>
      </c>
      <c r="J1654" s="180" vm="7831">
        <f ca="1"/>
        <v>43465</v>
      </c>
      <c r="K1654" s="180" vm="7832">
        <f ca="1"/>
        <v>25.98</v>
      </c>
      <c r="L1654" s="180" vm="7833">
        <f ca="1"/>
        <v>26.93</v>
      </c>
      <c r="M1654" s="180" vm="7834">
        <f ca="1"/>
        <v>27.099599999999999</v>
      </c>
      <c r="N1654" s="180" vm="7835">
        <f ca="1"/>
        <v>25.76</v>
      </c>
      <c r="O1654" s="180" vm="7836">
        <f ca="1"/>
        <v>801067</v>
      </c>
      <c r="Q1654" s="182">
        <f t="shared" ca="1" si="51"/>
        <v>-2.5086834429734875E-2</v>
      </c>
    </row>
    <row r="1655" spans="1:17" x14ac:dyDescent="0.25">
      <c r="A1655" s="178">
        <f t="shared" si="52"/>
        <v>1651</v>
      </c>
      <c r="B1655" s="178" vm="7826">
        <f ca="1"/>
        <v>44610</v>
      </c>
      <c r="C1655" s="178" vm="7827">
        <f ca="1"/>
        <v>79.260000000000005</v>
      </c>
      <c r="D1655" s="178" vm="7828">
        <f ca="1"/>
        <v>83.91</v>
      </c>
      <c r="E1655" s="178" vm="7829">
        <f ca="1"/>
        <v>84.03</v>
      </c>
      <c r="F1655" s="178" vm="6593">
        <f ca="1"/>
        <v>78.83</v>
      </c>
      <c r="G1655" s="178" vm="7830">
        <f ca="1"/>
        <v>3415588</v>
      </c>
      <c r="I1655" s="178">
        <f ca="1"/>
        <v>859</v>
      </c>
      <c r="J1655" s="180" vm="7820">
        <f ca="1"/>
        <v>43462</v>
      </c>
      <c r="K1655" s="180" vm="7821">
        <f ca="1"/>
        <v>26.64</v>
      </c>
      <c r="L1655" s="180" vm="7822">
        <f ca="1"/>
        <v>26.61</v>
      </c>
      <c r="M1655" s="180" vm="7823">
        <f ca="1"/>
        <v>27.02</v>
      </c>
      <c r="N1655" s="180" vm="7824">
        <f ca="1"/>
        <v>26.29</v>
      </c>
      <c r="O1655" s="180" vm="7825">
        <f ca="1"/>
        <v>878643</v>
      </c>
      <c r="Q1655" s="182">
        <f t="shared" ca="1" si="51"/>
        <v>-1.5003753752345652E-3</v>
      </c>
    </row>
    <row r="1656" spans="1:17" x14ac:dyDescent="0.25">
      <c r="A1656" s="178">
        <f t="shared" si="52"/>
        <v>1652</v>
      </c>
      <c r="B1656" s="178" vm="7814">
        <f ca="1"/>
        <v>44614</v>
      </c>
      <c r="C1656" s="178" vm="7815">
        <f ca="1"/>
        <v>81.19</v>
      </c>
      <c r="D1656" s="178" vm="7816">
        <f ca="1"/>
        <v>78.489999999999995</v>
      </c>
      <c r="E1656" s="178" vm="7817">
        <f ca="1"/>
        <v>83.66</v>
      </c>
      <c r="F1656" s="178" vm="7818">
        <f ca="1"/>
        <v>78.150000000000006</v>
      </c>
      <c r="G1656" s="178" vm="7819">
        <f ca="1"/>
        <v>2533699</v>
      </c>
      <c r="I1656" s="178">
        <f ca="1"/>
        <v>858</v>
      </c>
      <c r="J1656" s="180" vm="7810">
        <f ca="1"/>
        <v>43461</v>
      </c>
      <c r="K1656" s="180" vm="7811">
        <f ca="1"/>
        <v>26.68</v>
      </c>
      <c r="L1656" s="180" vm="7812">
        <f ca="1"/>
        <v>26.01</v>
      </c>
      <c r="M1656" s="180" vm="7811">
        <f ca="1"/>
        <v>26.68</v>
      </c>
      <c r="N1656" s="180" vm="7493">
        <f ca="1"/>
        <v>25.51</v>
      </c>
      <c r="O1656" s="180" vm="7813">
        <f ca="1"/>
        <v>985617</v>
      </c>
      <c r="Q1656" s="182">
        <f t="shared" ca="1" si="51"/>
        <v>7.9022048084132074E-3</v>
      </c>
    </row>
    <row r="1657" spans="1:17" x14ac:dyDescent="0.25">
      <c r="A1657" s="178">
        <f t="shared" si="52"/>
        <v>1653</v>
      </c>
      <c r="B1657" s="178" vm="7806">
        <f ca="1"/>
        <v>44615</v>
      </c>
      <c r="C1657" s="178" vm="7764">
        <f ca="1"/>
        <v>79.78</v>
      </c>
      <c r="D1657" s="178" vm="4108">
        <f ca="1"/>
        <v>82.25</v>
      </c>
      <c r="E1657" s="178" vm="7807">
        <f ca="1"/>
        <v>83.06</v>
      </c>
      <c r="F1657" s="178" vm="7808">
        <f ca="1"/>
        <v>79.44</v>
      </c>
      <c r="G1657" s="178" vm="7809">
        <f ca="1"/>
        <v>1984870</v>
      </c>
      <c r="I1657" s="178">
        <f ca="1"/>
        <v>857</v>
      </c>
      <c r="J1657" s="180" vm="7800">
        <f ca="1"/>
        <v>43460</v>
      </c>
      <c r="K1657" s="180" vm="7801">
        <f ca="1"/>
        <v>26.47</v>
      </c>
      <c r="L1657" s="180" vm="7802">
        <f ca="1"/>
        <v>24.21</v>
      </c>
      <c r="M1657" s="180" vm="7803">
        <f ca="1"/>
        <v>26.5</v>
      </c>
      <c r="N1657" s="180" vm="7804">
        <f ca="1"/>
        <v>24.1401</v>
      </c>
      <c r="O1657" s="180" vm="7805">
        <f ca="1"/>
        <v>1256825</v>
      </c>
      <c r="Q1657" s="182">
        <f t="shared" ca="1" si="51"/>
        <v>0.10087911431872801</v>
      </c>
    </row>
    <row r="1658" spans="1:17" x14ac:dyDescent="0.25">
      <c r="A1658" s="178">
        <f t="shared" si="52"/>
        <v>1654</v>
      </c>
      <c r="B1658" s="178" vm="7795">
        <f ca="1"/>
        <v>44616</v>
      </c>
      <c r="C1658" s="178" vm="7796">
        <f ca="1"/>
        <v>83.89</v>
      </c>
      <c r="D1658" s="178" vm="7511">
        <f ca="1"/>
        <v>76.48</v>
      </c>
      <c r="E1658" s="178" vm="7797">
        <f ca="1"/>
        <v>84.069800000000001</v>
      </c>
      <c r="F1658" s="178" vm="7798">
        <f ca="1"/>
        <v>75.709000000000003</v>
      </c>
      <c r="G1658" s="178" vm="7799">
        <f ca="1"/>
        <v>2096929</v>
      </c>
      <c r="I1658" s="178">
        <f ca="1"/>
        <v>856</v>
      </c>
      <c r="J1658" s="180" vm="7789">
        <f ca="1"/>
        <v>43458</v>
      </c>
      <c r="K1658" s="180" vm="7790">
        <f ca="1"/>
        <v>23.93</v>
      </c>
      <c r="L1658" s="180" vm="7791">
        <f ca="1"/>
        <v>24.36</v>
      </c>
      <c r="M1658" s="180" vm="7792">
        <f ca="1"/>
        <v>24.42</v>
      </c>
      <c r="N1658" s="180" vm="7793">
        <f ca="1"/>
        <v>23.64</v>
      </c>
      <c r="O1658" s="180" vm="7794">
        <f ca="1"/>
        <v>665516</v>
      </c>
      <c r="Q1658" s="182">
        <f t="shared" ca="1" si="51"/>
        <v>-2.108823238311263E-2</v>
      </c>
    </row>
    <row r="1659" spans="1:17" x14ac:dyDescent="0.25">
      <c r="A1659" s="178">
        <f t="shared" si="52"/>
        <v>1655</v>
      </c>
      <c r="B1659" s="178" vm="7783">
        <f ca="1"/>
        <v>44617</v>
      </c>
      <c r="C1659" s="178" vm="7784">
        <f ca="1"/>
        <v>83.62</v>
      </c>
      <c r="D1659" s="178" vm="7785">
        <f ca="1"/>
        <v>83.14</v>
      </c>
      <c r="E1659" s="178" vm="7786">
        <f ca="1"/>
        <v>84.44</v>
      </c>
      <c r="F1659" s="178" vm="7787">
        <f ca="1"/>
        <v>80.81</v>
      </c>
      <c r="G1659" s="178" vm="7788">
        <f ca="1"/>
        <v>1510129</v>
      </c>
      <c r="I1659" s="178">
        <f ca="1"/>
        <v>855</v>
      </c>
      <c r="J1659" s="180" vm="7779">
        <f ca="1"/>
        <v>43455</v>
      </c>
      <c r="K1659" s="180" vm="7780">
        <f ca="1"/>
        <v>24.44</v>
      </c>
      <c r="L1659" s="180" vm="7781">
        <f ca="1"/>
        <v>24.33</v>
      </c>
      <c r="M1659" s="180" vm="7572">
        <f ca="1"/>
        <v>25.2</v>
      </c>
      <c r="N1659" s="180" vm="7781">
        <f ca="1"/>
        <v>24.33</v>
      </c>
      <c r="O1659" s="180" vm="7782">
        <f ca="1"/>
        <v>2428543</v>
      </c>
      <c r="Q1659" s="182">
        <f t="shared" ca="1" si="51"/>
        <v>6.15639128931352E-3</v>
      </c>
    </row>
    <row r="1660" spans="1:17" x14ac:dyDescent="0.25">
      <c r="A1660" s="178">
        <f t="shared" si="52"/>
        <v>1656</v>
      </c>
      <c r="B1660" s="178" vm="7774">
        <f ca="1"/>
        <v>44620</v>
      </c>
      <c r="C1660" s="178" vm="7765">
        <f ca="1"/>
        <v>83.73</v>
      </c>
      <c r="D1660" s="178" vm="7775">
        <f ca="1"/>
        <v>82.06</v>
      </c>
      <c r="E1660" s="178" vm="7776">
        <f ca="1"/>
        <v>84.21</v>
      </c>
      <c r="F1660" s="178" vm="7777">
        <f ca="1"/>
        <v>80.64</v>
      </c>
      <c r="G1660" s="178" vm="7778">
        <f ca="1"/>
        <v>1801074</v>
      </c>
      <c r="I1660" s="178">
        <f ca="1"/>
        <v>854</v>
      </c>
      <c r="J1660" s="180" vm="7769">
        <f ca="1"/>
        <v>43454</v>
      </c>
      <c r="K1660" s="180" vm="7770">
        <f ca="1"/>
        <v>24.29</v>
      </c>
      <c r="L1660" s="180" vm="7771">
        <f ca="1"/>
        <v>24.53</v>
      </c>
      <c r="M1660" s="180" vm="7572">
        <f ca="1"/>
        <v>25.2</v>
      </c>
      <c r="N1660" s="180" vm="7772">
        <f ca="1"/>
        <v>23.67</v>
      </c>
      <c r="O1660" s="180" vm="7773">
        <f ca="1"/>
        <v>1418403</v>
      </c>
      <c r="Q1660" s="182">
        <f t="shared" ca="1" si="51"/>
        <v>-2.7209800487145861E-2</v>
      </c>
    </row>
    <row r="1661" spans="1:17" x14ac:dyDescent="0.25">
      <c r="A1661" s="178">
        <f t="shared" si="52"/>
        <v>1657</v>
      </c>
      <c r="B1661" s="178" vm="7763">
        <f ca="1"/>
        <v>44621</v>
      </c>
      <c r="C1661" s="178" vm="7764">
        <f ca="1"/>
        <v>79.78</v>
      </c>
      <c r="D1661" s="178" vm="7765">
        <f ca="1"/>
        <v>83.73</v>
      </c>
      <c r="E1661" s="178" vm="7766">
        <f ca="1"/>
        <v>84.24</v>
      </c>
      <c r="F1661" s="178" vm="7767">
        <f ca="1"/>
        <v>79.39</v>
      </c>
      <c r="G1661" s="178" vm="7768">
        <f ca="1"/>
        <v>1543452</v>
      </c>
      <c r="I1661" s="178">
        <f ca="1"/>
        <v>853</v>
      </c>
      <c r="J1661" s="180" vm="7757">
        <f ca="1"/>
        <v>43453</v>
      </c>
      <c r="K1661" s="180" vm="7758">
        <f ca="1"/>
        <v>24.96</v>
      </c>
      <c r="L1661" s="180" vm="7759">
        <f ca="1"/>
        <v>25.08</v>
      </c>
      <c r="M1661" s="180" vm="7760">
        <f ca="1"/>
        <v>25.47</v>
      </c>
      <c r="N1661" s="180" vm="7761">
        <f ca="1"/>
        <v>24.81</v>
      </c>
      <c r="O1661" s="180" vm="7762">
        <f ca="1"/>
        <v>922186</v>
      </c>
      <c r="Q1661" s="182">
        <f t="shared" ca="1" si="51"/>
        <v>-7.980888331012877E-3</v>
      </c>
    </row>
    <row r="1662" spans="1:17" x14ac:dyDescent="0.25">
      <c r="A1662" s="178">
        <f t="shared" si="52"/>
        <v>1658</v>
      </c>
      <c r="B1662" s="178" vm="7752">
        <f ca="1"/>
        <v>44622</v>
      </c>
      <c r="C1662" s="178" vm="7753">
        <f ca="1"/>
        <v>82.67</v>
      </c>
      <c r="D1662" s="178" vm="6497">
        <f ca="1"/>
        <v>80.73</v>
      </c>
      <c r="E1662" s="178" vm="7754">
        <f ca="1"/>
        <v>83.94</v>
      </c>
      <c r="F1662" s="178" vm="7755">
        <f ca="1"/>
        <v>80</v>
      </c>
      <c r="G1662" s="178" vm="7756">
        <f ca="1"/>
        <v>1412368</v>
      </c>
      <c r="I1662" s="178">
        <f ca="1"/>
        <v>852</v>
      </c>
      <c r="J1662" s="180" vm="7747">
        <f ca="1"/>
        <v>43452</v>
      </c>
      <c r="K1662" s="180" vm="7748">
        <f ca="1"/>
        <v>25.16</v>
      </c>
      <c r="L1662" s="180" vm="7749">
        <f ca="1"/>
        <v>25.33</v>
      </c>
      <c r="M1662" s="180" vm="7538">
        <f ca="1"/>
        <v>25.92</v>
      </c>
      <c r="N1662" s="180" vm="7750">
        <f ca="1"/>
        <v>24.99</v>
      </c>
      <c r="O1662" s="180" vm="7751">
        <f ca="1"/>
        <v>1221815</v>
      </c>
      <c r="Q1662" s="182">
        <f t="shared" ca="1" si="51"/>
        <v>-1.1916585322791023E-3</v>
      </c>
    </row>
    <row r="1663" spans="1:17" x14ac:dyDescent="0.25">
      <c r="A1663" s="178">
        <f t="shared" si="52"/>
        <v>1659</v>
      </c>
      <c r="B1663" s="178" vm="7741">
        <f ca="1"/>
        <v>44623</v>
      </c>
      <c r="C1663" s="178" vm="7742">
        <f ca="1"/>
        <v>77.03</v>
      </c>
      <c r="D1663" s="178" vm="7743">
        <f ca="1"/>
        <v>82.66</v>
      </c>
      <c r="E1663" s="178" vm="7744">
        <f ca="1"/>
        <v>83.219899999999996</v>
      </c>
      <c r="F1663" s="178" vm="7745">
        <f ca="1"/>
        <v>76.180000000000007</v>
      </c>
      <c r="G1663" s="178" vm="7746">
        <f ca="1"/>
        <v>2020350</v>
      </c>
      <c r="I1663" s="178">
        <f ca="1"/>
        <v>851</v>
      </c>
      <c r="J1663" s="180" vm="7737">
        <f ca="1"/>
        <v>43451</v>
      </c>
      <c r="K1663" s="180" vm="7507">
        <f ca="1"/>
        <v>25.19</v>
      </c>
      <c r="L1663" s="180" vm="7738">
        <f ca="1"/>
        <v>25.22</v>
      </c>
      <c r="M1663" s="180" vm="7688">
        <f ca="1"/>
        <v>25.75</v>
      </c>
      <c r="N1663" s="180" vm="7739">
        <f ca="1"/>
        <v>24.64</v>
      </c>
      <c r="O1663" s="180" vm="7740">
        <f ca="1"/>
        <v>1159167</v>
      </c>
      <c r="Q1663" s="182">
        <f t="shared" ca="1" si="51"/>
        <v>-7.9083053520681637E-3</v>
      </c>
    </row>
    <row r="1664" spans="1:17" x14ac:dyDescent="0.25">
      <c r="A1664" s="178">
        <f t="shared" si="52"/>
        <v>1660</v>
      </c>
      <c r="B1664" s="178" vm="7733">
        <f ca="1"/>
        <v>44624</v>
      </c>
      <c r="C1664" s="178" vm="7734">
        <f ca="1"/>
        <v>71.73</v>
      </c>
      <c r="D1664" s="178" vm="6325">
        <f ca="1"/>
        <v>76.3</v>
      </c>
      <c r="E1664" s="178" vm="6074">
        <f ca="1"/>
        <v>77.09</v>
      </c>
      <c r="F1664" s="178" vm="7735">
        <f ca="1"/>
        <v>70.640100000000004</v>
      </c>
      <c r="G1664" s="178" vm="7736">
        <f ca="1"/>
        <v>2115724</v>
      </c>
      <c r="I1664" s="178">
        <f ca="1"/>
        <v>850</v>
      </c>
      <c r="J1664" s="180" vm="7727">
        <f ca="1"/>
        <v>43448</v>
      </c>
      <c r="K1664" s="180" vm="7728">
        <f ca="1"/>
        <v>25.39</v>
      </c>
      <c r="L1664" s="180" vm="7729">
        <f ca="1"/>
        <v>25.07</v>
      </c>
      <c r="M1664" s="180" vm="7730">
        <f ca="1"/>
        <v>25.95</v>
      </c>
      <c r="N1664" s="180" vm="7731">
        <f ca="1"/>
        <v>25.026900000000001</v>
      </c>
      <c r="O1664" s="180" vm="7732">
        <f ca="1"/>
        <v>958794</v>
      </c>
      <c r="Q1664" s="182">
        <f t="shared" ca="1" si="51"/>
        <v>-3.9377830790378619E-4</v>
      </c>
    </row>
    <row r="1665" spans="1:17" x14ac:dyDescent="0.25">
      <c r="A1665" s="178">
        <f t="shared" si="52"/>
        <v>1661</v>
      </c>
      <c r="B1665" s="178" vm="7721">
        <f ca="1"/>
        <v>44627</v>
      </c>
      <c r="C1665" s="178" vm="7722">
        <f ca="1"/>
        <v>67.44</v>
      </c>
      <c r="D1665" s="178" vm="7723">
        <f ca="1"/>
        <v>73.430000000000007</v>
      </c>
      <c r="E1665" s="178" vm="7724">
        <f ca="1"/>
        <v>73.853999999999999</v>
      </c>
      <c r="F1665" s="178" vm="7725">
        <f ca="1"/>
        <v>67.25</v>
      </c>
      <c r="G1665" s="178" vm="7726">
        <f ca="1"/>
        <v>2404742</v>
      </c>
      <c r="I1665" s="178">
        <f ca="1"/>
        <v>849</v>
      </c>
      <c r="J1665" s="180" vm="7716">
        <f ca="1"/>
        <v>43447</v>
      </c>
      <c r="K1665" s="180" vm="7717">
        <f ca="1"/>
        <v>25.4</v>
      </c>
      <c r="L1665" s="180" vm="7718">
        <f ca="1"/>
        <v>26.13</v>
      </c>
      <c r="M1665" s="180" vm="7719">
        <f ca="1"/>
        <v>26.26</v>
      </c>
      <c r="N1665" s="180" vm="7689">
        <f ca="1"/>
        <v>24.95</v>
      </c>
      <c r="O1665" s="180" vm="7720">
        <f ca="1"/>
        <v>697731</v>
      </c>
      <c r="Q1665" s="182">
        <f t="shared" ca="1" si="51"/>
        <v>-2.2192851650166229E-2</v>
      </c>
    </row>
    <row r="1666" spans="1:17" x14ac:dyDescent="0.25">
      <c r="A1666" s="178">
        <f t="shared" si="52"/>
        <v>1662</v>
      </c>
      <c r="B1666" s="178" vm="7710">
        <f ca="1"/>
        <v>44628</v>
      </c>
      <c r="C1666" s="178" vm="7711">
        <f ca="1"/>
        <v>69.03</v>
      </c>
      <c r="D1666" s="178" vm="7712">
        <f ca="1"/>
        <v>67.97</v>
      </c>
      <c r="E1666" s="178" vm="7713">
        <f ca="1"/>
        <v>72.12</v>
      </c>
      <c r="F1666" s="178" vm="7714">
        <f ca="1"/>
        <v>67.03</v>
      </c>
      <c r="G1666" s="178" vm="7715">
        <f ca="1"/>
        <v>2464957</v>
      </c>
      <c r="I1666" s="178">
        <f ca="1"/>
        <v>848</v>
      </c>
      <c r="J1666" s="180" vm="7705">
        <f ca="1"/>
        <v>43446</v>
      </c>
      <c r="K1666" s="180" vm="7706">
        <f ca="1"/>
        <v>25.97</v>
      </c>
      <c r="L1666" s="180" vm="7707">
        <f ca="1"/>
        <v>25.86</v>
      </c>
      <c r="M1666" s="180" vm="7708">
        <f ca="1"/>
        <v>26.4526</v>
      </c>
      <c r="N1666" s="180" vm="7668">
        <f ca="1"/>
        <v>25.44</v>
      </c>
      <c r="O1666" s="180" vm="7709">
        <f ca="1"/>
        <v>748428</v>
      </c>
      <c r="Q1666" s="182">
        <f t="shared" ca="1" si="51"/>
        <v>9.2843993810043119E-3</v>
      </c>
    </row>
    <row r="1667" spans="1:17" x14ac:dyDescent="0.25">
      <c r="A1667" s="178">
        <f t="shared" si="52"/>
        <v>1663</v>
      </c>
      <c r="B1667" s="178" vm="7699">
        <f ca="1"/>
        <v>44629</v>
      </c>
      <c r="C1667" s="178" vm="7700">
        <f ca="1"/>
        <v>73.17</v>
      </c>
      <c r="D1667" s="178" vm="7701">
        <f ca="1"/>
        <v>71.62</v>
      </c>
      <c r="E1667" s="178" vm="7702">
        <f ca="1"/>
        <v>75.09</v>
      </c>
      <c r="F1667" s="178" vm="7703">
        <f ca="1"/>
        <v>71.59</v>
      </c>
      <c r="G1667" s="178" vm="7704">
        <f ca="1"/>
        <v>2393990</v>
      </c>
      <c r="I1667" s="178">
        <f ca="1"/>
        <v>847</v>
      </c>
      <c r="J1667" s="180" vm="7694">
        <f ca="1"/>
        <v>43445</v>
      </c>
      <c r="K1667" s="180" vm="7592">
        <f ca="1"/>
        <v>25.73</v>
      </c>
      <c r="L1667" s="180" vm="7695">
        <f ca="1"/>
        <v>25.83</v>
      </c>
      <c r="M1667" s="180" vm="7696">
        <f ca="1"/>
        <v>26.02</v>
      </c>
      <c r="N1667" s="180" vm="7697">
        <f ca="1"/>
        <v>25.45</v>
      </c>
      <c r="O1667" s="180" vm="7698">
        <f ca="1"/>
        <v>681269</v>
      </c>
      <c r="Q1667" s="182">
        <f t="shared" ca="1" si="51"/>
        <v>9.3714079056288063E-3</v>
      </c>
    </row>
    <row r="1668" spans="1:17" x14ac:dyDescent="0.25">
      <c r="A1668" s="178">
        <f t="shared" si="52"/>
        <v>1664</v>
      </c>
      <c r="B1668" s="178" vm="7691">
        <f ca="1"/>
        <v>44630</v>
      </c>
      <c r="C1668" s="178" vm="7692">
        <f ca="1"/>
        <v>73.150000000000006</v>
      </c>
      <c r="D1668" s="178" vm="6434">
        <f ca="1"/>
        <v>71.25</v>
      </c>
      <c r="E1668" s="178" vm="6621">
        <f ca="1"/>
        <v>73.599999999999994</v>
      </c>
      <c r="F1668" s="178" vm="7455">
        <f ca="1"/>
        <v>70.739999999999995</v>
      </c>
      <c r="G1668" s="178" vm="7693">
        <f ca="1"/>
        <v>1070881</v>
      </c>
      <c r="I1668" s="178">
        <f ca="1"/>
        <v>846</v>
      </c>
      <c r="J1668" s="180" vm="7686">
        <f ca="1"/>
        <v>43444</v>
      </c>
      <c r="K1668" s="180" vm="7687">
        <f ca="1"/>
        <v>25.49</v>
      </c>
      <c r="L1668" s="180" vm="7676">
        <f ca="1"/>
        <v>25</v>
      </c>
      <c r="M1668" s="180" vm="7688">
        <f ca="1"/>
        <v>25.75</v>
      </c>
      <c r="N1668" s="180" vm="7689">
        <f ca="1"/>
        <v>24.95</v>
      </c>
      <c r="O1668" s="180" vm="7690">
        <f ca="1"/>
        <v>1070720</v>
      </c>
      <c r="Q1668" s="182">
        <f t="shared" ca="1" si="51"/>
        <v>1.9410393519823169E-2</v>
      </c>
    </row>
    <row r="1669" spans="1:17" x14ac:dyDescent="0.25">
      <c r="A1669" s="178">
        <f t="shared" si="52"/>
        <v>1665</v>
      </c>
      <c r="B1669" s="178" vm="7681">
        <f ca="1"/>
        <v>44631</v>
      </c>
      <c r="C1669" s="178" vm="7682">
        <f ca="1"/>
        <v>70.14</v>
      </c>
      <c r="D1669" s="178" vm="7683">
        <f ca="1"/>
        <v>73.94</v>
      </c>
      <c r="E1669" s="178" vm="6639">
        <f ca="1"/>
        <v>74.14</v>
      </c>
      <c r="F1669" s="178" vm="7684">
        <f ca="1"/>
        <v>69.95</v>
      </c>
      <c r="G1669" s="178" vm="7685">
        <f ca="1"/>
        <v>1258125</v>
      </c>
      <c r="I1669" s="178">
        <f ca="1"/>
        <v>845</v>
      </c>
      <c r="J1669" s="180" vm="7675">
        <f ca="1"/>
        <v>43441</v>
      </c>
      <c r="K1669" s="180" vm="7676">
        <f ca="1"/>
        <v>25</v>
      </c>
      <c r="L1669" s="180" vm="7677">
        <f ca="1"/>
        <v>26.4</v>
      </c>
      <c r="M1669" s="180" vm="7678">
        <f ca="1"/>
        <v>26.669899999999998</v>
      </c>
      <c r="N1669" s="180" vm="7679">
        <f ca="1"/>
        <v>24.65</v>
      </c>
      <c r="O1669" s="180" vm="7680">
        <f ca="1"/>
        <v>1349165</v>
      </c>
      <c r="Q1669" s="182">
        <f t="shared" ca="1" si="51"/>
        <v>-5.1073270184000527E-2</v>
      </c>
    </row>
    <row r="1670" spans="1:17" x14ac:dyDescent="0.25">
      <c r="A1670" s="178">
        <f t="shared" si="52"/>
        <v>1666</v>
      </c>
      <c r="B1670" s="178" vm="7670">
        <f ca="1"/>
        <v>44634</v>
      </c>
      <c r="C1670" s="178" vm="7671">
        <f ca="1"/>
        <v>67.569999999999993</v>
      </c>
      <c r="D1670" s="178" vm="7672">
        <f ca="1"/>
        <v>70.62</v>
      </c>
      <c r="E1670" s="178" vm="6434">
        <f ca="1"/>
        <v>71.25</v>
      </c>
      <c r="F1670" s="178" vm="7673">
        <f ca="1"/>
        <v>66.5</v>
      </c>
      <c r="G1670" s="178" vm="7674">
        <f ca="1"/>
        <v>1723175</v>
      </c>
      <c r="I1670" s="178">
        <f ca="1"/>
        <v>844</v>
      </c>
      <c r="J1670" s="180" vm="7665">
        <f ca="1"/>
        <v>43440</v>
      </c>
      <c r="K1670" s="180" vm="7666">
        <f ca="1"/>
        <v>26.31</v>
      </c>
      <c r="L1670" s="180" vm="7549">
        <f ca="1"/>
        <v>26.46</v>
      </c>
      <c r="M1670" s="180" vm="7667">
        <f ca="1"/>
        <v>26.75</v>
      </c>
      <c r="N1670" s="180" vm="7668">
        <f ca="1"/>
        <v>25.44</v>
      </c>
      <c r="O1670" s="180" vm="7669">
        <f ca="1"/>
        <v>4587178</v>
      </c>
      <c r="Q1670" s="182">
        <f t="shared" ref="Q1670:Q1733" ca="1" si="53">LN(K1670/K1671)</f>
        <v>-3.6937607138712782E-2</v>
      </c>
    </row>
    <row r="1671" spans="1:17" x14ac:dyDescent="0.25">
      <c r="A1671" s="178">
        <f t="shared" ref="A1671:A1734" si="54">A1670+1</f>
        <v>1667</v>
      </c>
      <c r="B1671" s="178" vm="7660">
        <f ca="1"/>
        <v>44635</v>
      </c>
      <c r="C1671" s="178" vm="7661">
        <f ca="1"/>
        <v>72.3</v>
      </c>
      <c r="D1671" s="178" vm="7662">
        <f ca="1"/>
        <v>68.12</v>
      </c>
      <c r="E1671" s="178" vm="7663">
        <f ca="1"/>
        <v>72.72</v>
      </c>
      <c r="F1671" s="178" vm="7662">
        <f ca="1"/>
        <v>68.12</v>
      </c>
      <c r="G1671" s="178" vm="7664">
        <f ca="1"/>
        <v>1492659</v>
      </c>
      <c r="I1671" s="178">
        <f ca="1"/>
        <v>843</v>
      </c>
      <c r="J1671" s="180" vm="7654">
        <f ca="1"/>
        <v>43438</v>
      </c>
      <c r="K1671" s="180" vm="7655">
        <f ca="1"/>
        <v>27.3</v>
      </c>
      <c r="L1671" s="180" vm="7656">
        <f ca="1"/>
        <v>29.17</v>
      </c>
      <c r="M1671" s="180" vm="7657">
        <f ca="1"/>
        <v>29.8</v>
      </c>
      <c r="N1671" s="180" vm="7658">
        <f ca="1"/>
        <v>27.12</v>
      </c>
      <c r="O1671" s="180" vm="7659">
        <f ca="1"/>
        <v>1920647</v>
      </c>
      <c r="Q1671" s="182">
        <f t="shared" ca="1" si="53"/>
        <v>-6.3851471986532779E-2</v>
      </c>
    </row>
    <row r="1672" spans="1:17" x14ac:dyDescent="0.25">
      <c r="A1672" s="178">
        <f t="shared" si="54"/>
        <v>1668</v>
      </c>
      <c r="B1672" s="178" vm="7650">
        <f ca="1"/>
        <v>44636</v>
      </c>
      <c r="C1672" s="178" vm="6101">
        <f ca="1"/>
        <v>77.44</v>
      </c>
      <c r="D1672" s="178" vm="7651">
        <f ca="1"/>
        <v>74.680000000000007</v>
      </c>
      <c r="E1672" s="178" vm="7633">
        <f ca="1"/>
        <v>78.75</v>
      </c>
      <c r="F1672" s="178" vm="7652">
        <f ca="1"/>
        <v>74.03</v>
      </c>
      <c r="G1672" s="178" vm="7653">
        <f ca="1"/>
        <v>2373913</v>
      </c>
      <c r="I1672" s="178">
        <f ca="1"/>
        <v>842</v>
      </c>
      <c r="J1672" s="180" vm="7644">
        <f ca="1"/>
        <v>43437</v>
      </c>
      <c r="K1672" s="180" vm="7645">
        <f ca="1"/>
        <v>29.1</v>
      </c>
      <c r="L1672" s="180" vm="7646">
        <f ca="1"/>
        <v>28.44</v>
      </c>
      <c r="M1672" s="180" vm="7647">
        <f ca="1"/>
        <v>29.27</v>
      </c>
      <c r="N1672" s="180" vm="7648">
        <f ca="1"/>
        <v>27.59</v>
      </c>
      <c r="O1672" s="180" vm="7649">
        <f ca="1"/>
        <v>1739492</v>
      </c>
      <c r="Q1672" s="182">
        <f t="shared" ca="1" si="53"/>
        <v>4.5702153480855379E-2</v>
      </c>
    </row>
    <row r="1673" spans="1:17" x14ac:dyDescent="0.25">
      <c r="A1673" s="178">
        <f t="shared" si="54"/>
        <v>1669</v>
      </c>
      <c r="B1673" s="178" vm="7639">
        <f ca="1"/>
        <v>44637</v>
      </c>
      <c r="C1673" s="178" vm="7640">
        <f ca="1"/>
        <v>79.540000000000006</v>
      </c>
      <c r="D1673" s="178" vm="6344">
        <f ca="1"/>
        <v>76.150000000000006</v>
      </c>
      <c r="E1673" s="178" vm="7641">
        <f ca="1"/>
        <v>79.599999999999994</v>
      </c>
      <c r="F1673" s="178" vm="7642">
        <f ca="1"/>
        <v>75.610699999999994</v>
      </c>
      <c r="G1673" s="178" vm="7643">
        <f ca="1"/>
        <v>1489710</v>
      </c>
      <c r="I1673" s="178">
        <f ca="1"/>
        <v>841</v>
      </c>
      <c r="J1673" s="180" vm="7635">
        <f ca="1"/>
        <v>43434</v>
      </c>
      <c r="K1673" s="180" vm="7636">
        <f ca="1"/>
        <v>27.8</v>
      </c>
      <c r="L1673" s="180" vm="7625">
        <f ca="1"/>
        <v>27.09</v>
      </c>
      <c r="M1673" s="180" vm="7637">
        <f ca="1"/>
        <v>28.1675</v>
      </c>
      <c r="N1673" s="180" vm="7604">
        <f ca="1"/>
        <v>26.82</v>
      </c>
      <c r="O1673" s="180" vm="7638">
        <f ca="1"/>
        <v>929752</v>
      </c>
      <c r="Q1673" s="182">
        <f t="shared" ca="1" si="53"/>
        <v>2.5871364599587676E-2</v>
      </c>
    </row>
    <row r="1674" spans="1:17" x14ac:dyDescent="0.25">
      <c r="A1674" s="178">
        <f t="shared" si="54"/>
        <v>1670</v>
      </c>
      <c r="B1674" s="178" vm="7629">
        <f ca="1"/>
        <v>44638</v>
      </c>
      <c r="C1674" s="178" vm="7630">
        <f ca="1"/>
        <v>83.12</v>
      </c>
      <c r="D1674" s="178" vm="7631">
        <f ca="1"/>
        <v>79.42</v>
      </c>
      <c r="E1674" s="178" vm="7632">
        <f ca="1"/>
        <v>83.54</v>
      </c>
      <c r="F1674" s="178" vm="7633">
        <f ca="1"/>
        <v>78.75</v>
      </c>
      <c r="G1674" s="178" vm="7634">
        <f ca="1"/>
        <v>2555017</v>
      </c>
      <c r="I1674" s="178">
        <f ca="1"/>
        <v>840</v>
      </c>
      <c r="J1674" s="180" vm="7624">
        <f ca="1"/>
        <v>43433</v>
      </c>
      <c r="K1674" s="180" vm="7625">
        <f ca="1"/>
        <v>27.09</v>
      </c>
      <c r="L1674" s="180" vm="7626">
        <f ca="1"/>
        <v>27.64</v>
      </c>
      <c r="M1674" s="180" vm="7627">
        <f ca="1"/>
        <v>27.77</v>
      </c>
      <c r="N1674" s="180" vm="7536">
        <f ca="1"/>
        <v>26.59</v>
      </c>
      <c r="O1674" s="180" vm="7628">
        <f ca="1"/>
        <v>834514</v>
      </c>
      <c r="Q1674" s="182">
        <f t="shared" ca="1" si="53"/>
        <v>-2.4431479541600017E-2</v>
      </c>
    </row>
    <row r="1675" spans="1:17" x14ac:dyDescent="0.25">
      <c r="A1675" s="178">
        <f t="shared" si="54"/>
        <v>1671</v>
      </c>
      <c r="B1675" s="178" vm="7619">
        <f ca="1"/>
        <v>44641</v>
      </c>
      <c r="C1675" s="178" vm="7620">
        <f ca="1"/>
        <v>81.45</v>
      </c>
      <c r="D1675" s="178" vm="7621">
        <f ca="1"/>
        <v>83.78</v>
      </c>
      <c r="E1675" s="178" vm="7621">
        <f ca="1"/>
        <v>83.78</v>
      </c>
      <c r="F1675" s="178" vm="7622">
        <f ca="1"/>
        <v>79.790000000000006</v>
      </c>
      <c r="G1675" s="178" vm="7623">
        <f ca="1"/>
        <v>1452145</v>
      </c>
      <c r="I1675" s="178">
        <f ca="1"/>
        <v>839</v>
      </c>
      <c r="J1675" s="180" vm="7613">
        <f ca="1"/>
        <v>43432</v>
      </c>
      <c r="K1675" s="180" vm="7614">
        <f ca="1"/>
        <v>27.76</v>
      </c>
      <c r="L1675" s="180" vm="7615">
        <f ca="1"/>
        <v>26.94</v>
      </c>
      <c r="M1675" s="180" vm="7616">
        <f ca="1"/>
        <v>28.0549</v>
      </c>
      <c r="N1675" s="180" vm="7617">
        <f ca="1"/>
        <v>26.51</v>
      </c>
      <c r="O1675" s="180" vm="7618">
        <f ca="1"/>
        <v>1577403</v>
      </c>
      <c r="Q1675" s="182">
        <f t="shared" ca="1" si="53"/>
        <v>4.2684919850950367E-2</v>
      </c>
    </row>
    <row r="1676" spans="1:17" x14ac:dyDescent="0.25">
      <c r="A1676" s="178">
        <f t="shared" si="54"/>
        <v>1672</v>
      </c>
      <c r="B1676" s="178" vm="7607">
        <f ca="1"/>
        <v>44642</v>
      </c>
      <c r="C1676" s="178" vm="7608">
        <f ca="1"/>
        <v>83.35</v>
      </c>
      <c r="D1676" s="178" vm="7609">
        <f ca="1"/>
        <v>82.23</v>
      </c>
      <c r="E1676" s="178" vm="7610">
        <f ca="1"/>
        <v>84.825000000000003</v>
      </c>
      <c r="F1676" s="178" vm="7611">
        <f ca="1"/>
        <v>82.12</v>
      </c>
      <c r="G1676" s="178" vm="7612">
        <f ca="1"/>
        <v>1353719</v>
      </c>
      <c r="I1676" s="178">
        <f ca="1"/>
        <v>838</v>
      </c>
      <c r="J1676" s="180" vm="7601">
        <f ca="1"/>
        <v>43431</v>
      </c>
      <c r="K1676" s="180" vm="7602">
        <f ca="1"/>
        <v>26.6</v>
      </c>
      <c r="L1676" s="180" vm="7603">
        <f ca="1"/>
        <v>26.15</v>
      </c>
      <c r="M1676" s="180" vm="7604">
        <f ca="1"/>
        <v>26.82</v>
      </c>
      <c r="N1676" s="180" vm="7605">
        <f ca="1"/>
        <v>25.78</v>
      </c>
      <c r="O1676" s="180" vm="7606">
        <f ca="1"/>
        <v>817871</v>
      </c>
      <c r="Q1676" s="182">
        <f t="shared" ca="1" si="53"/>
        <v>4.1439125036751645E-3</v>
      </c>
    </row>
    <row r="1677" spans="1:17" x14ac:dyDescent="0.25">
      <c r="A1677" s="178">
        <f t="shared" si="54"/>
        <v>1673</v>
      </c>
      <c r="B1677" s="178" vm="7596">
        <f ca="1"/>
        <v>44643</v>
      </c>
      <c r="C1677" s="178" vm="6583">
        <f ca="1"/>
        <v>79.16</v>
      </c>
      <c r="D1677" s="178" vm="7597">
        <f ca="1"/>
        <v>82.53</v>
      </c>
      <c r="E1677" s="178" vm="7598">
        <f ca="1"/>
        <v>82.7</v>
      </c>
      <c r="F1677" s="178" vm="7599">
        <f ca="1"/>
        <v>78.8</v>
      </c>
      <c r="G1677" s="178" vm="7600">
        <f ca="1"/>
        <v>1483927</v>
      </c>
      <c r="I1677" s="178">
        <f ca="1"/>
        <v>837</v>
      </c>
      <c r="J1677" s="180" vm="7590">
        <f ca="1"/>
        <v>43430</v>
      </c>
      <c r="K1677" s="180" vm="7591">
        <f ca="1"/>
        <v>26.49</v>
      </c>
      <c r="L1677" s="180" vm="7592">
        <f ca="1"/>
        <v>25.73</v>
      </c>
      <c r="M1677" s="180" vm="7593">
        <f ca="1"/>
        <v>26.89</v>
      </c>
      <c r="N1677" s="180" vm="7594">
        <f ca="1"/>
        <v>25.337499999999999</v>
      </c>
      <c r="O1677" s="180" vm="7595">
        <f ca="1"/>
        <v>1501909</v>
      </c>
      <c r="Q1677" s="182">
        <f t="shared" ca="1" si="53"/>
        <v>3.3784403072544378E-2</v>
      </c>
    </row>
    <row r="1678" spans="1:17" x14ac:dyDescent="0.25">
      <c r="A1678" s="178">
        <f t="shared" si="54"/>
        <v>1674</v>
      </c>
      <c r="B1678" s="178" vm="7584">
        <f ca="1"/>
        <v>44644</v>
      </c>
      <c r="C1678" s="178" vm="7585">
        <f ca="1"/>
        <v>79.2</v>
      </c>
      <c r="D1678" s="178" vm="7586">
        <f ca="1"/>
        <v>79.569999999999993</v>
      </c>
      <c r="E1678" s="178" vm="7587">
        <f ca="1"/>
        <v>80.12</v>
      </c>
      <c r="F1678" s="178" vm="7588">
        <f ca="1"/>
        <v>77.81</v>
      </c>
      <c r="G1678" s="178" vm="7589">
        <f ca="1"/>
        <v>1637227</v>
      </c>
      <c r="I1678" s="178">
        <f ca="1"/>
        <v>836</v>
      </c>
      <c r="J1678" s="180" vm="7578">
        <f ca="1"/>
        <v>43427</v>
      </c>
      <c r="K1678" s="180" vm="7579">
        <f ca="1"/>
        <v>25.61</v>
      </c>
      <c r="L1678" s="180" vm="7580">
        <f ca="1"/>
        <v>25.46</v>
      </c>
      <c r="M1678" s="180" vm="7581">
        <f ca="1"/>
        <v>25.96</v>
      </c>
      <c r="N1678" s="180" vm="7582">
        <f ca="1"/>
        <v>25.11</v>
      </c>
      <c r="O1678" s="180" vm="7583">
        <f ca="1"/>
        <v>264897</v>
      </c>
      <c r="Q1678" s="182">
        <f t="shared" ca="1" si="53"/>
        <v>-1.5606714053446214E-3</v>
      </c>
    </row>
    <row r="1679" spans="1:17" x14ac:dyDescent="0.25">
      <c r="A1679" s="178">
        <f t="shared" si="54"/>
        <v>1675</v>
      </c>
      <c r="B1679" s="178" vm="7574">
        <f ca="1"/>
        <v>44645</v>
      </c>
      <c r="C1679" s="178" vm="7575">
        <f ca="1"/>
        <v>78.040000000000006</v>
      </c>
      <c r="D1679" s="178" vm="3905">
        <f ca="1"/>
        <v>79.5</v>
      </c>
      <c r="E1679" s="178" vm="3905">
        <f ca="1"/>
        <v>79.5</v>
      </c>
      <c r="F1679" s="178" vm="7576">
        <f ca="1"/>
        <v>76.44</v>
      </c>
      <c r="G1679" s="178" vm="7577">
        <f ca="1"/>
        <v>1300198</v>
      </c>
      <c r="I1679" s="178">
        <f ca="1"/>
        <v>835</v>
      </c>
      <c r="J1679" s="180" vm="7568">
        <f ca="1"/>
        <v>43425</v>
      </c>
      <c r="K1679" s="180" vm="7569">
        <f ca="1"/>
        <v>25.65</v>
      </c>
      <c r="L1679" s="180" vm="7570">
        <f ca="1"/>
        <v>25.23</v>
      </c>
      <c r="M1679" s="180" vm="7571">
        <f ca="1"/>
        <v>25.74</v>
      </c>
      <c r="N1679" s="180" vm="7572">
        <f ca="1"/>
        <v>25.2</v>
      </c>
      <c r="O1679" s="180" vm="7573">
        <f ca="1"/>
        <v>798341</v>
      </c>
      <c r="Q1679" s="182">
        <f t="shared" ca="1" si="53"/>
        <v>2.3270622148856286E-2</v>
      </c>
    </row>
    <row r="1680" spans="1:17" x14ac:dyDescent="0.25">
      <c r="A1680" s="178">
        <f t="shared" si="54"/>
        <v>1676</v>
      </c>
      <c r="B1680" s="178" vm="7563">
        <f ca="1"/>
        <v>44648</v>
      </c>
      <c r="C1680" s="178" vm="7564">
        <f ca="1"/>
        <v>79.180000000000007</v>
      </c>
      <c r="D1680" s="178" vm="7565">
        <f ca="1"/>
        <v>78.27</v>
      </c>
      <c r="E1680" s="178" vm="7531">
        <f ca="1"/>
        <v>79.290000000000006</v>
      </c>
      <c r="F1680" s="178" vm="7566">
        <f ca="1"/>
        <v>75.62</v>
      </c>
      <c r="G1680" s="178" vm="7567">
        <f ca="1"/>
        <v>1393946</v>
      </c>
      <c r="I1680" s="178">
        <f ca="1"/>
        <v>834</v>
      </c>
      <c r="J1680" s="180" vm="7557">
        <f ca="1"/>
        <v>43424</v>
      </c>
      <c r="K1680" s="180" vm="7558">
        <f ca="1"/>
        <v>25.06</v>
      </c>
      <c r="L1680" s="180" vm="7559">
        <f ca="1"/>
        <v>26.11</v>
      </c>
      <c r="M1680" s="180" vm="7560">
        <f ca="1"/>
        <v>26.36</v>
      </c>
      <c r="N1680" s="180" vm="7561">
        <f ca="1"/>
        <v>24.86</v>
      </c>
      <c r="O1680" s="180" vm="7562">
        <f ca="1"/>
        <v>1498399</v>
      </c>
      <c r="Q1680" s="182">
        <f t="shared" ca="1" si="53"/>
        <v>-6.4513580682905441E-2</v>
      </c>
    </row>
    <row r="1681" spans="1:17" x14ac:dyDescent="0.25">
      <c r="A1681" s="178">
        <f t="shared" si="54"/>
        <v>1677</v>
      </c>
      <c r="B1681" s="178" vm="7551">
        <f ca="1"/>
        <v>44649</v>
      </c>
      <c r="C1681" s="178" vm="7552">
        <f ca="1"/>
        <v>83.38</v>
      </c>
      <c r="D1681" s="178" vm="7553">
        <f ca="1"/>
        <v>80.83</v>
      </c>
      <c r="E1681" s="178" vm="7554">
        <f ca="1"/>
        <v>84.17</v>
      </c>
      <c r="F1681" s="178" vm="7555">
        <f ca="1"/>
        <v>80.239999999999995</v>
      </c>
      <c r="G1681" s="178" vm="7556">
        <f ca="1"/>
        <v>1390022</v>
      </c>
      <c r="I1681" s="178">
        <f ca="1"/>
        <v>833</v>
      </c>
      <c r="J1681" s="180" vm="7546">
        <f ca="1"/>
        <v>43423</v>
      </c>
      <c r="K1681" s="180" vm="7547">
        <f ca="1"/>
        <v>26.73</v>
      </c>
      <c r="L1681" s="180" vm="7535">
        <f ca="1"/>
        <v>27.32</v>
      </c>
      <c r="M1681" s="180" vm="7548">
        <f ca="1"/>
        <v>27.54</v>
      </c>
      <c r="N1681" s="180" vm="7549">
        <f ca="1"/>
        <v>26.46</v>
      </c>
      <c r="O1681" s="180" vm="7550">
        <f ca="1"/>
        <v>1635095</v>
      </c>
      <c r="Q1681" s="182">
        <f t="shared" ca="1" si="53"/>
        <v>-2.1832504551761674E-2</v>
      </c>
    </row>
    <row r="1682" spans="1:17" x14ac:dyDescent="0.25">
      <c r="A1682" s="178">
        <f t="shared" si="54"/>
        <v>1678</v>
      </c>
      <c r="B1682" s="178" vm="7540">
        <f ca="1"/>
        <v>44650</v>
      </c>
      <c r="C1682" s="178" vm="7541">
        <f ca="1"/>
        <v>79.56</v>
      </c>
      <c r="D1682" s="178" vm="7542">
        <f ca="1"/>
        <v>82.8</v>
      </c>
      <c r="E1682" s="178" vm="7543">
        <f ca="1"/>
        <v>82.84</v>
      </c>
      <c r="F1682" s="178" vm="7544">
        <f ca="1"/>
        <v>78.73</v>
      </c>
      <c r="G1682" s="178" vm="7545">
        <f ca="1"/>
        <v>1358863</v>
      </c>
      <c r="I1682" s="178">
        <f ca="1"/>
        <v>832</v>
      </c>
      <c r="J1682" s="180" vm="7534">
        <f ca="1"/>
        <v>43420</v>
      </c>
      <c r="K1682" s="180" vm="7535">
        <f ca="1"/>
        <v>27.32</v>
      </c>
      <c r="L1682" s="180" vm="7536">
        <f ca="1"/>
        <v>26.59</v>
      </c>
      <c r="M1682" s="180" vm="7537">
        <f ca="1"/>
        <v>27.39</v>
      </c>
      <c r="N1682" s="180" vm="7538">
        <f ca="1"/>
        <v>25.92</v>
      </c>
      <c r="O1682" s="180" vm="7539">
        <f ca="1"/>
        <v>1365053</v>
      </c>
      <c r="Q1682" s="182">
        <f t="shared" ca="1" si="53"/>
        <v>1.6608612075189443E-2</v>
      </c>
    </row>
    <row r="1683" spans="1:17" x14ac:dyDescent="0.25">
      <c r="A1683" s="178">
        <f t="shared" si="54"/>
        <v>1679</v>
      </c>
      <c r="B1683" s="178" vm="7530">
        <f ca="1"/>
        <v>44651</v>
      </c>
      <c r="C1683" s="178" vm="6067">
        <f ca="1"/>
        <v>76.400000000000006</v>
      </c>
      <c r="D1683" s="178" vm="7531">
        <f ca="1"/>
        <v>79.290000000000006</v>
      </c>
      <c r="E1683" s="178" vm="7532">
        <f ca="1"/>
        <v>79.513300000000001</v>
      </c>
      <c r="F1683" s="178" vm="6168">
        <f ca="1"/>
        <v>76.260000000000005</v>
      </c>
      <c r="G1683" s="178" vm="7533">
        <f ca="1"/>
        <v>978701</v>
      </c>
      <c r="I1683" s="178">
        <f ca="1"/>
        <v>831</v>
      </c>
      <c r="J1683" s="180" vm="7525">
        <f ca="1"/>
        <v>43419</v>
      </c>
      <c r="K1683" s="180" vm="7526">
        <f ca="1"/>
        <v>26.87</v>
      </c>
      <c r="L1683" s="180" vm="7516">
        <f ca="1"/>
        <v>26.78</v>
      </c>
      <c r="M1683" s="180" vm="7527">
        <f ca="1"/>
        <v>26.98</v>
      </c>
      <c r="N1683" s="180" vm="7528">
        <f ca="1"/>
        <v>25.85</v>
      </c>
      <c r="O1683" s="180" vm="7529">
        <f ca="1"/>
        <v>835068</v>
      </c>
      <c r="Q1683" s="182">
        <f t="shared" ca="1" si="53"/>
        <v>-4.456004402513339E-3</v>
      </c>
    </row>
    <row r="1684" spans="1:17" x14ac:dyDescent="0.25">
      <c r="A1684" s="178">
        <f t="shared" si="54"/>
        <v>1680</v>
      </c>
      <c r="B1684" s="178" vm="7519">
        <f ca="1"/>
        <v>44652</v>
      </c>
      <c r="C1684" s="178" vm="7520">
        <f ca="1"/>
        <v>75.73</v>
      </c>
      <c r="D1684" s="178" vm="7521">
        <f ca="1"/>
        <v>76.73</v>
      </c>
      <c r="E1684" s="178" vm="7522">
        <f ca="1"/>
        <v>77.809899999999999</v>
      </c>
      <c r="F1684" s="178" vm="7523">
        <f ca="1"/>
        <v>74.834999999999994</v>
      </c>
      <c r="G1684" s="178" vm="7524">
        <f ca="1"/>
        <v>1287004</v>
      </c>
      <c r="I1684" s="178">
        <f ca="1"/>
        <v>830</v>
      </c>
      <c r="J1684" s="180" vm="7514">
        <f ca="1"/>
        <v>43418</v>
      </c>
      <c r="K1684" s="180" vm="7515">
        <f ca="1"/>
        <v>26.99</v>
      </c>
      <c r="L1684" s="180" vm="7516">
        <f ca="1"/>
        <v>26.78</v>
      </c>
      <c r="M1684" s="180" vm="7517">
        <f ca="1"/>
        <v>27.78</v>
      </c>
      <c r="N1684" s="180" vm="7516">
        <f ca="1"/>
        <v>26.78</v>
      </c>
      <c r="O1684" s="180" vm="7518">
        <f ca="1"/>
        <v>1477419</v>
      </c>
      <c r="Q1684" s="182">
        <f t="shared" ca="1" si="53"/>
        <v>1.6436679341965309E-2</v>
      </c>
    </row>
    <row r="1685" spans="1:17" x14ac:dyDescent="0.25">
      <c r="A1685" s="178">
        <f t="shared" si="54"/>
        <v>1681</v>
      </c>
      <c r="B1685" s="178" vm="7509">
        <f ca="1"/>
        <v>44655</v>
      </c>
      <c r="C1685" s="178" vm="6620">
        <f ca="1"/>
        <v>75.569999999999993</v>
      </c>
      <c r="D1685" s="178" vm="7510">
        <f ca="1"/>
        <v>74.13</v>
      </c>
      <c r="E1685" s="178" vm="7511">
        <f ca="1"/>
        <v>76.48</v>
      </c>
      <c r="F1685" s="178" vm="7512">
        <f ca="1"/>
        <v>73.45</v>
      </c>
      <c r="G1685" s="178" vm="7513">
        <f ca="1"/>
        <v>1366790</v>
      </c>
      <c r="I1685" s="178">
        <f ca="1"/>
        <v>829</v>
      </c>
      <c r="J1685" s="180" vm="7503">
        <f ca="1"/>
        <v>43417</v>
      </c>
      <c r="K1685" s="180" vm="7504">
        <f ca="1"/>
        <v>26.55</v>
      </c>
      <c r="L1685" s="180" vm="7505">
        <f ca="1"/>
        <v>25.31</v>
      </c>
      <c r="M1685" s="180" vm="7506">
        <f ca="1"/>
        <v>26.65</v>
      </c>
      <c r="N1685" s="180" vm="7507">
        <f ca="1"/>
        <v>25.19</v>
      </c>
      <c r="O1685" s="180" vm="7508">
        <f ca="1"/>
        <v>1529188</v>
      </c>
      <c r="Q1685" s="182">
        <f t="shared" ca="1" si="53"/>
        <v>3.9959215534227828E-2</v>
      </c>
    </row>
    <row r="1686" spans="1:17" x14ac:dyDescent="0.25">
      <c r="A1686" s="178">
        <f t="shared" si="54"/>
        <v>1682</v>
      </c>
      <c r="B1686" s="178" vm="7497">
        <f ca="1"/>
        <v>44656</v>
      </c>
      <c r="C1686" s="178" vm="7498">
        <f ca="1"/>
        <v>73.239999999999995</v>
      </c>
      <c r="D1686" s="178" vm="7499">
        <f ca="1"/>
        <v>75.040000000000006</v>
      </c>
      <c r="E1686" s="178" vm="7500">
        <f ca="1"/>
        <v>75.12</v>
      </c>
      <c r="F1686" s="178" vm="7501">
        <f ca="1"/>
        <v>71.84</v>
      </c>
      <c r="G1686" s="178" vm="7502">
        <f ca="1"/>
        <v>1635387</v>
      </c>
      <c r="I1686" s="178">
        <f ca="1"/>
        <v>828</v>
      </c>
      <c r="J1686" s="180" vm="7492">
        <f ca="1"/>
        <v>43416</v>
      </c>
      <c r="K1686" s="180" vm="7493">
        <f ca="1"/>
        <v>25.51</v>
      </c>
      <c r="L1686" s="180" vm="7494">
        <f ca="1"/>
        <v>26.57</v>
      </c>
      <c r="M1686" s="180" vm="7494">
        <f ca="1"/>
        <v>26.57</v>
      </c>
      <c r="N1686" s="180" vm="7495">
        <f ca="1"/>
        <v>25.48</v>
      </c>
      <c r="O1686" s="180" vm="7496">
        <f ca="1"/>
        <v>1555458</v>
      </c>
      <c r="Q1686" s="182">
        <f t="shared" ca="1" si="53"/>
        <v>5.5031585425294859E-3</v>
      </c>
    </row>
    <row r="1687" spans="1:17" x14ac:dyDescent="0.25">
      <c r="A1687" s="178">
        <f t="shared" si="54"/>
        <v>1683</v>
      </c>
      <c r="B1687" s="178" vm="7486">
        <f ca="1"/>
        <v>44657</v>
      </c>
      <c r="C1687" s="178" vm="7487">
        <f ca="1"/>
        <v>70.150000000000006</v>
      </c>
      <c r="D1687" s="178" vm="7488">
        <f ca="1"/>
        <v>71.875</v>
      </c>
      <c r="E1687" s="178" vm="7489">
        <f ca="1"/>
        <v>72.02</v>
      </c>
      <c r="F1687" s="178" vm="7490">
        <f ca="1"/>
        <v>69</v>
      </c>
      <c r="G1687" s="178" vm="7491">
        <f ca="1"/>
        <v>1648165</v>
      </c>
      <c r="I1687" s="178">
        <f ca="1"/>
        <v>827</v>
      </c>
      <c r="J1687" s="180" vm="7480">
        <f ca="1"/>
        <v>43413</v>
      </c>
      <c r="K1687" s="180" vm="7481">
        <f ca="1"/>
        <v>25.37</v>
      </c>
      <c r="L1687" s="180" vm="7482">
        <f ca="1"/>
        <v>27.37</v>
      </c>
      <c r="M1687" s="180" vm="7483">
        <f ca="1"/>
        <v>27.65</v>
      </c>
      <c r="N1687" s="180" vm="7484">
        <f ca="1"/>
        <v>25.1</v>
      </c>
      <c r="O1687" s="180" vm="7485">
        <f ca="1"/>
        <v>2390159</v>
      </c>
      <c r="Q1687" s="182">
        <f t="shared" ca="1" si="53"/>
        <v>-7.514915525679966E-2</v>
      </c>
    </row>
    <row r="1688" spans="1:17" x14ac:dyDescent="0.25">
      <c r="A1688" s="178">
        <f t="shared" si="54"/>
        <v>1684</v>
      </c>
      <c r="B1688" s="178" vm="7475">
        <f ca="1"/>
        <v>44658</v>
      </c>
      <c r="C1688" s="178" vm="6171">
        <f ca="1"/>
        <v>72.180000000000007</v>
      </c>
      <c r="D1688" s="178" vm="7476">
        <f ca="1"/>
        <v>70.055000000000007</v>
      </c>
      <c r="E1688" s="178" vm="7477">
        <f ca="1"/>
        <v>72.8</v>
      </c>
      <c r="F1688" s="178" vm="7478">
        <f ca="1"/>
        <v>68.914100000000005</v>
      </c>
      <c r="G1688" s="178" vm="7479">
        <f ca="1"/>
        <v>1398651</v>
      </c>
      <c r="I1688" s="178">
        <f ca="1"/>
        <v>826</v>
      </c>
      <c r="J1688" s="180" vm="7469">
        <f ca="1"/>
        <v>43412</v>
      </c>
      <c r="K1688" s="180" vm="7470">
        <f ca="1"/>
        <v>27.35</v>
      </c>
      <c r="L1688" s="180" vm="7471">
        <f ca="1"/>
        <v>23.75</v>
      </c>
      <c r="M1688" s="180" vm="7472">
        <f ca="1"/>
        <v>28.2</v>
      </c>
      <c r="N1688" s="180" vm="7473">
        <f ca="1"/>
        <v>23.02</v>
      </c>
      <c r="O1688" s="180" vm="7474">
        <f ca="1"/>
        <v>7610304</v>
      </c>
      <c r="Q1688" s="182">
        <f t="shared" ca="1" si="53"/>
        <v>0.2434581926653889</v>
      </c>
    </row>
    <row r="1689" spans="1:17" x14ac:dyDescent="0.25">
      <c r="A1689" s="178">
        <f t="shared" si="54"/>
        <v>1685</v>
      </c>
      <c r="B1689" s="178" vm="7464">
        <f ca="1"/>
        <v>44659</v>
      </c>
      <c r="C1689" s="178" vm="7465">
        <f ca="1"/>
        <v>71.88</v>
      </c>
      <c r="D1689" s="178" vm="6694">
        <f ca="1"/>
        <v>72</v>
      </c>
      <c r="E1689" s="178" vm="7466">
        <f ca="1"/>
        <v>73.540000000000006</v>
      </c>
      <c r="F1689" s="178" vm="7467">
        <f ca="1"/>
        <v>69.97</v>
      </c>
      <c r="G1689" s="178" vm="7468">
        <f ca="1"/>
        <v>1150509</v>
      </c>
      <c r="I1689" s="178">
        <f ca="1"/>
        <v>825</v>
      </c>
      <c r="J1689" s="180" vm="7459">
        <f ca="1"/>
        <v>43411</v>
      </c>
      <c r="K1689" s="180" vm="7130">
        <f ca="1"/>
        <v>21.44</v>
      </c>
      <c r="L1689" s="180" vm="7460">
        <f ca="1"/>
        <v>21.3</v>
      </c>
      <c r="M1689" s="180" vm="7461">
        <f ca="1"/>
        <v>21.5</v>
      </c>
      <c r="N1689" s="180" vm="7462">
        <f ca="1"/>
        <v>20.55</v>
      </c>
      <c r="O1689" s="180" vm="7463">
        <f ca="1"/>
        <v>1107705</v>
      </c>
      <c r="Q1689" s="182">
        <f t="shared" ca="1" si="53"/>
        <v>4.2065965279675949E-3</v>
      </c>
    </row>
    <row r="1690" spans="1:17" x14ac:dyDescent="0.25">
      <c r="A1690" s="178">
        <f t="shared" si="54"/>
        <v>1686</v>
      </c>
      <c r="B1690" s="178" vm="7453">
        <f ca="1"/>
        <v>44662</v>
      </c>
      <c r="C1690" s="178" vm="7454">
        <f ca="1"/>
        <v>71.569999999999993</v>
      </c>
      <c r="D1690" s="178" vm="7455">
        <f ca="1"/>
        <v>70.739999999999995</v>
      </c>
      <c r="E1690" s="178" vm="7456">
        <f ca="1"/>
        <v>72.989999999999995</v>
      </c>
      <c r="F1690" s="178" vm="7457">
        <f ca="1"/>
        <v>69.871200000000002</v>
      </c>
      <c r="G1690" s="178" vm="7458">
        <f ca="1"/>
        <v>1203289</v>
      </c>
      <c r="I1690" s="178">
        <f ca="1"/>
        <v>824</v>
      </c>
      <c r="J1690" s="180" vm="7451">
        <f ca="1"/>
        <v>43410</v>
      </c>
      <c r="K1690" s="180" vm="7118">
        <f ca="1"/>
        <v>21.35</v>
      </c>
      <c r="L1690" s="180" vm="7189">
        <f ca="1"/>
        <v>21.09</v>
      </c>
      <c r="M1690" s="180" vm="7088">
        <f ca="1"/>
        <v>21.53</v>
      </c>
      <c r="N1690" s="180" vm="7171">
        <f ca="1"/>
        <v>20.98</v>
      </c>
      <c r="O1690" s="180" vm="7452">
        <f ca="1"/>
        <v>805157</v>
      </c>
      <c r="Q1690" s="182">
        <f t="shared" ca="1" si="53"/>
        <v>1.6053224817724497E-2</v>
      </c>
    </row>
    <row r="1691" spans="1:17" x14ac:dyDescent="0.25">
      <c r="A1691" s="178">
        <f t="shared" si="54"/>
        <v>1687</v>
      </c>
      <c r="B1691" s="178" vm="7445">
        <f ca="1"/>
        <v>44663</v>
      </c>
      <c r="C1691" s="178" vm="7446">
        <f ca="1"/>
        <v>71.97</v>
      </c>
      <c r="D1691" s="178" vm="7447">
        <f ca="1"/>
        <v>73.31</v>
      </c>
      <c r="E1691" s="178" vm="7448">
        <f ca="1"/>
        <v>75.454999999999998</v>
      </c>
      <c r="F1691" s="178" vm="7449">
        <f ca="1"/>
        <v>71.344999999999999</v>
      </c>
      <c r="G1691" s="178" vm="7450">
        <f ca="1"/>
        <v>1279430</v>
      </c>
      <c r="I1691" s="178">
        <f ca="1"/>
        <v>823</v>
      </c>
      <c r="J1691" s="180" vm="7441">
        <f ca="1"/>
        <v>43409</v>
      </c>
      <c r="K1691" s="180" vm="7043">
        <f ca="1"/>
        <v>21.01</v>
      </c>
      <c r="L1691" s="180" vm="7189">
        <f ca="1"/>
        <v>21.09</v>
      </c>
      <c r="M1691" s="180" vm="7442">
        <f ca="1"/>
        <v>21.32</v>
      </c>
      <c r="N1691" s="180" vm="7443">
        <f ca="1"/>
        <v>20.9</v>
      </c>
      <c r="O1691" s="180" vm="7444">
        <f ca="1"/>
        <v>765309</v>
      </c>
      <c r="Q1691" s="182">
        <f t="shared" ca="1" si="53"/>
        <v>-2.8517129591885244E-3</v>
      </c>
    </row>
    <row r="1692" spans="1:17" x14ac:dyDescent="0.25">
      <c r="A1692" s="178">
        <f t="shared" si="54"/>
        <v>1688</v>
      </c>
      <c r="B1692" s="178" vm="7437">
        <f ca="1"/>
        <v>44664</v>
      </c>
      <c r="C1692" s="178" vm="7438">
        <f ca="1"/>
        <v>73.97</v>
      </c>
      <c r="D1692" s="178" vm="6025">
        <f ca="1"/>
        <v>71.680000000000007</v>
      </c>
      <c r="E1692" s="178" vm="7439">
        <f ca="1"/>
        <v>74.56</v>
      </c>
      <c r="F1692" s="178" vm="6423">
        <f ca="1"/>
        <v>71.47</v>
      </c>
      <c r="G1692" s="178" vm="7440">
        <f ca="1"/>
        <v>1076826</v>
      </c>
      <c r="I1692" s="178">
        <f ca="1"/>
        <v>822</v>
      </c>
      <c r="J1692" s="180" vm="7434">
        <f ca="1"/>
        <v>43406</v>
      </c>
      <c r="K1692" s="180" vm="7100">
        <f ca="1"/>
        <v>21.07</v>
      </c>
      <c r="L1692" s="180" vm="6996">
        <f ca="1"/>
        <v>20.92</v>
      </c>
      <c r="M1692" s="180" vm="7435">
        <f ca="1"/>
        <v>21.45</v>
      </c>
      <c r="N1692" s="180" vm="7202">
        <f ca="1"/>
        <v>20.8</v>
      </c>
      <c r="O1692" s="180" vm="7436">
        <f ca="1"/>
        <v>832742</v>
      </c>
      <c r="Q1692" s="182">
        <f t="shared" ca="1" si="53"/>
        <v>1.3859242145016226E-2</v>
      </c>
    </row>
    <row r="1693" spans="1:17" x14ac:dyDescent="0.25">
      <c r="A1693" s="178">
        <f t="shared" si="54"/>
        <v>1689</v>
      </c>
      <c r="B1693" s="178" vm="7429">
        <f ca="1"/>
        <v>44665</v>
      </c>
      <c r="C1693" s="178" vm="7430">
        <f ca="1"/>
        <v>72.319999999999993</v>
      </c>
      <c r="D1693" s="178" vm="7431">
        <f ca="1"/>
        <v>74.260000000000005</v>
      </c>
      <c r="E1693" s="178" vm="7432">
        <f ca="1"/>
        <v>74.989999999999995</v>
      </c>
      <c r="F1693" s="178" vm="6025">
        <f ca="1"/>
        <v>71.680000000000007</v>
      </c>
      <c r="G1693" s="178" vm="7433">
        <f ca="1"/>
        <v>898046</v>
      </c>
      <c r="I1693" s="178">
        <f ca="1"/>
        <v>821</v>
      </c>
      <c r="J1693" s="180" vm="7424">
        <f ca="1"/>
        <v>43405</v>
      </c>
      <c r="K1693" s="180" vm="7425">
        <f ca="1"/>
        <v>20.78</v>
      </c>
      <c r="L1693" s="180" vm="6938">
        <f ca="1"/>
        <v>20.57</v>
      </c>
      <c r="M1693" s="180" vm="7426">
        <f ca="1"/>
        <v>20.96</v>
      </c>
      <c r="N1693" s="180" vm="7427">
        <f ca="1"/>
        <v>20.329999999999998</v>
      </c>
      <c r="O1693" s="180" vm="7428">
        <f ca="1"/>
        <v>778297</v>
      </c>
      <c r="Q1693" s="182">
        <f t="shared" ca="1" si="53"/>
        <v>1.1616781170669241E-2</v>
      </c>
    </row>
    <row r="1694" spans="1:17" x14ac:dyDescent="0.25">
      <c r="A1694" s="178">
        <f t="shared" si="54"/>
        <v>1690</v>
      </c>
      <c r="B1694" s="178" vm="7418">
        <f ca="1"/>
        <v>44669</v>
      </c>
      <c r="C1694" s="178" vm="7419">
        <f ca="1"/>
        <v>73</v>
      </c>
      <c r="D1694" s="178" vm="7420">
        <f ca="1"/>
        <v>71.930000000000007</v>
      </c>
      <c r="E1694" s="178" vm="7421">
        <f ca="1"/>
        <v>73.25</v>
      </c>
      <c r="F1694" s="178" vm="7422">
        <f ca="1"/>
        <v>70.58</v>
      </c>
      <c r="G1694" s="178" vm="7423">
        <f ca="1"/>
        <v>893057</v>
      </c>
      <c r="I1694" s="178">
        <f ca="1"/>
        <v>820</v>
      </c>
      <c r="J1694" s="180" vm="7414">
        <f ca="1"/>
        <v>43404</v>
      </c>
      <c r="K1694" s="180" vm="6972">
        <f ca="1"/>
        <v>20.54</v>
      </c>
      <c r="L1694" s="180" vm="7118">
        <f ca="1"/>
        <v>21.35</v>
      </c>
      <c r="M1694" s="180" vm="7415">
        <f ca="1"/>
        <v>21.47</v>
      </c>
      <c r="N1694" s="180" vm="7416">
        <f ca="1"/>
        <v>20.45</v>
      </c>
      <c r="O1694" s="180" vm="7417">
        <f ca="1"/>
        <v>854563</v>
      </c>
      <c r="Q1694" s="182">
        <f t="shared" ca="1" si="53"/>
        <v>-3.1626977177554645E-2</v>
      </c>
    </row>
    <row r="1695" spans="1:17" x14ac:dyDescent="0.25">
      <c r="A1695" s="178">
        <f t="shared" si="54"/>
        <v>1691</v>
      </c>
      <c r="B1695" s="178" vm="7410">
        <f ca="1"/>
        <v>44670</v>
      </c>
      <c r="C1695" s="178" vm="6603">
        <f ca="1"/>
        <v>77.7</v>
      </c>
      <c r="D1695" s="178" vm="6224">
        <f ca="1"/>
        <v>73.33</v>
      </c>
      <c r="E1695" s="178" vm="7411">
        <f ca="1"/>
        <v>78.5</v>
      </c>
      <c r="F1695" s="178" vm="7412">
        <f ca="1"/>
        <v>72.965000000000003</v>
      </c>
      <c r="G1695" s="178" vm="7413">
        <f ca="1"/>
        <v>1361783</v>
      </c>
      <c r="I1695" s="178">
        <f ca="1"/>
        <v>819</v>
      </c>
      <c r="J1695" s="180" vm="7407">
        <f ca="1"/>
        <v>43403</v>
      </c>
      <c r="K1695" s="180" vm="7179">
        <f ca="1"/>
        <v>21.2</v>
      </c>
      <c r="L1695" s="180" vm="7408">
        <f ca="1"/>
        <v>20.07</v>
      </c>
      <c r="M1695" s="180" vm="7130">
        <f ca="1"/>
        <v>21.44</v>
      </c>
      <c r="N1695" s="180" vm="7408">
        <f ca="1"/>
        <v>20.07</v>
      </c>
      <c r="O1695" s="180" vm="7409">
        <f ca="1"/>
        <v>1048533</v>
      </c>
      <c r="Q1695" s="182">
        <f t="shared" ca="1" si="53"/>
        <v>5.5273399144177324E-2</v>
      </c>
    </row>
    <row r="1696" spans="1:17" x14ac:dyDescent="0.25">
      <c r="A1696" s="178">
        <f t="shared" si="54"/>
        <v>1692</v>
      </c>
      <c r="B1696" s="178" vm="7402">
        <f ca="1"/>
        <v>44671</v>
      </c>
      <c r="C1696" s="178" vm="7403">
        <f ca="1"/>
        <v>76.319999999999993</v>
      </c>
      <c r="D1696" s="178" vm="7404">
        <f ca="1"/>
        <v>78.3</v>
      </c>
      <c r="E1696" s="178" vm="7405">
        <f ca="1"/>
        <v>78.729900000000001</v>
      </c>
      <c r="F1696" s="178" vm="6168">
        <f ca="1"/>
        <v>76.260000000000005</v>
      </c>
      <c r="G1696" s="178" vm="7406">
        <f ca="1"/>
        <v>1431818</v>
      </c>
      <c r="I1696" s="178">
        <f ca="1"/>
        <v>818</v>
      </c>
      <c r="J1696" s="180" vm="7397">
        <f ca="1"/>
        <v>43402</v>
      </c>
      <c r="K1696" s="180" vm="7398">
        <f ca="1"/>
        <v>20.059999999999999</v>
      </c>
      <c r="L1696" s="180" vm="7290">
        <f ca="1"/>
        <v>19.940000000000001</v>
      </c>
      <c r="M1696" s="180" vm="7399">
        <f ca="1"/>
        <v>20.59</v>
      </c>
      <c r="N1696" s="180" vm="7400">
        <f ca="1"/>
        <v>19.760000000000002</v>
      </c>
      <c r="O1696" s="180" vm="7401">
        <f ca="1"/>
        <v>794569</v>
      </c>
      <c r="Q1696" s="182">
        <f t="shared" ca="1" si="53"/>
        <v>1.8616889882755245E-2</v>
      </c>
    </row>
    <row r="1697" spans="1:17" x14ac:dyDescent="0.25">
      <c r="A1697" s="178">
        <f t="shared" si="54"/>
        <v>1693</v>
      </c>
      <c r="B1697" s="178" vm="7391">
        <f ca="1"/>
        <v>44672</v>
      </c>
      <c r="C1697" s="178" vm="7392">
        <f ca="1"/>
        <v>74.16</v>
      </c>
      <c r="D1697" s="178" vm="7393">
        <f ca="1"/>
        <v>78.53</v>
      </c>
      <c r="E1697" s="178" vm="7394">
        <f ca="1"/>
        <v>79.510000000000005</v>
      </c>
      <c r="F1697" s="178" vm="7395">
        <f ca="1"/>
        <v>73.421400000000006</v>
      </c>
      <c r="G1697" s="178" vm="7396">
        <f ca="1"/>
        <v>1288079</v>
      </c>
      <c r="I1697" s="178">
        <f ca="1"/>
        <v>817</v>
      </c>
      <c r="J1697" s="180" vm="7386">
        <f ca="1"/>
        <v>43399</v>
      </c>
      <c r="K1697" s="180" vm="7387">
        <f ca="1"/>
        <v>19.690000000000001</v>
      </c>
      <c r="L1697" s="180" vm="7244">
        <f ca="1"/>
        <v>19.43</v>
      </c>
      <c r="M1697" s="180" vm="7388">
        <f ca="1"/>
        <v>20.03</v>
      </c>
      <c r="N1697" s="180" vm="7389">
        <f ca="1"/>
        <v>19.32</v>
      </c>
      <c r="O1697" s="180" vm="7390">
        <f ca="1"/>
        <v>511443</v>
      </c>
      <c r="Q1697" s="182">
        <f t="shared" ca="1" si="53"/>
        <v>5.0916606945848866E-3</v>
      </c>
    </row>
    <row r="1698" spans="1:17" x14ac:dyDescent="0.25">
      <c r="A1698" s="178">
        <f t="shared" si="54"/>
        <v>1694</v>
      </c>
      <c r="B1698" s="178" vm="7381">
        <f ca="1"/>
        <v>44673</v>
      </c>
      <c r="C1698" s="178" vm="7382">
        <f ca="1"/>
        <v>71.180000000000007</v>
      </c>
      <c r="D1698" s="178" vm="7383">
        <f ca="1"/>
        <v>73.510000000000005</v>
      </c>
      <c r="E1698" s="178" vm="6445">
        <f ca="1"/>
        <v>74.010000000000005</v>
      </c>
      <c r="F1698" s="178" vm="7384">
        <f ca="1"/>
        <v>70.67</v>
      </c>
      <c r="G1698" s="178" vm="7385">
        <f ca="1"/>
        <v>1172362</v>
      </c>
      <c r="I1698" s="178">
        <f ca="1"/>
        <v>816</v>
      </c>
      <c r="J1698" s="180" vm="7379">
        <f ca="1"/>
        <v>43398</v>
      </c>
      <c r="K1698" s="180" vm="7211">
        <f ca="1"/>
        <v>19.59</v>
      </c>
      <c r="L1698" s="180" vm="7233">
        <f ca="1"/>
        <v>19.28</v>
      </c>
      <c r="M1698" s="180" vm="7321">
        <f ca="1"/>
        <v>19.79</v>
      </c>
      <c r="N1698" s="180" vm="7233">
        <f ca="1"/>
        <v>19.28</v>
      </c>
      <c r="O1698" s="180" vm="7380">
        <f ca="1"/>
        <v>463085</v>
      </c>
      <c r="Q1698" s="182">
        <f t="shared" ca="1" si="53"/>
        <v>1.6469749530174459E-2</v>
      </c>
    </row>
    <row r="1699" spans="1:17" x14ac:dyDescent="0.25">
      <c r="A1699" s="178">
        <f t="shared" si="54"/>
        <v>1695</v>
      </c>
      <c r="B1699" s="178" vm="7373">
        <f ca="1"/>
        <v>44676</v>
      </c>
      <c r="C1699" s="178" vm="7374">
        <f ca="1"/>
        <v>69.400000000000006</v>
      </c>
      <c r="D1699" s="178" vm="7375">
        <f ca="1"/>
        <v>69.704999999999998</v>
      </c>
      <c r="E1699" s="178" vm="7376">
        <f ca="1"/>
        <v>69.8</v>
      </c>
      <c r="F1699" s="178" vm="7377">
        <f ca="1"/>
        <v>66.8</v>
      </c>
      <c r="G1699" s="178" vm="7378">
        <f ca="1"/>
        <v>1649575</v>
      </c>
      <c r="I1699" s="178">
        <f ca="1"/>
        <v>815</v>
      </c>
      <c r="J1699" s="180" vm="7369">
        <f ca="1"/>
        <v>43397</v>
      </c>
      <c r="K1699" s="180" vm="7243">
        <f ca="1"/>
        <v>19.27</v>
      </c>
      <c r="L1699" s="180" vm="7370">
        <f ca="1"/>
        <v>19.45</v>
      </c>
      <c r="M1699" s="180" vm="7371">
        <f ca="1"/>
        <v>19.96</v>
      </c>
      <c r="N1699" s="180" vm="7263">
        <f ca="1"/>
        <v>19.25</v>
      </c>
      <c r="O1699" s="180" vm="7372">
        <f ca="1"/>
        <v>695390</v>
      </c>
      <c r="Q1699" s="182">
        <f t="shared" ca="1" si="53"/>
        <v>-9.8115943315840795E-3</v>
      </c>
    </row>
    <row r="1700" spans="1:17" x14ac:dyDescent="0.25">
      <c r="A1700" s="178">
        <f t="shared" si="54"/>
        <v>1696</v>
      </c>
      <c r="B1700" s="178" vm="7364">
        <f ca="1"/>
        <v>44677</v>
      </c>
      <c r="C1700" s="178" vm="7286">
        <f ca="1"/>
        <v>65.02</v>
      </c>
      <c r="D1700" s="178" vm="7365">
        <f ca="1"/>
        <v>68.75</v>
      </c>
      <c r="E1700" s="178" vm="7366">
        <f ca="1"/>
        <v>68.819999999999993</v>
      </c>
      <c r="F1700" s="178" vm="7367">
        <f ca="1"/>
        <v>64.7</v>
      </c>
      <c r="G1700" s="178" vm="7368">
        <f ca="1"/>
        <v>1533119</v>
      </c>
      <c r="I1700" s="178">
        <f ca="1"/>
        <v>814</v>
      </c>
      <c r="J1700" s="180" vm="7361">
        <f ca="1"/>
        <v>43396</v>
      </c>
      <c r="K1700" s="180" vm="7302">
        <f ca="1"/>
        <v>19.46</v>
      </c>
      <c r="L1700" s="180" vm="7282">
        <f ca="1"/>
        <v>19.62</v>
      </c>
      <c r="M1700" s="180" vm="7300">
        <f ca="1"/>
        <v>19.71</v>
      </c>
      <c r="N1700" s="180" vm="7362">
        <f ca="1"/>
        <v>19.14</v>
      </c>
      <c r="O1700" s="180" vm="7363">
        <f ca="1"/>
        <v>766026</v>
      </c>
      <c r="Q1700" s="182">
        <f t="shared" ca="1" si="53"/>
        <v>-1.7320860942630547E-2</v>
      </c>
    </row>
    <row r="1701" spans="1:17" x14ac:dyDescent="0.25">
      <c r="A1701" s="178">
        <f t="shared" si="54"/>
        <v>1697</v>
      </c>
      <c r="B1701" s="178" vm="7355">
        <f ca="1"/>
        <v>44678</v>
      </c>
      <c r="C1701" s="178" vm="7356">
        <f ca="1"/>
        <v>66.58</v>
      </c>
      <c r="D1701" s="178" vm="7357">
        <f ca="1"/>
        <v>65.45</v>
      </c>
      <c r="E1701" s="178" vm="7358">
        <f ca="1"/>
        <v>68.36</v>
      </c>
      <c r="F1701" s="178" vm="7359">
        <f ca="1"/>
        <v>65.13</v>
      </c>
      <c r="G1701" s="178" vm="7360">
        <f ca="1"/>
        <v>1487350</v>
      </c>
      <c r="I1701" s="178">
        <f ca="1"/>
        <v>813</v>
      </c>
      <c r="J1701" s="180" vm="7351">
        <f ca="1"/>
        <v>43395</v>
      </c>
      <c r="K1701" s="180" vm="7352">
        <f ca="1"/>
        <v>19.8</v>
      </c>
      <c r="L1701" s="180" vm="6816">
        <f ca="1"/>
        <v>18.96</v>
      </c>
      <c r="M1701" s="180" vm="7234">
        <f ca="1"/>
        <v>20</v>
      </c>
      <c r="N1701" s="180" vm="7353">
        <f ca="1"/>
        <v>18.78</v>
      </c>
      <c r="O1701" s="180" vm="7354">
        <f ca="1"/>
        <v>1470804</v>
      </c>
      <c r="Q1701" s="182">
        <f t="shared" ca="1" si="53"/>
        <v>6.8451892301456235E-2</v>
      </c>
    </row>
    <row r="1702" spans="1:17" x14ac:dyDescent="0.25">
      <c r="A1702" s="178">
        <f t="shared" si="54"/>
        <v>1698</v>
      </c>
      <c r="B1702" s="178" vm="7345">
        <f ca="1"/>
        <v>44679</v>
      </c>
      <c r="C1702" s="178" vm="7346">
        <f ca="1"/>
        <v>67.819999999999993</v>
      </c>
      <c r="D1702" s="178" vm="7347">
        <f ca="1"/>
        <v>68.099999999999994</v>
      </c>
      <c r="E1702" s="178" vm="7348">
        <f ca="1"/>
        <v>68.92</v>
      </c>
      <c r="F1702" s="178" vm="7349">
        <f ca="1"/>
        <v>65.349999999999994</v>
      </c>
      <c r="G1702" s="178" vm="7350">
        <f ca="1"/>
        <v>1549063</v>
      </c>
      <c r="I1702" s="178">
        <f ca="1"/>
        <v>812</v>
      </c>
      <c r="J1702" s="180" vm="7340">
        <f ca="1"/>
        <v>43392</v>
      </c>
      <c r="K1702" s="180" vm="7341">
        <f ca="1"/>
        <v>18.489999999999998</v>
      </c>
      <c r="L1702" s="180" vm="6963">
        <f ca="1"/>
        <v>19.809999999999999</v>
      </c>
      <c r="M1702" s="180" vm="7342">
        <f ca="1"/>
        <v>19.87</v>
      </c>
      <c r="N1702" s="180" vm="7343">
        <f ca="1"/>
        <v>18.46</v>
      </c>
      <c r="O1702" s="180" vm="7344">
        <f ca="1"/>
        <v>1462434</v>
      </c>
      <c r="Q1702" s="182">
        <f t="shared" ca="1" si="53"/>
        <v>-6.5416988606302046E-2</v>
      </c>
    </row>
    <row r="1703" spans="1:17" x14ac:dyDescent="0.25">
      <c r="A1703" s="178">
        <f t="shared" si="54"/>
        <v>1699</v>
      </c>
      <c r="B1703" s="178" vm="7334">
        <f ca="1"/>
        <v>44680</v>
      </c>
      <c r="C1703" s="178" vm="7335">
        <f ca="1"/>
        <v>66.430000000000007</v>
      </c>
      <c r="D1703" s="178" vm="7336">
        <f ca="1"/>
        <v>67.83</v>
      </c>
      <c r="E1703" s="178" vm="7337">
        <f ca="1"/>
        <v>71.010000000000005</v>
      </c>
      <c r="F1703" s="178" vm="7338">
        <f ca="1"/>
        <v>66.280100000000004</v>
      </c>
      <c r="G1703" s="178" vm="7339">
        <f ca="1"/>
        <v>1373819</v>
      </c>
      <c r="I1703" s="178">
        <f ca="1"/>
        <v>811</v>
      </c>
      <c r="J1703" s="180" vm="7329">
        <f ca="1"/>
        <v>43391</v>
      </c>
      <c r="K1703" s="180" vm="7330">
        <f ca="1"/>
        <v>19.739999999999998</v>
      </c>
      <c r="L1703" s="180" vm="7331">
        <f ca="1"/>
        <v>20.11</v>
      </c>
      <c r="M1703" s="180" vm="7331">
        <f ca="1"/>
        <v>20.11</v>
      </c>
      <c r="N1703" s="180" vm="7332">
        <f ca="1"/>
        <v>19.495000000000001</v>
      </c>
      <c r="O1703" s="180" vm="7333">
        <f ca="1"/>
        <v>579898</v>
      </c>
      <c r="Q1703" s="182">
        <f t="shared" ca="1" si="53"/>
        <v>-2.0557254387356456E-2</v>
      </c>
    </row>
    <row r="1704" spans="1:17" x14ac:dyDescent="0.25">
      <c r="A1704" s="178">
        <f t="shared" si="54"/>
        <v>1700</v>
      </c>
      <c r="B1704" s="178" vm="7323">
        <f ca="1"/>
        <v>44683</v>
      </c>
      <c r="C1704" s="178" vm="7324">
        <f ca="1"/>
        <v>70.959999999999994</v>
      </c>
      <c r="D1704" s="178" vm="7325">
        <f ca="1"/>
        <v>66.75</v>
      </c>
      <c r="E1704" s="178" vm="7326">
        <f ca="1"/>
        <v>71.099999999999994</v>
      </c>
      <c r="F1704" s="178" vm="7327">
        <f ca="1"/>
        <v>65.989999999999995</v>
      </c>
      <c r="G1704" s="178" vm="7328">
        <f ca="1"/>
        <v>1591694</v>
      </c>
      <c r="I1704" s="178">
        <f ca="1"/>
        <v>810</v>
      </c>
      <c r="J1704" s="180" vm="7318">
        <f ca="1"/>
        <v>43390</v>
      </c>
      <c r="K1704" s="180" vm="7319">
        <f ca="1"/>
        <v>20.149999999999999</v>
      </c>
      <c r="L1704" s="180" vm="7320">
        <f ca="1"/>
        <v>20.37</v>
      </c>
      <c r="M1704" s="180" vm="7320">
        <f ca="1"/>
        <v>20.37</v>
      </c>
      <c r="N1704" s="180" vm="7321">
        <f ca="1"/>
        <v>19.79</v>
      </c>
      <c r="O1704" s="180" vm="7322">
        <f ca="1"/>
        <v>428354</v>
      </c>
      <c r="Q1704" s="182">
        <f t="shared" ca="1" si="53"/>
        <v>-8.4013343175892517E-3</v>
      </c>
    </row>
    <row r="1705" spans="1:17" x14ac:dyDescent="0.25">
      <c r="A1705" s="178">
        <f t="shared" si="54"/>
        <v>1701</v>
      </c>
      <c r="B1705" s="178" vm="7313">
        <f ca="1"/>
        <v>44684</v>
      </c>
      <c r="C1705" s="178" vm="6028">
        <f ca="1"/>
        <v>70.44</v>
      </c>
      <c r="D1705" s="178" vm="7314">
        <f ca="1"/>
        <v>70.5</v>
      </c>
      <c r="E1705" s="178" vm="7315">
        <f ca="1"/>
        <v>71.03</v>
      </c>
      <c r="F1705" s="178" vm="7316">
        <f ca="1"/>
        <v>68.41</v>
      </c>
      <c r="G1705" s="178" vm="7317">
        <f ca="1"/>
        <v>1126616</v>
      </c>
      <c r="I1705" s="178">
        <f ca="1"/>
        <v>809</v>
      </c>
      <c r="J1705" s="180" vm="7309">
        <f ca="1"/>
        <v>43389</v>
      </c>
      <c r="K1705" s="180" vm="7310">
        <f ca="1"/>
        <v>20.32</v>
      </c>
      <c r="L1705" s="180" vm="6951">
        <f ca="1"/>
        <v>19.84</v>
      </c>
      <c r="M1705" s="180" vm="7311">
        <f ca="1"/>
        <v>20.335000000000001</v>
      </c>
      <c r="N1705" s="180" vm="6986">
        <f ca="1"/>
        <v>19.600000000000001</v>
      </c>
      <c r="O1705" s="180" vm="7312">
        <f ca="1"/>
        <v>764779</v>
      </c>
      <c r="Q1705" s="182">
        <f t="shared" ca="1" si="53"/>
        <v>3.0479501545652252E-2</v>
      </c>
    </row>
    <row r="1706" spans="1:17" x14ac:dyDescent="0.25">
      <c r="A1706" s="178">
        <f t="shared" si="54"/>
        <v>1702</v>
      </c>
      <c r="B1706" s="178" vm="7304">
        <f ca="1"/>
        <v>44685</v>
      </c>
      <c r="C1706" s="178" vm="7305">
        <f ca="1"/>
        <v>72.209999999999994</v>
      </c>
      <c r="D1706" s="178" vm="6037">
        <f ca="1"/>
        <v>70.86</v>
      </c>
      <c r="E1706" s="178" vm="7306">
        <f ca="1"/>
        <v>72.400000000000006</v>
      </c>
      <c r="F1706" s="178" vm="7307">
        <f ca="1"/>
        <v>67.400000000000006</v>
      </c>
      <c r="G1706" s="178" vm="7308">
        <f ca="1"/>
        <v>1914048</v>
      </c>
      <c r="I1706" s="178">
        <f ca="1"/>
        <v>808</v>
      </c>
      <c r="J1706" s="180" vm="7299">
        <f ca="1"/>
        <v>43388</v>
      </c>
      <c r="K1706" s="180" vm="7300">
        <f ca="1"/>
        <v>19.71</v>
      </c>
      <c r="L1706" s="180" vm="7290">
        <f ca="1"/>
        <v>19.940000000000001</v>
      </c>
      <c r="M1706" s="180" vm="7301">
        <f ca="1"/>
        <v>19.95</v>
      </c>
      <c r="N1706" s="180" vm="7302">
        <f ca="1"/>
        <v>19.46</v>
      </c>
      <c r="O1706" s="180" vm="7303">
        <f ca="1"/>
        <v>909057</v>
      </c>
      <c r="Q1706" s="182">
        <f t="shared" ca="1" si="53"/>
        <v>-1.1601643369063474E-2</v>
      </c>
    </row>
    <row r="1707" spans="1:17" x14ac:dyDescent="0.25">
      <c r="A1707" s="178">
        <f t="shared" si="54"/>
        <v>1703</v>
      </c>
      <c r="B1707" s="178" vm="7293">
        <f ca="1"/>
        <v>44686</v>
      </c>
      <c r="C1707" s="178" vm="7294">
        <f ca="1"/>
        <v>65.63</v>
      </c>
      <c r="D1707" s="178" vm="7295">
        <f ca="1"/>
        <v>75</v>
      </c>
      <c r="E1707" s="178" vm="7296">
        <f ca="1"/>
        <v>75.5</v>
      </c>
      <c r="F1707" s="178" vm="7297">
        <f ca="1"/>
        <v>64.810400000000001</v>
      </c>
      <c r="G1707" s="178" vm="7298">
        <f ca="1"/>
        <v>4708214</v>
      </c>
      <c r="I1707" s="178">
        <f ca="1"/>
        <v>807</v>
      </c>
      <c r="J1707" s="180" vm="7289">
        <f ca="1"/>
        <v>43385</v>
      </c>
      <c r="K1707" s="180" vm="7290">
        <f ca="1"/>
        <v>19.940000000000001</v>
      </c>
      <c r="L1707" s="180" vm="7291">
        <f ca="1"/>
        <v>19.72</v>
      </c>
      <c r="M1707" s="180" vm="7222">
        <f ca="1"/>
        <v>20.05</v>
      </c>
      <c r="N1707" s="180" vm="6881">
        <f ca="1"/>
        <v>19.53</v>
      </c>
      <c r="O1707" s="180" vm="7292">
        <f ca="1"/>
        <v>1081178</v>
      </c>
      <c r="Q1707" s="182">
        <f t="shared" ca="1" si="53"/>
        <v>3.0552274508544044E-2</v>
      </c>
    </row>
    <row r="1708" spans="1:17" x14ac:dyDescent="0.25">
      <c r="A1708" s="178">
        <f t="shared" si="54"/>
        <v>1704</v>
      </c>
      <c r="B1708" s="178" vm="7284">
        <f ca="1"/>
        <v>44687</v>
      </c>
      <c r="C1708" s="178" vm="7285">
        <f ca="1"/>
        <v>60.87</v>
      </c>
      <c r="D1708" s="178" vm="7286">
        <f ca="1"/>
        <v>65.02</v>
      </c>
      <c r="E1708" s="178" vm="6277">
        <f ca="1"/>
        <v>65.599999999999994</v>
      </c>
      <c r="F1708" s="178" vm="7287">
        <f ca="1"/>
        <v>59.57</v>
      </c>
      <c r="G1708" s="178" vm="7288">
        <f ca="1"/>
        <v>3169336</v>
      </c>
      <c r="I1708" s="178">
        <f ca="1"/>
        <v>806</v>
      </c>
      <c r="J1708" s="180" vm="7281">
        <f ca="1"/>
        <v>43384</v>
      </c>
      <c r="K1708" s="180" vm="6405">
        <f ca="1"/>
        <v>19.34</v>
      </c>
      <c r="L1708" s="180" vm="6826">
        <f ca="1"/>
        <v>18.53</v>
      </c>
      <c r="M1708" s="180" vm="7282">
        <f ca="1"/>
        <v>19.62</v>
      </c>
      <c r="N1708" s="180" vm="6854">
        <f ca="1"/>
        <v>18.3</v>
      </c>
      <c r="O1708" s="180" vm="7283">
        <f ca="1"/>
        <v>1330353</v>
      </c>
      <c r="Q1708" s="182">
        <f t="shared" ca="1" si="53"/>
        <v>3.04485464470696E-2</v>
      </c>
    </row>
    <row r="1709" spans="1:17" x14ac:dyDescent="0.25">
      <c r="A1709" s="178">
        <f t="shared" si="54"/>
        <v>1705</v>
      </c>
      <c r="B1709" s="178" vm="7275">
        <f ca="1"/>
        <v>44690</v>
      </c>
      <c r="C1709" s="178" vm="7276">
        <f ca="1"/>
        <v>54.22</v>
      </c>
      <c r="D1709" s="178" vm="7277">
        <f ca="1"/>
        <v>59.3</v>
      </c>
      <c r="E1709" s="178" vm="7278">
        <f ca="1"/>
        <v>59.89</v>
      </c>
      <c r="F1709" s="178" vm="7279">
        <f ca="1"/>
        <v>54.055</v>
      </c>
      <c r="G1709" s="178" vm="7280">
        <f ca="1"/>
        <v>3129544</v>
      </c>
      <c r="I1709" s="178">
        <f ca="1"/>
        <v>805</v>
      </c>
      <c r="J1709" s="180" vm="7270">
        <f ca="1"/>
        <v>43383</v>
      </c>
      <c r="K1709" s="180" vm="7271">
        <f ca="1"/>
        <v>18.760000000000002</v>
      </c>
      <c r="L1709" s="180" vm="7272">
        <f ca="1"/>
        <v>19.41</v>
      </c>
      <c r="M1709" s="180" vm="7273">
        <f ca="1"/>
        <v>19.566800000000001</v>
      </c>
      <c r="N1709" s="180" vm="6882">
        <f ca="1"/>
        <v>18.73</v>
      </c>
      <c r="O1709" s="180" vm="7274">
        <f ca="1"/>
        <v>1206678</v>
      </c>
      <c r="Q1709" s="182">
        <f t="shared" ca="1" si="53"/>
        <v>-3.5091319811270061E-2</v>
      </c>
    </row>
    <row r="1710" spans="1:17" x14ac:dyDescent="0.25">
      <c r="A1710" s="178">
        <f t="shared" si="54"/>
        <v>1706</v>
      </c>
      <c r="B1710" s="178" vm="7265">
        <f ca="1"/>
        <v>44691</v>
      </c>
      <c r="C1710" s="178" vm="7195">
        <f ca="1"/>
        <v>54.2</v>
      </c>
      <c r="D1710" s="178" vm="7266">
        <f ca="1"/>
        <v>56.8</v>
      </c>
      <c r="E1710" s="178" vm="7267">
        <f ca="1"/>
        <v>56.81</v>
      </c>
      <c r="F1710" s="178" vm="7268">
        <f ca="1"/>
        <v>51.261800000000001</v>
      </c>
      <c r="G1710" s="178" vm="7269">
        <f ca="1"/>
        <v>2840101</v>
      </c>
      <c r="I1710" s="178">
        <f ca="1"/>
        <v>804</v>
      </c>
      <c r="J1710" s="180" vm="7262">
        <f ca="1"/>
        <v>43382</v>
      </c>
      <c r="K1710" s="180" vm="7244">
        <f ca="1"/>
        <v>19.43</v>
      </c>
      <c r="L1710" s="180" vm="7263">
        <f ca="1"/>
        <v>19.25</v>
      </c>
      <c r="M1710" s="180" vm="7223">
        <f ca="1"/>
        <v>19.649999999999999</v>
      </c>
      <c r="N1710" s="180" vm="7263">
        <f ca="1"/>
        <v>19.25</v>
      </c>
      <c r="O1710" s="180" vm="7264">
        <f ca="1"/>
        <v>929432</v>
      </c>
      <c r="Q1710" s="182">
        <f t="shared" ca="1" si="53"/>
        <v>6.7131674785088306E-3</v>
      </c>
    </row>
    <row r="1711" spans="1:17" x14ac:dyDescent="0.25">
      <c r="A1711" s="178">
        <f t="shared" si="54"/>
        <v>1707</v>
      </c>
      <c r="B1711" s="178" vm="7256">
        <f ca="1"/>
        <v>44692</v>
      </c>
      <c r="C1711" s="178" vm="7257">
        <f ca="1"/>
        <v>52.35</v>
      </c>
      <c r="D1711" s="178" vm="7258">
        <f ca="1"/>
        <v>55.78</v>
      </c>
      <c r="E1711" s="178" vm="7259">
        <f ca="1"/>
        <v>56.859900000000003</v>
      </c>
      <c r="F1711" s="178" vm="7260">
        <f ca="1"/>
        <v>52.24</v>
      </c>
      <c r="G1711" s="178" vm="7261">
        <f ca="1"/>
        <v>2339229</v>
      </c>
      <c r="I1711" s="178">
        <f ca="1"/>
        <v>803</v>
      </c>
      <c r="J1711" s="180" vm="7252">
        <f ca="1"/>
        <v>43381</v>
      </c>
      <c r="K1711" s="180" vm="6418">
        <f ca="1"/>
        <v>19.3</v>
      </c>
      <c r="L1711" s="180" vm="7242">
        <f ca="1"/>
        <v>19.13</v>
      </c>
      <c r="M1711" s="180" vm="7253">
        <f ca="1"/>
        <v>19.73</v>
      </c>
      <c r="N1711" s="180" vm="7254">
        <f ca="1"/>
        <v>19.02</v>
      </c>
      <c r="O1711" s="180" vm="7255">
        <f ca="1"/>
        <v>764843</v>
      </c>
      <c r="Q1711" s="182">
        <f t="shared" ca="1" si="53"/>
        <v>8.8473124586784125E-3</v>
      </c>
    </row>
    <row r="1712" spans="1:17" x14ac:dyDescent="0.25">
      <c r="A1712" s="178">
        <f t="shared" si="54"/>
        <v>1708</v>
      </c>
      <c r="B1712" s="178" vm="7246">
        <f ca="1"/>
        <v>44693</v>
      </c>
      <c r="C1712" s="178" vm="7247">
        <f ca="1"/>
        <v>56.05</v>
      </c>
      <c r="D1712" s="178" vm="7248">
        <f ca="1"/>
        <v>51.46</v>
      </c>
      <c r="E1712" s="178" vm="7249">
        <f ca="1"/>
        <v>57.06</v>
      </c>
      <c r="F1712" s="178" vm="7250">
        <f ca="1"/>
        <v>51.44</v>
      </c>
      <c r="G1712" s="178" vm="7251">
        <f ca="1"/>
        <v>2839389</v>
      </c>
      <c r="I1712" s="178">
        <f ca="1"/>
        <v>802</v>
      </c>
      <c r="J1712" s="180" vm="7241">
        <f ca="1"/>
        <v>43378</v>
      </c>
      <c r="K1712" s="180" vm="7242">
        <f ca="1"/>
        <v>19.13</v>
      </c>
      <c r="L1712" s="180" vm="7243">
        <f ca="1"/>
        <v>19.27</v>
      </c>
      <c r="M1712" s="180" vm="7244">
        <f ca="1"/>
        <v>19.43</v>
      </c>
      <c r="N1712" s="180" vm="6374">
        <f ca="1"/>
        <v>18.79</v>
      </c>
      <c r="O1712" s="180" vm="7245">
        <f ca="1"/>
        <v>1540221</v>
      </c>
      <c r="Q1712" s="182">
        <f t="shared" ca="1" si="53"/>
        <v>-7.8105057302381327E-3</v>
      </c>
    </row>
    <row r="1713" spans="1:17" x14ac:dyDescent="0.25">
      <c r="A1713" s="178">
        <f t="shared" si="54"/>
        <v>1709</v>
      </c>
      <c r="B1713" s="178" vm="7236">
        <f ca="1"/>
        <v>44694</v>
      </c>
      <c r="C1713" s="178" vm="7047">
        <f ca="1"/>
        <v>58.34</v>
      </c>
      <c r="D1713" s="178" vm="7237">
        <f ca="1"/>
        <v>57.49</v>
      </c>
      <c r="E1713" s="178" vm="7238">
        <f ca="1"/>
        <v>60.51</v>
      </c>
      <c r="F1713" s="178" vm="7239">
        <f ca="1"/>
        <v>57.2</v>
      </c>
      <c r="G1713" s="178" vm="7240">
        <f ca="1"/>
        <v>2081740</v>
      </c>
      <c r="I1713" s="178">
        <f ca="1"/>
        <v>801</v>
      </c>
      <c r="J1713" s="180" vm="7232">
        <f ca="1"/>
        <v>43377</v>
      </c>
      <c r="K1713" s="180" vm="7233">
        <f ca="1"/>
        <v>19.28</v>
      </c>
      <c r="L1713" s="180" vm="7234">
        <f ca="1"/>
        <v>20</v>
      </c>
      <c r="M1713" s="180" vm="7234">
        <f ca="1"/>
        <v>20</v>
      </c>
      <c r="N1713" s="180" vm="6482">
        <f ca="1"/>
        <v>19.16</v>
      </c>
      <c r="O1713" s="180" vm="7235">
        <f ca="1"/>
        <v>1101824</v>
      </c>
      <c r="Q1713" s="182">
        <f t="shared" ca="1" si="53"/>
        <v>-3.9160864570178644E-2</v>
      </c>
    </row>
    <row r="1714" spans="1:17" x14ac:dyDescent="0.25">
      <c r="A1714" s="178">
        <f t="shared" si="54"/>
        <v>1710</v>
      </c>
      <c r="B1714" s="178" vm="7226">
        <f ca="1"/>
        <v>44697</v>
      </c>
      <c r="C1714" s="178" vm="7227">
        <f ca="1"/>
        <v>56.48</v>
      </c>
      <c r="D1714" s="178" vm="7228">
        <f ca="1"/>
        <v>57.545000000000002</v>
      </c>
      <c r="E1714" s="178" vm="7229">
        <f ca="1"/>
        <v>58.523800000000001</v>
      </c>
      <c r="F1714" s="178" vm="7230">
        <f ca="1"/>
        <v>56.03</v>
      </c>
      <c r="G1714" s="178" vm="7231">
        <f ca="1"/>
        <v>1393549</v>
      </c>
      <c r="I1714" s="178">
        <f ca="1"/>
        <v>800</v>
      </c>
      <c r="J1714" s="180" vm="7221">
        <f ca="1"/>
        <v>43376</v>
      </c>
      <c r="K1714" s="180" vm="7222">
        <f ca="1"/>
        <v>20.05</v>
      </c>
      <c r="L1714" s="180" vm="7223">
        <f ca="1"/>
        <v>19.649999999999999</v>
      </c>
      <c r="M1714" s="180" vm="6927">
        <f ca="1"/>
        <v>20.16</v>
      </c>
      <c r="N1714" s="180" vm="7224">
        <f ca="1"/>
        <v>19.520099999999999</v>
      </c>
      <c r="O1714" s="180" vm="7225">
        <f ca="1"/>
        <v>1088372</v>
      </c>
      <c r="Q1714" s="182">
        <f t="shared" ca="1" si="53"/>
        <v>2.3209921796128779E-2</v>
      </c>
    </row>
    <row r="1715" spans="1:17" x14ac:dyDescent="0.25">
      <c r="A1715" s="178">
        <f t="shared" si="54"/>
        <v>1711</v>
      </c>
      <c r="B1715" s="178" vm="7215">
        <f ca="1"/>
        <v>44698</v>
      </c>
      <c r="C1715" s="178" vm="7216">
        <f ca="1"/>
        <v>57.22</v>
      </c>
      <c r="D1715" s="178" vm="7217">
        <f ca="1"/>
        <v>58.06</v>
      </c>
      <c r="E1715" s="178" vm="7218">
        <f ca="1"/>
        <v>58.85</v>
      </c>
      <c r="F1715" s="178" vm="7219">
        <f ca="1"/>
        <v>55.11</v>
      </c>
      <c r="G1715" s="178" vm="7220">
        <f ca="1"/>
        <v>1604059</v>
      </c>
      <c r="I1715" s="178">
        <f ca="1"/>
        <v>799</v>
      </c>
      <c r="J1715" s="180" vm="7210">
        <f ca="1"/>
        <v>43375</v>
      </c>
      <c r="K1715" s="180" vm="7211">
        <f ca="1"/>
        <v>19.59</v>
      </c>
      <c r="L1715" s="180" vm="7065">
        <f ca="1"/>
        <v>21</v>
      </c>
      <c r="M1715" s="180" vm="7212">
        <f ca="1"/>
        <v>21.085000000000001</v>
      </c>
      <c r="N1715" s="180" vm="7213">
        <f ca="1"/>
        <v>19.579999999999998</v>
      </c>
      <c r="O1715" s="180" vm="7214">
        <f ca="1"/>
        <v>1735446</v>
      </c>
      <c r="Q1715" s="182">
        <f t="shared" ca="1" si="53"/>
        <v>-7.0930757758159074E-2</v>
      </c>
    </row>
    <row r="1716" spans="1:17" x14ac:dyDescent="0.25">
      <c r="A1716" s="178">
        <f t="shared" si="54"/>
        <v>1712</v>
      </c>
      <c r="B1716" s="178" vm="7204">
        <f ca="1"/>
        <v>44699</v>
      </c>
      <c r="C1716" s="178" vm="7205">
        <f ca="1"/>
        <v>55.24</v>
      </c>
      <c r="D1716" s="178" vm="7206">
        <f ca="1"/>
        <v>56.32</v>
      </c>
      <c r="E1716" s="178" vm="7207">
        <f ca="1"/>
        <v>59.37</v>
      </c>
      <c r="F1716" s="178" vm="7208">
        <f ca="1"/>
        <v>54.35</v>
      </c>
      <c r="G1716" s="178" vm="7209">
        <f ca="1"/>
        <v>2242899</v>
      </c>
      <c r="I1716" s="178">
        <f ca="1"/>
        <v>798</v>
      </c>
      <c r="J1716" s="180" vm="7199">
        <f ca="1"/>
        <v>43374</v>
      </c>
      <c r="K1716" s="180" vm="7200">
        <f ca="1"/>
        <v>21.03</v>
      </c>
      <c r="L1716" s="180" vm="7188">
        <f ca="1"/>
        <v>21.29</v>
      </c>
      <c r="M1716" s="180" vm="7201">
        <f ca="1"/>
        <v>21.33</v>
      </c>
      <c r="N1716" s="180" vm="7202">
        <f ca="1"/>
        <v>20.8</v>
      </c>
      <c r="O1716" s="180" vm="7203">
        <f ca="1"/>
        <v>866327</v>
      </c>
      <c r="Q1716" s="182">
        <f t="shared" ca="1" si="53"/>
        <v>-1.2287489190779603E-2</v>
      </c>
    </row>
    <row r="1717" spans="1:17" x14ac:dyDescent="0.25">
      <c r="A1717" s="178">
        <f t="shared" si="54"/>
        <v>1713</v>
      </c>
      <c r="B1717" s="178" vm="7193">
        <f ca="1"/>
        <v>44700</v>
      </c>
      <c r="C1717" s="178" vm="7194">
        <f ca="1"/>
        <v>54.28</v>
      </c>
      <c r="D1717" s="178" vm="7195">
        <f ca="1"/>
        <v>54.2</v>
      </c>
      <c r="E1717" s="178" vm="7196">
        <f ca="1"/>
        <v>55.5</v>
      </c>
      <c r="F1717" s="178" vm="7197">
        <f ca="1"/>
        <v>52.87</v>
      </c>
      <c r="G1717" s="178" vm="7198">
        <f ca="1"/>
        <v>2060943</v>
      </c>
      <c r="I1717" s="178">
        <f ca="1"/>
        <v>797</v>
      </c>
      <c r="J1717" s="180" vm="7187">
        <f ca="1"/>
        <v>43371</v>
      </c>
      <c r="K1717" s="180" vm="7188">
        <f ca="1"/>
        <v>21.29</v>
      </c>
      <c r="L1717" s="180" vm="7189">
        <f ca="1"/>
        <v>21.09</v>
      </c>
      <c r="M1717" s="180" vm="7190">
        <f ca="1"/>
        <v>21.66</v>
      </c>
      <c r="N1717" s="180" vm="7191">
        <f ca="1"/>
        <v>21.02</v>
      </c>
      <c r="O1717" s="180" vm="7192">
        <f ca="1"/>
        <v>854442</v>
      </c>
      <c r="Q1717" s="182">
        <f t="shared" ca="1" si="53"/>
        <v>1.0387251089290285E-2</v>
      </c>
    </row>
    <row r="1718" spans="1:17" x14ac:dyDescent="0.25">
      <c r="A1718" s="178">
        <f t="shared" si="54"/>
        <v>1714</v>
      </c>
      <c r="B1718" s="178" vm="7181">
        <f ca="1"/>
        <v>44701</v>
      </c>
      <c r="C1718" s="178" vm="7182">
        <f ca="1"/>
        <v>54.01</v>
      </c>
      <c r="D1718" s="178" vm="7183">
        <f ca="1"/>
        <v>55.77</v>
      </c>
      <c r="E1718" s="178" vm="7184">
        <f ca="1"/>
        <v>55.85</v>
      </c>
      <c r="F1718" s="178" vm="7185">
        <f ca="1"/>
        <v>51.54</v>
      </c>
      <c r="G1718" s="178" vm="7186">
        <f ca="1"/>
        <v>2044498</v>
      </c>
      <c r="I1718" s="178">
        <f ca="1"/>
        <v>796</v>
      </c>
      <c r="J1718" s="180" vm="7178">
        <f ca="1"/>
        <v>43370</v>
      </c>
      <c r="K1718" s="180" vm="7100">
        <f ca="1"/>
        <v>21.07</v>
      </c>
      <c r="L1718" s="180" vm="7179">
        <f ca="1"/>
        <v>21.2</v>
      </c>
      <c r="M1718" s="180" vm="7138">
        <f ca="1"/>
        <v>21.52</v>
      </c>
      <c r="N1718" s="180" vm="7052">
        <f ca="1"/>
        <v>20.97</v>
      </c>
      <c r="O1718" s="180" vm="7180">
        <f ca="1"/>
        <v>782081</v>
      </c>
      <c r="Q1718" s="182">
        <f t="shared" ca="1" si="53"/>
        <v>-8.9771450977042359E-3</v>
      </c>
    </row>
    <row r="1719" spans="1:17" x14ac:dyDescent="0.25">
      <c r="A1719" s="178">
        <f t="shared" si="54"/>
        <v>1715</v>
      </c>
      <c r="B1719" s="178" vm="7173">
        <f ca="1"/>
        <v>44704</v>
      </c>
      <c r="C1719" s="178" vm="7174">
        <f ca="1"/>
        <v>53.5</v>
      </c>
      <c r="D1719" s="178" vm="7175">
        <f ca="1"/>
        <v>54.15</v>
      </c>
      <c r="E1719" s="178" vm="7176">
        <f ca="1"/>
        <v>54.999899999999997</v>
      </c>
      <c r="F1719" s="178" vm="6857">
        <f ca="1"/>
        <v>52.33</v>
      </c>
      <c r="G1719" s="178" vm="7177">
        <f ca="1"/>
        <v>1163501</v>
      </c>
      <c r="I1719" s="178">
        <f ca="1"/>
        <v>795</v>
      </c>
      <c r="J1719" s="180" vm="7168">
        <f ca="1"/>
        <v>43369</v>
      </c>
      <c r="K1719" s="180" vm="7169">
        <f ca="1"/>
        <v>21.26</v>
      </c>
      <c r="L1719" s="180" vm="7169">
        <f ca="1"/>
        <v>21.26</v>
      </c>
      <c r="M1719" s="180" vm="7170">
        <f ca="1"/>
        <v>21.64</v>
      </c>
      <c r="N1719" s="180" vm="7171">
        <f ca="1"/>
        <v>20.98</v>
      </c>
      <c r="O1719" s="180" vm="7172">
        <f ca="1"/>
        <v>1175978</v>
      </c>
      <c r="Q1719" s="182">
        <f t="shared" ca="1" si="53"/>
        <v>-2.3490731967237399E-3</v>
      </c>
    </row>
    <row r="1720" spans="1:17" x14ac:dyDescent="0.25">
      <c r="A1720" s="178">
        <f t="shared" si="54"/>
        <v>1716</v>
      </c>
      <c r="B1720" s="178" vm="7163">
        <f ca="1"/>
        <v>44705</v>
      </c>
      <c r="C1720" s="178" vm="7164">
        <f ca="1"/>
        <v>48.73</v>
      </c>
      <c r="D1720" s="178" vm="7000">
        <f ca="1"/>
        <v>52.25</v>
      </c>
      <c r="E1720" s="178" vm="7165">
        <f ca="1"/>
        <v>52.405000000000001</v>
      </c>
      <c r="F1720" s="178" vm="7166">
        <f ca="1"/>
        <v>48.07</v>
      </c>
      <c r="G1720" s="178" vm="7167">
        <f ca="1"/>
        <v>1996128</v>
      </c>
      <c r="I1720" s="178">
        <f ca="1"/>
        <v>794</v>
      </c>
      <c r="J1720" s="180" vm="7159">
        <f ca="1"/>
        <v>43368</v>
      </c>
      <c r="K1720" s="180" vm="7076">
        <f ca="1"/>
        <v>21.31</v>
      </c>
      <c r="L1720" s="180" vm="7160">
        <f ca="1"/>
        <v>21.41</v>
      </c>
      <c r="M1720" s="180" vm="7161">
        <f ca="1"/>
        <v>21.475000000000001</v>
      </c>
      <c r="N1720" s="180" vm="6995">
        <f ca="1"/>
        <v>20.77</v>
      </c>
      <c r="O1720" s="180" vm="7162">
        <f ca="1"/>
        <v>794056</v>
      </c>
      <c r="Q1720" s="182">
        <f t="shared" ca="1" si="53"/>
        <v>-3.2794594863734469E-3</v>
      </c>
    </row>
    <row r="1721" spans="1:17" x14ac:dyDescent="0.25">
      <c r="A1721" s="178">
        <f t="shared" si="54"/>
        <v>1717</v>
      </c>
      <c r="B1721" s="178" vm="7153">
        <f ca="1"/>
        <v>44706</v>
      </c>
      <c r="C1721" s="178" vm="7154">
        <f ca="1"/>
        <v>50.76</v>
      </c>
      <c r="D1721" s="178" vm="7155">
        <f ca="1"/>
        <v>48.075000000000003</v>
      </c>
      <c r="E1721" s="178" vm="7156">
        <f ca="1"/>
        <v>51.774999999999999</v>
      </c>
      <c r="F1721" s="178" vm="7157">
        <f ca="1"/>
        <v>47.33</v>
      </c>
      <c r="G1721" s="178" vm="7158">
        <f ca="1"/>
        <v>1998506</v>
      </c>
      <c r="I1721" s="178">
        <f ca="1"/>
        <v>793</v>
      </c>
      <c r="J1721" s="180" vm="7149">
        <f ca="1"/>
        <v>43367</v>
      </c>
      <c r="K1721" s="180" vm="7150">
        <f ca="1"/>
        <v>21.38</v>
      </c>
      <c r="L1721" s="180" vm="7138">
        <f ca="1"/>
        <v>21.52</v>
      </c>
      <c r="M1721" s="180" vm="7151">
        <f ca="1"/>
        <v>21.7775</v>
      </c>
      <c r="N1721" s="180" vm="7053">
        <f ca="1"/>
        <v>21.36</v>
      </c>
      <c r="O1721" s="180" vm="7152">
        <f ca="1"/>
        <v>1524298</v>
      </c>
      <c r="Q1721" s="182">
        <f t="shared" ca="1" si="53"/>
        <v>-6.5268296966845482E-3</v>
      </c>
    </row>
    <row r="1722" spans="1:17" x14ac:dyDescent="0.25">
      <c r="A1722" s="178">
        <f t="shared" si="54"/>
        <v>1718</v>
      </c>
      <c r="B1722" s="178" vm="7143">
        <f ca="1"/>
        <v>44707</v>
      </c>
      <c r="C1722" s="178" vm="7144">
        <f ca="1"/>
        <v>53.28</v>
      </c>
      <c r="D1722" s="178" vm="7145">
        <f ca="1"/>
        <v>51.08</v>
      </c>
      <c r="E1722" s="178" vm="7146">
        <f ca="1"/>
        <v>54.27</v>
      </c>
      <c r="F1722" s="178" vm="7147">
        <f ca="1"/>
        <v>51.07</v>
      </c>
      <c r="G1722" s="178" vm="7148">
        <f ca="1"/>
        <v>1906386</v>
      </c>
      <c r="I1722" s="178">
        <f ca="1"/>
        <v>792</v>
      </c>
      <c r="J1722" s="180" vm="7137">
        <f ca="1"/>
        <v>43364</v>
      </c>
      <c r="K1722" s="180" vm="7138">
        <f ca="1"/>
        <v>21.52</v>
      </c>
      <c r="L1722" s="180" vm="7139">
        <f ca="1"/>
        <v>21.65</v>
      </c>
      <c r="M1722" s="180" vm="7140">
        <f ca="1"/>
        <v>21.83</v>
      </c>
      <c r="N1722" s="180" vm="7141">
        <f ca="1"/>
        <v>21.405000000000001</v>
      </c>
      <c r="O1722" s="180" vm="7142">
        <f ca="1"/>
        <v>1580227</v>
      </c>
      <c r="Q1722" s="182">
        <f t="shared" ca="1" si="53"/>
        <v>-2.3207251074814045E-3</v>
      </c>
    </row>
    <row r="1723" spans="1:17" x14ac:dyDescent="0.25">
      <c r="A1723" s="178">
        <f t="shared" si="54"/>
        <v>1719</v>
      </c>
      <c r="B1723" s="178" vm="7133">
        <f ca="1"/>
        <v>44708</v>
      </c>
      <c r="C1723" s="178" vm="7134">
        <f ca="1"/>
        <v>56.14</v>
      </c>
      <c r="D1723" s="178" vm="6795">
        <f ca="1"/>
        <v>54.5</v>
      </c>
      <c r="E1723" s="178" vm="7134">
        <f ca="1"/>
        <v>56.14</v>
      </c>
      <c r="F1723" s="178" vm="7135">
        <f ca="1"/>
        <v>54.265000000000001</v>
      </c>
      <c r="G1723" s="178" vm="7136">
        <f ca="1"/>
        <v>1606950</v>
      </c>
      <c r="I1723" s="178">
        <f ca="1"/>
        <v>791</v>
      </c>
      <c r="J1723" s="180" vm="7129">
        <f ca="1"/>
        <v>43363</v>
      </c>
      <c r="K1723" s="180" vm="7042">
        <f ca="1"/>
        <v>21.57</v>
      </c>
      <c r="L1723" s="180" vm="7130">
        <f ca="1"/>
        <v>21.44</v>
      </c>
      <c r="M1723" s="180" vm="7131">
        <f ca="1"/>
        <v>21.72</v>
      </c>
      <c r="N1723" s="180" vm="7019">
        <f ca="1"/>
        <v>21.16</v>
      </c>
      <c r="O1723" s="180" vm="7132">
        <f ca="1"/>
        <v>1038361</v>
      </c>
      <c r="Q1723" s="182">
        <f t="shared" ca="1" si="53"/>
        <v>1.0251720726431419E-2</v>
      </c>
    </row>
    <row r="1724" spans="1:17" x14ac:dyDescent="0.25">
      <c r="A1724" s="178">
        <f t="shared" si="54"/>
        <v>1720</v>
      </c>
      <c r="B1724" s="178" vm="7123">
        <f ca="1"/>
        <v>44712</v>
      </c>
      <c r="C1724" s="178" vm="7124">
        <f ca="1"/>
        <v>55.76</v>
      </c>
      <c r="D1724" s="178" vm="7125">
        <f ca="1"/>
        <v>56.1</v>
      </c>
      <c r="E1724" s="178" vm="7126">
        <f ca="1"/>
        <v>56.54</v>
      </c>
      <c r="F1724" s="178" vm="7127">
        <f ca="1"/>
        <v>54.41</v>
      </c>
      <c r="G1724" s="178" vm="7128">
        <f ca="1"/>
        <v>1770190</v>
      </c>
      <c r="I1724" s="178">
        <f ca="1"/>
        <v>790</v>
      </c>
      <c r="J1724" s="180" vm="7117">
        <f ca="1"/>
        <v>43362</v>
      </c>
      <c r="K1724" s="180" vm="7118">
        <f ca="1"/>
        <v>21.35</v>
      </c>
      <c r="L1724" s="180" vm="7119">
        <f ca="1"/>
        <v>21.9</v>
      </c>
      <c r="M1724" s="180" vm="7120">
        <f ca="1"/>
        <v>21.99</v>
      </c>
      <c r="N1724" s="180" vm="7121">
        <f ca="1"/>
        <v>21.28</v>
      </c>
      <c r="O1724" s="180" vm="7122">
        <f ca="1"/>
        <v>1104018</v>
      </c>
      <c r="Q1724" s="182">
        <f t="shared" ca="1" si="53"/>
        <v>-2.4521237879146764E-2</v>
      </c>
    </row>
    <row r="1725" spans="1:17" x14ac:dyDescent="0.25">
      <c r="A1725" s="178">
        <f t="shared" si="54"/>
        <v>1721</v>
      </c>
      <c r="B1725" s="178" vm="7111">
        <f ca="1"/>
        <v>44713</v>
      </c>
      <c r="C1725" s="178" vm="7112">
        <f ca="1"/>
        <v>55.94</v>
      </c>
      <c r="D1725" s="178" vm="7113">
        <f ca="1"/>
        <v>56.71</v>
      </c>
      <c r="E1725" s="178" vm="7114">
        <f ca="1"/>
        <v>57.4</v>
      </c>
      <c r="F1725" s="178" vm="7115">
        <f ca="1"/>
        <v>54.82</v>
      </c>
      <c r="G1725" s="178" vm="7116">
        <f ca="1"/>
        <v>1826505</v>
      </c>
      <c r="I1725" s="178">
        <f ca="1"/>
        <v>789</v>
      </c>
      <c r="J1725" s="180" vm="7106">
        <f ca="1"/>
        <v>43361</v>
      </c>
      <c r="K1725" s="180" vm="7107">
        <f ca="1"/>
        <v>21.88</v>
      </c>
      <c r="L1725" s="180" vm="7108">
        <f ca="1"/>
        <v>21.68</v>
      </c>
      <c r="M1725" s="180" vm="7109">
        <f ca="1"/>
        <v>22.07</v>
      </c>
      <c r="N1725" s="180" vm="7042">
        <f ca="1"/>
        <v>21.57</v>
      </c>
      <c r="O1725" s="180" vm="7110">
        <f ca="1"/>
        <v>755984</v>
      </c>
      <c r="Q1725" s="182">
        <f t="shared" ca="1" si="53"/>
        <v>7.7999936635799157E-3</v>
      </c>
    </row>
    <row r="1726" spans="1:17" x14ac:dyDescent="0.25">
      <c r="A1726" s="178">
        <f t="shared" si="54"/>
        <v>1722</v>
      </c>
      <c r="B1726" s="178" vm="7102">
        <f ca="1"/>
        <v>44714</v>
      </c>
      <c r="C1726" s="178" vm="7103">
        <f ca="1"/>
        <v>61.33</v>
      </c>
      <c r="D1726" s="178" vm="7104">
        <f ca="1"/>
        <v>55.81</v>
      </c>
      <c r="E1726" s="178" vm="7103">
        <f ca="1"/>
        <v>61.33</v>
      </c>
      <c r="F1726" s="178" vm="7104">
        <f ca="1"/>
        <v>55.81</v>
      </c>
      <c r="G1726" s="178" vm="7105">
        <f ca="1"/>
        <v>1952881</v>
      </c>
      <c r="I1726" s="178">
        <f ca="1"/>
        <v>788</v>
      </c>
      <c r="J1726" s="180" vm="7096">
        <f ca="1"/>
        <v>43360</v>
      </c>
      <c r="K1726" s="180" vm="7097">
        <f ca="1"/>
        <v>21.71</v>
      </c>
      <c r="L1726" s="180" vm="7098">
        <f ca="1"/>
        <v>21.48</v>
      </c>
      <c r="M1726" s="180" vm="7099">
        <f ca="1"/>
        <v>21.8</v>
      </c>
      <c r="N1726" s="180" vm="7100">
        <f ca="1"/>
        <v>21.07</v>
      </c>
      <c r="O1726" s="180" vm="7101">
        <f ca="1"/>
        <v>917754</v>
      </c>
      <c r="Q1726" s="182">
        <f t="shared" ca="1" si="53"/>
        <v>1.3447918870597719E-2</v>
      </c>
    </row>
    <row r="1727" spans="1:17" x14ac:dyDescent="0.25">
      <c r="A1727" s="178">
        <f t="shared" si="54"/>
        <v>1723</v>
      </c>
      <c r="B1727" s="178" vm="7090">
        <f ca="1"/>
        <v>44715</v>
      </c>
      <c r="C1727" s="178" vm="7091">
        <f ca="1"/>
        <v>60.84</v>
      </c>
      <c r="D1727" s="178" vm="7092">
        <f ca="1"/>
        <v>60.2</v>
      </c>
      <c r="E1727" s="178" vm="7093">
        <f ca="1"/>
        <v>61.465000000000003</v>
      </c>
      <c r="F1727" s="178" vm="7094">
        <f ca="1"/>
        <v>58.84</v>
      </c>
      <c r="G1727" s="178" vm="7095">
        <f ca="1"/>
        <v>1492136</v>
      </c>
      <c r="I1727" s="178">
        <f ca="1"/>
        <v>787</v>
      </c>
      <c r="J1727" s="180" vm="7086">
        <f ca="1"/>
        <v>43357</v>
      </c>
      <c r="K1727" s="180" vm="7087">
        <f ca="1"/>
        <v>21.42</v>
      </c>
      <c r="L1727" s="180" vm="7076">
        <f ca="1"/>
        <v>21.31</v>
      </c>
      <c r="M1727" s="180" vm="7088">
        <f ca="1"/>
        <v>21.53</v>
      </c>
      <c r="N1727" s="180" vm="7043">
        <f ca="1"/>
        <v>21.01</v>
      </c>
      <c r="O1727" s="180" vm="7089">
        <f ca="1"/>
        <v>902823</v>
      </c>
      <c r="Q1727" s="182">
        <f t="shared" ca="1" si="53"/>
        <v>5.1486189090770062E-3</v>
      </c>
    </row>
    <row r="1728" spans="1:17" x14ac:dyDescent="0.25">
      <c r="A1728" s="178">
        <f t="shared" si="54"/>
        <v>1724</v>
      </c>
      <c r="B1728" s="178" vm="7080">
        <f ca="1"/>
        <v>44718</v>
      </c>
      <c r="C1728" s="178" vm="7081">
        <f ca="1"/>
        <v>60.6</v>
      </c>
      <c r="D1728" s="178" vm="7082">
        <f ca="1"/>
        <v>61.72</v>
      </c>
      <c r="E1728" s="178" vm="7083">
        <f ca="1"/>
        <v>62.06</v>
      </c>
      <c r="F1728" s="178" vm="7084">
        <f ca="1"/>
        <v>60.08</v>
      </c>
      <c r="G1728" s="178" vm="7085">
        <f ca="1"/>
        <v>1370119</v>
      </c>
      <c r="I1728" s="178">
        <f ca="1"/>
        <v>786</v>
      </c>
      <c r="J1728" s="180" vm="7075">
        <f ca="1"/>
        <v>43356</v>
      </c>
      <c r="K1728" s="180" vm="7076">
        <f ca="1"/>
        <v>21.31</v>
      </c>
      <c r="L1728" s="180" vm="7077">
        <f ca="1"/>
        <v>21.27</v>
      </c>
      <c r="M1728" s="180" vm="7031">
        <f ca="1"/>
        <v>21.6</v>
      </c>
      <c r="N1728" s="180" vm="7078">
        <f ca="1"/>
        <v>21.04</v>
      </c>
      <c r="O1728" s="180" vm="7079">
        <f ca="1"/>
        <v>649500</v>
      </c>
      <c r="Q1728" s="182">
        <f t="shared" ca="1" si="53"/>
        <v>8.0094656684341885E-3</v>
      </c>
    </row>
    <row r="1729" spans="1:17" x14ac:dyDescent="0.25">
      <c r="A1729" s="178">
        <f t="shared" si="54"/>
        <v>1725</v>
      </c>
      <c r="B1729" s="178" vm="7069">
        <f ca="1"/>
        <v>44719</v>
      </c>
      <c r="C1729" s="178" vm="7070">
        <f ca="1"/>
        <v>60.64</v>
      </c>
      <c r="D1729" s="178" vm="7071">
        <f ca="1"/>
        <v>59.1</v>
      </c>
      <c r="E1729" s="178" vm="7072">
        <f ca="1"/>
        <v>61.734999999999999</v>
      </c>
      <c r="F1729" s="178" vm="7073">
        <f ca="1"/>
        <v>58.865000000000002</v>
      </c>
      <c r="G1729" s="178" vm="7074">
        <f ca="1"/>
        <v>1871845</v>
      </c>
      <c r="I1729" s="178">
        <f ca="1"/>
        <v>785</v>
      </c>
      <c r="J1729" s="180" vm="7063">
        <f ca="1"/>
        <v>43355</v>
      </c>
      <c r="K1729" s="180" vm="7064">
        <f ca="1"/>
        <v>21.14</v>
      </c>
      <c r="L1729" s="180" vm="7065">
        <f ca="1"/>
        <v>21</v>
      </c>
      <c r="M1729" s="180" vm="7066">
        <f ca="1"/>
        <v>21.18</v>
      </c>
      <c r="N1729" s="180" vm="7067">
        <f ca="1"/>
        <v>20.34</v>
      </c>
      <c r="O1729" s="180" vm="7068">
        <f ca="1"/>
        <v>1067190</v>
      </c>
      <c r="Q1729" s="182">
        <f t="shared" ca="1" si="53"/>
        <v>8.0741355282631828E-3</v>
      </c>
    </row>
    <row r="1730" spans="1:17" x14ac:dyDescent="0.25">
      <c r="A1730" s="178">
        <f t="shared" si="54"/>
        <v>1726</v>
      </c>
      <c r="B1730" s="178" vm="7057">
        <f ca="1"/>
        <v>44720</v>
      </c>
      <c r="C1730" s="178" vm="7058">
        <f ca="1"/>
        <v>58.67</v>
      </c>
      <c r="D1730" s="178" vm="7059">
        <f ca="1"/>
        <v>60.09</v>
      </c>
      <c r="E1730" s="178" vm="7060">
        <f ca="1"/>
        <v>60.949300000000001</v>
      </c>
      <c r="F1730" s="178" vm="7061">
        <f ca="1"/>
        <v>57.670099999999998</v>
      </c>
      <c r="G1730" s="178" vm="7062">
        <f ca="1"/>
        <v>1641726</v>
      </c>
      <c r="I1730" s="178">
        <f ca="1"/>
        <v>784</v>
      </c>
      <c r="J1730" s="180" vm="7051">
        <f ca="1"/>
        <v>43354</v>
      </c>
      <c r="K1730" s="180" vm="7052">
        <f ca="1"/>
        <v>20.97</v>
      </c>
      <c r="L1730" s="180" vm="7053">
        <f ca="1"/>
        <v>21.36</v>
      </c>
      <c r="M1730" s="180" vm="7054">
        <f ca="1"/>
        <v>21.55</v>
      </c>
      <c r="N1730" s="180" vm="7055">
        <f ca="1"/>
        <v>20.89</v>
      </c>
      <c r="O1730" s="180" vm="7056">
        <f ca="1"/>
        <v>809584</v>
      </c>
      <c r="Q1730" s="182">
        <f t="shared" ca="1" si="53"/>
        <v>-1.7490400959778756E-2</v>
      </c>
    </row>
    <row r="1731" spans="1:17" x14ac:dyDescent="0.25">
      <c r="A1731" s="178">
        <f t="shared" si="54"/>
        <v>1727</v>
      </c>
      <c r="B1731" s="178" vm="7045">
        <f ca="1"/>
        <v>44721</v>
      </c>
      <c r="C1731" s="178" vm="7046">
        <f ca="1"/>
        <v>57.56</v>
      </c>
      <c r="D1731" s="178" vm="7047">
        <f ca="1"/>
        <v>58.34</v>
      </c>
      <c r="E1731" s="178" vm="7048">
        <f ca="1"/>
        <v>59.5</v>
      </c>
      <c r="F1731" s="178" vm="7049">
        <f ca="1"/>
        <v>57.212899999999998</v>
      </c>
      <c r="G1731" s="178" vm="7050">
        <f ca="1"/>
        <v>1139751</v>
      </c>
      <c r="I1731" s="178">
        <f ca="1"/>
        <v>783</v>
      </c>
      <c r="J1731" s="180" vm="7039">
        <f ca="1"/>
        <v>43353</v>
      </c>
      <c r="K1731" s="180" vm="7040">
        <f ca="1"/>
        <v>21.34</v>
      </c>
      <c r="L1731" s="180" vm="7041">
        <f ca="1"/>
        <v>21.15</v>
      </c>
      <c r="M1731" s="180" vm="7042">
        <f ca="1"/>
        <v>21.57</v>
      </c>
      <c r="N1731" s="180" vm="7043">
        <f ca="1"/>
        <v>21.01</v>
      </c>
      <c r="O1731" s="180" vm="7044">
        <f ca="1"/>
        <v>950392</v>
      </c>
      <c r="Q1731" s="182">
        <f t="shared" ca="1" si="53"/>
        <v>1.0362787035546437E-2</v>
      </c>
    </row>
    <row r="1732" spans="1:17" x14ac:dyDescent="0.25">
      <c r="A1732" s="178">
        <f t="shared" si="54"/>
        <v>1728</v>
      </c>
      <c r="B1732" s="178" vm="7034">
        <f ca="1"/>
        <v>44722</v>
      </c>
      <c r="C1732" s="178" vm="6803">
        <f ca="1"/>
        <v>53.82</v>
      </c>
      <c r="D1732" s="178" vm="7035">
        <f ca="1"/>
        <v>55.98</v>
      </c>
      <c r="E1732" s="178" vm="7036">
        <f ca="1"/>
        <v>56.768500000000003</v>
      </c>
      <c r="F1732" s="178" vm="7037">
        <f ca="1"/>
        <v>53.69</v>
      </c>
      <c r="G1732" s="178" vm="7038">
        <f ca="1"/>
        <v>1412357</v>
      </c>
      <c r="I1732" s="178">
        <f ca="1"/>
        <v>782</v>
      </c>
      <c r="J1732" s="180" vm="7028">
        <f ca="1"/>
        <v>43350</v>
      </c>
      <c r="K1732" s="180" vm="7029">
        <f ca="1"/>
        <v>21.12</v>
      </c>
      <c r="L1732" s="180" vm="7030">
        <f ca="1"/>
        <v>20.67</v>
      </c>
      <c r="M1732" s="180" vm="7031">
        <f ca="1"/>
        <v>21.6</v>
      </c>
      <c r="N1732" s="180" vm="7032">
        <f ca="1"/>
        <v>20.6</v>
      </c>
      <c r="O1732" s="180" vm="7033">
        <f ca="1"/>
        <v>1770808</v>
      </c>
      <c r="Q1732" s="182">
        <f t="shared" ca="1" si="53"/>
        <v>1.5748356968139331E-2</v>
      </c>
    </row>
    <row r="1733" spans="1:17" x14ac:dyDescent="0.25">
      <c r="A1733" s="178">
        <f t="shared" si="54"/>
        <v>1729</v>
      </c>
      <c r="B1733" s="178" vm="7022">
        <f ca="1"/>
        <v>44725</v>
      </c>
      <c r="C1733" s="178" vm="7023">
        <f ca="1"/>
        <v>49.93</v>
      </c>
      <c r="D1733" s="178" vm="7024">
        <f ca="1"/>
        <v>51.155000000000001</v>
      </c>
      <c r="E1733" s="178" vm="7025">
        <f ca="1"/>
        <v>52.96</v>
      </c>
      <c r="F1733" s="178" vm="7026">
        <f ca="1"/>
        <v>49.59</v>
      </c>
      <c r="G1733" s="178" vm="7027">
        <f ca="1"/>
        <v>2044721</v>
      </c>
      <c r="I1733" s="178">
        <f ca="1"/>
        <v>781</v>
      </c>
      <c r="J1733" s="180" vm="7016">
        <f ca="1"/>
        <v>43349</v>
      </c>
      <c r="K1733" s="180" vm="7017">
        <f ca="1"/>
        <v>20.79</v>
      </c>
      <c r="L1733" s="180" vm="7018">
        <f ca="1"/>
        <v>20.62</v>
      </c>
      <c r="M1733" s="180" vm="7019">
        <f ca="1"/>
        <v>21.16</v>
      </c>
      <c r="N1733" s="180" vm="7020">
        <f ca="1"/>
        <v>20.226400000000002</v>
      </c>
      <c r="O1733" s="180" vm="7021">
        <f ca="1"/>
        <v>1575173</v>
      </c>
      <c r="Q1733" s="182">
        <f t="shared" ca="1" si="53"/>
        <v>1.746769304039078E-2</v>
      </c>
    </row>
    <row r="1734" spans="1:17" x14ac:dyDescent="0.25">
      <c r="A1734" s="178">
        <f t="shared" si="54"/>
        <v>1730</v>
      </c>
      <c r="B1734" s="178" vm="7011">
        <f ca="1"/>
        <v>44726</v>
      </c>
      <c r="C1734" s="178" vm="7012">
        <f ca="1"/>
        <v>51.1</v>
      </c>
      <c r="D1734" s="178" vm="7013">
        <f ca="1"/>
        <v>50.05</v>
      </c>
      <c r="E1734" s="178" vm="7014">
        <f ca="1"/>
        <v>51.734999999999999</v>
      </c>
      <c r="F1734" s="178" vm="7013">
        <f ca="1"/>
        <v>50.05</v>
      </c>
      <c r="G1734" s="178" vm="7015">
        <f ca="1"/>
        <v>1313248</v>
      </c>
      <c r="I1734" s="178">
        <f ca="1"/>
        <v>780</v>
      </c>
      <c r="J1734" s="180" vm="7005">
        <f ca="1"/>
        <v>43348</v>
      </c>
      <c r="K1734" s="180" vm="7006">
        <f ca="1"/>
        <v>20.43</v>
      </c>
      <c r="L1734" s="180" vm="7007">
        <f ca="1"/>
        <v>20.81</v>
      </c>
      <c r="M1734" s="180" vm="7008">
        <f ca="1"/>
        <v>20.85</v>
      </c>
      <c r="N1734" s="180" vm="7009">
        <f ca="1"/>
        <v>20.23</v>
      </c>
      <c r="O1734" s="180" vm="7010">
        <f ca="1"/>
        <v>1058481</v>
      </c>
      <c r="Q1734" s="182">
        <f t="shared" ref="Q1734:Q1797" ca="1" si="55">LN(K1734/K1735)</f>
        <v>-1.6505229058490268E-2</v>
      </c>
    </row>
    <row r="1735" spans="1:17" x14ac:dyDescent="0.25">
      <c r="A1735" s="178">
        <f t="shared" ref="A1735:A1798" si="56">A1734+1</f>
        <v>1731</v>
      </c>
      <c r="B1735" s="178" vm="6999">
        <f ca="1"/>
        <v>44727</v>
      </c>
      <c r="C1735" s="178" vm="7000">
        <f ca="1"/>
        <v>52.25</v>
      </c>
      <c r="D1735" s="178" vm="7001">
        <f ca="1"/>
        <v>51.82</v>
      </c>
      <c r="E1735" s="178" vm="7002">
        <f ca="1"/>
        <v>53.11</v>
      </c>
      <c r="F1735" s="178" vm="7003">
        <f ca="1"/>
        <v>50.43</v>
      </c>
      <c r="G1735" s="178" vm="7004">
        <f ca="1"/>
        <v>1432593</v>
      </c>
      <c r="I1735" s="178">
        <f ca="1"/>
        <v>779</v>
      </c>
      <c r="J1735" s="180" vm="6994">
        <f ca="1"/>
        <v>43347</v>
      </c>
      <c r="K1735" s="180" vm="6995">
        <f ca="1"/>
        <v>20.77</v>
      </c>
      <c r="L1735" s="180" vm="6950">
        <f ca="1"/>
        <v>20.5</v>
      </c>
      <c r="M1735" s="180" vm="6996">
        <f ca="1"/>
        <v>20.92</v>
      </c>
      <c r="N1735" s="180" vm="6997">
        <f ca="1"/>
        <v>19.98</v>
      </c>
      <c r="O1735" s="180" vm="6998">
        <f ca="1"/>
        <v>840728</v>
      </c>
      <c r="Q1735" s="182">
        <f t="shared" ca="1" si="55"/>
        <v>5.3101741965283561E-3</v>
      </c>
    </row>
    <row r="1736" spans="1:17" x14ac:dyDescent="0.25">
      <c r="A1736" s="178">
        <f t="shared" si="56"/>
        <v>1732</v>
      </c>
      <c r="B1736" s="178" vm="6988">
        <f ca="1"/>
        <v>44728</v>
      </c>
      <c r="C1736" s="178" vm="6989">
        <f ca="1"/>
        <v>47.22</v>
      </c>
      <c r="D1736" s="178" vm="6990">
        <f ca="1"/>
        <v>50.18</v>
      </c>
      <c r="E1736" s="178" vm="6991">
        <f ca="1"/>
        <v>50.42</v>
      </c>
      <c r="F1736" s="178" vm="6992">
        <f ca="1"/>
        <v>46.914999999999999</v>
      </c>
      <c r="G1736" s="178" vm="6993">
        <f ca="1"/>
        <v>1696492</v>
      </c>
      <c r="I1736" s="178">
        <f ca="1"/>
        <v>778</v>
      </c>
      <c r="J1736" s="180" vm="6982">
        <f ca="1"/>
        <v>43343</v>
      </c>
      <c r="K1736" s="180" vm="6983">
        <f ca="1"/>
        <v>20.66</v>
      </c>
      <c r="L1736" s="180" vm="6984">
        <f ca="1"/>
        <v>19.920000000000002</v>
      </c>
      <c r="M1736" s="180" vm="6985">
        <f ca="1"/>
        <v>21.24</v>
      </c>
      <c r="N1736" s="180" vm="6986">
        <f ca="1"/>
        <v>19.600000000000001</v>
      </c>
      <c r="O1736" s="180" vm="6987">
        <f ca="1"/>
        <v>1620705</v>
      </c>
      <c r="Q1736" s="182">
        <f t="shared" ca="1" si="55"/>
        <v>4.1507934789650529E-2</v>
      </c>
    </row>
    <row r="1737" spans="1:17" x14ac:dyDescent="0.25">
      <c r="A1737" s="178">
        <f t="shared" si="56"/>
        <v>1733</v>
      </c>
      <c r="B1737" s="178" vm="6976">
        <f ca="1"/>
        <v>44729</v>
      </c>
      <c r="C1737" s="178" vm="6977">
        <f ca="1"/>
        <v>47.21</v>
      </c>
      <c r="D1737" s="178" vm="6978">
        <f ca="1"/>
        <v>47.59</v>
      </c>
      <c r="E1737" s="178" vm="6979">
        <f ca="1"/>
        <v>48.9</v>
      </c>
      <c r="F1737" s="178" vm="6980">
        <f ca="1"/>
        <v>47.08</v>
      </c>
      <c r="G1737" s="178" vm="6981">
        <f ca="1"/>
        <v>2204018</v>
      </c>
      <c r="I1737" s="178">
        <f ca="1"/>
        <v>777</v>
      </c>
      <c r="J1737" s="180" vm="6970">
        <f ca="1"/>
        <v>43342</v>
      </c>
      <c r="K1737" s="180" vm="6971">
        <f ca="1"/>
        <v>19.82</v>
      </c>
      <c r="L1737" s="180" vm="6972">
        <f ca="1"/>
        <v>20.54</v>
      </c>
      <c r="M1737" s="180" vm="6973">
        <f ca="1"/>
        <v>20.63</v>
      </c>
      <c r="N1737" s="180" vm="6974">
        <f ca="1"/>
        <v>19.77</v>
      </c>
      <c r="O1737" s="180" vm="6975">
        <f ca="1"/>
        <v>1239802</v>
      </c>
      <c r="Q1737" s="182">
        <f t="shared" ca="1" si="55"/>
        <v>-3.4708491400726821E-2</v>
      </c>
    </row>
    <row r="1738" spans="1:17" x14ac:dyDescent="0.25">
      <c r="A1738" s="178">
        <f t="shared" si="56"/>
        <v>1734</v>
      </c>
      <c r="B1738" s="178" vm="6965">
        <f ca="1"/>
        <v>44733</v>
      </c>
      <c r="C1738" s="178" vm="6966">
        <f ca="1"/>
        <v>48.46</v>
      </c>
      <c r="D1738" s="178" vm="6967">
        <f ca="1"/>
        <v>48.52</v>
      </c>
      <c r="E1738" s="178" vm="6968">
        <f ca="1"/>
        <v>49.27</v>
      </c>
      <c r="F1738" s="178" vm="6957">
        <f ca="1"/>
        <v>47.12</v>
      </c>
      <c r="G1738" s="178" vm="6969">
        <f ca="1"/>
        <v>1529709</v>
      </c>
      <c r="I1738" s="178">
        <f ca="1"/>
        <v>776</v>
      </c>
      <c r="J1738" s="180" vm="6959">
        <f ca="1"/>
        <v>43341</v>
      </c>
      <c r="K1738" s="180" vm="6960">
        <f ca="1"/>
        <v>20.52</v>
      </c>
      <c r="L1738" s="180" vm="6961">
        <f ca="1"/>
        <v>20.38</v>
      </c>
      <c r="M1738" s="180" vm="6962">
        <f ca="1"/>
        <v>20.585000000000001</v>
      </c>
      <c r="N1738" s="180" vm="6963">
        <f ca="1"/>
        <v>19.809999999999999</v>
      </c>
      <c r="O1738" s="180" vm="6964">
        <f ca="1"/>
        <v>835655</v>
      </c>
      <c r="Q1738" s="182">
        <f t="shared" ca="1" si="55"/>
        <v>4.8852075660491198E-3</v>
      </c>
    </row>
    <row r="1739" spans="1:17" x14ac:dyDescent="0.25">
      <c r="A1739" s="178">
        <f t="shared" si="56"/>
        <v>1735</v>
      </c>
      <c r="B1739" s="178" vm="6953">
        <f ca="1"/>
        <v>44734</v>
      </c>
      <c r="C1739" s="178" vm="6954">
        <f ca="1"/>
        <v>47.73</v>
      </c>
      <c r="D1739" s="178" vm="6955">
        <f ca="1"/>
        <v>47.55</v>
      </c>
      <c r="E1739" s="178" vm="6956">
        <f ca="1"/>
        <v>48.8</v>
      </c>
      <c r="F1739" s="178" vm="6957">
        <f ca="1"/>
        <v>47.12</v>
      </c>
      <c r="G1739" s="178" vm="6958">
        <f ca="1"/>
        <v>1039656</v>
      </c>
      <c r="I1739" s="178">
        <f ca="1"/>
        <v>775</v>
      </c>
      <c r="J1739" s="180" vm="6947">
        <f ca="1"/>
        <v>43340</v>
      </c>
      <c r="K1739" s="180" vm="6948">
        <f ca="1"/>
        <v>20.420000000000002</v>
      </c>
      <c r="L1739" s="180" vm="6949">
        <f ca="1"/>
        <v>20.21</v>
      </c>
      <c r="M1739" s="180" vm="6950">
        <f ca="1"/>
        <v>20.5</v>
      </c>
      <c r="N1739" s="180" vm="6951">
        <f ca="1"/>
        <v>19.84</v>
      </c>
      <c r="O1739" s="180" vm="6952">
        <f ca="1"/>
        <v>833299</v>
      </c>
      <c r="Q1739" s="182">
        <f t="shared" ca="1" si="55"/>
        <v>1.3806925446103419E-2</v>
      </c>
    </row>
    <row r="1740" spans="1:17" x14ac:dyDescent="0.25">
      <c r="A1740" s="178">
        <f t="shared" si="56"/>
        <v>1736</v>
      </c>
      <c r="B1740" s="178" vm="6941">
        <f ca="1"/>
        <v>44735</v>
      </c>
      <c r="C1740" s="178" vm="6942">
        <f ca="1"/>
        <v>49.41</v>
      </c>
      <c r="D1740" s="178" vm="6943">
        <f ca="1"/>
        <v>48.16</v>
      </c>
      <c r="E1740" s="178" vm="6944">
        <f ca="1"/>
        <v>49.47</v>
      </c>
      <c r="F1740" s="178" vm="6945">
        <f ca="1"/>
        <v>47.14</v>
      </c>
      <c r="G1740" s="178" vm="6946">
        <f ca="1"/>
        <v>1406740</v>
      </c>
      <c r="I1740" s="178">
        <f ca="1"/>
        <v>774</v>
      </c>
      <c r="J1740" s="180" vm="6935">
        <f ca="1"/>
        <v>43339</v>
      </c>
      <c r="K1740" s="180" vm="6936">
        <f ca="1"/>
        <v>20.14</v>
      </c>
      <c r="L1740" s="180" vm="6937">
        <f ca="1"/>
        <v>20.53</v>
      </c>
      <c r="M1740" s="180" vm="6938">
        <f ca="1"/>
        <v>20.57</v>
      </c>
      <c r="N1740" s="180" vm="6939">
        <f ca="1"/>
        <v>20.04</v>
      </c>
      <c r="O1740" s="180" vm="6940">
        <f ca="1"/>
        <v>656349</v>
      </c>
      <c r="Q1740" s="182">
        <f t="shared" ca="1" si="55"/>
        <v>-1.4785878045087476E-2</v>
      </c>
    </row>
    <row r="1741" spans="1:17" x14ac:dyDescent="0.25">
      <c r="A1741" s="178">
        <f t="shared" si="56"/>
        <v>1737</v>
      </c>
      <c r="B1741" s="178" vm="6929">
        <f ca="1"/>
        <v>44736</v>
      </c>
      <c r="C1741" s="178" vm="6930">
        <f ca="1"/>
        <v>53.49</v>
      </c>
      <c r="D1741" s="178" vm="6931">
        <f ca="1"/>
        <v>50.25</v>
      </c>
      <c r="E1741" s="178" vm="6932">
        <f ca="1"/>
        <v>53.51</v>
      </c>
      <c r="F1741" s="178" vm="6933">
        <f ca="1"/>
        <v>50</v>
      </c>
      <c r="G1741" s="178" vm="6934">
        <f ca="1"/>
        <v>1642009</v>
      </c>
      <c r="I1741" s="178">
        <f ca="1"/>
        <v>773</v>
      </c>
      <c r="J1741" s="180" vm="6923">
        <f ca="1"/>
        <v>43336</v>
      </c>
      <c r="K1741" s="180" vm="6924">
        <f ca="1"/>
        <v>20.440000000000001</v>
      </c>
      <c r="L1741" s="180" vm="6925">
        <f ca="1"/>
        <v>20.61</v>
      </c>
      <c r="M1741" s="180" vm="6926">
        <f ca="1"/>
        <v>20.75</v>
      </c>
      <c r="N1741" s="180" vm="6927">
        <f ca="1"/>
        <v>20.16</v>
      </c>
      <c r="O1741" s="180" vm="6928">
        <f ca="1"/>
        <v>698678</v>
      </c>
      <c r="Q1741" s="182">
        <f t="shared" ca="1" si="55"/>
        <v>-1.2156726421947969E-2</v>
      </c>
    </row>
    <row r="1742" spans="1:17" x14ac:dyDescent="0.25">
      <c r="A1742" s="178">
        <f t="shared" si="56"/>
        <v>1738</v>
      </c>
      <c r="B1742" s="178" vm="6917">
        <f ca="1"/>
        <v>44739</v>
      </c>
      <c r="C1742" s="178" vm="6918">
        <f ca="1"/>
        <v>52.88</v>
      </c>
      <c r="D1742" s="178" vm="6919">
        <f ca="1"/>
        <v>53.79</v>
      </c>
      <c r="E1742" s="178" vm="6920">
        <f ca="1"/>
        <v>54.07</v>
      </c>
      <c r="F1742" s="178" vm="6921">
        <f ca="1"/>
        <v>51.77</v>
      </c>
      <c r="G1742" s="178" vm="6922">
        <f ca="1"/>
        <v>1149906</v>
      </c>
      <c r="I1742" s="178">
        <f ca="1"/>
        <v>772</v>
      </c>
      <c r="J1742" s="180" vm="6912">
        <f ca="1"/>
        <v>43335</v>
      </c>
      <c r="K1742" s="180" vm="6913">
        <f ca="1"/>
        <v>20.69</v>
      </c>
      <c r="L1742" s="180" vm="6902">
        <f ca="1"/>
        <v>20.47</v>
      </c>
      <c r="M1742" s="180" vm="6914">
        <f ca="1"/>
        <v>20.86</v>
      </c>
      <c r="N1742" s="180" vm="6915">
        <f ca="1"/>
        <v>20.39</v>
      </c>
      <c r="O1742" s="180" vm="6916">
        <f ca="1"/>
        <v>637508</v>
      </c>
      <c r="Q1742" s="182">
        <f t="shared" ca="1" si="55"/>
        <v>1.0690092084253556E-2</v>
      </c>
    </row>
    <row r="1743" spans="1:17" x14ac:dyDescent="0.25">
      <c r="A1743" s="178">
        <f t="shared" si="56"/>
        <v>1739</v>
      </c>
      <c r="B1743" s="178" vm="6906">
        <f ca="1"/>
        <v>44740</v>
      </c>
      <c r="C1743" s="178" vm="6907">
        <f ca="1"/>
        <v>50.47</v>
      </c>
      <c r="D1743" s="178" vm="6908">
        <f ca="1"/>
        <v>52.98</v>
      </c>
      <c r="E1743" s="178" vm="6909">
        <f ca="1"/>
        <v>54.93</v>
      </c>
      <c r="F1743" s="178" vm="6910">
        <f ca="1"/>
        <v>50.38</v>
      </c>
      <c r="G1743" s="178" vm="6911">
        <f ca="1"/>
        <v>1354125</v>
      </c>
      <c r="I1743" s="178">
        <f ca="1"/>
        <v>771</v>
      </c>
      <c r="J1743" s="180" vm="6901">
        <f ca="1"/>
        <v>43334</v>
      </c>
      <c r="K1743" s="180" vm="6902">
        <f ca="1"/>
        <v>20.47</v>
      </c>
      <c r="L1743" s="180" vm="6903">
        <f ca="1"/>
        <v>20.239999999999998</v>
      </c>
      <c r="M1743" s="180" vm="6904">
        <f ca="1"/>
        <v>20.71</v>
      </c>
      <c r="N1743" s="180" vm="6903">
        <f ca="1"/>
        <v>20.239999999999998</v>
      </c>
      <c r="O1743" s="180" vm="6905">
        <f ca="1"/>
        <v>767622</v>
      </c>
      <c r="Q1743" s="182">
        <f t="shared" ca="1" si="55"/>
        <v>1.2288186080872877E-2</v>
      </c>
    </row>
    <row r="1744" spans="1:17" x14ac:dyDescent="0.25">
      <c r="A1744" s="178">
        <f t="shared" si="56"/>
        <v>1740</v>
      </c>
      <c r="B1744" s="178" vm="6896">
        <f ca="1"/>
        <v>44741</v>
      </c>
      <c r="C1744" s="178" vm="6897">
        <f ca="1"/>
        <v>48.53</v>
      </c>
      <c r="D1744" s="178" vm="6898">
        <f ca="1"/>
        <v>50.67</v>
      </c>
      <c r="E1744" s="178" vm="6898">
        <f ca="1"/>
        <v>50.67</v>
      </c>
      <c r="F1744" s="178" vm="6899">
        <f ca="1"/>
        <v>47.66</v>
      </c>
      <c r="G1744" s="178" vm="6900">
        <f ca="1"/>
        <v>1376608</v>
      </c>
      <c r="I1744" s="178">
        <f ca="1"/>
        <v>770</v>
      </c>
      <c r="J1744" s="180" vm="6891">
        <f ca="1"/>
        <v>43333</v>
      </c>
      <c r="K1744" s="180" vm="6892">
        <f ca="1"/>
        <v>20.22</v>
      </c>
      <c r="L1744" s="180" vm="6407">
        <f ca="1"/>
        <v>19.54</v>
      </c>
      <c r="M1744" s="180" vm="6893">
        <f ca="1"/>
        <v>20.367999999999999</v>
      </c>
      <c r="N1744" s="180" vm="6894">
        <f ca="1"/>
        <v>19.181000000000001</v>
      </c>
      <c r="O1744" s="180" vm="6895">
        <f ca="1"/>
        <v>1329191</v>
      </c>
      <c r="Q1744" s="182">
        <f t="shared" ca="1" si="55"/>
        <v>3.4720468703737607E-2</v>
      </c>
    </row>
    <row r="1745" spans="1:17" x14ac:dyDescent="0.25">
      <c r="A1745" s="178">
        <f t="shared" si="56"/>
        <v>1741</v>
      </c>
      <c r="B1745" s="178" vm="6885">
        <f ca="1"/>
        <v>44742</v>
      </c>
      <c r="C1745" s="178" vm="6886">
        <f ca="1"/>
        <v>48.67</v>
      </c>
      <c r="D1745" s="178" vm="6887">
        <f ca="1"/>
        <v>47.78</v>
      </c>
      <c r="E1745" s="178" vm="6888">
        <f ca="1"/>
        <v>49.13</v>
      </c>
      <c r="F1745" s="178" vm="6889">
        <f ca="1"/>
        <v>46.37</v>
      </c>
      <c r="G1745" s="178" vm="6890">
        <f ca="1"/>
        <v>1620565</v>
      </c>
      <c r="I1745" s="178">
        <f ca="1"/>
        <v>769</v>
      </c>
      <c r="J1745" s="180" vm="6880">
        <f ca="1"/>
        <v>43332</v>
      </c>
      <c r="K1745" s="180" vm="6881">
        <f ca="1"/>
        <v>19.53</v>
      </c>
      <c r="L1745" s="180" vm="6882">
        <f ca="1"/>
        <v>18.73</v>
      </c>
      <c r="M1745" s="180" vm="6883">
        <f ca="1"/>
        <v>19.66</v>
      </c>
      <c r="N1745" s="180" vm="6882">
        <f ca="1"/>
        <v>18.73</v>
      </c>
      <c r="O1745" s="180" vm="6884">
        <f ca="1"/>
        <v>1917233</v>
      </c>
      <c r="Q1745" s="182">
        <f t="shared" ca="1" si="55"/>
        <v>4.5033787334956256E-2</v>
      </c>
    </row>
    <row r="1746" spans="1:17" x14ac:dyDescent="0.25">
      <c r="A1746" s="178">
        <f t="shared" si="56"/>
        <v>1742</v>
      </c>
      <c r="B1746" s="178" vm="6874">
        <f ca="1"/>
        <v>44743</v>
      </c>
      <c r="C1746" s="178" vm="6875">
        <f ca="1"/>
        <v>47.95</v>
      </c>
      <c r="D1746" s="178" vm="6876">
        <f ca="1"/>
        <v>48.31</v>
      </c>
      <c r="E1746" s="178" vm="6877">
        <f ca="1"/>
        <v>48.81</v>
      </c>
      <c r="F1746" s="178" vm="6878">
        <f ca="1"/>
        <v>46.08</v>
      </c>
      <c r="G1746" s="178" vm="6879">
        <f ca="1"/>
        <v>1275897</v>
      </c>
      <c r="I1746" s="178">
        <f ca="1"/>
        <v>768</v>
      </c>
      <c r="J1746" s="180" vm="6872">
        <f ca="1"/>
        <v>43329</v>
      </c>
      <c r="K1746" s="180" vm="6417">
        <f ca="1"/>
        <v>18.670000000000002</v>
      </c>
      <c r="L1746" s="180" vm="6329">
        <f ca="1"/>
        <v>18.14</v>
      </c>
      <c r="M1746" s="180" vm="6462">
        <f ca="1"/>
        <v>18.72</v>
      </c>
      <c r="N1746" s="180" vm="6329">
        <f ca="1"/>
        <v>18.14</v>
      </c>
      <c r="O1746" s="180" vm="6873">
        <f ca="1"/>
        <v>717667</v>
      </c>
      <c r="Q1746" s="182">
        <f t="shared" ca="1" si="55"/>
        <v>2.6595868804298664E-2</v>
      </c>
    </row>
    <row r="1747" spans="1:17" x14ac:dyDescent="0.25">
      <c r="A1747" s="178">
        <f t="shared" si="56"/>
        <v>1743</v>
      </c>
      <c r="B1747" s="178" vm="6866">
        <f ca="1"/>
        <v>44747</v>
      </c>
      <c r="C1747" s="178" vm="6867">
        <f ca="1"/>
        <v>53.81</v>
      </c>
      <c r="D1747" s="178" vm="6868">
        <f ca="1"/>
        <v>48.06</v>
      </c>
      <c r="E1747" s="178" vm="6869">
        <f ca="1"/>
        <v>54.058799999999998</v>
      </c>
      <c r="F1747" s="178" vm="6870">
        <f ca="1"/>
        <v>47.88</v>
      </c>
      <c r="G1747" s="178" vm="6871">
        <f ca="1"/>
        <v>2598082</v>
      </c>
      <c r="I1747" s="178">
        <f ca="1"/>
        <v>767</v>
      </c>
      <c r="J1747" s="180" vm="6862">
        <f ca="1"/>
        <v>43328</v>
      </c>
      <c r="K1747" s="180" vm="6863">
        <f ca="1"/>
        <v>18.18</v>
      </c>
      <c r="L1747" s="180" vm="6864">
        <f ca="1"/>
        <v>18.350000000000001</v>
      </c>
      <c r="M1747" s="180" vm="6387">
        <f ca="1"/>
        <v>18.510000000000002</v>
      </c>
      <c r="N1747" s="180" vm="6338">
        <f ca="1"/>
        <v>18.13</v>
      </c>
      <c r="O1747" s="180" vm="6865">
        <f ca="1"/>
        <v>852121</v>
      </c>
      <c r="Q1747" s="182">
        <f t="shared" ca="1" si="55"/>
        <v>-6.578971098042511E-3</v>
      </c>
    </row>
    <row r="1748" spans="1:17" x14ac:dyDescent="0.25">
      <c r="A1748" s="178">
        <f t="shared" si="56"/>
        <v>1744</v>
      </c>
      <c r="B1748" s="178" vm="6856">
        <f ca="1"/>
        <v>44748</v>
      </c>
      <c r="C1748" s="178" vm="6857">
        <f ca="1"/>
        <v>52.33</v>
      </c>
      <c r="D1748" s="178" vm="6858">
        <f ca="1"/>
        <v>53.06</v>
      </c>
      <c r="E1748" s="178" vm="6859">
        <f ca="1"/>
        <v>54.39</v>
      </c>
      <c r="F1748" s="178" vm="6860">
        <f ca="1"/>
        <v>51.56</v>
      </c>
      <c r="G1748" s="178" vm="6861">
        <f ca="1"/>
        <v>1677102</v>
      </c>
      <c r="I1748" s="178">
        <f ca="1"/>
        <v>766</v>
      </c>
      <c r="J1748" s="180" vm="6853">
        <f ca="1"/>
        <v>43327</v>
      </c>
      <c r="K1748" s="180" vm="6854">
        <f ca="1"/>
        <v>18.3</v>
      </c>
      <c r="L1748" s="180" vm="6387">
        <f ca="1"/>
        <v>18.510000000000002</v>
      </c>
      <c r="M1748" s="180" vm="6474">
        <f ca="1"/>
        <v>18.75</v>
      </c>
      <c r="N1748" s="180" vm="6771">
        <f ca="1"/>
        <v>18.170000000000002</v>
      </c>
      <c r="O1748" s="180" vm="6855">
        <f ca="1"/>
        <v>839194</v>
      </c>
      <c r="Q1748" s="182">
        <f t="shared" ca="1" si="55"/>
        <v>-1.8408749410069848E-2</v>
      </c>
    </row>
    <row r="1749" spans="1:17" x14ac:dyDescent="0.25">
      <c r="A1749" s="178">
        <f t="shared" si="56"/>
        <v>1745</v>
      </c>
      <c r="B1749" s="178" vm="6848">
        <f ca="1"/>
        <v>44749</v>
      </c>
      <c r="C1749" s="178" vm="6849">
        <f ca="1"/>
        <v>58.11</v>
      </c>
      <c r="D1749" s="178" vm="6850">
        <f ca="1"/>
        <v>53.03</v>
      </c>
      <c r="E1749" s="178" vm="6851">
        <f ca="1"/>
        <v>58.229900000000001</v>
      </c>
      <c r="F1749" s="178" vm="6811">
        <f ca="1"/>
        <v>52.66</v>
      </c>
      <c r="G1749" s="178" vm="6852">
        <f ca="1"/>
        <v>2790120</v>
      </c>
      <c r="I1749" s="178">
        <f ca="1"/>
        <v>765</v>
      </c>
      <c r="J1749" s="180" vm="6845">
        <f ca="1"/>
        <v>43326</v>
      </c>
      <c r="K1749" s="180" vm="6352">
        <f ca="1"/>
        <v>18.64</v>
      </c>
      <c r="L1749" s="180" vm="6738">
        <f ca="1"/>
        <v>18.04</v>
      </c>
      <c r="M1749" s="180" vm="6846">
        <f ca="1"/>
        <v>18.709</v>
      </c>
      <c r="N1749" s="180" vm="6491">
        <f ca="1"/>
        <v>18.010000000000002</v>
      </c>
      <c r="O1749" s="180" vm="6847">
        <f ca="1"/>
        <v>984836</v>
      </c>
      <c r="Q1749" s="182">
        <f t="shared" ca="1" si="55"/>
        <v>3.8276952626794973E-2</v>
      </c>
    </row>
    <row r="1750" spans="1:17" x14ac:dyDescent="0.25">
      <c r="A1750" s="178">
        <f t="shared" si="56"/>
        <v>1746</v>
      </c>
      <c r="B1750" s="178" vm="6839">
        <f ca="1"/>
        <v>44750</v>
      </c>
      <c r="C1750" s="178" vm="6840">
        <f ca="1"/>
        <v>58.08</v>
      </c>
      <c r="D1750" s="178" vm="6841">
        <f ca="1"/>
        <v>57.41</v>
      </c>
      <c r="E1750" s="178" vm="6842">
        <f ca="1"/>
        <v>58.55</v>
      </c>
      <c r="F1750" s="178" vm="6843">
        <f ca="1"/>
        <v>56.02</v>
      </c>
      <c r="G1750" s="178" vm="6844">
        <f ca="1"/>
        <v>1459650</v>
      </c>
      <c r="I1750" s="178">
        <f ca="1"/>
        <v>764</v>
      </c>
      <c r="J1750" s="180" vm="6836">
        <f ca="1"/>
        <v>43325</v>
      </c>
      <c r="K1750" s="180" vm="6523">
        <f ca="1"/>
        <v>17.940000000000001</v>
      </c>
      <c r="L1750" s="180" vm="6828">
        <f ca="1"/>
        <v>18.5</v>
      </c>
      <c r="M1750" s="180" vm="6837">
        <f ca="1"/>
        <v>18.71</v>
      </c>
      <c r="N1750" s="180" vm="6545">
        <f ca="1"/>
        <v>17.91</v>
      </c>
      <c r="O1750" s="180" vm="6838">
        <f ca="1"/>
        <v>1052899</v>
      </c>
      <c r="Q1750" s="182">
        <f t="shared" ca="1" si="55"/>
        <v>-3.2358183666618356E-2</v>
      </c>
    </row>
    <row r="1751" spans="1:17" x14ac:dyDescent="0.25">
      <c r="A1751" s="178">
        <f t="shared" si="56"/>
        <v>1747</v>
      </c>
      <c r="B1751" s="178" vm="6830">
        <f ca="1"/>
        <v>44753</v>
      </c>
      <c r="C1751" s="178" vm="6831">
        <f ca="1"/>
        <v>54.54</v>
      </c>
      <c r="D1751" s="178" vm="6832">
        <f ca="1"/>
        <v>57.32</v>
      </c>
      <c r="E1751" s="178" vm="6833">
        <f ca="1"/>
        <v>57.756500000000003</v>
      </c>
      <c r="F1751" s="178" vm="6834">
        <f ca="1"/>
        <v>54.37</v>
      </c>
      <c r="G1751" s="178" vm="6835">
        <f ca="1"/>
        <v>1378003</v>
      </c>
      <c r="I1751" s="178">
        <f ca="1"/>
        <v>763</v>
      </c>
      <c r="J1751" s="180" vm="6825">
        <f ca="1"/>
        <v>43322</v>
      </c>
      <c r="K1751" s="180" vm="6826">
        <f ca="1"/>
        <v>18.53</v>
      </c>
      <c r="L1751" s="180" vm="6474">
        <f ca="1"/>
        <v>18.75</v>
      </c>
      <c r="M1751" s="180" vm="6827">
        <f ca="1"/>
        <v>19.489999999999998</v>
      </c>
      <c r="N1751" s="180" vm="6828">
        <f ca="1"/>
        <v>18.5</v>
      </c>
      <c r="O1751" s="180" vm="6829">
        <f ca="1"/>
        <v>1066030</v>
      </c>
      <c r="Q1751" s="182">
        <f t="shared" ca="1" si="55"/>
        <v>-2.2940456529607304E-2</v>
      </c>
    </row>
    <row r="1752" spans="1:17" x14ac:dyDescent="0.25">
      <c r="A1752" s="178">
        <f t="shared" si="56"/>
        <v>1748</v>
      </c>
      <c r="B1752" s="178" vm="6819">
        <f ca="1"/>
        <v>44754</v>
      </c>
      <c r="C1752" s="178" vm="6820">
        <f ca="1"/>
        <v>53.66</v>
      </c>
      <c r="D1752" s="178" vm="6821">
        <f ca="1"/>
        <v>54.38</v>
      </c>
      <c r="E1752" s="178" vm="6822">
        <f ca="1"/>
        <v>56</v>
      </c>
      <c r="F1752" s="178" vm="6823">
        <f ca="1"/>
        <v>52.92</v>
      </c>
      <c r="G1752" s="178" vm="6824">
        <f ca="1"/>
        <v>1269016</v>
      </c>
      <c r="I1752" s="178">
        <f ca="1"/>
        <v>762</v>
      </c>
      <c r="J1752" s="180" vm="6815">
        <f ca="1"/>
        <v>43321</v>
      </c>
      <c r="K1752" s="180" vm="6816">
        <f ca="1"/>
        <v>18.96</v>
      </c>
      <c r="L1752" s="180" vm="6535">
        <f ca="1"/>
        <v>18.25</v>
      </c>
      <c r="M1752" s="180" vm="6817">
        <f ca="1"/>
        <v>18.989999999999998</v>
      </c>
      <c r="N1752" s="180" vm="6546">
        <f ca="1"/>
        <v>18.22</v>
      </c>
      <c r="O1752" s="180" vm="6818">
        <f ca="1"/>
        <v>1140258</v>
      </c>
      <c r="Q1752" s="182">
        <f t="shared" ca="1" si="55"/>
        <v>3.7618621660053191E-2</v>
      </c>
    </row>
    <row r="1753" spans="1:17" x14ac:dyDescent="0.25">
      <c r="A1753" s="178">
        <f t="shared" si="56"/>
        <v>1749</v>
      </c>
      <c r="B1753" s="178" vm="6809">
        <f ca="1"/>
        <v>44755</v>
      </c>
      <c r="C1753" s="178" vm="6810">
        <f ca="1"/>
        <v>54.42</v>
      </c>
      <c r="D1753" s="178" vm="6811">
        <f ca="1"/>
        <v>52.66</v>
      </c>
      <c r="E1753" s="178" vm="6812">
        <f ca="1"/>
        <v>55.372300000000003</v>
      </c>
      <c r="F1753" s="178" vm="6813">
        <f ca="1"/>
        <v>51.63</v>
      </c>
      <c r="G1753" s="178" vm="6814">
        <f ca="1"/>
        <v>1118865</v>
      </c>
      <c r="I1753" s="178">
        <f ca="1"/>
        <v>761</v>
      </c>
      <c r="J1753" s="180" vm="6806">
        <f ca="1"/>
        <v>43320</v>
      </c>
      <c r="K1753" s="180" vm="6328">
        <f ca="1"/>
        <v>18.260000000000002</v>
      </c>
      <c r="L1753" s="180" vm="6807">
        <f ca="1"/>
        <v>17.670000000000002</v>
      </c>
      <c r="M1753" s="180" vm="6525">
        <f ca="1"/>
        <v>18.37</v>
      </c>
      <c r="N1753" s="180" vm="6514">
        <f ca="1"/>
        <v>17.64</v>
      </c>
      <c r="O1753" s="180" vm="6808">
        <f ca="1"/>
        <v>1330900</v>
      </c>
      <c r="Q1753" s="182">
        <f t="shared" ca="1" si="55"/>
        <v>3.4543824588177167E-2</v>
      </c>
    </row>
    <row r="1754" spans="1:17" x14ac:dyDescent="0.25">
      <c r="A1754" s="178">
        <f t="shared" si="56"/>
        <v>1750</v>
      </c>
      <c r="B1754" s="178" vm="6800">
        <f ca="1"/>
        <v>44756</v>
      </c>
      <c r="C1754" s="178" vm="6801">
        <f ca="1"/>
        <v>52.85</v>
      </c>
      <c r="D1754" s="178" vm="6802">
        <f ca="1"/>
        <v>53.7</v>
      </c>
      <c r="E1754" s="178" vm="6803">
        <f ca="1"/>
        <v>53.82</v>
      </c>
      <c r="F1754" s="178" vm="6804">
        <f ca="1"/>
        <v>51.884799999999998</v>
      </c>
      <c r="G1754" s="178" vm="6805">
        <f ca="1"/>
        <v>1030837</v>
      </c>
      <c r="I1754" s="178">
        <f ca="1"/>
        <v>760</v>
      </c>
      <c r="J1754" s="180" vm="6798">
        <f ca="1"/>
        <v>43319</v>
      </c>
      <c r="K1754" s="180" vm="6514">
        <f ca="1"/>
        <v>17.64</v>
      </c>
      <c r="L1754" s="180" vm="6654">
        <f ca="1"/>
        <v>17.34</v>
      </c>
      <c r="M1754" s="180" vm="6729">
        <f ca="1"/>
        <v>18</v>
      </c>
      <c r="N1754" s="180" vm="6098">
        <f ca="1"/>
        <v>16.260000000000002</v>
      </c>
      <c r="O1754" s="180" vm="6799">
        <f ca="1"/>
        <v>3216158</v>
      </c>
      <c r="Q1754" s="182">
        <f t="shared" ca="1" si="55"/>
        <v>-2.6847250036188052E-2</v>
      </c>
    </row>
    <row r="1755" spans="1:17" x14ac:dyDescent="0.25">
      <c r="A1755" s="178">
        <f t="shared" si="56"/>
        <v>1751</v>
      </c>
      <c r="B1755" s="178" vm="6792">
        <f ca="1"/>
        <v>44757</v>
      </c>
      <c r="C1755" s="178" vm="6793">
        <f ca="1"/>
        <v>54.14</v>
      </c>
      <c r="D1755" s="178" vm="6794">
        <f ca="1"/>
        <v>53.99</v>
      </c>
      <c r="E1755" s="178" vm="6795">
        <f ca="1"/>
        <v>54.5</v>
      </c>
      <c r="F1755" s="178" vm="6796">
        <f ca="1"/>
        <v>52.43</v>
      </c>
      <c r="G1755" s="178" vm="6797">
        <f ca="1"/>
        <v>1153903</v>
      </c>
      <c r="I1755" s="178">
        <f ca="1"/>
        <v>759</v>
      </c>
      <c r="J1755" s="180" vm="6790">
        <f ca="1"/>
        <v>43318</v>
      </c>
      <c r="K1755" s="180" vm="6515">
        <f ca="1"/>
        <v>18.12</v>
      </c>
      <c r="L1755" s="180" vm="6729">
        <f ca="1"/>
        <v>18</v>
      </c>
      <c r="M1755" s="180" vm="6339">
        <f ca="1"/>
        <v>18.41</v>
      </c>
      <c r="N1755" s="180" vm="6305">
        <f ca="1"/>
        <v>17.84</v>
      </c>
      <c r="O1755" s="180" vm="6791">
        <f ca="1"/>
        <v>1857905</v>
      </c>
      <c r="Q1755" s="182">
        <f t="shared" ca="1" si="55"/>
        <v>7.7562715713590646E-3</v>
      </c>
    </row>
    <row r="1756" spans="1:17" x14ac:dyDescent="0.25">
      <c r="A1756" s="178">
        <f t="shared" si="56"/>
        <v>1752</v>
      </c>
      <c r="B1756" s="178" vm="6784">
        <f ca="1"/>
        <v>44760</v>
      </c>
      <c r="C1756" s="178" vm="6785">
        <f ca="1"/>
        <v>54.99</v>
      </c>
      <c r="D1756" s="178" vm="6786">
        <f ca="1"/>
        <v>55.47</v>
      </c>
      <c r="E1756" s="178" vm="6787">
        <f ca="1"/>
        <v>56.96</v>
      </c>
      <c r="F1756" s="178" vm="6788">
        <f ca="1"/>
        <v>54.634999999999998</v>
      </c>
      <c r="G1756" s="178" vm="6789">
        <f ca="1"/>
        <v>1328386</v>
      </c>
      <c r="I1756" s="178">
        <f ca="1"/>
        <v>758</v>
      </c>
      <c r="J1756" s="180" vm="6780">
        <f ca="1"/>
        <v>43315</v>
      </c>
      <c r="K1756" s="180" vm="6781">
        <f ca="1"/>
        <v>17.98</v>
      </c>
      <c r="L1756" s="180" vm="6738">
        <f ca="1"/>
        <v>18.04</v>
      </c>
      <c r="M1756" s="180" vm="6782">
        <f ca="1"/>
        <v>18.129000000000001</v>
      </c>
      <c r="N1756" s="180" vm="6353">
        <f ca="1"/>
        <v>17.72</v>
      </c>
      <c r="O1756" s="180" vm="6783">
        <f ca="1"/>
        <v>770848</v>
      </c>
      <c r="Q1756" s="182">
        <f t="shared" ca="1" si="55"/>
        <v>1.1129661694206506E-3</v>
      </c>
    </row>
    <row r="1757" spans="1:17" x14ac:dyDescent="0.25">
      <c r="A1757" s="178">
        <f t="shared" si="56"/>
        <v>1753</v>
      </c>
      <c r="B1757" s="178" vm="6774">
        <f ca="1"/>
        <v>44761</v>
      </c>
      <c r="C1757" s="178" vm="6775">
        <f ca="1"/>
        <v>58.02</v>
      </c>
      <c r="D1757" s="178" vm="6776">
        <f ca="1"/>
        <v>55.2</v>
      </c>
      <c r="E1757" s="178" vm="6777">
        <f ca="1"/>
        <v>58.73</v>
      </c>
      <c r="F1757" s="178" vm="6778">
        <f ca="1"/>
        <v>54.765000000000001</v>
      </c>
      <c r="G1757" s="178" vm="6779">
        <f ca="1"/>
        <v>1653517</v>
      </c>
      <c r="I1757" s="178">
        <f ca="1"/>
        <v>757</v>
      </c>
      <c r="J1757" s="180" vm="6769">
        <f ca="1"/>
        <v>43314</v>
      </c>
      <c r="K1757" s="180" vm="6770">
        <f ca="1"/>
        <v>17.96</v>
      </c>
      <c r="L1757" s="180" vm="6514">
        <f ca="1"/>
        <v>17.64</v>
      </c>
      <c r="M1757" s="180" vm="6771">
        <f ca="1"/>
        <v>18.170000000000002</v>
      </c>
      <c r="N1757" s="180" vm="6772">
        <f ca="1"/>
        <v>17.545100000000001</v>
      </c>
      <c r="O1757" s="180" vm="6773">
        <f ca="1"/>
        <v>720899</v>
      </c>
      <c r="Q1757" s="182">
        <f t="shared" ca="1" si="55"/>
        <v>1.4017611079311447E-2</v>
      </c>
    </row>
    <row r="1758" spans="1:17" x14ac:dyDescent="0.25">
      <c r="A1758" s="178">
        <f t="shared" si="56"/>
        <v>1754</v>
      </c>
      <c r="B1758" s="178" vm="6763">
        <f ca="1"/>
        <v>44762</v>
      </c>
      <c r="C1758" s="178" vm="6764">
        <f ca="1"/>
        <v>62.61</v>
      </c>
      <c r="D1758" s="178" vm="6765">
        <f ca="1"/>
        <v>57.55</v>
      </c>
      <c r="E1758" s="178" vm="6766">
        <f ca="1"/>
        <v>62.95</v>
      </c>
      <c r="F1758" s="178" vm="6767">
        <f ca="1"/>
        <v>57.08</v>
      </c>
      <c r="G1758" s="178" vm="6768">
        <f ca="1"/>
        <v>2862248</v>
      </c>
      <c r="I1758" s="178">
        <f ca="1"/>
        <v>756</v>
      </c>
      <c r="J1758" s="180" vm="6759">
        <f ca="1"/>
        <v>43313</v>
      </c>
      <c r="K1758" s="180" vm="6665">
        <f ca="1"/>
        <v>17.71</v>
      </c>
      <c r="L1758" s="180" vm="6672">
        <f ca="1"/>
        <v>18.059999999999999</v>
      </c>
      <c r="M1758" s="180" vm="6760">
        <f ca="1"/>
        <v>18.299900000000001</v>
      </c>
      <c r="N1758" s="180" vm="6761">
        <f ca="1"/>
        <v>17.431000000000001</v>
      </c>
      <c r="O1758" s="180" vm="6762">
        <f ca="1"/>
        <v>1071968</v>
      </c>
      <c r="Q1758" s="182">
        <f t="shared" ca="1" si="55"/>
        <v>-2.233482010057973E-2</v>
      </c>
    </row>
    <row r="1759" spans="1:17" x14ac:dyDescent="0.25">
      <c r="A1759" s="178">
        <f t="shared" si="56"/>
        <v>1755</v>
      </c>
      <c r="B1759" s="178" vm="6754">
        <f ca="1"/>
        <v>44763</v>
      </c>
      <c r="C1759" s="178" vm="6755">
        <f ca="1"/>
        <v>63.89</v>
      </c>
      <c r="D1759" s="178" vm="6756">
        <f ca="1"/>
        <v>62.17</v>
      </c>
      <c r="E1759" s="178" vm="6755">
        <f ca="1"/>
        <v>63.89</v>
      </c>
      <c r="F1759" s="178" vm="6757">
        <f ca="1"/>
        <v>61.14</v>
      </c>
      <c r="G1759" s="178" vm="6758">
        <f ca="1"/>
        <v>2316109</v>
      </c>
      <c r="I1759" s="178">
        <f ca="1"/>
        <v>755</v>
      </c>
      <c r="J1759" s="180" vm="6748">
        <f ca="1"/>
        <v>43312</v>
      </c>
      <c r="K1759" s="180" vm="6749">
        <f ca="1"/>
        <v>18.11</v>
      </c>
      <c r="L1759" s="180" vm="6750">
        <f ca="1"/>
        <v>17.989999999999998</v>
      </c>
      <c r="M1759" s="180" vm="6751">
        <f ca="1"/>
        <v>18.399999999999999</v>
      </c>
      <c r="N1759" s="180" vm="6752">
        <f ca="1"/>
        <v>17.73</v>
      </c>
      <c r="O1759" s="180" vm="6753">
        <f ca="1"/>
        <v>841406</v>
      </c>
      <c r="Q1759" s="182">
        <f t="shared" ca="1" si="55"/>
        <v>1.1105055822701456E-2</v>
      </c>
    </row>
    <row r="1760" spans="1:17" x14ac:dyDescent="0.25">
      <c r="A1760" s="178">
        <f t="shared" si="56"/>
        <v>1756</v>
      </c>
      <c r="B1760" s="178" vm="6742">
        <f ca="1"/>
        <v>44764</v>
      </c>
      <c r="C1760" s="178" vm="6743">
        <f ca="1"/>
        <v>62.84</v>
      </c>
      <c r="D1760" s="178" vm="6744">
        <f ca="1"/>
        <v>63.82</v>
      </c>
      <c r="E1760" s="178" vm="6745">
        <f ca="1"/>
        <v>65</v>
      </c>
      <c r="F1760" s="178" vm="6746">
        <f ca="1"/>
        <v>61.5</v>
      </c>
      <c r="G1760" s="178" vm="6747">
        <f ca="1"/>
        <v>1458912</v>
      </c>
      <c r="I1760" s="178">
        <f ca="1"/>
        <v>754</v>
      </c>
      <c r="J1760" s="180" vm="6737">
        <f ca="1"/>
        <v>43311</v>
      </c>
      <c r="K1760" s="180" vm="6545">
        <f ca="1"/>
        <v>17.91</v>
      </c>
      <c r="L1760" s="180" vm="6738">
        <f ca="1"/>
        <v>18.04</v>
      </c>
      <c r="M1760" s="180" vm="6739">
        <f ca="1"/>
        <v>18.2</v>
      </c>
      <c r="N1760" s="180" vm="6740">
        <f ca="1"/>
        <v>17.759</v>
      </c>
      <c r="O1760" s="180" vm="6741">
        <f ca="1"/>
        <v>1107873</v>
      </c>
      <c r="Q1760" s="182">
        <f t="shared" ca="1" si="55"/>
        <v>-9.4471388914099449E-3</v>
      </c>
    </row>
    <row r="1761" spans="1:17" x14ac:dyDescent="0.25">
      <c r="A1761" s="178">
        <f t="shared" si="56"/>
        <v>1757</v>
      </c>
      <c r="B1761" s="178" vm="6731">
        <f ca="1"/>
        <v>44767</v>
      </c>
      <c r="C1761" s="178" vm="6732">
        <f ca="1"/>
        <v>60.88</v>
      </c>
      <c r="D1761" s="178" vm="6733">
        <f ca="1"/>
        <v>62.51</v>
      </c>
      <c r="E1761" s="178" vm="6734">
        <f ca="1"/>
        <v>62.55</v>
      </c>
      <c r="F1761" s="178" vm="6735">
        <f ca="1"/>
        <v>60.25</v>
      </c>
      <c r="G1761" s="178" vm="6736">
        <f ca="1"/>
        <v>1167679</v>
      </c>
      <c r="I1761" s="178">
        <f ca="1"/>
        <v>753</v>
      </c>
      <c r="J1761" s="180" vm="6727">
        <f ca="1"/>
        <v>43308</v>
      </c>
      <c r="K1761" s="180" vm="6351">
        <f ca="1"/>
        <v>18.079999999999998</v>
      </c>
      <c r="L1761" s="180" vm="6374">
        <f ca="1"/>
        <v>18.79</v>
      </c>
      <c r="M1761" s="180" vm="6728">
        <f ca="1"/>
        <v>18.815000000000001</v>
      </c>
      <c r="N1761" s="180" vm="6729">
        <f ca="1"/>
        <v>18</v>
      </c>
      <c r="O1761" s="180" vm="6730">
        <f ca="1"/>
        <v>832573</v>
      </c>
      <c r="Q1761" s="182">
        <f t="shared" ca="1" si="55"/>
        <v>-3.4786116085415542E-2</v>
      </c>
    </row>
    <row r="1762" spans="1:17" x14ac:dyDescent="0.25">
      <c r="A1762" s="178">
        <f t="shared" si="56"/>
        <v>1758</v>
      </c>
      <c r="B1762" s="178" vm="6721">
        <f ca="1"/>
        <v>44768</v>
      </c>
      <c r="C1762" s="178" vm="6722">
        <f ca="1"/>
        <v>58.35</v>
      </c>
      <c r="D1762" s="178" vm="6723">
        <f ca="1"/>
        <v>59</v>
      </c>
      <c r="E1762" s="178" vm="6724">
        <f ca="1"/>
        <v>60.06</v>
      </c>
      <c r="F1762" s="178" vm="6725">
        <f ca="1"/>
        <v>57.383899999999997</v>
      </c>
      <c r="G1762" s="178" vm="6726">
        <f ca="1"/>
        <v>1360035</v>
      </c>
      <c r="I1762" s="178">
        <f ca="1"/>
        <v>752</v>
      </c>
      <c r="J1762" s="180" vm="6717">
        <f ca="1"/>
        <v>43307</v>
      </c>
      <c r="K1762" s="180" vm="6462">
        <f ca="1"/>
        <v>18.72</v>
      </c>
      <c r="L1762" s="180" vm="6718">
        <f ca="1"/>
        <v>18.579999999999998</v>
      </c>
      <c r="M1762" s="180" vm="6719">
        <f ca="1"/>
        <v>19.22</v>
      </c>
      <c r="N1762" s="180" vm="6339">
        <f ca="1"/>
        <v>18.41</v>
      </c>
      <c r="O1762" s="180" vm="6720">
        <f ca="1"/>
        <v>1175304</v>
      </c>
      <c r="Q1762" s="182">
        <f t="shared" ca="1" si="55"/>
        <v>4.8192864359489218E-3</v>
      </c>
    </row>
    <row r="1763" spans="1:17" x14ac:dyDescent="0.25">
      <c r="A1763" s="178">
        <f t="shared" si="56"/>
        <v>1759</v>
      </c>
      <c r="B1763" s="178" vm="6711">
        <f ca="1"/>
        <v>44769</v>
      </c>
      <c r="C1763" s="178" vm="6712">
        <f ca="1"/>
        <v>61.32</v>
      </c>
      <c r="D1763" s="178" vm="6713">
        <f ca="1"/>
        <v>59.75</v>
      </c>
      <c r="E1763" s="178" vm="6714">
        <f ca="1"/>
        <v>61.55</v>
      </c>
      <c r="F1763" s="178" vm="6715">
        <f ca="1"/>
        <v>58.6</v>
      </c>
      <c r="G1763" s="178" vm="6716">
        <f ca="1"/>
        <v>1431984</v>
      </c>
      <c r="I1763" s="178">
        <f ca="1"/>
        <v>751</v>
      </c>
      <c r="J1763" s="180" vm="6707">
        <f ca="1"/>
        <v>43306</v>
      </c>
      <c r="K1763" s="180" vm="6708">
        <f ca="1"/>
        <v>18.63</v>
      </c>
      <c r="L1763" s="180" vm="6709">
        <f ca="1"/>
        <v>17.8</v>
      </c>
      <c r="M1763" s="180" vm="6362">
        <f ca="1"/>
        <v>18.649999999999999</v>
      </c>
      <c r="N1763" s="180" vm="6504">
        <f ca="1"/>
        <v>17.489999999999998</v>
      </c>
      <c r="O1763" s="180" vm="6710">
        <f ca="1"/>
        <v>1472394</v>
      </c>
      <c r="Q1763" s="182">
        <f t="shared" ca="1" si="55"/>
        <v>8.3941872277468618E-2</v>
      </c>
    </row>
    <row r="1764" spans="1:17" x14ac:dyDescent="0.25">
      <c r="A1764" s="178">
        <f t="shared" si="56"/>
        <v>1760</v>
      </c>
      <c r="B1764" s="178" vm="6701">
        <f ca="1"/>
        <v>44770</v>
      </c>
      <c r="C1764" s="178" vm="6702">
        <f ca="1"/>
        <v>66.56</v>
      </c>
      <c r="D1764" s="178" vm="6703">
        <f ca="1"/>
        <v>61.86</v>
      </c>
      <c r="E1764" s="178" vm="6704">
        <f ca="1"/>
        <v>66.900000000000006</v>
      </c>
      <c r="F1764" s="178" vm="6705">
        <f ca="1"/>
        <v>61.1</v>
      </c>
      <c r="G1764" s="178" vm="6706">
        <f ca="1"/>
        <v>2635561</v>
      </c>
      <c r="I1764" s="178">
        <f ca="1"/>
        <v>750</v>
      </c>
      <c r="J1764" s="180" vm="6697">
        <f ca="1"/>
        <v>43305</v>
      </c>
      <c r="K1764" s="180" vm="6698">
        <f ca="1"/>
        <v>17.13</v>
      </c>
      <c r="L1764" s="180" vm="6579">
        <f ca="1"/>
        <v>17.38</v>
      </c>
      <c r="M1764" s="180" vm="6699">
        <f ca="1"/>
        <v>17.510000000000002</v>
      </c>
      <c r="N1764" s="180" vm="5968">
        <f ca="1"/>
        <v>16.920000000000002</v>
      </c>
      <c r="O1764" s="180" vm="6700">
        <f ca="1"/>
        <v>1364437</v>
      </c>
      <c r="Q1764" s="182">
        <f t="shared" ca="1" si="55"/>
        <v>-1.2761194056839772E-2</v>
      </c>
    </row>
    <row r="1765" spans="1:17" x14ac:dyDescent="0.25">
      <c r="A1765" s="178">
        <f t="shared" si="56"/>
        <v>1761</v>
      </c>
      <c r="B1765" s="178" vm="6691">
        <f ca="1"/>
        <v>44771</v>
      </c>
      <c r="C1765" s="178" vm="6692">
        <f ca="1"/>
        <v>71.64</v>
      </c>
      <c r="D1765" s="178" vm="6693">
        <f ca="1"/>
        <v>67</v>
      </c>
      <c r="E1765" s="178" vm="6694">
        <f ca="1"/>
        <v>72</v>
      </c>
      <c r="F1765" s="178" vm="6695">
        <f ca="1"/>
        <v>65.760000000000005</v>
      </c>
      <c r="G1765" s="178" vm="6696">
        <f ca="1"/>
        <v>2747360</v>
      </c>
      <c r="I1765" s="178">
        <f ca="1"/>
        <v>749</v>
      </c>
      <c r="J1765" s="180" vm="6688">
        <f ca="1"/>
        <v>43304</v>
      </c>
      <c r="K1765" s="180" vm="6293">
        <f ca="1"/>
        <v>17.350000000000001</v>
      </c>
      <c r="L1765" s="180" vm="6681">
        <f ca="1"/>
        <v>17.649999999999999</v>
      </c>
      <c r="M1765" s="180" vm="6689">
        <f ca="1"/>
        <v>17.79</v>
      </c>
      <c r="N1765" s="180" vm="5927">
        <f ca="1"/>
        <v>17.21</v>
      </c>
      <c r="O1765" s="180" vm="6690">
        <f ca="1"/>
        <v>629414</v>
      </c>
      <c r="Q1765" s="182">
        <f t="shared" ca="1" si="55"/>
        <v>-1.7143276986437427E-2</v>
      </c>
    </row>
    <row r="1766" spans="1:17" x14ac:dyDescent="0.25">
      <c r="A1766" s="178">
        <f t="shared" si="56"/>
        <v>1762</v>
      </c>
      <c r="B1766" s="178" vm="6684">
        <f ca="1"/>
        <v>44774</v>
      </c>
      <c r="C1766" s="178" vm="6685">
        <f ca="1"/>
        <v>72.66</v>
      </c>
      <c r="D1766" s="178" vm="6016">
        <f ca="1"/>
        <v>71</v>
      </c>
      <c r="E1766" s="178" vm="3979">
        <f ca="1"/>
        <v>74</v>
      </c>
      <c r="F1766" s="178" vm="6686">
        <f ca="1"/>
        <v>70.2</v>
      </c>
      <c r="G1766" s="178" vm="6687">
        <f ca="1"/>
        <v>1760522</v>
      </c>
      <c r="I1766" s="178">
        <f ca="1"/>
        <v>748</v>
      </c>
      <c r="J1766" s="180" vm="6680">
        <f ca="1"/>
        <v>43301</v>
      </c>
      <c r="K1766" s="180" vm="6681">
        <f ca="1"/>
        <v>17.649999999999999</v>
      </c>
      <c r="L1766" s="180" vm="6307">
        <f ca="1"/>
        <v>17.86</v>
      </c>
      <c r="M1766" s="180" vm="6682">
        <f ca="1"/>
        <v>18.040099999999999</v>
      </c>
      <c r="N1766" s="180" vm="6579">
        <f ca="1"/>
        <v>17.38</v>
      </c>
      <c r="O1766" s="180" vm="6683">
        <f ca="1"/>
        <v>938623</v>
      </c>
      <c r="Q1766" s="182">
        <f t="shared" ca="1" si="55"/>
        <v>-2.2963764609533643E-2</v>
      </c>
    </row>
    <row r="1767" spans="1:17" x14ac:dyDescent="0.25">
      <c r="A1767" s="178">
        <f t="shared" si="56"/>
        <v>1763</v>
      </c>
      <c r="B1767" s="178" vm="6674">
        <f ca="1"/>
        <v>44775</v>
      </c>
      <c r="C1767" s="178" vm="6675">
        <f ca="1"/>
        <v>72.739999999999995</v>
      </c>
      <c r="D1767" s="178" vm="6676">
        <f ca="1"/>
        <v>72.090500000000006</v>
      </c>
      <c r="E1767" s="178" vm="6677">
        <f ca="1"/>
        <v>73.709900000000005</v>
      </c>
      <c r="F1767" s="178" vm="6678">
        <f ca="1"/>
        <v>71.34</v>
      </c>
      <c r="G1767" s="178" vm="6679">
        <f ca="1"/>
        <v>1578604</v>
      </c>
      <c r="I1767" s="178">
        <f ca="1"/>
        <v>747</v>
      </c>
      <c r="J1767" s="180" vm="6671">
        <f ca="1"/>
        <v>43300</v>
      </c>
      <c r="K1767" s="180" vm="6672">
        <f ca="1"/>
        <v>18.059999999999999</v>
      </c>
      <c r="L1767" s="180" vm="6502">
        <f ca="1"/>
        <v>17.68</v>
      </c>
      <c r="M1767" s="180" vm="6546">
        <f ca="1"/>
        <v>18.22</v>
      </c>
      <c r="N1767" s="180" vm="6547">
        <f ca="1"/>
        <v>17.559999999999999</v>
      </c>
      <c r="O1767" s="180" vm="6673">
        <f ca="1"/>
        <v>736459</v>
      </c>
      <c r="Q1767" s="182">
        <f t="shared" ca="1" si="55"/>
        <v>2.0700039817145265E-2</v>
      </c>
    </row>
    <row r="1768" spans="1:17" x14ac:dyDescent="0.25">
      <c r="A1768" s="178">
        <f t="shared" si="56"/>
        <v>1764</v>
      </c>
      <c r="B1768" s="178" vm="6667">
        <f ca="1"/>
        <v>44776</v>
      </c>
      <c r="C1768" s="178" vm="6594">
        <f ca="1"/>
        <v>77.38</v>
      </c>
      <c r="D1768" s="178" vm="6668">
        <f ca="1"/>
        <v>73.73</v>
      </c>
      <c r="E1768" s="178" vm="6669">
        <f ca="1"/>
        <v>77.739999999999995</v>
      </c>
      <c r="F1768" s="178" vm="6668">
        <f ca="1"/>
        <v>73.73</v>
      </c>
      <c r="G1768" s="178" vm="6670">
        <f ca="1"/>
        <v>2100379</v>
      </c>
      <c r="I1768" s="178">
        <f ca="1"/>
        <v>746</v>
      </c>
      <c r="J1768" s="180" vm="6663">
        <f ca="1"/>
        <v>43299</v>
      </c>
      <c r="K1768" s="180" vm="6664">
        <f ca="1"/>
        <v>17.690000000000001</v>
      </c>
      <c r="L1768" s="180" vm="6579">
        <f ca="1"/>
        <v>17.38</v>
      </c>
      <c r="M1768" s="180" vm="6665">
        <f ca="1"/>
        <v>17.71</v>
      </c>
      <c r="N1768" s="180" vm="6296">
        <f ca="1"/>
        <v>17.11</v>
      </c>
      <c r="O1768" s="180" vm="6666">
        <f ca="1"/>
        <v>795032</v>
      </c>
      <c r="Q1768" s="182">
        <f t="shared" ca="1" si="55"/>
        <v>1.9983536819298237E-2</v>
      </c>
    </row>
    <row r="1769" spans="1:17" x14ac:dyDescent="0.25">
      <c r="A1769" s="178">
        <f t="shared" si="56"/>
        <v>1765</v>
      </c>
      <c r="B1769" s="178" vm="6658">
        <f ca="1"/>
        <v>44777</v>
      </c>
      <c r="C1769" s="178" vm="6659">
        <f ca="1"/>
        <v>69.08</v>
      </c>
      <c r="D1769" s="178" vm="6660">
        <f ca="1"/>
        <v>69.180000000000007</v>
      </c>
      <c r="E1769" s="178" vm="6045">
        <f ca="1"/>
        <v>71.81</v>
      </c>
      <c r="F1769" s="178" vm="6661">
        <f ca="1"/>
        <v>66.010000000000005</v>
      </c>
      <c r="G1769" s="178" vm="6662">
        <f ca="1"/>
        <v>6350899</v>
      </c>
      <c r="I1769" s="178">
        <f ca="1"/>
        <v>745</v>
      </c>
      <c r="J1769" s="180" vm="6653">
        <f ca="1"/>
        <v>43298</v>
      </c>
      <c r="K1769" s="180" vm="6654">
        <f ca="1"/>
        <v>17.34</v>
      </c>
      <c r="L1769" s="180" vm="5916">
        <f ca="1"/>
        <v>17.02</v>
      </c>
      <c r="M1769" s="180" vm="6655">
        <f ca="1"/>
        <v>17.48</v>
      </c>
      <c r="N1769" s="180" vm="6656">
        <f ca="1"/>
        <v>17.010000000000002</v>
      </c>
      <c r="O1769" s="180" vm="6657">
        <f ca="1"/>
        <v>685686</v>
      </c>
      <c r="Q1769" s="182">
        <f t="shared" ca="1" si="55"/>
        <v>1.8039476677798903E-2</v>
      </c>
    </row>
    <row r="1770" spans="1:17" x14ac:dyDescent="0.25">
      <c r="A1770" s="178">
        <f t="shared" si="56"/>
        <v>1766</v>
      </c>
      <c r="B1770" s="178" vm="6647">
        <f ca="1"/>
        <v>44778</v>
      </c>
      <c r="C1770" s="178" vm="6648">
        <f ca="1"/>
        <v>73.61</v>
      </c>
      <c r="D1770" s="178" vm="6649">
        <f ca="1"/>
        <v>68.03</v>
      </c>
      <c r="E1770" s="178" vm="6650">
        <f ca="1"/>
        <v>73.66</v>
      </c>
      <c r="F1770" s="178" vm="6651">
        <f ca="1"/>
        <v>67.250100000000003</v>
      </c>
      <c r="G1770" s="178" vm="6652">
        <f ca="1"/>
        <v>3329476</v>
      </c>
      <c r="I1770" s="178">
        <f ca="1"/>
        <v>744</v>
      </c>
      <c r="J1770" s="180" vm="6642">
        <f ca="1"/>
        <v>43297</v>
      </c>
      <c r="K1770" s="180" vm="6643">
        <f ca="1"/>
        <v>17.03</v>
      </c>
      <c r="L1770" s="180" vm="6644">
        <f ca="1"/>
        <v>17.2</v>
      </c>
      <c r="M1770" s="180" vm="6568">
        <f ca="1"/>
        <v>17.399999999999999</v>
      </c>
      <c r="N1770" s="180" vm="6645">
        <f ca="1"/>
        <v>16.670100000000001</v>
      </c>
      <c r="O1770" s="180" vm="6646">
        <f ca="1"/>
        <v>836163</v>
      </c>
      <c r="Q1770" s="182">
        <f t="shared" ca="1" si="55"/>
        <v>-5.2708760389991666E-3</v>
      </c>
    </row>
    <row r="1771" spans="1:17" x14ac:dyDescent="0.25">
      <c r="A1771" s="178">
        <f t="shared" si="56"/>
        <v>1767</v>
      </c>
      <c r="B1771" s="178" vm="6638">
        <f ca="1"/>
        <v>44781</v>
      </c>
      <c r="C1771" s="178" vm="6639">
        <f ca="1"/>
        <v>74.14</v>
      </c>
      <c r="D1771" s="178" vm="3979">
        <f ca="1"/>
        <v>74</v>
      </c>
      <c r="E1771" s="178" vm="6640">
        <f ca="1"/>
        <v>77.349999999999994</v>
      </c>
      <c r="F1771" s="178" vm="6055">
        <f ca="1"/>
        <v>73.39</v>
      </c>
      <c r="G1771" s="178" vm="6641">
        <f ca="1"/>
        <v>2024254</v>
      </c>
      <c r="I1771" s="178">
        <f ca="1"/>
        <v>743</v>
      </c>
      <c r="J1771" s="180" vm="6634">
        <f ca="1"/>
        <v>43294</v>
      </c>
      <c r="K1771" s="180" vm="6262">
        <f ca="1"/>
        <v>17.12</v>
      </c>
      <c r="L1771" s="180" vm="6635">
        <f ca="1"/>
        <v>16.899999999999999</v>
      </c>
      <c r="M1771" s="180" vm="5949">
        <f ca="1"/>
        <v>17.260000000000002</v>
      </c>
      <c r="N1771" s="180" vm="6636">
        <f ca="1"/>
        <v>16.835000000000001</v>
      </c>
      <c r="O1771" s="180" vm="6637">
        <f ca="1"/>
        <v>884127</v>
      </c>
      <c r="Q1771" s="182">
        <f t="shared" ca="1" si="55"/>
        <v>1.3525639893887434E-2</v>
      </c>
    </row>
    <row r="1772" spans="1:17" x14ac:dyDescent="0.25">
      <c r="A1772" s="178">
        <f t="shared" si="56"/>
        <v>1768</v>
      </c>
      <c r="B1772" s="178" vm="6628">
        <f ca="1"/>
        <v>44782</v>
      </c>
      <c r="C1772" s="178" vm="6629">
        <f ca="1"/>
        <v>70.97</v>
      </c>
      <c r="D1772" s="178" vm="6630">
        <f ca="1"/>
        <v>72.7</v>
      </c>
      <c r="E1772" s="178" vm="6631">
        <f ca="1"/>
        <v>73.248699999999999</v>
      </c>
      <c r="F1772" s="178" vm="6632">
        <f ca="1"/>
        <v>70.010000000000005</v>
      </c>
      <c r="G1772" s="178" vm="6633">
        <f ca="1"/>
        <v>1617825</v>
      </c>
      <c r="I1772" s="178">
        <f ca="1"/>
        <v>742</v>
      </c>
      <c r="J1772" s="180" vm="6624">
        <f ca="1"/>
        <v>43293</v>
      </c>
      <c r="K1772" s="180" vm="6625">
        <f ca="1"/>
        <v>16.89</v>
      </c>
      <c r="L1772" s="180" vm="6616">
        <f ca="1"/>
        <v>16.989999999999998</v>
      </c>
      <c r="M1772" s="180" vm="6616">
        <f ca="1"/>
        <v>16.989999999999998</v>
      </c>
      <c r="N1772" s="180" vm="6626">
        <f ca="1"/>
        <v>16.649999999999999</v>
      </c>
      <c r="O1772" s="180" vm="6627">
        <f ca="1"/>
        <v>554242</v>
      </c>
      <c r="Q1772" s="182">
        <f t="shared" ca="1" si="55"/>
        <v>-5.9032048641318698E-3</v>
      </c>
    </row>
    <row r="1773" spans="1:17" x14ac:dyDescent="0.25">
      <c r="A1773" s="178">
        <f t="shared" si="56"/>
        <v>1769</v>
      </c>
      <c r="B1773" s="178" vm="6619">
        <f ca="1"/>
        <v>44783</v>
      </c>
      <c r="C1773" s="178" vm="6620">
        <f ca="1"/>
        <v>75.569999999999993</v>
      </c>
      <c r="D1773" s="178" vm="6621">
        <f ca="1"/>
        <v>73.599999999999994</v>
      </c>
      <c r="E1773" s="178" vm="6478">
        <f ca="1"/>
        <v>75.92</v>
      </c>
      <c r="F1773" s="178" vm="6622">
        <f ca="1"/>
        <v>73.34</v>
      </c>
      <c r="G1773" s="178" vm="6623">
        <f ca="1"/>
        <v>1651748</v>
      </c>
      <c r="I1773" s="178">
        <f ca="1"/>
        <v>741</v>
      </c>
      <c r="J1773" s="180" vm="6615">
        <f ca="1"/>
        <v>43292</v>
      </c>
      <c r="K1773" s="180" vm="6616">
        <f ca="1"/>
        <v>16.989999999999998</v>
      </c>
      <c r="L1773" s="180" vm="6238">
        <f ca="1"/>
        <v>16.53</v>
      </c>
      <c r="M1773" s="180" vm="6556">
        <f ca="1"/>
        <v>17.36</v>
      </c>
      <c r="N1773" s="180" vm="6617">
        <f ca="1"/>
        <v>16.350100000000001</v>
      </c>
      <c r="O1773" s="180" vm="6618">
        <f ca="1"/>
        <v>1255589</v>
      </c>
      <c r="Q1773" s="182">
        <f t="shared" ca="1" si="55"/>
        <v>2.3824831481487493E-2</v>
      </c>
    </row>
    <row r="1774" spans="1:17" x14ac:dyDescent="0.25">
      <c r="A1774" s="178">
        <f t="shared" si="56"/>
        <v>1770</v>
      </c>
      <c r="B1774" s="178" vm="6611">
        <f ca="1"/>
        <v>44784</v>
      </c>
      <c r="C1774" s="178" vm="6612">
        <f ca="1"/>
        <v>76.8</v>
      </c>
      <c r="D1774" s="178" vm="6142">
        <f ca="1"/>
        <v>77</v>
      </c>
      <c r="E1774" s="178" vm="3922">
        <f ca="1"/>
        <v>79.3</v>
      </c>
      <c r="F1774" s="178" vm="6613">
        <f ca="1"/>
        <v>75.989999999999995</v>
      </c>
      <c r="G1774" s="178" vm="6614">
        <f ca="1"/>
        <v>1731210</v>
      </c>
      <c r="I1774" s="178">
        <f ca="1"/>
        <v>740</v>
      </c>
      <c r="J1774" s="180" vm="6607">
        <f ca="1"/>
        <v>43291</v>
      </c>
      <c r="K1774" s="180" vm="5909">
        <f ca="1"/>
        <v>16.59</v>
      </c>
      <c r="L1774" s="180" vm="6597">
        <f ca="1"/>
        <v>16.760000000000002</v>
      </c>
      <c r="M1774" s="180" vm="6608">
        <f ca="1"/>
        <v>16.91</v>
      </c>
      <c r="N1774" s="180" vm="6609">
        <f ca="1"/>
        <v>16.48</v>
      </c>
      <c r="O1774" s="180" vm="6610">
        <f ca="1"/>
        <v>660969</v>
      </c>
      <c r="Q1774" s="182">
        <f t="shared" ca="1" si="55"/>
        <v>-1.0194990851583931E-2</v>
      </c>
    </row>
    <row r="1775" spans="1:17" x14ac:dyDescent="0.25">
      <c r="A1775" s="178">
        <f t="shared" si="56"/>
        <v>1771</v>
      </c>
      <c r="B1775" s="178" vm="6601">
        <f ca="1"/>
        <v>44785</v>
      </c>
      <c r="C1775" s="178" vm="6602">
        <f ca="1"/>
        <v>77.94</v>
      </c>
      <c r="D1775" s="178" vm="6603">
        <f ca="1"/>
        <v>77.7</v>
      </c>
      <c r="E1775" s="178" vm="6604">
        <f ca="1"/>
        <v>78.185199999999995</v>
      </c>
      <c r="F1775" s="178" vm="6605">
        <f ca="1"/>
        <v>76.311199999999999</v>
      </c>
      <c r="G1775" s="178" vm="6606">
        <f ca="1"/>
        <v>1030639</v>
      </c>
      <c r="I1775" s="178">
        <f ca="1"/>
        <v>739</v>
      </c>
      <c r="J1775" s="180" vm="6596">
        <f ca="1"/>
        <v>43290</v>
      </c>
      <c r="K1775" s="180" vm="6597">
        <f ca="1"/>
        <v>16.760000000000002</v>
      </c>
      <c r="L1775" s="180" vm="6598">
        <f ca="1"/>
        <v>16.88</v>
      </c>
      <c r="M1775" s="180" vm="5979">
        <f ca="1"/>
        <v>16.96</v>
      </c>
      <c r="N1775" s="180" vm="6599">
        <f ca="1"/>
        <v>16.434999999999999</v>
      </c>
      <c r="O1775" s="180" vm="6600">
        <f ca="1"/>
        <v>794658</v>
      </c>
      <c r="Q1775" s="182">
        <f t="shared" ca="1" si="55"/>
        <v>1.1940299926079903E-3</v>
      </c>
    </row>
    <row r="1776" spans="1:17" x14ac:dyDescent="0.25">
      <c r="A1776" s="178">
        <f t="shared" si="56"/>
        <v>1772</v>
      </c>
      <c r="B1776" s="178" vm="6592">
        <f ca="1"/>
        <v>44788</v>
      </c>
      <c r="C1776" s="178" vm="6593">
        <f ca="1"/>
        <v>78.83</v>
      </c>
      <c r="D1776" s="178" vm="6594">
        <f ca="1"/>
        <v>77.38</v>
      </c>
      <c r="E1776" s="178" vm="3914">
        <f ca="1"/>
        <v>79.63</v>
      </c>
      <c r="F1776" s="178" vm="6518">
        <f ca="1"/>
        <v>76.69</v>
      </c>
      <c r="G1776" s="178" vm="6595">
        <f ca="1"/>
        <v>1378910</v>
      </c>
      <c r="I1776" s="178">
        <f ca="1"/>
        <v>738</v>
      </c>
      <c r="J1776" s="180" vm="6588">
        <f ca="1"/>
        <v>43287</v>
      </c>
      <c r="K1776" s="180" vm="6589">
        <f ca="1"/>
        <v>16.739999999999998</v>
      </c>
      <c r="L1776" s="180" vm="6250">
        <f ca="1"/>
        <v>17.239999999999998</v>
      </c>
      <c r="M1776" s="180" vm="6250">
        <f ca="1"/>
        <v>17.239999999999998</v>
      </c>
      <c r="N1776" s="180" vm="6590">
        <f ca="1"/>
        <v>16.614999999999998</v>
      </c>
      <c r="O1776" s="180" vm="6591">
        <f ca="1"/>
        <v>989186</v>
      </c>
      <c r="Q1776" s="182">
        <f t="shared" ca="1" si="55"/>
        <v>-2.8270433938255474E-2</v>
      </c>
    </row>
    <row r="1777" spans="1:17" x14ac:dyDescent="0.25">
      <c r="A1777" s="178">
        <f t="shared" si="56"/>
        <v>1773</v>
      </c>
      <c r="B1777" s="178" vm="6582">
        <f ca="1"/>
        <v>44789</v>
      </c>
      <c r="C1777" s="178" vm="6583">
        <f ca="1"/>
        <v>79.16</v>
      </c>
      <c r="D1777" s="178" vm="6584">
        <f ca="1"/>
        <v>78.69</v>
      </c>
      <c r="E1777" s="178" vm="6585">
        <f ca="1"/>
        <v>80.59</v>
      </c>
      <c r="F1777" s="178" vm="6586">
        <f ca="1"/>
        <v>76.625</v>
      </c>
      <c r="G1777" s="178" vm="6587">
        <f ca="1"/>
        <v>1304922</v>
      </c>
      <c r="I1777" s="178">
        <f ca="1"/>
        <v>737</v>
      </c>
      <c r="J1777" s="180" vm="6578">
        <f ca="1"/>
        <v>43286</v>
      </c>
      <c r="K1777" s="180" vm="6570">
        <f ca="1"/>
        <v>17.22</v>
      </c>
      <c r="L1777" s="180" vm="6579">
        <f ca="1"/>
        <v>17.38</v>
      </c>
      <c r="M1777" s="180" vm="6306">
        <f ca="1"/>
        <v>17.47</v>
      </c>
      <c r="N1777" s="180" vm="6580">
        <f ca="1"/>
        <v>16.93</v>
      </c>
      <c r="O1777" s="180" vm="6581">
        <f ca="1"/>
        <v>604858</v>
      </c>
      <c r="Q1777" s="182">
        <f t="shared" ca="1" si="55"/>
        <v>-1.7406444777841004E-3</v>
      </c>
    </row>
    <row r="1778" spans="1:17" x14ac:dyDescent="0.25">
      <c r="A1778" s="178">
        <f t="shared" si="56"/>
        <v>1774</v>
      </c>
      <c r="B1778" s="178" vm="6572">
        <f ca="1"/>
        <v>44790</v>
      </c>
      <c r="C1778" s="178" vm="6573">
        <f ca="1"/>
        <v>76.75</v>
      </c>
      <c r="D1778" s="178" vm="6574">
        <f ca="1"/>
        <v>77.86</v>
      </c>
      <c r="E1778" s="178" vm="6575">
        <f ca="1"/>
        <v>78.61</v>
      </c>
      <c r="F1778" s="178" vm="6576">
        <f ca="1"/>
        <v>75.790000000000006</v>
      </c>
      <c r="G1778" s="178" vm="6577">
        <f ca="1"/>
        <v>1233247</v>
      </c>
      <c r="I1778" s="178">
        <f ca="1"/>
        <v>736</v>
      </c>
      <c r="J1778" s="180" vm="6566">
        <f ca="1"/>
        <v>43284</v>
      </c>
      <c r="K1778" s="180" vm="6567">
        <f ca="1"/>
        <v>17.25</v>
      </c>
      <c r="L1778" s="180" vm="6568">
        <f ca="1"/>
        <v>17.399999999999999</v>
      </c>
      <c r="M1778" s="180" vm="6569">
        <f ca="1"/>
        <v>17.62</v>
      </c>
      <c r="N1778" s="180" vm="6570">
        <f ca="1"/>
        <v>17.22</v>
      </c>
      <c r="O1778" s="180" vm="6571">
        <f ca="1"/>
        <v>485534</v>
      </c>
      <c r="Q1778" s="182">
        <f t="shared" ca="1" si="55"/>
        <v>-6.3565657548352783E-3</v>
      </c>
    </row>
    <row r="1779" spans="1:17" x14ac:dyDescent="0.25">
      <c r="A1779" s="178">
        <f t="shared" si="56"/>
        <v>1775</v>
      </c>
      <c r="B1779" s="178" vm="6560">
        <f ca="1"/>
        <v>44791</v>
      </c>
      <c r="C1779" s="178" vm="6561">
        <f ca="1"/>
        <v>76.92</v>
      </c>
      <c r="D1779" s="178" vm="6562">
        <f ca="1"/>
        <v>76.5</v>
      </c>
      <c r="E1779" s="178" vm="6563">
        <f ca="1"/>
        <v>77.284999999999997</v>
      </c>
      <c r="F1779" s="178" vm="6564">
        <f ca="1"/>
        <v>75.38</v>
      </c>
      <c r="G1779" s="178" vm="6565">
        <f ca="1"/>
        <v>1100377</v>
      </c>
      <c r="I1779" s="178">
        <f ca="1"/>
        <v>735</v>
      </c>
      <c r="J1779" s="180" vm="6555">
        <f ca="1"/>
        <v>43283</v>
      </c>
      <c r="K1779" s="180" vm="6556">
        <f ca="1"/>
        <v>17.36</v>
      </c>
      <c r="L1779" s="180" vm="6557">
        <f ca="1"/>
        <v>17.57</v>
      </c>
      <c r="M1779" s="180" vm="6558">
        <f ca="1"/>
        <v>17.600000000000001</v>
      </c>
      <c r="N1779" s="180" vm="5937">
        <f ca="1"/>
        <v>17.16</v>
      </c>
      <c r="O1779" s="180" vm="6559">
        <f ca="1"/>
        <v>1058884</v>
      </c>
      <c r="Q1779" s="182">
        <f t="shared" ca="1" si="55"/>
        <v>-1.4298213275910672E-2</v>
      </c>
    </row>
    <row r="1780" spans="1:17" x14ac:dyDescent="0.25">
      <c r="A1780" s="178">
        <f t="shared" si="56"/>
        <v>1776</v>
      </c>
      <c r="B1780" s="178" vm="6549">
        <f ca="1"/>
        <v>44792</v>
      </c>
      <c r="C1780" s="178" vm="6550">
        <f ca="1"/>
        <v>72.849999999999994</v>
      </c>
      <c r="D1780" s="178" vm="6551">
        <f ca="1"/>
        <v>75.424999999999997</v>
      </c>
      <c r="E1780" s="178" vm="6552">
        <f ca="1"/>
        <v>76.010000000000005</v>
      </c>
      <c r="F1780" s="178" vm="6553">
        <f ca="1"/>
        <v>71.900000000000006</v>
      </c>
      <c r="G1780" s="178" vm="6554">
        <f ca="1"/>
        <v>1796779</v>
      </c>
      <c r="I1780" s="178">
        <f ca="1"/>
        <v>734</v>
      </c>
      <c r="J1780" s="180" vm="6543">
        <f ca="1"/>
        <v>43280</v>
      </c>
      <c r="K1780" s="180" vm="6544">
        <f ca="1"/>
        <v>17.61</v>
      </c>
      <c r="L1780" s="180" vm="6545">
        <f ca="1"/>
        <v>17.91</v>
      </c>
      <c r="M1780" s="180" vm="6546">
        <f ca="1"/>
        <v>18.22</v>
      </c>
      <c r="N1780" s="180" vm="6547">
        <f ca="1"/>
        <v>17.559999999999999</v>
      </c>
      <c r="O1780" s="180" vm="6548">
        <f ca="1"/>
        <v>803030</v>
      </c>
      <c r="Q1780" s="182">
        <f t="shared" ca="1" si="55"/>
        <v>-7.9185934133100423E-3</v>
      </c>
    </row>
    <row r="1781" spans="1:17" x14ac:dyDescent="0.25">
      <c r="A1781" s="178">
        <f t="shared" si="56"/>
        <v>1777</v>
      </c>
      <c r="B1781" s="178" vm="6538">
        <f ca="1"/>
        <v>44795</v>
      </c>
      <c r="C1781" s="178" vm="6539">
        <f ca="1"/>
        <v>72.430000000000007</v>
      </c>
      <c r="D1781" s="178" vm="6540">
        <f ca="1"/>
        <v>70.98</v>
      </c>
      <c r="E1781" s="178" vm="3979">
        <f ca="1"/>
        <v>74</v>
      </c>
      <c r="F1781" s="178" vm="6541">
        <f ca="1"/>
        <v>70.051000000000002</v>
      </c>
      <c r="G1781" s="178" vm="6542">
        <f ca="1"/>
        <v>1209568</v>
      </c>
      <c r="I1781" s="178">
        <f ca="1"/>
        <v>733</v>
      </c>
      <c r="J1781" s="180" vm="6532">
        <f ca="1"/>
        <v>43279</v>
      </c>
      <c r="K1781" s="180" vm="6533">
        <f ca="1"/>
        <v>17.75</v>
      </c>
      <c r="L1781" s="180" vm="6534">
        <f ca="1"/>
        <v>17.93</v>
      </c>
      <c r="M1781" s="180" vm="6535">
        <f ca="1"/>
        <v>18.25</v>
      </c>
      <c r="N1781" s="180" vm="6536">
        <f ca="1"/>
        <v>17.675000000000001</v>
      </c>
      <c r="O1781" s="180" vm="6537">
        <f ca="1"/>
        <v>887623</v>
      </c>
      <c r="Q1781" s="182">
        <f t="shared" ca="1" si="55"/>
        <v>-1.0647340709225288E-2</v>
      </c>
    </row>
    <row r="1782" spans="1:17" x14ac:dyDescent="0.25">
      <c r="A1782" s="178">
        <f t="shared" si="56"/>
        <v>1778</v>
      </c>
      <c r="B1782" s="178" vm="6527">
        <f ca="1"/>
        <v>44796</v>
      </c>
      <c r="C1782" s="178" vm="6528">
        <f ca="1"/>
        <v>73.930000000000007</v>
      </c>
      <c r="D1782" s="178" vm="6529">
        <f ca="1"/>
        <v>72.819999999999993</v>
      </c>
      <c r="E1782" s="178" vm="6530">
        <f ca="1"/>
        <v>75.13</v>
      </c>
      <c r="F1782" s="178" vm="6529">
        <f ca="1"/>
        <v>72.819999999999993</v>
      </c>
      <c r="G1782" s="178" vm="6531">
        <f ca="1"/>
        <v>988930</v>
      </c>
      <c r="I1782" s="178">
        <f ca="1"/>
        <v>732</v>
      </c>
      <c r="J1782" s="180" vm="6522">
        <f ca="1"/>
        <v>43278</v>
      </c>
      <c r="K1782" s="180" vm="6523">
        <f ca="1"/>
        <v>17.940000000000001</v>
      </c>
      <c r="L1782" s="180" vm="6524">
        <f ca="1"/>
        <v>17.899999999999999</v>
      </c>
      <c r="M1782" s="180" vm="6525">
        <f ca="1"/>
        <v>18.37</v>
      </c>
      <c r="N1782" s="180" vm="6307">
        <f ca="1"/>
        <v>17.86</v>
      </c>
      <c r="O1782" s="180" vm="6526">
        <f ca="1"/>
        <v>990627</v>
      </c>
      <c r="Q1782" s="182">
        <f t="shared" ca="1" si="55"/>
        <v>5.0293484050019585E-3</v>
      </c>
    </row>
    <row r="1783" spans="1:17" x14ac:dyDescent="0.25">
      <c r="A1783" s="178">
        <f t="shared" si="56"/>
        <v>1779</v>
      </c>
      <c r="B1783" s="178" vm="6517">
        <f ca="1"/>
        <v>44797</v>
      </c>
      <c r="C1783" s="178" vm="6518">
        <f ca="1"/>
        <v>76.69</v>
      </c>
      <c r="D1783" s="178" vm="6519">
        <f ca="1"/>
        <v>74.180000000000007</v>
      </c>
      <c r="E1783" s="178" vm="6195">
        <f ca="1"/>
        <v>78.599999999999994</v>
      </c>
      <c r="F1783" s="178" vm="6520">
        <f ca="1"/>
        <v>73.989999999999995</v>
      </c>
      <c r="G1783" s="178" vm="6521">
        <f ca="1"/>
        <v>1559329</v>
      </c>
      <c r="I1783" s="178">
        <f ca="1"/>
        <v>731</v>
      </c>
      <c r="J1783" s="180" vm="6512">
        <f ca="1"/>
        <v>43277</v>
      </c>
      <c r="K1783" s="180" vm="6513">
        <f ca="1"/>
        <v>17.850000000000001</v>
      </c>
      <c r="L1783" s="180" vm="6514">
        <f ca="1"/>
        <v>17.64</v>
      </c>
      <c r="M1783" s="180" vm="6515">
        <f ca="1"/>
        <v>18.12</v>
      </c>
      <c r="N1783" s="180" vm="6514">
        <f ca="1"/>
        <v>17.64</v>
      </c>
      <c r="O1783" s="180" vm="6516">
        <f ca="1"/>
        <v>631703</v>
      </c>
      <c r="Q1783" s="182">
        <f t="shared" ca="1" si="55"/>
        <v>9.5694510161508928E-3</v>
      </c>
    </row>
    <row r="1784" spans="1:17" x14ac:dyDescent="0.25">
      <c r="A1784" s="178">
        <f t="shared" si="56"/>
        <v>1780</v>
      </c>
      <c r="B1784" s="178" vm="6506">
        <f ca="1"/>
        <v>44798</v>
      </c>
      <c r="C1784" s="178" vm="6507">
        <f ca="1"/>
        <v>81.010000000000005</v>
      </c>
      <c r="D1784" s="178" vm="6508">
        <f ca="1"/>
        <v>77.180000000000007</v>
      </c>
      <c r="E1784" s="178" vm="6509">
        <f ca="1"/>
        <v>81.02</v>
      </c>
      <c r="F1784" s="178" vm="6510">
        <f ca="1"/>
        <v>77.06</v>
      </c>
      <c r="G1784" s="178" vm="6511">
        <f ca="1"/>
        <v>1465715</v>
      </c>
      <c r="I1784" s="178">
        <f ca="1"/>
        <v>730</v>
      </c>
      <c r="J1784" s="180" vm="6501">
        <f ca="1"/>
        <v>43276</v>
      </c>
      <c r="K1784" s="180" vm="6502">
        <f ca="1"/>
        <v>17.68</v>
      </c>
      <c r="L1784" s="180" vm="6503">
        <f ca="1"/>
        <v>18.09</v>
      </c>
      <c r="M1784" s="180" vm="6373">
        <f ca="1"/>
        <v>18.420000000000002</v>
      </c>
      <c r="N1784" s="180" vm="6504">
        <f ca="1"/>
        <v>17.489999999999998</v>
      </c>
      <c r="O1784" s="180" vm="6505">
        <f ca="1"/>
        <v>1287458</v>
      </c>
      <c r="Q1784" s="182">
        <f t="shared" ca="1" si="55"/>
        <v>-1.849310197836743E-2</v>
      </c>
    </row>
    <row r="1785" spans="1:17" x14ac:dyDescent="0.25">
      <c r="A1785" s="178">
        <f t="shared" si="56"/>
        <v>1781</v>
      </c>
      <c r="B1785" s="178" vm="6496">
        <f ca="1"/>
        <v>44799</v>
      </c>
      <c r="C1785" s="178" vm="6187">
        <f ca="1"/>
        <v>77.11</v>
      </c>
      <c r="D1785" s="178" vm="6497">
        <f ca="1"/>
        <v>80.73</v>
      </c>
      <c r="E1785" s="178" vm="6498">
        <f ca="1"/>
        <v>81.247299999999996</v>
      </c>
      <c r="F1785" s="178" vm="6499">
        <f ca="1"/>
        <v>76.83</v>
      </c>
      <c r="G1785" s="178" vm="6500">
        <f ca="1"/>
        <v>1469958</v>
      </c>
      <c r="I1785" s="178">
        <f ca="1"/>
        <v>729</v>
      </c>
      <c r="J1785" s="180" vm="6490">
        <f ca="1"/>
        <v>43273</v>
      </c>
      <c r="K1785" s="180" vm="6491">
        <f ca="1"/>
        <v>18.010000000000002</v>
      </c>
      <c r="L1785" s="180" vm="6492">
        <f ca="1"/>
        <v>18.97</v>
      </c>
      <c r="M1785" s="180" vm="6493">
        <f ca="1"/>
        <v>19.015000000000001</v>
      </c>
      <c r="N1785" s="180" vm="6494">
        <f ca="1"/>
        <v>17.88</v>
      </c>
      <c r="O1785" s="180" vm="6495">
        <f ca="1"/>
        <v>2137928</v>
      </c>
      <c r="Q1785" s="182">
        <f t="shared" ca="1" si="55"/>
        <v>-4.7705522325553452E-2</v>
      </c>
    </row>
    <row r="1786" spans="1:17" x14ac:dyDescent="0.25">
      <c r="A1786" s="178">
        <f t="shared" si="56"/>
        <v>1782</v>
      </c>
      <c r="B1786" s="178" vm="6485">
        <f ca="1"/>
        <v>44802</v>
      </c>
      <c r="C1786" s="178" vm="6381">
        <f ca="1"/>
        <v>74.86</v>
      </c>
      <c r="D1786" s="178" vm="6486">
        <f ca="1"/>
        <v>75.41</v>
      </c>
      <c r="E1786" s="178" vm="6487">
        <f ca="1"/>
        <v>76.86</v>
      </c>
      <c r="F1786" s="178" vm="6488">
        <f ca="1"/>
        <v>74.510000000000005</v>
      </c>
      <c r="G1786" s="178" vm="6489">
        <f ca="1"/>
        <v>931846</v>
      </c>
      <c r="I1786" s="178">
        <f ca="1"/>
        <v>728</v>
      </c>
      <c r="J1786" s="180" vm="6481">
        <f ca="1"/>
        <v>43272</v>
      </c>
      <c r="K1786" s="180" vm="6363">
        <f ca="1"/>
        <v>18.89</v>
      </c>
      <c r="L1786" s="180" vm="6441">
        <f ca="1"/>
        <v>19.04</v>
      </c>
      <c r="M1786" s="180" vm="6482">
        <f ca="1"/>
        <v>19.16</v>
      </c>
      <c r="N1786" s="180" vm="6483">
        <f ca="1"/>
        <v>18.82</v>
      </c>
      <c r="O1786" s="180" vm="6484">
        <f ca="1"/>
        <v>682125</v>
      </c>
      <c r="Q1786" s="182">
        <f t="shared" ca="1" si="55"/>
        <v>-1.2102226109837026E-2</v>
      </c>
    </row>
    <row r="1787" spans="1:17" x14ac:dyDescent="0.25">
      <c r="A1787" s="178">
        <f t="shared" si="56"/>
        <v>1783</v>
      </c>
      <c r="B1787" s="178" vm="6476">
        <f ca="1"/>
        <v>44803</v>
      </c>
      <c r="C1787" s="178" vm="6477">
        <f ca="1"/>
        <v>73.78</v>
      </c>
      <c r="D1787" s="178" vm="6478">
        <f ca="1"/>
        <v>75.92</v>
      </c>
      <c r="E1787" s="178" vm="6003">
        <f ca="1"/>
        <v>76.599999999999994</v>
      </c>
      <c r="F1787" s="178" vm="6479">
        <f ca="1"/>
        <v>72.56</v>
      </c>
      <c r="G1787" s="178" vm="6480">
        <f ca="1"/>
        <v>934044</v>
      </c>
      <c r="I1787" s="178">
        <f ca="1"/>
        <v>727</v>
      </c>
      <c r="J1787" s="180" vm="6470">
        <f ca="1"/>
        <v>43271</v>
      </c>
      <c r="K1787" s="180" vm="6471">
        <f ca="1"/>
        <v>19.12</v>
      </c>
      <c r="L1787" s="180" vm="6472">
        <f ca="1"/>
        <v>19.190000000000001</v>
      </c>
      <c r="M1787" s="180" vm="6473">
        <f ca="1"/>
        <v>19.199000000000002</v>
      </c>
      <c r="N1787" s="180" vm="6474">
        <f ca="1"/>
        <v>18.75</v>
      </c>
      <c r="O1787" s="180" vm="6475">
        <f ca="1"/>
        <v>519354</v>
      </c>
      <c r="Q1787" s="182">
        <f t="shared" ca="1" si="55"/>
        <v>1.5702698855991162E-3</v>
      </c>
    </row>
    <row r="1788" spans="1:17" x14ac:dyDescent="0.25">
      <c r="A1788" s="178">
        <f t="shared" si="56"/>
        <v>1784</v>
      </c>
      <c r="B1788" s="178" vm="6464">
        <f ca="1"/>
        <v>44804</v>
      </c>
      <c r="C1788" s="178" vm="6465">
        <f ca="1"/>
        <v>73.7</v>
      </c>
      <c r="D1788" s="178" vm="6466">
        <f ca="1"/>
        <v>74.19</v>
      </c>
      <c r="E1788" s="178" vm="6467">
        <f ca="1"/>
        <v>74.599999999999994</v>
      </c>
      <c r="F1788" s="178" vm="6468">
        <f ca="1"/>
        <v>72.31</v>
      </c>
      <c r="G1788" s="178" vm="6469">
        <f ca="1"/>
        <v>971101</v>
      </c>
      <c r="I1788" s="178">
        <f ca="1"/>
        <v>726</v>
      </c>
      <c r="J1788" s="180" vm="6459">
        <f ca="1"/>
        <v>43270</v>
      </c>
      <c r="K1788" s="180" vm="6384">
        <f ca="1"/>
        <v>19.09</v>
      </c>
      <c r="L1788" s="180" vm="6460">
        <f ca="1"/>
        <v>18.86</v>
      </c>
      <c r="M1788" s="180" vm="6461">
        <f ca="1"/>
        <v>19.105</v>
      </c>
      <c r="N1788" s="180" vm="6462">
        <f ca="1"/>
        <v>18.72</v>
      </c>
      <c r="O1788" s="180" vm="6463">
        <f ca="1"/>
        <v>877873</v>
      </c>
      <c r="Q1788" s="182">
        <f t="shared" ca="1" si="55"/>
        <v>2.6226083744369821E-3</v>
      </c>
    </row>
    <row r="1789" spans="1:17" x14ac:dyDescent="0.25">
      <c r="A1789" s="178">
        <f t="shared" si="56"/>
        <v>1785</v>
      </c>
      <c r="B1789" s="178" vm="6453">
        <f ca="1"/>
        <v>44805</v>
      </c>
      <c r="C1789" s="178" vm="6454">
        <f ca="1"/>
        <v>73.02</v>
      </c>
      <c r="D1789" s="178" vm="6455">
        <f ca="1"/>
        <v>72.17</v>
      </c>
      <c r="E1789" s="178" vm="6456">
        <f ca="1"/>
        <v>73.72</v>
      </c>
      <c r="F1789" s="178" vm="6457">
        <f ca="1"/>
        <v>71.11</v>
      </c>
      <c r="G1789" s="178" vm="6458">
        <f ca="1"/>
        <v>1188073</v>
      </c>
      <c r="I1789" s="178">
        <f ca="1"/>
        <v>725</v>
      </c>
      <c r="J1789" s="180" vm="6448">
        <f ca="1"/>
        <v>43269</v>
      </c>
      <c r="K1789" s="180" vm="6441">
        <f ca="1"/>
        <v>19.04</v>
      </c>
      <c r="L1789" s="180" vm="6449">
        <f ca="1"/>
        <v>18.600000000000001</v>
      </c>
      <c r="M1789" s="180" vm="6450">
        <f ca="1"/>
        <v>19.059999999999999</v>
      </c>
      <c r="N1789" s="180" vm="6451">
        <f ca="1"/>
        <v>18.52</v>
      </c>
      <c r="O1789" s="180" vm="6452">
        <f ca="1"/>
        <v>588930</v>
      </c>
      <c r="Q1789" s="182">
        <f t="shared" ca="1" si="55"/>
        <v>2.015983394402136E-2</v>
      </c>
    </row>
    <row r="1790" spans="1:17" x14ac:dyDescent="0.25">
      <c r="A1790" s="178">
        <f t="shared" si="56"/>
        <v>1786</v>
      </c>
      <c r="B1790" s="178" vm="6443">
        <f ca="1"/>
        <v>44806</v>
      </c>
      <c r="C1790" s="178" vm="6016">
        <f ca="1"/>
        <v>71</v>
      </c>
      <c r="D1790" s="178" vm="6444">
        <f ca="1"/>
        <v>73.650000000000006</v>
      </c>
      <c r="E1790" s="178" vm="6445">
        <f ca="1"/>
        <v>74.010000000000005</v>
      </c>
      <c r="F1790" s="178" vm="6446">
        <f ca="1"/>
        <v>70.540000000000006</v>
      </c>
      <c r="G1790" s="178" vm="6447">
        <f ca="1"/>
        <v>968425</v>
      </c>
      <c r="I1790" s="178">
        <f ca="1"/>
        <v>724</v>
      </c>
      <c r="J1790" s="180" vm="6438">
        <f ca="1"/>
        <v>43266</v>
      </c>
      <c r="K1790" s="180" vm="6439">
        <f ca="1"/>
        <v>18.66</v>
      </c>
      <c r="L1790" s="180" vm="6440">
        <f ca="1"/>
        <v>18.77</v>
      </c>
      <c r="M1790" s="180" vm="6441">
        <f ca="1"/>
        <v>19.04</v>
      </c>
      <c r="N1790" s="180" vm="6352">
        <f ca="1"/>
        <v>18.64</v>
      </c>
      <c r="O1790" s="180" vm="6442">
        <f ca="1"/>
        <v>1048297</v>
      </c>
      <c r="Q1790" s="182">
        <f t="shared" ca="1" si="55"/>
        <v>-9.600073729019231E-3</v>
      </c>
    </row>
    <row r="1791" spans="1:17" x14ac:dyDescent="0.25">
      <c r="A1791" s="178">
        <f t="shared" si="56"/>
        <v>1787</v>
      </c>
      <c r="B1791" s="178" vm="6432">
        <f ca="1"/>
        <v>44810</v>
      </c>
      <c r="C1791" s="178" vm="6433">
        <f ca="1"/>
        <v>71.94</v>
      </c>
      <c r="D1791" s="178" vm="6434">
        <f ca="1"/>
        <v>71.25</v>
      </c>
      <c r="E1791" s="178" vm="6435">
        <f ca="1"/>
        <v>72.540000000000006</v>
      </c>
      <c r="F1791" s="178" vm="6436">
        <f ca="1"/>
        <v>68.06</v>
      </c>
      <c r="G1791" s="178" vm="6437">
        <f ca="1"/>
        <v>1356654</v>
      </c>
      <c r="I1791" s="178">
        <f ca="1"/>
        <v>723</v>
      </c>
      <c r="J1791" s="180" vm="6427">
        <f ca="1"/>
        <v>43265</v>
      </c>
      <c r="K1791" s="180" vm="6428">
        <f ca="1"/>
        <v>18.84</v>
      </c>
      <c r="L1791" s="180" vm="6374">
        <f ca="1"/>
        <v>18.79</v>
      </c>
      <c r="M1791" s="180" vm="6429">
        <f ca="1"/>
        <v>18.920000000000002</v>
      </c>
      <c r="N1791" s="180" vm="6430">
        <f ca="1"/>
        <v>18.57</v>
      </c>
      <c r="O1791" s="180" vm="6431">
        <f ca="1"/>
        <v>810426</v>
      </c>
      <c r="Q1791" s="182">
        <f t="shared" ca="1" si="55"/>
        <v>9.0643115945857385E-3</v>
      </c>
    </row>
    <row r="1792" spans="1:17" x14ac:dyDescent="0.25">
      <c r="A1792" s="178">
        <f t="shared" si="56"/>
        <v>1788</v>
      </c>
      <c r="B1792" s="178" vm="6422">
        <f ca="1"/>
        <v>44811</v>
      </c>
      <c r="C1792" s="178" vm="6204">
        <f ca="1"/>
        <v>76.33</v>
      </c>
      <c r="D1792" s="178" vm="6423">
        <f ca="1"/>
        <v>71.47</v>
      </c>
      <c r="E1792" s="178" vm="6424">
        <f ca="1"/>
        <v>76.680000000000007</v>
      </c>
      <c r="F1792" s="178" vm="6425">
        <f ca="1"/>
        <v>71.12</v>
      </c>
      <c r="G1792" s="178" vm="6426">
        <f ca="1"/>
        <v>1130043</v>
      </c>
      <c r="I1792" s="178">
        <f ca="1"/>
        <v>722</v>
      </c>
      <c r="J1792" s="180" vm="6416">
        <f ca="1"/>
        <v>43264</v>
      </c>
      <c r="K1792" s="180" vm="6417">
        <f ca="1"/>
        <v>18.670000000000002</v>
      </c>
      <c r="L1792" s="180" vm="6418">
        <f ca="1"/>
        <v>19.3</v>
      </c>
      <c r="M1792" s="180" vm="6419">
        <f ca="1"/>
        <v>19.399999999999999</v>
      </c>
      <c r="N1792" s="180" vm="6420">
        <f ca="1"/>
        <v>18.440000000000001</v>
      </c>
      <c r="O1792" s="180" vm="6421">
        <f ca="1"/>
        <v>1035182</v>
      </c>
      <c r="Q1792" s="182">
        <f t="shared" ca="1" si="55"/>
        <v>-3.5257532471516952E-2</v>
      </c>
    </row>
    <row r="1793" spans="1:17" x14ac:dyDescent="0.25">
      <c r="A1793" s="178">
        <f t="shared" si="56"/>
        <v>1789</v>
      </c>
      <c r="B1793" s="178" vm="6410">
        <f ca="1"/>
        <v>44812</v>
      </c>
      <c r="C1793" s="178" vm="6411">
        <f ca="1"/>
        <v>78.55</v>
      </c>
      <c r="D1793" s="178" vm="6412">
        <f ca="1"/>
        <v>74.875</v>
      </c>
      <c r="E1793" s="178" vm="6413">
        <f ca="1"/>
        <v>78.58</v>
      </c>
      <c r="F1793" s="178" vm="6414">
        <f ca="1"/>
        <v>73.53</v>
      </c>
      <c r="G1793" s="178" vm="6415">
        <f ca="1"/>
        <v>1074857</v>
      </c>
      <c r="I1793" s="178">
        <f ca="1"/>
        <v>721</v>
      </c>
      <c r="J1793" s="180" vm="6404">
        <f ca="1"/>
        <v>43263</v>
      </c>
      <c r="K1793" s="180" vm="6405">
        <f ca="1"/>
        <v>19.34</v>
      </c>
      <c r="L1793" s="180" vm="6406">
        <f ca="1"/>
        <v>19.03</v>
      </c>
      <c r="M1793" s="180" vm="6407">
        <f ca="1"/>
        <v>19.54</v>
      </c>
      <c r="N1793" s="180" vm="6408">
        <f ca="1"/>
        <v>18.95</v>
      </c>
      <c r="O1793" s="180" vm="6409">
        <f ca="1"/>
        <v>790041</v>
      </c>
      <c r="Q1793" s="182">
        <f t="shared" ca="1" si="55"/>
        <v>2.7786846712209379E-2</v>
      </c>
    </row>
    <row r="1794" spans="1:17" x14ac:dyDescent="0.25">
      <c r="A1794" s="178">
        <f t="shared" si="56"/>
        <v>1790</v>
      </c>
      <c r="B1794" s="178" vm="6400">
        <f ca="1"/>
        <v>44813</v>
      </c>
      <c r="C1794" s="178" vm="6392">
        <f ca="1"/>
        <v>80.62</v>
      </c>
      <c r="D1794" s="178" vm="6130">
        <f ca="1"/>
        <v>79.48</v>
      </c>
      <c r="E1794" s="178" vm="6401">
        <f ca="1"/>
        <v>81.430000000000007</v>
      </c>
      <c r="F1794" s="178" vm="6402">
        <f ca="1"/>
        <v>78.78</v>
      </c>
      <c r="G1794" s="178" vm="6403">
        <f ca="1"/>
        <v>1338565</v>
      </c>
      <c r="I1794" s="178">
        <f ca="1"/>
        <v>720</v>
      </c>
      <c r="J1794" s="180" vm="6394">
        <f ca="1"/>
        <v>43262</v>
      </c>
      <c r="K1794" s="180" vm="6395">
        <f ca="1"/>
        <v>18.809999999999999</v>
      </c>
      <c r="L1794" s="180" vm="6396">
        <f ca="1"/>
        <v>19.05</v>
      </c>
      <c r="M1794" s="180" vm="6397">
        <f ca="1"/>
        <v>19.158899999999999</v>
      </c>
      <c r="N1794" s="180" vm="6398">
        <f ca="1"/>
        <v>18.709399999999999</v>
      </c>
      <c r="O1794" s="180" vm="6399">
        <f ca="1"/>
        <v>701488</v>
      </c>
      <c r="Q1794" s="182">
        <f t="shared" ca="1" si="55"/>
        <v>-1.4775994424717271E-2</v>
      </c>
    </row>
    <row r="1795" spans="1:17" x14ac:dyDescent="0.25">
      <c r="A1795" s="178">
        <f t="shared" si="56"/>
        <v>1791</v>
      </c>
      <c r="B1795" s="178" vm="6389">
        <f ca="1"/>
        <v>44816</v>
      </c>
      <c r="C1795" s="178" vm="6390">
        <f ca="1"/>
        <v>83.59</v>
      </c>
      <c r="D1795" s="178" vm="6391">
        <f ca="1"/>
        <v>80.98</v>
      </c>
      <c r="E1795" s="178" vm="4167">
        <f ca="1"/>
        <v>83.64</v>
      </c>
      <c r="F1795" s="178" vm="6392">
        <f ca="1"/>
        <v>80.62</v>
      </c>
      <c r="G1795" s="178" vm="6393">
        <f ca="1"/>
        <v>1434530</v>
      </c>
      <c r="I1795" s="178">
        <f ca="1"/>
        <v>719</v>
      </c>
      <c r="J1795" s="180" vm="6383">
        <f ca="1"/>
        <v>43259</v>
      </c>
      <c r="K1795" s="180" vm="6384">
        <f ca="1"/>
        <v>19.09</v>
      </c>
      <c r="L1795" s="180" vm="6385">
        <f ca="1"/>
        <v>18.55</v>
      </c>
      <c r="M1795" s="180" vm="6386">
        <f ca="1"/>
        <v>19.2</v>
      </c>
      <c r="N1795" s="180" vm="6387">
        <f ca="1"/>
        <v>18.510000000000002</v>
      </c>
      <c r="O1795" s="180" vm="6388">
        <f ca="1"/>
        <v>1022430</v>
      </c>
      <c r="Q1795" s="182">
        <f t="shared" ca="1" si="55"/>
        <v>2.9234077599947259E-2</v>
      </c>
    </row>
    <row r="1796" spans="1:17" x14ac:dyDescent="0.25">
      <c r="A1796" s="178">
        <f t="shared" si="56"/>
        <v>1792</v>
      </c>
      <c r="B1796" s="178" vm="6377">
        <f ca="1"/>
        <v>44817</v>
      </c>
      <c r="C1796" s="178" vm="6378">
        <f ca="1"/>
        <v>75.39</v>
      </c>
      <c r="D1796" s="178" vm="6379">
        <f ca="1"/>
        <v>79.02</v>
      </c>
      <c r="E1796" s="178" vm="6380">
        <f ca="1"/>
        <v>80.34</v>
      </c>
      <c r="F1796" s="178" vm="6381">
        <f ca="1"/>
        <v>74.86</v>
      </c>
      <c r="G1796" s="178" vm="6382">
        <f ca="1"/>
        <v>1935674</v>
      </c>
      <c r="I1796" s="178">
        <f ca="1"/>
        <v>718</v>
      </c>
      <c r="J1796" s="180" vm="6371">
        <f ca="1"/>
        <v>43258</v>
      </c>
      <c r="K1796" s="180" vm="6372">
        <f ca="1"/>
        <v>18.54</v>
      </c>
      <c r="L1796" s="180" vm="6373">
        <f ca="1"/>
        <v>18.420000000000002</v>
      </c>
      <c r="M1796" s="180" vm="6374">
        <f ca="1"/>
        <v>18.79</v>
      </c>
      <c r="N1796" s="180" vm="6375">
        <f ca="1"/>
        <v>18.28</v>
      </c>
      <c r="O1796" s="180" vm="6376">
        <f ca="1"/>
        <v>849058</v>
      </c>
      <c r="Q1796" s="182">
        <f t="shared" ca="1" si="55"/>
        <v>4.8661896511729063E-3</v>
      </c>
    </row>
    <row r="1797" spans="1:17" x14ac:dyDescent="0.25">
      <c r="A1797" s="178">
        <f t="shared" si="56"/>
        <v>1793</v>
      </c>
      <c r="B1797" s="178" vm="6366">
        <f ca="1"/>
        <v>44818</v>
      </c>
      <c r="C1797" s="178" vm="6082">
        <f ca="1"/>
        <v>76.42</v>
      </c>
      <c r="D1797" s="178" vm="6367">
        <f ca="1"/>
        <v>75.510000000000005</v>
      </c>
      <c r="E1797" s="178" vm="6368">
        <f ca="1"/>
        <v>76.569999999999993</v>
      </c>
      <c r="F1797" s="178" vm="6369">
        <f ca="1"/>
        <v>72.88</v>
      </c>
      <c r="G1797" s="178" vm="6370">
        <f ca="1"/>
        <v>1690479</v>
      </c>
      <c r="I1797" s="178">
        <f ca="1"/>
        <v>717</v>
      </c>
      <c r="J1797" s="180" vm="6361">
        <f ca="1"/>
        <v>43257</v>
      </c>
      <c r="K1797" s="180" vm="6340">
        <f ca="1"/>
        <v>18.45</v>
      </c>
      <c r="L1797" s="180" vm="6362">
        <f ca="1"/>
        <v>18.649999999999999</v>
      </c>
      <c r="M1797" s="180" vm="6363">
        <f ca="1"/>
        <v>18.89</v>
      </c>
      <c r="N1797" s="180" vm="6364">
        <f ca="1"/>
        <v>18.100000000000001</v>
      </c>
      <c r="O1797" s="180" vm="6365">
        <f ca="1"/>
        <v>1219156</v>
      </c>
      <c r="Q1797" s="182">
        <f t="shared" ca="1" si="55"/>
        <v>-8.6347001676231709E-3</v>
      </c>
    </row>
    <row r="1798" spans="1:17" x14ac:dyDescent="0.25">
      <c r="A1798" s="178">
        <f t="shared" si="56"/>
        <v>1794</v>
      </c>
      <c r="B1798" s="178" vm="6355">
        <f ca="1"/>
        <v>44819</v>
      </c>
      <c r="C1798" s="178" vm="6356">
        <f ca="1"/>
        <v>77.41</v>
      </c>
      <c r="D1798" s="178" vm="6357">
        <f ca="1"/>
        <v>75.86</v>
      </c>
      <c r="E1798" s="178" vm="6358">
        <f ca="1"/>
        <v>79.91</v>
      </c>
      <c r="F1798" s="178" vm="6359">
        <f ca="1"/>
        <v>75.825000000000003</v>
      </c>
      <c r="G1798" s="178" vm="6360">
        <f ca="1"/>
        <v>1304627</v>
      </c>
      <c r="I1798" s="178">
        <f ca="1"/>
        <v>716</v>
      </c>
      <c r="J1798" s="180" vm="6349">
        <f ca="1"/>
        <v>43256</v>
      </c>
      <c r="K1798" s="180" vm="6350">
        <f ca="1"/>
        <v>18.61</v>
      </c>
      <c r="L1798" s="180" vm="6351">
        <f ca="1"/>
        <v>18.079999999999998</v>
      </c>
      <c r="M1798" s="180" vm="6352">
        <f ca="1"/>
        <v>18.64</v>
      </c>
      <c r="N1798" s="180" vm="6353">
        <f ca="1"/>
        <v>17.72</v>
      </c>
      <c r="O1798" s="180" vm="6354">
        <f ca="1"/>
        <v>807849</v>
      </c>
      <c r="Q1798" s="182">
        <f t="shared" ref="Q1798:Q1861" ca="1" si="57">LN(K1798/K1799)</f>
        <v>2.6131045887399621E-2</v>
      </c>
    </row>
    <row r="1799" spans="1:17" x14ac:dyDescent="0.25">
      <c r="A1799" s="178">
        <f t="shared" ref="A1799:A1862" si="58">A1798+1</f>
        <v>1795</v>
      </c>
      <c r="B1799" s="178" vm="6343">
        <f ca="1"/>
        <v>44820</v>
      </c>
      <c r="C1799" s="178" vm="6344">
        <f ca="1"/>
        <v>76.150000000000006</v>
      </c>
      <c r="D1799" s="178" vm="6345">
        <f ca="1"/>
        <v>76.08</v>
      </c>
      <c r="E1799" s="178" vm="6346">
        <f ca="1"/>
        <v>76.38</v>
      </c>
      <c r="F1799" s="178" vm="6347">
        <f ca="1"/>
        <v>74.75</v>
      </c>
      <c r="G1799" s="178" vm="6348">
        <f ca="1"/>
        <v>1438271</v>
      </c>
      <c r="I1799" s="178">
        <f ca="1"/>
        <v>715</v>
      </c>
      <c r="J1799" s="180" vm="6337">
        <f ca="1"/>
        <v>43255</v>
      </c>
      <c r="K1799" s="180" vm="6338">
        <f ca="1"/>
        <v>18.13</v>
      </c>
      <c r="L1799" s="180" vm="6339">
        <f ca="1"/>
        <v>18.41</v>
      </c>
      <c r="M1799" s="180" vm="6340">
        <f ca="1"/>
        <v>18.45</v>
      </c>
      <c r="N1799" s="180" vm="6341">
        <f ca="1"/>
        <v>17.77</v>
      </c>
      <c r="O1799" s="180" vm="6342">
        <f ca="1"/>
        <v>1061394</v>
      </c>
      <c r="Q1799" s="182">
        <f t="shared" ca="1" si="57"/>
        <v>-7.1448504000628322E-3</v>
      </c>
    </row>
    <row r="1800" spans="1:17" x14ac:dyDescent="0.25">
      <c r="A1800" s="178">
        <f t="shared" si="58"/>
        <v>1796</v>
      </c>
      <c r="B1800" s="178" vm="6332">
        <f ca="1"/>
        <v>44823</v>
      </c>
      <c r="C1800" s="178" vm="6333">
        <f ca="1"/>
        <v>78.41</v>
      </c>
      <c r="D1800" s="178" vm="6334">
        <f ca="1"/>
        <v>74.819999999999993</v>
      </c>
      <c r="E1800" s="178" vm="6335">
        <f ca="1"/>
        <v>78.849999999999994</v>
      </c>
      <c r="F1800" s="178" vm="6334">
        <f ca="1"/>
        <v>74.819999999999993</v>
      </c>
      <c r="G1800" s="178" vm="6336">
        <f ca="1"/>
        <v>1452256</v>
      </c>
      <c r="I1800" s="178">
        <f ca="1"/>
        <v>714</v>
      </c>
      <c r="J1800" s="180" vm="6327">
        <f ca="1"/>
        <v>43252</v>
      </c>
      <c r="K1800" s="180" vm="6328">
        <f ca="1"/>
        <v>18.260000000000002</v>
      </c>
      <c r="L1800" s="180" vm="6329">
        <f ca="1"/>
        <v>18.14</v>
      </c>
      <c r="M1800" s="180" vm="6330">
        <f ca="1"/>
        <v>18.445</v>
      </c>
      <c r="N1800" s="180" vm="6317">
        <f ca="1"/>
        <v>17.87</v>
      </c>
      <c r="O1800" s="180" vm="6331">
        <f ca="1"/>
        <v>1110259</v>
      </c>
      <c r="Q1800" s="182">
        <f t="shared" ca="1" si="57"/>
        <v>2.3269748014959211E-2</v>
      </c>
    </row>
    <row r="1801" spans="1:17" x14ac:dyDescent="0.25">
      <c r="A1801" s="178">
        <f t="shared" si="58"/>
        <v>1797</v>
      </c>
      <c r="B1801" s="178" vm="6321">
        <f ca="1"/>
        <v>44824</v>
      </c>
      <c r="C1801" s="178" vm="6322">
        <f ca="1"/>
        <v>77.290000000000006</v>
      </c>
      <c r="D1801" s="178" vm="6323">
        <f ca="1"/>
        <v>76.62</v>
      </c>
      <c r="E1801" s="178" vm="6324">
        <f ca="1"/>
        <v>78.28</v>
      </c>
      <c r="F1801" s="178" vm="6325">
        <f ca="1"/>
        <v>76.3</v>
      </c>
      <c r="G1801" s="178" vm="6326">
        <f ca="1"/>
        <v>871473</v>
      </c>
      <c r="I1801" s="178">
        <f ca="1"/>
        <v>713</v>
      </c>
      <c r="J1801" s="180" vm="6316">
        <f ca="1"/>
        <v>43251</v>
      </c>
      <c r="K1801" s="180" vm="6305">
        <f ca="1"/>
        <v>17.84</v>
      </c>
      <c r="L1801" s="180" vm="6317">
        <f ca="1"/>
        <v>17.87</v>
      </c>
      <c r="M1801" s="180" vm="6318">
        <f ca="1"/>
        <v>18.21</v>
      </c>
      <c r="N1801" s="180" vm="6319">
        <f ca="1"/>
        <v>17.635000000000002</v>
      </c>
      <c r="O1801" s="180" vm="6320">
        <f ca="1"/>
        <v>954131</v>
      </c>
      <c r="Q1801" s="182">
        <f t="shared" ca="1" si="57"/>
        <v>0</v>
      </c>
    </row>
    <row r="1802" spans="1:17" x14ac:dyDescent="0.25">
      <c r="A1802" s="178">
        <f t="shared" si="58"/>
        <v>1798</v>
      </c>
      <c r="B1802" s="178" vm="6310">
        <f ca="1"/>
        <v>44825</v>
      </c>
      <c r="C1802" s="178" vm="6311">
        <f ca="1"/>
        <v>74.78</v>
      </c>
      <c r="D1802" s="178" vm="6312">
        <f ca="1"/>
        <v>77.95</v>
      </c>
      <c r="E1802" s="178" vm="6313">
        <f ca="1"/>
        <v>78.91</v>
      </c>
      <c r="F1802" s="178" vm="6314">
        <f ca="1"/>
        <v>74.715000000000003</v>
      </c>
      <c r="G1802" s="178" vm="6315">
        <f ca="1"/>
        <v>1044547</v>
      </c>
      <c r="I1802" s="178">
        <f ca="1"/>
        <v>712</v>
      </c>
      <c r="J1802" s="180" vm="6304">
        <f ca="1"/>
        <v>43250</v>
      </c>
      <c r="K1802" s="180" vm="6305">
        <f ca="1"/>
        <v>17.84</v>
      </c>
      <c r="L1802" s="180" vm="6306">
        <f ca="1"/>
        <v>17.47</v>
      </c>
      <c r="M1802" s="180" vm="6307">
        <f ca="1"/>
        <v>17.86</v>
      </c>
      <c r="N1802" s="180" vm="6308">
        <f ca="1"/>
        <v>17.400099999999998</v>
      </c>
      <c r="O1802" s="180" vm="6309">
        <f ca="1"/>
        <v>753071</v>
      </c>
      <c r="Q1802" s="182">
        <f t="shared" ca="1" si="57"/>
        <v>2.7850620758994953E-2</v>
      </c>
    </row>
    <row r="1803" spans="1:17" x14ac:dyDescent="0.25">
      <c r="A1803" s="178">
        <f t="shared" si="58"/>
        <v>1799</v>
      </c>
      <c r="B1803" s="178" vm="6298">
        <f ca="1"/>
        <v>44826</v>
      </c>
      <c r="C1803" s="178" vm="6299">
        <f ca="1"/>
        <v>68.78</v>
      </c>
      <c r="D1803" s="178" vm="6300">
        <f ca="1"/>
        <v>74.489999999999995</v>
      </c>
      <c r="E1803" s="178" vm="6301">
        <f ca="1"/>
        <v>74.98</v>
      </c>
      <c r="F1803" s="178" vm="6302">
        <f ca="1"/>
        <v>68.739999999999995</v>
      </c>
      <c r="G1803" s="178" vm="6303">
        <f ca="1"/>
        <v>1646061</v>
      </c>
      <c r="I1803" s="178">
        <f ca="1"/>
        <v>711</v>
      </c>
      <c r="J1803" s="180" vm="6292">
        <f ca="1"/>
        <v>43249</v>
      </c>
      <c r="K1803" s="180" vm="6293">
        <f ca="1"/>
        <v>17.350000000000001</v>
      </c>
      <c r="L1803" s="180" vm="6294">
        <f ca="1"/>
        <v>17.170000000000002</v>
      </c>
      <c r="M1803" s="180" vm="6295">
        <f ca="1"/>
        <v>17.45</v>
      </c>
      <c r="N1803" s="180" vm="6296">
        <f ca="1"/>
        <v>17.11</v>
      </c>
      <c r="O1803" s="180" vm="6297">
        <f ca="1"/>
        <v>938597</v>
      </c>
      <c r="Q1803" s="182">
        <f t="shared" ca="1" si="57"/>
        <v>4.0427430169587509E-3</v>
      </c>
    </row>
    <row r="1804" spans="1:17" x14ac:dyDescent="0.25">
      <c r="A1804" s="178">
        <f t="shared" si="58"/>
        <v>1800</v>
      </c>
      <c r="B1804" s="178" vm="6286">
        <f ca="1"/>
        <v>44827</v>
      </c>
      <c r="C1804" s="178" vm="6287">
        <f ca="1"/>
        <v>66.709999999999994</v>
      </c>
      <c r="D1804" s="178" vm="6288">
        <f ca="1"/>
        <v>66.885000000000005</v>
      </c>
      <c r="E1804" s="178" vm="6289">
        <f ca="1"/>
        <v>68.45</v>
      </c>
      <c r="F1804" s="178" vm="6290">
        <f ca="1"/>
        <v>65.170100000000005</v>
      </c>
      <c r="G1804" s="178" vm="6291">
        <f ca="1"/>
        <v>2020560</v>
      </c>
      <c r="I1804" s="178">
        <f ca="1"/>
        <v>710</v>
      </c>
      <c r="J1804" s="180" vm="6282">
        <f ca="1"/>
        <v>43245</v>
      </c>
      <c r="K1804" s="180" vm="6283">
        <f ca="1"/>
        <v>17.28</v>
      </c>
      <c r="L1804" s="180" vm="6284">
        <f ca="1"/>
        <v>16.87</v>
      </c>
      <c r="M1804" s="180" vm="5938">
        <f ca="1"/>
        <v>17.39</v>
      </c>
      <c r="N1804" s="180" vm="5957">
        <f ca="1"/>
        <v>16.809999999999999</v>
      </c>
      <c r="O1804" s="180" vm="6285">
        <f ca="1"/>
        <v>787386</v>
      </c>
      <c r="Q1804" s="182">
        <f t="shared" ca="1" si="57"/>
        <v>2.8766292286460129E-2</v>
      </c>
    </row>
    <row r="1805" spans="1:17" x14ac:dyDescent="0.25">
      <c r="A1805" s="178">
        <f t="shared" si="58"/>
        <v>1801</v>
      </c>
      <c r="B1805" s="178" vm="6276">
        <f ca="1"/>
        <v>44830</v>
      </c>
      <c r="C1805" s="178" vm="6277">
        <f ca="1"/>
        <v>65.599999999999994</v>
      </c>
      <c r="D1805" s="178" vm="6278">
        <f ca="1"/>
        <v>66.510000000000005</v>
      </c>
      <c r="E1805" s="178" vm="6279">
        <f ca="1"/>
        <v>68.784999999999997</v>
      </c>
      <c r="F1805" s="178" vm="6280">
        <f ca="1"/>
        <v>65.5</v>
      </c>
      <c r="G1805" s="178" vm="6281">
        <f ca="1"/>
        <v>1608328</v>
      </c>
      <c r="I1805" s="178">
        <f ca="1"/>
        <v>709</v>
      </c>
      <c r="J1805" s="180" vm="6271">
        <f ca="1"/>
        <v>43244</v>
      </c>
      <c r="K1805" s="180" vm="6272">
        <f ca="1"/>
        <v>16.79</v>
      </c>
      <c r="L1805" s="180" vm="6273">
        <f ca="1"/>
        <v>16.66</v>
      </c>
      <c r="M1805" s="180" vm="6274">
        <f ca="1"/>
        <v>17</v>
      </c>
      <c r="N1805" s="180" vm="6238">
        <f ca="1"/>
        <v>16.53</v>
      </c>
      <c r="O1805" s="180" vm="6275">
        <f ca="1"/>
        <v>752470</v>
      </c>
      <c r="Q1805" s="182">
        <f t="shared" ca="1" si="57"/>
        <v>3.5799560907166833E-3</v>
      </c>
    </row>
    <row r="1806" spans="1:17" x14ac:dyDescent="0.25">
      <c r="A1806" s="178">
        <f t="shared" si="58"/>
        <v>1802</v>
      </c>
      <c r="B1806" s="178" vm="6265">
        <f ca="1"/>
        <v>44831</v>
      </c>
      <c r="C1806" s="178" vm="6266">
        <f ca="1"/>
        <v>68.95</v>
      </c>
      <c r="D1806" s="178" vm="6267">
        <f ca="1"/>
        <v>67.709999999999994</v>
      </c>
      <c r="E1806" s="178" vm="6268">
        <f ca="1"/>
        <v>71.16</v>
      </c>
      <c r="F1806" s="178" vm="6269">
        <f ca="1"/>
        <v>67.48</v>
      </c>
      <c r="G1806" s="178" vm="6270">
        <f ca="1"/>
        <v>1757068</v>
      </c>
      <c r="I1806" s="178">
        <f ca="1"/>
        <v>708</v>
      </c>
      <c r="J1806" s="180" vm="6259">
        <f ca="1"/>
        <v>43243</v>
      </c>
      <c r="K1806" s="180" vm="6260">
        <f ca="1"/>
        <v>16.73</v>
      </c>
      <c r="L1806" s="180" vm="6261">
        <f ca="1"/>
        <v>16.64</v>
      </c>
      <c r="M1806" s="180" vm="6262">
        <f ca="1"/>
        <v>17.12</v>
      </c>
      <c r="N1806" s="180" vm="6263">
        <f ca="1"/>
        <v>16.41</v>
      </c>
      <c r="O1806" s="180" vm="6264">
        <f ca="1"/>
        <v>688665</v>
      </c>
      <c r="Q1806" s="182">
        <f t="shared" ca="1" si="57"/>
        <v>5.9790734217705672E-4</v>
      </c>
    </row>
    <row r="1807" spans="1:17" x14ac:dyDescent="0.25">
      <c r="A1807" s="178">
        <f t="shared" si="58"/>
        <v>1803</v>
      </c>
      <c r="B1807" s="178" vm="6253">
        <f ca="1"/>
        <v>44832</v>
      </c>
      <c r="C1807" s="178" vm="6254">
        <f ca="1"/>
        <v>72.239999999999995</v>
      </c>
      <c r="D1807" s="178" vm="6255">
        <f ca="1"/>
        <v>69.52</v>
      </c>
      <c r="E1807" s="178" vm="6256">
        <f ca="1"/>
        <v>72.857900000000001</v>
      </c>
      <c r="F1807" s="178" vm="6257">
        <f ca="1"/>
        <v>68.8</v>
      </c>
      <c r="G1807" s="178" vm="6258">
        <f ca="1"/>
        <v>1486820</v>
      </c>
      <c r="I1807" s="178">
        <f ca="1"/>
        <v>707</v>
      </c>
      <c r="J1807" s="180" vm="6247">
        <f ca="1"/>
        <v>43242</v>
      </c>
      <c r="K1807" s="180" vm="6248">
        <f ca="1"/>
        <v>16.72</v>
      </c>
      <c r="L1807" s="180" vm="6249">
        <f ca="1"/>
        <v>17.05</v>
      </c>
      <c r="M1807" s="180" vm="6250">
        <f ca="1"/>
        <v>17.239999999999998</v>
      </c>
      <c r="N1807" s="180" vm="6251">
        <f ca="1"/>
        <v>16.671700000000001</v>
      </c>
      <c r="O1807" s="180" vm="6252">
        <f ca="1"/>
        <v>948326</v>
      </c>
      <c r="Q1807" s="182">
        <f t="shared" ca="1" si="57"/>
        <v>-2.1887889470944021E-2</v>
      </c>
    </row>
    <row r="1808" spans="1:17" x14ac:dyDescent="0.25">
      <c r="A1808" s="178">
        <f t="shared" si="58"/>
        <v>1804</v>
      </c>
      <c r="B1808" s="178" vm="6241">
        <f ca="1"/>
        <v>44833</v>
      </c>
      <c r="C1808" s="178" vm="6242">
        <f ca="1"/>
        <v>71.599999999999994</v>
      </c>
      <c r="D1808" s="178" vm="6243">
        <f ca="1"/>
        <v>70.459999999999994</v>
      </c>
      <c r="E1808" s="178" vm="6244">
        <f ca="1"/>
        <v>71.647999999999996</v>
      </c>
      <c r="F1808" s="178" vm="6245">
        <f ca="1"/>
        <v>68.400000000000006</v>
      </c>
      <c r="G1808" s="178" vm="6246">
        <f ca="1"/>
        <v>1077180</v>
      </c>
      <c r="I1808" s="178">
        <f ca="1"/>
        <v>706</v>
      </c>
      <c r="J1808" s="180" vm="6236">
        <f ca="1"/>
        <v>43241</v>
      </c>
      <c r="K1808" s="180" vm="6237">
        <f ca="1"/>
        <v>17.09</v>
      </c>
      <c r="L1808" s="180" vm="6238">
        <f ca="1"/>
        <v>16.53</v>
      </c>
      <c r="M1808" s="180" vm="6239">
        <f ca="1"/>
        <v>17.1449</v>
      </c>
      <c r="N1808" s="180" vm="6238">
        <f ca="1"/>
        <v>16.53</v>
      </c>
      <c r="O1808" s="180" vm="6240">
        <f ca="1"/>
        <v>1327432</v>
      </c>
      <c r="Q1808" s="182">
        <f t="shared" ca="1" si="57"/>
        <v>3.999339310321727E-2</v>
      </c>
    </row>
    <row r="1809" spans="1:17" x14ac:dyDescent="0.25">
      <c r="A1809" s="178">
        <f t="shared" si="58"/>
        <v>1805</v>
      </c>
      <c r="B1809" s="178" vm="6230">
        <f ca="1"/>
        <v>44834</v>
      </c>
      <c r="C1809" s="178" vm="6231">
        <f ca="1"/>
        <v>68.66</v>
      </c>
      <c r="D1809" s="178" vm="6232">
        <f ca="1"/>
        <v>67.94</v>
      </c>
      <c r="E1809" s="178" vm="6233">
        <f ca="1"/>
        <v>71.405000000000001</v>
      </c>
      <c r="F1809" s="178" vm="6234">
        <f ca="1"/>
        <v>65.25</v>
      </c>
      <c r="G1809" s="178" vm="6235">
        <f ca="1"/>
        <v>1650529</v>
      </c>
      <c r="I1809" s="178">
        <f ca="1"/>
        <v>705</v>
      </c>
      <c r="J1809" s="180" vm="6227">
        <f ca="1"/>
        <v>43238</v>
      </c>
      <c r="K1809" s="180" vm="6228">
        <f ca="1"/>
        <v>16.420000000000002</v>
      </c>
      <c r="L1809" s="180" vm="6010">
        <f ca="1"/>
        <v>16.18</v>
      </c>
      <c r="M1809" s="180" vm="5888">
        <f ca="1"/>
        <v>16.5</v>
      </c>
      <c r="N1809" s="180" vm="5861">
        <f ca="1"/>
        <v>16</v>
      </c>
      <c r="O1809" s="180" vm="6229">
        <f ca="1"/>
        <v>926888</v>
      </c>
      <c r="Q1809" s="182">
        <f t="shared" ca="1" si="57"/>
        <v>1.5342430435266622E-2</v>
      </c>
    </row>
    <row r="1810" spans="1:17" x14ac:dyDescent="0.25">
      <c r="A1810" s="178">
        <f t="shared" si="58"/>
        <v>1806</v>
      </c>
      <c r="B1810" s="178" vm="6221">
        <f ca="1"/>
        <v>44837</v>
      </c>
      <c r="C1810" s="178" vm="6222">
        <f ca="1"/>
        <v>72.36</v>
      </c>
      <c r="D1810" s="178" vm="6223">
        <f ca="1"/>
        <v>69.489999999999995</v>
      </c>
      <c r="E1810" s="178" vm="6224">
        <f ca="1"/>
        <v>73.33</v>
      </c>
      <c r="F1810" s="178" vm="6225">
        <f ca="1"/>
        <v>69.36</v>
      </c>
      <c r="G1810" s="178" vm="6226">
        <f ca="1"/>
        <v>1585623</v>
      </c>
      <c r="I1810" s="178">
        <f ca="1"/>
        <v>704</v>
      </c>
      <c r="J1810" s="180" vm="6216">
        <f ca="1"/>
        <v>43237</v>
      </c>
      <c r="K1810" s="180" vm="6217">
        <f ca="1"/>
        <v>16.170000000000002</v>
      </c>
      <c r="L1810" s="180" vm="5869">
        <f ca="1"/>
        <v>16.13</v>
      </c>
      <c r="M1810" s="180" vm="6218">
        <f ca="1"/>
        <v>16.46</v>
      </c>
      <c r="N1810" s="180" vm="6219">
        <f ca="1"/>
        <v>15.960800000000001</v>
      </c>
      <c r="O1810" s="180" vm="6220">
        <f ca="1"/>
        <v>845697</v>
      </c>
      <c r="Q1810" s="182">
        <f t="shared" ca="1" si="57"/>
        <v>-2.4706621585691602E-3</v>
      </c>
    </row>
    <row r="1811" spans="1:17" x14ac:dyDescent="0.25">
      <c r="A1811" s="178">
        <f t="shared" si="58"/>
        <v>1807</v>
      </c>
      <c r="B1811" s="178" vm="6211">
        <f ca="1"/>
        <v>44838</v>
      </c>
      <c r="C1811" s="178" vm="6212">
        <f ca="1"/>
        <v>77.48</v>
      </c>
      <c r="D1811" s="178" vm="6213">
        <f ca="1"/>
        <v>75.180000000000007</v>
      </c>
      <c r="E1811" s="178" vm="6214">
        <f ca="1"/>
        <v>78.06</v>
      </c>
      <c r="F1811" s="178" vm="6213">
        <f ca="1"/>
        <v>75.180000000000007</v>
      </c>
      <c r="G1811" s="178" vm="6215">
        <f ca="1"/>
        <v>2005907</v>
      </c>
      <c r="I1811" s="178">
        <f ca="1"/>
        <v>703</v>
      </c>
      <c r="J1811" s="180" vm="6208">
        <f ca="1"/>
        <v>43236</v>
      </c>
      <c r="K1811" s="180" vm="6154">
        <f ca="1"/>
        <v>16.21</v>
      </c>
      <c r="L1811" s="180" vm="6031">
        <f ca="1"/>
        <v>15.79</v>
      </c>
      <c r="M1811" s="180" vm="6209">
        <f ca="1"/>
        <v>16.290099999999999</v>
      </c>
      <c r="N1811" s="180" vm="6031">
        <f ca="1"/>
        <v>15.79</v>
      </c>
      <c r="O1811" s="180" vm="6210">
        <f ca="1"/>
        <v>890774</v>
      </c>
      <c r="Q1811" s="182">
        <f t="shared" ca="1" si="57"/>
        <v>3.1967623393322459E-2</v>
      </c>
    </row>
    <row r="1812" spans="1:17" x14ac:dyDescent="0.25">
      <c r="A1812" s="178">
        <f t="shared" si="58"/>
        <v>1808</v>
      </c>
      <c r="B1812" s="178" vm="6202">
        <f ca="1"/>
        <v>44839</v>
      </c>
      <c r="C1812" s="178" vm="6203">
        <f ca="1"/>
        <v>79.23</v>
      </c>
      <c r="D1812" s="178" vm="6204">
        <f ca="1"/>
        <v>76.33</v>
      </c>
      <c r="E1812" s="178" vm="6205">
        <f ca="1"/>
        <v>80.08</v>
      </c>
      <c r="F1812" s="178" vm="6206">
        <f ca="1"/>
        <v>75.849999999999994</v>
      </c>
      <c r="G1812" s="178" vm="6207">
        <f ca="1"/>
        <v>1548497</v>
      </c>
      <c r="I1812" s="178">
        <f ca="1"/>
        <v>702</v>
      </c>
      <c r="J1812" s="180" vm="6200">
        <f ca="1"/>
        <v>43235</v>
      </c>
      <c r="K1812" s="180" vm="6051">
        <f ca="1"/>
        <v>15.7</v>
      </c>
      <c r="L1812" s="180" vm="389">
        <f ca="1"/>
        <v>15.21</v>
      </c>
      <c r="M1812" s="180" vm="5878">
        <f ca="1"/>
        <v>15.91</v>
      </c>
      <c r="N1812" s="180" vm="389">
        <f ca="1"/>
        <v>15.21</v>
      </c>
      <c r="O1812" s="180" vm="6201">
        <f ca="1"/>
        <v>907483</v>
      </c>
      <c r="Q1812" s="182">
        <f t="shared" ca="1" si="57"/>
        <v>2.4501548041816982E-2</v>
      </c>
    </row>
    <row r="1813" spans="1:17" x14ac:dyDescent="0.25">
      <c r="A1813" s="178">
        <f t="shared" si="58"/>
        <v>1809</v>
      </c>
      <c r="B1813" s="178" vm="6194">
        <f ca="1"/>
        <v>44840</v>
      </c>
      <c r="C1813" s="178" vm="6195">
        <f ca="1"/>
        <v>78.599999999999994</v>
      </c>
      <c r="D1813" s="178" vm="6196">
        <f ca="1"/>
        <v>78.930000000000007</v>
      </c>
      <c r="E1813" s="178" vm="6197">
        <f ca="1"/>
        <v>80.38</v>
      </c>
      <c r="F1813" s="178" vm="6198">
        <f ca="1"/>
        <v>77.749799999999993</v>
      </c>
      <c r="G1813" s="178" vm="6199">
        <f ca="1"/>
        <v>1052152</v>
      </c>
      <c r="I1813" s="178">
        <f ca="1"/>
        <v>701</v>
      </c>
      <c r="J1813" s="180" vm="6190">
        <f ca="1"/>
        <v>43234</v>
      </c>
      <c r="K1813" s="180" vm="6000">
        <f ca="1"/>
        <v>15.32</v>
      </c>
      <c r="L1813" s="180" vm="5861">
        <f ca="1"/>
        <v>16</v>
      </c>
      <c r="M1813" s="180" vm="6191">
        <f ca="1"/>
        <v>16.219799999999999</v>
      </c>
      <c r="N1813" s="180" vm="6192">
        <f ca="1"/>
        <v>15.244999999999999</v>
      </c>
      <c r="O1813" s="180" vm="6193">
        <f ca="1"/>
        <v>1399209</v>
      </c>
      <c r="Q1813" s="182">
        <f t="shared" ca="1" si="57"/>
        <v>-4.3429557927335979E-2</v>
      </c>
    </row>
    <row r="1814" spans="1:17" x14ac:dyDescent="0.25">
      <c r="A1814" s="178">
        <f t="shared" si="58"/>
        <v>1810</v>
      </c>
      <c r="B1814" s="178" vm="6184">
        <f ca="1"/>
        <v>44841</v>
      </c>
      <c r="C1814" s="178" vm="6185">
        <f ca="1"/>
        <v>76.64</v>
      </c>
      <c r="D1814" s="178" vm="6186">
        <f ca="1"/>
        <v>76.069999999999993</v>
      </c>
      <c r="E1814" s="178" vm="6187">
        <f ca="1"/>
        <v>77.11</v>
      </c>
      <c r="F1814" s="178" vm="6188">
        <f ca="1"/>
        <v>75.03</v>
      </c>
      <c r="G1814" s="178" vm="6189">
        <f ca="1"/>
        <v>886491</v>
      </c>
      <c r="I1814" s="178">
        <f ca="1"/>
        <v>700</v>
      </c>
      <c r="J1814" s="180" vm="6181">
        <f ca="1"/>
        <v>43231</v>
      </c>
      <c r="K1814" s="180" vm="5861">
        <f ca="1"/>
        <v>16</v>
      </c>
      <c r="L1814" s="180" vm="5887">
        <f ca="1"/>
        <v>16.190000000000001</v>
      </c>
      <c r="M1814" s="180" vm="6182">
        <f ca="1"/>
        <v>16.28</v>
      </c>
      <c r="N1814" s="180" vm="6032">
        <f ca="1"/>
        <v>15.83</v>
      </c>
      <c r="O1814" s="180" vm="6183">
        <f ca="1"/>
        <v>822028</v>
      </c>
      <c r="Q1814" s="182">
        <f t="shared" ca="1" si="57"/>
        <v>-8.0921698973361426E-3</v>
      </c>
    </row>
    <row r="1815" spans="1:17" x14ac:dyDescent="0.25">
      <c r="A1815" s="178">
        <f t="shared" si="58"/>
        <v>1811</v>
      </c>
      <c r="B1815" s="178" vm="6176">
        <f ca="1"/>
        <v>44844</v>
      </c>
      <c r="C1815" s="178" vm="6177">
        <f ca="1"/>
        <v>73.67</v>
      </c>
      <c r="D1815" s="178" vm="6178">
        <f ca="1"/>
        <v>76.61</v>
      </c>
      <c r="E1815" s="178" vm="6142">
        <f ca="1"/>
        <v>77</v>
      </c>
      <c r="F1815" s="178" vm="6179">
        <f ca="1"/>
        <v>72.16</v>
      </c>
      <c r="G1815" s="178" vm="6180">
        <f ca="1"/>
        <v>1285991</v>
      </c>
      <c r="I1815" s="178">
        <f ca="1"/>
        <v>699</v>
      </c>
      <c r="J1815" s="180" vm="6173">
        <f ca="1"/>
        <v>43230</v>
      </c>
      <c r="K1815" s="180" vm="5869">
        <f ca="1"/>
        <v>16.13</v>
      </c>
      <c r="L1815" s="180" vm="17">
        <f ca="1"/>
        <v>15.82</v>
      </c>
      <c r="M1815" s="180" vm="6174">
        <f ca="1"/>
        <v>16.14</v>
      </c>
      <c r="N1815" s="180" vm="6079">
        <f ca="1"/>
        <v>15.62</v>
      </c>
      <c r="O1815" s="180" vm="6175">
        <f ca="1"/>
        <v>818823</v>
      </c>
      <c r="Q1815" s="182">
        <f t="shared" ca="1" si="57"/>
        <v>2.6383439869587598E-2</v>
      </c>
    </row>
    <row r="1816" spans="1:17" x14ac:dyDescent="0.25">
      <c r="A1816" s="178">
        <f t="shared" si="58"/>
        <v>1812</v>
      </c>
      <c r="B1816" s="178" vm="6167">
        <f ca="1"/>
        <v>44845</v>
      </c>
      <c r="C1816" s="178" vm="6168">
        <f ca="1"/>
        <v>76.260000000000005</v>
      </c>
      <c r="D1816" s="178" vm="6169">
        <f ca="1"/>
        <v>73.180000000000007</v>
      </c>
      <c r="E1816" s="178" vm="6170">
        <f ca="1"/>
        <v>77.69</v>
      </c>
      <c r="F1816" s="178" vm="6171">
        <f ca="1"/>
        <v>72.180000000000007</v>
      </c>
      <c r="G1816" s="178" vm="6172">
        <f ca="1"/>
        <v>1657647</v>
      </c>
      <c r="I1816" s="178">
        <f ca="1"/>
        <v>698</v>
      </c>
      <c r="J1816" s="180" vm="6163">
        <f ca="1"/>
        <v>43229</v>
      </c>
      <c r="K1816" s="180" vm="6022">
        <f ca="1"/>
        <v>15.71</v>
      </c>
      <c r="L1816" s="180" vm="18">
        <f ca="1"/>
        <v>15.86</v>
      </c>
      <c r="M1816" s="180" vm="6164">
        <f ca="1"/>
        <v>15.87</v>
      </c>
      <c r="N1816" s="180" vm="6165">
        <f ca="1"/>
        <v>15.42</v>
      </c>
      <c r="O1816" s="180" vm="6166">
        <f ca="1"/>
        <v>1799921</v>
      </c>
      <c r="Q1816" s="182">
        <f t="shared" ca="1" si="57"/>
        <v>-3.1330883480054902E-2</v>
      </c>
    </row>
    <row r="1817" spans="1:17" x14ac:dyDescent="0.25">
      <c r="A1817" s="178">
        <f t="shared" si="58"/>
        <v>1813</v>
      </c>
      <c r="B1817" s="178" vm="6157">
        <f ca="1"/>
        <v>44846</v>
      </c>
      <c r="C1817" s="178" vm="6158">
        <f ca="1"/>
        <v>76.099999999999994</v>
      </c>
      <c r="D1817" s="178" vm="6159">
        <f ca="1"/>
        <v>76.11</v>
      </c>
      <c r="E1817" s="178" vm="6160">
        <f ca="1"/>
        <v>76.67</v>
      </c>
      <c r="F1817" s="178" vm="6161">
        <f ca="1"/>
        <v>73.89</v>
      </c>
      <c r="G1817" s="178" vm="6162">
        <f ca="1"/>
        <v>1085516</v>
      </c>
      <c r="I1817" s="178">
        <f ca="1"/>
        <v>697</v>
      </c>
      <c r="J1817" s="180" vm="6153">
        <f ca="1"/>
        <v>43228</v>
      </c>
      <c r="K1817" s="180" vm="6154">
        <f ca="1"/>
        <v>16.21</v>
      </c>
      <c r="L1817" s="180" vm="5886">
        <f ca="1"/>
        <v>16.25</v>
      </c>
      <c r="M1817" s="180" vm="5917">
        <f ca="1"/>
        <v>16.440000000000001</v>
      </c>
      <c r="N1817" s="180" vm="6155">
        <f ca="1"/>
        <v>15.228999999999999</v>
      </c>
      <c r="O1817" s="180" vm="6156">
        <f ca="1"/>
        <v>2438662</v>
      </c>
      <c r="Q1817" s="182">
        <f t="shared" ca="1" si="57"/>
        <v>6.7627803792206717E-2</v>
      </c>
    </row>
    <row r="1818" spans="1:17" x14ac:dyDescent="0.25">
      <c r="A1818" s="178">
        <f t="shared" si="58"/>
        <v>1814</v>
      </c>
      <c r="B1818" s="178" vm="6147">
        <f ca="1"/>
        <v>44847</v>
      </c>
      <c r="C1818" s="178" vm="6148">
        <f ca="1"/>
        <v>78.05</v>
      </c>
      <c r="D1818" s="178" vm="6149">
        <f ca="1"/>
        <v>73.37</v>
      </c>
      <c r="E1818" s="178" vm="6150">
        <f ca="1"/>
        <v>79.73</v>
      </c>
      <c r="F1818" s="178" vm="6151">
        <f ca="1"/>
        <v>71.400000000000006</v>
      </c>
      <c r="G1818" s="178" vm="6152">
        <f ca="1"/>
        <v>1593290</v>
      </c>
      <c r="I1818" s="178">
        <f ca="1"/>
        <v>696</v>
      </c>
      <c r="J1818" s="180" vm="6144">
        <f ca="1"/>
        <v>43227</v>
      </c>
      <c r="K1818" s="180" vm="6145">
        <f ca="1"/>
        <v>15.15</v>
      </c>
      <c r="L1818" s="180" vm="5848">
        <f ca="1"/>
        <v>15.41</v>
      </c>
      <c r="M1818" s="180" vm="73">
        <f ca="1"/>
        <v>15.57</v>
      </c>
      <c r="N1818" s="180" vm="5806">
        <f ca="1"/>
        <v>14.98</v>
      </c>
      <c r="O1818" s="180" vm="6146">
        <f ca="1"/>
        <v>1970600</v>
      </c>
      <c r="Q1818" s="182">
        <f t="shared" ca="1" si="57"/>
        <v>-1.8313134419691283E-2</v>
      </c>
    </row>
    <row r="1819" spans="1:17" x14ac:dyDescent="0.25">
      <c r="A1819" s="178">
        <f t="shared" si="58"/>
        <v>1815</v>
      </c>
      <c r="B1819" s="178" vm="6138">
        <f ca="1"/>
        <v>44848</v>
      </c>
      <c r="C1819" s="178" vm="6139">
        <f ca="1"/>
        <v>77.510000000000005</v>
      </c>
      <c r="D1819" s="178" vm="6140">
        <f ca="1"/>
        <v>79.150000000000006</v>
      </c>
      <c r="E1819" s="178" vm="6141">
        <f ca="1"/>
        <v>81.459999999999994</v>
      </c>
      <c r="F1819" s="178" vm="6142">
        <f ca="1"/>
        <v>77</v>
      </c>
      <c r="G1819" s="178" vm="6143">
        <f ca="1"/>
        <v>1708670</v>
      </c>
      <c r="I1819" s="178">
        <f ca="1"/>
        <v>695</v>
      </c>
      <c r="J1819" s="180" vm="6134">
        <f ca="1"/>
        <v>43224</v>
      </c>
      <c r="K1819" s="180" vm="6135">
        <f ca="1"/>
        <v>15.43</v>
      </c>
      <c r="L1819" s="180" vm="83">
        <f ca="1"/>
        <v>15.6</v>
      </c>
      <c r="M1819" s="180" vm="6051">
        <f ca="1"/>
        <v>15.7</v>
      </c>
      <c r="N1819" s="180" vm="6136">
        <f ca="1"/>
        <v>15.4</v>
      </c>
      <c r="O1819" s="180" vm="6137">
        <f ca="1"/>
        <v>1513472</v>
      </c>
      <c r="Q1819" s="182">
        <f t="shared" ca="1" si="57"/>
        <v>-1.1598068152271162E-2</v>
      </c>
    </row>
    <row r="1820" spans="1:17" x14ac:dyDescent="0.25">
      <c r="A1820" s="178">
        <f t="shared" si="58"/>
        <v>1816</v>
      </c>
      <c r="B1820" s="178" vm="6129">
        <f ca="1"/>
        <v>44851</v>
      </c>
      <c r="C1820" s="178" vm="6083">
        <f ca="1"/>
        <v>78.03</v>
      </c>
      <c r="D1820" s="178" vm="6130">
        <f ca="1"/>
        <v>79.48</v>
      </c>
      <c r="E1820" s="178" vm="6131">
        <f ca="1"/>
        <v>80.254999999999995</v>
      </c>
      <c r="F1820" s="178" vm="6132">
        <f ca="1"/>
        <v>76.03</v>
      </c>
      <c r="G1820" s="178" vm="6133">
        <f ca="1"/>
        <v>1305648</v>
      </c>
      <c r="I1820" s="178">
        <f ca="1"/>
        <v>694</v>
      </c>
      <c r="J1820" s="180" vm="6126">
        <f ca="1"/>
        <v>43223</v>
      </c>
      <c r="K1820" s="180" vm="6117">
        <f ca="1"/>
        <v>15.61</v>
      </c>
      <c r="L1820" s="180" vm="5878">
        <f ca="1"/>
        <v>15.91</v>
      </c>
      <c r="M1820" s="180" vm="5878">
        <f ca="1"/>
        <v>15.91</v>
      </c>
      <c r="N1820" s="180" vm="6127">
        <f ca="1"/>
        <v>15.51</v>
      </c>
      <c r="O1820" s="180" vm="6128">
        <f ca="1"/>
        <v>633411</v>
      </c>
      <c r="Q1820" s="182">
        <f t="shared" ca="1" si="57"/>
        <v>-2.4051792318522249E-2</v>
      </c>
    </row>
    <row r="1821" spans="1:17" x14ac:dyDescent="0.25">
      <c r="A1821" s="178">
        <f t="shared" si="58"/>
        <v>1817</v>
      </c>
      <c r="B1821" s="178" vm="6120">
        <f ca="1"/>
        <v>44852</v>
      </c>
      <c r="C1821" s="178" vm="6121">
        <f ca="1"/>
        <v>79.930000000000007</v>
      </c>
      <c r="D1821" s="178" vm="6122">
        <f ca="1"/>
        <v>80.989999999999995</v>
      </c>
      <c r="E1821" s="178" vm="6123">
        <f ca="1"/>
        <v>82.3</v>
      </c>
      <c r="F1821" s="178" vm="6124">
        <f ca="1"/>
        <v>79.28</v>
      </c>
      <c r="G1821" s="178" vm="6125">
        <f ca="1"/>
        <v>1762360</v>
      </c>
      <c r="I1821" s="178">
        <f ca="1"/>
        <v>693</v>
      </c>
      <c r="J1821" s="180" vm="6116">
        <f ca="1"/>
        <v>43222</v>
      </c>
      <c r="K1821" s="180" vm="6078">
        <f ca="1"/>
        <v>15.99</v>
      </c>
      <c r="L1821" s="180" vm="6117">
        <f ca="1"/>
        <v>15.61</v>
      </c>
      <c r="M1821" s="180" vm="5999">
        <f ca="1"/>
        <v>16.07</v>
      </c>
      <c r="N1821" s="180" vm="6118">
        <f ca="1"/>
        <v>15.414999999999999</v>
      </c>
      <c r="O1821" s="180" vm="6119">
        <f ca="1"/>
        <v>917066</v>
      </c>
      <c r="Q1821" s="182">
        <f t="shared" ca="1" si="57"/>
        <v>2.0215470477933525E-2</v>
      </c>
    </row>
    <row r="1822" spans="1:17" x14ac:dyDescent="0.25">
      <c r="A1822" s="178">
        <f t="shared" si="58"/>
        <v>1818</v>
      </c>
      <c r="B1822" s="178" vm="6110">
        <f ca="1"/>
        <v>44853</v>
      </c>
      <c r="C1822" s="178" vm="6111">
        <f ca="1"/>
        <v>77.099999999999994</v>
      </c>
      <c r="D1822" s="178" vm="6112">
        <f ca="1"/>
        <v>77.930000000000007</v>
      </c>
      <c r="E1822" s="178" vm="6113">
        <f ca="1"/>
        <v>78.616</v>
      </c>
      <c r="F1822" s="178" vm="6114">
        <f ca="1"/>
        <v>75.95</v>
      </c>
      <c r="G1822" s="178" vm="6115">
        <f ca="1"/>
        <v>1534117</v>
      </c>
      <c r="I1822" s="178">
        <f ca="1"/>
        <v>692</v>
      </c>
      <c r="J1822" s="180" vm="6105">
        <f ca="1"/>
        <v>43221</v>
      </c>
      <c r="K1822" s="180" vm="6106">
        <f ca="1"/>
        <v>15.67</v>
      </c>
      <c r="L1822" s="180" vm="5899">
        <f ca="1"/>
        <v>15.72</v>
      </c>
      <c r="M1822" s="180" vm="6107">
        <f ca="1"/>
        <v>15.7828</v>
      </c>
      <c r="N1822" s="180" vm="6108">
        <f ca="1"/>
        <v>15.25</v>
      </c>
      <c r="O1822" s="180" vm="6109">
        <f ca="1"/>
        <v>1178315</v>
      </c>
      <c r="Q1822" s="182">
        <f t="shared" ca="1" si="57"/>
        <v>-8.2618836649917034E-3</v>
      </c>
    </row>
    <row r="1823" spans="1:17" x14ac:dyDescent="0.25">
      <c r="A1823" s="178">
        <f t="shared" si="58"/>
        <v>1819</v>
      </c>
      <c r="B1823" s="178" vm="6100">
        <f ca="1"/>
        <v>44854</v>
      </c>
      <c r="C1823" s="178" vm="6058">
        <f ca="1"/>
        <v>73.3</v>
      </c>
      <c r="D1823" s="178" vm="6101">
        <f ca="1"/>
        <v>77.44</v>
      </c>
      <c r="E1823" s="178" vm="6102">
        <f ca="1"/>
        <v>79.965000000000003</v>
      </c>
      <c r="F1823" s="178" vm="6103">
        <f ca="1"/>
        <v>73.260000000000005</v>
      </c>
      <c r="G1823" s="178" vm="6104">
        <f ca="1"/>
        <v>1933276</v>
      </c>
      <c r="I1823" s="178">
        <f ca="1"/>
        <v>691</v>
      </c>
      <c r="J1823" s="180" vm="6096">
        <f ca="1"/>
        <v>43220</v>
      </c>
      <c r="K1823" s="180" vm="6097">
        <f ca="1"/>
        <v>15.8</v>
      </c>
      <c r="L1823" s="180" vm="5861">
        <f ca="1"/>
        <v>16</v>
      </c>
      <c r="M1823" s="180" vm="6098">
        <f ca="1"/>
        <v>16.260000000000002</v>
      </c>
      <c r="N1823" s="180" vm="6097">
        <f ca="1"/>
        <v>15.8</v>
      </c>
      <c r="O1823" s="180" vm="6099">
        <f ca="1"/>
        <v>361163</v>
      </c>
      <c r="Q1823" s="182">
        <f t="shared" ca="1" si="57"/>
        <v>-1.1953586812941671E-2</v>
      </c>
    </row>
    <row r="1824" spans="1:17" x14ac:dyDescent="0.25">
      <c r="A1824" s="178">
        <f t="shared" si="58"/>
        <v>1820</v>
      </c>
      <c r="B1824" s="178" vm="6090">
        <f ca="1"/>
        <v>44855</v>
      </c>
      <c r="C1824" s="178" vm="6091">
        <f ca="1"/>
        <v>77.709999999999994</v>
      </c>
      <c r="D1824" s="178" vm="6092">
        <f ca="1"/>
        <v>73.44</v>
      </c>
      <c r="E1824" s="178" vm="6093">
        <f ca="1"/>
        <v>77.849999999999994</v>
      </c>
      <c r="F1824" s="178" vm="6094">
        <f ca="1"/>
        <v>72.959999999999994</v>
      </c>
      <c r="G1824" s="178" vm="6095">
        <f ca="1"/>
        <v>1702013</v>
      </c>
      <c r="I1824" s="178">
        <f ca="1"/>
        <v>690</v>
      </c>
      <c r="J1824" s="180" vm="6087">
        <f ca="1"/>
        <v>43217</v>
      </c>
      <c r="K1824" s="180" vm="6078">
        <f ca="1"/>
        <v>15.99</v>
      </c>
      <c r="L1824" s="180" vm="6088">
        <f ca="1"/>
        <v>15.96</v>
      </c>
      <c r="M1824" s="180" vm="5939">
        <f ca="1"/>
        <v>16.37</v>
      </c>
      <c r="N1824" s="180" vm="5878">
        <f ca="1"/>
        <v>15.91</v>
      </c>
      <c r="O1824" s="180" vm="6089">
        <f ca="1"/>
        <v>686682</v>
      </c>
      <c r="Q1824" s="182">
        <f t="shared" ca="1" si="57"/>
        <v>6.2558650773416767E-4</v>
      </c>
    </row>
    <row r="1825" spans="1:17" x14ac:dyDescent="0.25">
      <c r="A1825" s="178">
        <f t="shared" si="58"/>
        <v>1821</v>
      </c>
      <c r="B1825" s="178" vm="6081">
        <f ca="1"/>
        <v>44858</v>
      </c>
      <c r="C1825" s="178" vm="6082">
        <f ca="1"/>
        <v>76.42</v>
      </c>
      <c r="D1825" s="178" vm="6083">
        <f ca="1"/>
        <v>78.03</v>
      </c>
      <c r="E1825" s="178" vm="6084">
        <f ca="1"/>
        <v>78.34</v>
      </c>
      <c r="F1825" s="178" vm="6085">
        <f ca="1"/>
        <v>74.36</v>
      </c>
      <c r="G1825" s="178" vm="6086">
        <f ca="1"/>
        <v>1360974</v>
      </c>
      <c r="I1825" s="178">
        <f ca="1"/>
        <v>689</v>
      </c>
      <c r="J1825" s="180" vm="6076">
        <f ca="1"/>
        <v>43216</v>
      </c>
      <c r="K1825" s="180" vm="6077">
        <f ca="1"/>
        <v>15.98</v>
      </c>
      <c r="L1825" s="180" vm="6042">
        <f ca="1"/>
        <v>15.85</v>
      </c>
      <c r="M1825" s="180" vm="6078">
        <f ca="1"/>
        <v>15.99</v>
      </c>
      <c r="N1825" s="180" vm="6079">
        <f ca="1"/>
        <v>15.62</v>
      </c>
      <c r="O1825" s="180" vm="6080">
        <f ca="1"/>
        <v>379567</v>
      </c>
      <c r="Q1825" s="182">
        <f t="shared" ca="1" si="57"/>
        <v>8.799553951848841E-3</v>
      </c>
    </row>
    <row r="1826" spans="1:17" x14ac:dyDescent="0.25">
      <c r="A1826" s="178">
        <f t="shared" si="58"/>
        <v>1822</v>
      </c>
      <c r="B1826" s="178" vm="6072">
        <f ca="1"/>
        <v>44859</v>
      </c>
      <c r="C1826" s="178" vm="6073">
        <f ca="1"/>
        <v>79.52</v>
      </c>
      <c r="D1826" s="178" vm="6074">
        <f ca="1"/>
        <v>77.09</v>
      </c>
      <c r="E1826" s="178" vm="5976">
        <f ca="1"/>
        <v>80.72</v>
      </c>
      <c r="F1826" s="178" vm="6074">
        <f ca="1"/>
        <v>77.09</v>
      </c>
      <c r="G1826" s="178" vm="6075">
        <f ca="1"/>
        <v>1541820</v>
      </c>
      <c r="I1826" s="178">
        <f ca="1"/>
        <v>688</v>
      </c>
      <c r="J1826" s="180" vm="6069">
        <f ca="1"/>
        <v>43215</v>
      </c>
      <c r="K1826" s="180" vm="6061">
        <f ca="1"/>
        <v>15.84</v>
      </c>
      <c r="L1826" s="180" vm="6062">
        <f ca="1"/>
        <v>15.65</v>
      </c>
      <c r="M1826" s="180" vm="5908">
        <f ca="1"/>
        <v>15.97</v>
      </c>
      <c r="N1826" s="180" vm="6070">
        <f ca="1"/>
        <v>15.585000000000001</v>
      </c>
      <c r="O1826" s="180" vm="6071">
        <f ca="1"/>
        <v>736705</v>
      </c>
      <c r="Q1826" s="182">
        <f t="shared" ca="1" si="57"/>
        <v>7.6045993852192125E-3</v>
      </c>
    </row>
    <row r="1827" spans="1:17" x14ac:dyDescent="0.25">
      <c r="A1827" s="178">
        <f t="shared" si="58"/>
        <v>1823</v>
      </c>
      <c r="B1827" s="178" vm="6064">
        <f ca="1"/>
        <v>44860</v>
      </c>
      <c r="C1827" s="178" vm="6065">
        <f ca="1"/>
        <v>76.709999999999994</v>
      </c>
      <c r="D1827" s="178" vm="6066">
        <f ca="1"/>
        <v>78</v>
      </c>
      <c r="E1827" s="178" vm="5982">
        <f ca="1"/>
        <v>80.400000000000006</v>
      </c>
      <c r="F1827" s="178" vm="6067">
        <f ca="1"/>
        <v>76.400000000000006</v>
      </c>
      <c r="G1827" s="178" vm="6068">
        <f ca="1"/>
        <v>1649624</v>
      </c>
      <c r="I1827" s="178">
        <f ca="1"/>
        <v>687</v>
      </c>
      <c r="J1827" s="180" vm="6060">
        <f ca="1"/>
        <v>43214</v>
      </c>
      <c r="K1827" s="180" vm="5899">
        <f ca="1"/>
        <v>15.72</v>
      </c>
      <c r="L1827" s="180" vm="6061">
        <f ca="1"/>
        <v>15.84</v>
      </c>
      <c r="M1827" s="180" vm="5908">
        <f ca="1"/>
        <v>15.97</v>
      </c>
      <c r="N1827" s="180" vm="6062">
        <f ca="1"/>
        <v>15.65</v>
      </c>
      <c r="O1827" s="180" vm="6063">
        <f ca="1"/>
        <v>1332170</v>
      </c>
      <c r="Q1827" s="182">
        <f t="shared" ca="1" si="57"/>
        <v>1.2730746467981126E-3</v>
      </c>
    </row>
    <row r="1828" spans="1:17" x14ac:dyDescent="0.25">
      <c r="A1828" s="178">
        <f t="shared" si="58"/>
        <v>1824</v>
      </c>
      <c r="B1828" s="178" vm="6054">
        <f ca="1"/>
        <v>44861</v>
      </c>
      <c r="C1828" s="178" vm="6055">
        <f ca="1"/>
        <v>73.39</v>
      </c>
      <c r="D1828" s="178" vm="6056">
        <f ca="1"/>
        <v>77.91</v>
      </c>
      <c r="E1828" s="178" vm="6057">
        <f ca="1"/>
        <v>78.650000000000006</v>
      </c>
      <c r="F1828" s="178" vm="6058">
        <f ca="1"/>
        <v>73.3</v>
      </c>
      <c r="G1828" s="178" vm="6059">
        <f ca="1"/>
        <v>1833527</v>
      </c>
      <c r="I1828" s="178">
        <f ca="1"/>
        <v>686</v>
      </c>
      <c r="J1828" s="180" vm="6050">
        <f ca="1"/>
        <v>43213</v>
      </c>
      <c r="K1828" s="180" vm="6051">
        <f ca="1"/>
        <v>15.7</v>
      </c>
      <c r="L1828" s="180" vm="5831">
        <f ca="1"/>
        <v>15.55</v>
      </c>
      <c r="M1828" s="180" vm="5876">
        <f ca="1"/>
        <v>15.95</v>
      </c>
      <c r="N1828" s="180" vm="6052">
        <f ca="1"/>
        <v>15.54</v>
      </c>
      <c r="O1828" s="180" vm="6053">
        <f ca="1"/>
        <v>644649</v>
      </c>
      <c r="Q1828" s="182">
        <f t="shared" ca="1" si="57"/>
        <v>7.6726719116601864E-3</v>
      </c>
    </row>
    <row r="1829" spans="1:17" x14ac:dyDescent="0.25">
      <c r="A1829" s="178">
        <f t="shared" si="58"/>
        <v>1825</v>
      </c>
      <c r="B1829" s="178" vm="6044">
        <f ca="1"/>
        <v>44862</v>
      </c>
      <c r="C1829" s="178" vm="6045">
        <f ca="1"/>
        <v>71.81</v>
      </c>
      <c r="D1829" s="178" vm="6046">
        <f ca="1"/>
        <v>73.2</v>
      </c>
      <c r="E1829" s="178" vm="6047">
        <f ca="1"/>
        <v>73.364999999999995</v>
      </c>
      <c r="F1829" s="178" vm="6048">
        <f ca="1"/>
        <v>68.56</v>
      </c>
      <c r="G1829" s="178" vm="6049">
        <f ca="1"/>
        <v>2645112</v>
      </c>
      <c r="I1829" s="178">
        <f ca="1"/>
        <v>685</v>
      </c>
      <c r="J1829" s="180" vm="6041">
        <f ca="1"/>
        <v>43210</v>
      </c>
      <c r="K1829" s="180" vm="5849">
        <f ca="1"/>
        <v>15.58</v>
      </c>
      <c r="L1829" s="180" vm="6033">
        <f ca="1"/>
        <v>15.47</v>
      </c>
      <c r="M1829" s="180" vm="6042">
        <f ca="1"/>
        <v>15.85</v>
      </c>
      <c r="N1829" s="180" vm="6033">
        <f ca="1"/>
        <v>15.47</v>
      </c>
      <c r="O1829" s="180" vm="6043">
        <f ca="1"/>
        <v>743260</v>
      </c>
      <c r="Q1829" s="182">
        <f t="shared" ca="1" si="57"/>
        <v>-1.3388787824948456E-2</v>
      </c>
    </row>
    <row r="1830" spans="1:17" x14ac:dyDescent="0.25">
      <c r="A1830" s="178">
        <f t="shared" si="58"/>
        <v>1826</v>
      </c>
      <c r="B1830" s="178" vm="6035">
        <f ca="1"/>
        <v>44865</v>
      </c>
      <c r="C1830" s="178" vm="6036">
        <f ca="1"/>
        <v>70.75</v>
      </c>
      <c r="D1830" s="178" vm="6037">
        <f ca="1"/>
        <v>70.86</v>
      </c>
      <c r="E1830" s="178" vm="6038">
        <f ca="1"/>
        <v>72.2</v>
      </c>
      <c r="F1830" s="178" vm="6039">
        <f ca="1"/>
        <v>69.709999999999994</v>
      </c>
      <c r="G1830" s="178" vm="6040">
        <f ca="1"/>
        <v>1660900</v>
      </c>
      <c r="I1830" s="178">
        <f ca="1"/>
        <v>684</v>
      </c>
      <c r="J1830" s="180" vm="6030">
        <f ca="1"/>
        <v>43209</v>
      </c>
      <c r="K1830" s="180" vm="6031">
        <f ca="1"/>
        <v>15.79</v>
      </c>
      <c r="L1830" s="180" vm="6022">
        <f ca="1"/>
        <v>15.71</v>
      </c>
      <c r="M1830" s="180" vm="6032">
        <f ca="1"/>
        <v>15.83</v>
      </c>
      <c r="N1830" s="180" vm="6033">
        <f ca="1"/>
        <v>15.47</v>
      </c>
      <c r="O1830" s="180" vm="6034">
        <f ca="1"/>
        <v>682368</v>
      </c>
      <c r="Q1830" s="182">
        <f t="shared" ca="1" si="57"/>
        <v>1.2674272926035829E-3</v>
      </c>
    </row>
    <row r="1831" spans="1:17" x14ac:dyDescent="0.25">
      <c r="A1831" s="178">
        <f t="shared" si="58"/>
        <v>1827</v>
      </c>
      <c r="B1831" s="178" vm="6024">
        <f ca="1"/>
        <v>44866</v>
      </c>
      <c r="C1831" s="178" vm="6025">
        <f ca="1"/>
        <v>71.680000000000007</v>
      </c>
      <c r="D1831" s="178" vm="6026">
        <f ca="1"/>
        <v>72.53</v>
      </c>
      <c r="E1831" s="178" vm="6027">
        <f ca="1"/>
        <v>74.47</v>
      </c>
      <c r="F1831" s="178" vm="6028">
        <f ca="1"/>
        <v>70.44</v>
      </c>
      <c r="G1831" s="178" vm="6029">
        <f ca="1"/>
        <v>1614124</v>
      </c>
      <c r="I1831" s="178">
        <f ca="1"/>
        <v>683</v>
      </c>
      <c r="J1831" s="180" vm="6020">
        <f ca="1"/>
        <v>43208</v>
      </c>
      <c r="K1831" s="180" vm="6">
        <f ca="1"/>
        <v>15.77</v>
      </c>
      <c r="L1831" s="180" vm="6021">
        <f ca="1"/>
        <v>16.22</v>
      </c>
      <c r="M1831" s="180" vm="6021">
        <f ca="1"/>
        <v>16.22</v>
      </c>
      <c r="N1831" s="180" vm="6022">
        <f ca="1"/>
        <v>15.71</v>
      </c>
      <c r="O1831" s="180" vm="6023">
        <f ca="1"/>
        <v>831798</v>
      </c>
      <c r="Q1831" s="182">
        <f t="shared" ca="1" si="57"/>
        <v>-2.0709871015470369E-2</v>
      </c>
    </row>
    <row r="1832" spans="1:17" x14ac:dyDescent="0.25">
      <c r="A1832" s="178">
        <f t="shared" si="58"/>
        <v>1828</v>
      </c>
      <c r="B1832" s="178" vm="6014">
        <f ca="1"/>
        <v>44867</v>
      </c>
      <c r="C1832" s="178" vm="6015">
        <f ca="1"/>
        <v>67.05</v>
      </c>
      <c r="D1832" s="178" vm="6016">
        <f ca="1"/>
        <v>71</v>
      </c>
      <c r="E1832" s="178" vm="6017">
        <f ca="1"/>
        <v>71.489900000000006</v>
      </c>
      <c r="F1832" s="178" vm="6018">
        <f ca="1"/>
        <v>66.599999999999994</v>
      </c>
      <c r="G1832" s="178" vm="6019">
        <f ca="1"/>
        <v>2901158</v>
      </c>
      <c r="I1832" s="178">
        <f ca="1"/>
        <v>682</v>
      </c>
      <c r="J1832" s="180" vm="6008">
        <f ca="1"/>
        <v>43207</v>
      </c>
      <c r="K1832" s="180" vm="6009">
        <f ca="1"/>
        <v>16.100000000000001</v>
      </c>
      <c r="L1832" s="180" vm="6010">
        <f ca="1"/>
        <v>16.18</v>
      </c>
      <c r="M1832" s="180" vm="6011">
        <f ca="1"/>
        <v>16.34</v>
      </c>
      <c r="N1832" s="180" vm="6012">
        <f ca="1"/>
        <v>15.78</v>
      </c>
      <c r="O1832" s="180" vm="6013">
        <f ca="1"/>
        <v>895718</v>
      </c>
      <c r="Q1832" s="182">
        <f t="shared" ca="1" si="57"/>
        <v>3.1104224143925518E-3</v>
      </c>
    </row>
    <row r="1833" spans="1:17" x14ac:dyDescent="0.25">
      <c r="A1833" s="178">
        <f t="shared" si="58"/>
        <v>1829</v>
      </c>
      <c r="B1833" s="178" vm="6002">
        <f ca="1"/>
        <v>44868</v>
      </c>
      <c r="C1833" s="178" vm="6003">
        <f ca="1"/>
        <v>76.599999999999994</v>
      </c>
      <c r="D1833" s="178" vm="6004">
        <f ca="1"/>
        <v>70.09</v>
      </c>
      <c r="E1833" s="178" vm="6005">
        <f ca="1"/>
        <v>78.48</v>
      </c>
      <c r="F1833" s="178" vm="6006">
        <f ca="1"/>
        <v>67.61</v>
      </c>
      <c r="G1833" s="178" vm="6007">
        <f ca="1"/>
        <v>5122581</v>
      </c>
      <c r="I1833" s="178">
        <f ca="1"/>
        <v>681</v>
      </c>
      <c r="J1833" s="180" vm="5996">
        <f ca="1"/>
        <v>43206</v>
      </c>
      <c r="K1833" s="180" vm="5997">
        <f ca="1"/>
        <v>16.05</v>
      </c>
      <c r="L1833" s="180" vm="5998">
        <f ca="1"/>
        <v>15.63</v>
      </c>
      <c r="M1833" s="180" vm="5999">
        <f ca="1"/>
        <v>16.07</v>
      </c>
      <c r="N1833" s="180" vm="6000">
        <f ca="1"/>
        <v>15.32</v>
      </c>
      <c r="O1833" s="180" vm="6001">
        <f ca="1"/>
        <v>1280309</v>
      </c>
      <c r="Q1833" s="182">
        <f t="shared" ca="1" si="57"/>
        <v>-1.3614071654921484E-2</v>
      </c>
    </row>
    <row r="1834" spans="1:17" x14ac:dyDescent="0.25">
      <c r="A1834" s="178">
        <f t="shared" si="58"/>
        <v>1830</v>
      </c>
      <c r="B1834" s="178" vm="5990">
        <f ca="1"/>
        <v>44869</v>
      </c>
      <c r="C1834" s="178" vm="5991">
        <f ca="1"/>
        <v>85.38</v>
      </c>
      <c r="D1834" s="178" vm="5992">
        <f ca="1"/>
        <v>78.81</v>
      </c>
      <c r="E1834" s="178" vm="5993">
        <f ca="1"/>
        <v>85.427599999999998</v>
      </c>
      <c r="F1834" s="178" vm="5994">
        <f ca="1"/>
        <v>76.819999999999993</v>
      </c>
      <c r="G1834" s="178" vm="5995">
        <f ca="1"/>
        <v>3825675</v>
      </c>
      <c r="I1834" s="178">
        <f ca="1"/>
        <v>680</v>
      </c>
      <c r="J1834" s="180" vm="5985">
        <f ca="1"/>
        <v>43203</v>
      </c>
      <c r="K1834" s="180" vm="5897">
        <f ca="1"/>
        <v>16.27</v>
      </c>
      <c r="L1834" s="180" vm="5986">
        <f ca="1"/>
        <v>16.86</v>
      </c>
      <c r="M1834" s="180" vm="5987">
        <f ca="1"/>
        <v>16.98</v>
      </c>
      <c r="N1834" s="180" vm="5988">
        <f ca="1"/>
        <v>16.010000000000002</v>
      </c>
      <c r="O1834" s="180" vm="5989">
        <f ca="1"/>
        <v>1275046</v>
      </c>
      <c r="Q1834" s="182">
        <f t="shared" ca="1" si="57"/>
        <v>-2.9075337040129018E-2</v>
      </c>
    </row>
    <row r="1835" spans="1:17" x14ac:dyDescent="0.25">
      <c r="A1835" s="178">
        <f t="shared" si="58"/>
        <v>1831</v>
      </c>
      <c r="B1835" s="178" vm="5981">
        <f ca="1"/>
        <v>44872</v>
      </c>
      <c r="C1835" s="178" vm="5982">
        <f ca="1"/>
        <v>80.400000000000006</v>
      </c>
      <c r="D1835" s="178" vm="3897">
        <f ca="1"/>
        <v>86.69</v>
      </c>
      <c r="E1835" s="178" vm="4083">
        <f ca="1"/>
        <v>86.97</v>
      </c>
      <c r="F1835" s="178" vm="5983">
        <f ca="1"/>
        <v>77.56</v>
      </c>
      <c r="G1835" s="178" vm="5984">
        <f ca="1"/>
        <v>3195961</v>
      </c>
      <c r="I1835" s="178">
        <f ca="1"/>
        <v>679</v>
      </c>
      <c r="J1835" s="180" vm="5978">
        <f ca="1"/>
        <v>43202</v>
      </c>
      <c r="K1835" s="180" vm="5958">
        <f ca="1"/>
        <v>16.75</v>
      </c>
      <c r="L1835" s="180" vm="5979">
        <f ca="1"/>
        <v>16.96</v>
      </c>
      <c r="M1835" s="180" vm="5916">
        <f ca="1"/>
        <v>17.02</v>
      </c>
      <c r="N1835" s="180" vm="5970">
        <f ca="1"/>
        <v>16.690000000000001</v>
      </c>
      <c r="O1835" s="180" vm="5980">
        <f ca="1"/>
        <v>998066</v>
      </c>
      <c r="Q1835" s="182">
        <f t="shared" ca="1" si="57"/>
        <v>-1.0098095907001935E-2</v>
      </c>
    </row>
    <row r="1836" spans="1:17" x14ac:dyDescent="0.25">
      <c r="A1836" s="178">
        <f t="shared" si="58"/>
        <v>1832</v>
      </c>
      <c r="B1836" s="178" vm="5972">
        <f ca="1"/>
        <v>44873</v>
      </c>
      <c r="C1836" s="178" vm="5973">
        <f ca="1"/>
        <v>82.93</v>
      </c>
      <c r="D1836" s="178" vm="5974">
        <f ca="1"/>
        <v>81.17</v>
      </c>
      <c r="E1836" s="178" vm="5975">
        <f ca="1"/>
        <v>84.314999999999998</v>
      </c>
      <c r="F1836" s="178" vm="5976">
        <f ca="1"/>
        <v>80.72</v>
      </c>
      <c r="G1836" s="178" vm="5977">
        <f ca="1"/>
        <v>2182795</v>
      </c>
      <c r="I1836" s="178">
        <f ca="1"/>
        <v>678</v>
      </c>
      <c r="J1836" s="180" vm="5967">
        <f ca="1"/>
        <v>43201</v>
      </c>
      <c r="K1836" s="180" vm="5968">
        <f ca="1"/>
        <v>16.920000000000002</v>
      </c>
      <c r="L1836" s="180" vm="5958">
        <f ca="1"/>
        <v>16.75</v>
      </c>
      <c r="M1836" s="180" vm="5969">
        <f ca="1"/>
        <v>17.100000000000001</v>
      </c>
      <c r="N1836" s="180" vm="5970">
        <f ca="1"/>
        <v>16.690000000000001</v>
      </c>
      <c r="O1836" s="180" vm="5971">
        <f ca="1"/>
        <v>859257</v>
      </c>
      <c r="Q1836" s="182">
        <f t="shared" ca="1" si="57"/>
        <v>6.5224067575531744E-3</v>
      </c>
    </row>
    <row r="1837" spans="1:17" x14ac:dyDescent="0.25">
      <c r="A1837" s="178">
        <f t="shared" si="58"/>
        <v>1833</v>
      </c>
      <c r="B1837" s="178" vm="5961">
        <f ca="1"/>
        <v>44874</v>
      </c>
      <c r="C1837" s="178" vm="5962">
        <f ca="1"/>
        <v>81.13</v>
      </c>
      <c r="D1837" s="178" vm="5963">
        <f ca="1"/>
        <v>81.849999999999994</v>
      </c>
      <c r="E1837" s="178" vm="5964">
        <f ca="1"/>
        <v>85.88</v>
      </c>
      <c r="F1837" s="178" vm="5965">
        <f ca="1"/>
        <v>80.8</v>
      </c>
      <c r="G1837" s="178" vm="5966">
        <f ca="1"/>
        <v>1794153</v>
      </c>
      <c r="I1837" s="178">
        <f ca="1"/>
        <v>677</v>
      </c>
      <c r="J1837" s="180" vm="5956">
        <f ca="1"/>
        <v>43200</v>
      </c>
      <c r="K1837" s="180" vm="5957">
        <f ca="1"/>
        <v>16.809999999999999</v>
      </c>
      <c r="L1837" s="180" vm="5958">
        <f ca="1"/>
        <v>16.75</v>
      </c>
      <c r="M1837" s="180" vm="5959">
        <f ca="1"/>
        <v>16.849</v>
      </c>
      <c r="N1837" s="180" vm="5917">
        <f ca="1"/>
        <v>16.440000000000001</v>
      </c>
      <c r="O1837" s="180" vm="5960">
        <f ca="1"/>
        <v>1266489</v>
      </c>
      <c r="Q1837" s="182">
        <f t="shared" ca="1" si="57"/>
        <v>1.1969023795320655E-2</v>
      </c>
    </row>
    <row r="1838" spans="1:17" x14ac:dyDescent="0.25">
      <c r="A1838" s="178">
        <f t="shared" si="58"/>
        <v>1834</v>
      </c>
      <c r="B1838" s="178" vm="5952">
        <f ca="1"/>
        <v>44875</v>
      </c>
      <c r="C1838" s="178" vm="4301">
        <f ca="1"/>
        <v>92.36</v>
      </c>
      <c r="D1838" s="178" vm="4198">
        <f ca="1"/>
        <v>85.91</v>
      </c>
      <c r="E1838" s="178" vm="5953">
        <f ca="1"/>
        <v>92.44</v>
      </c>
      <c r="F1838" s="178" vm="5954">
        <f ca="1"/>
        <v>85.680099999999996</v>
      </c>
      <c r="G1838" s="178" vm="5955">
        <f ca="1"/>
        <v>2535502</v>
      </c>
      <c r="I1838" s="178">
        <f ca="1"/>
        <v>676</v>
      </c>
      <c r="J1838" s="180" vm="5946">
        <f ca="1"/>
        <v>43199</v>
      </c>
      <c r="K1838" s="180" vm="5947">
        <f ca="1"/>
        <v>16.61</v>
      </c>
      <c r="L1838" s="180" vm="5948">
        <f ca="1"/>
        <v>16.77</v>
      </c>
      <c r="M1838" s="180" vm="5949">
        <f ca="1"/>
        <v>17.260000000000002</v>
      </c>
      <c r="N1838" s="180" vm="5950">
        <f ca="1"/>
        <v>16.45</v>
      </c>
      <c r="O1838" s="180" vm="5951">
        <f ca="1"/>
        <v>865069</v>
      </c>
      <c r="Q1838" s="182">
        <f t="shared" ca="1" si="57"/>
        <v>1.8077739180545626E-3</v>
      </c>
    </row>
    <row r="1839" spans="1:17" x14ac:dyDescent="0.25">
      <c r="A1839" s="178">
        <f t="shared" si="58"/>
        <v>1835</v>
      </c>
      <c r="B1839" s="178" vm="5941">
        <f ca="1"/>
        <v>44876</v>
      </c>
      <c r="C1839" s="178" vm="5942">
        <f ca="1"/>
        <v>93.24</v>
      </c>
      <c r="D1839" s="178" vm="5943">
        <f ca="1"/>
        <v>93.36</v>
      </c>
      <c r="E1839" s="178" vm="4406">
        <f ca="1"/>
        <v>98.7</v>
      </c>
      <c r="F1839" s="178" vm="5944">
        <f ca="1"/>
        <v>92.456000000000003</v>
      </c>
      <c r="G1839" s="178" vm="5945">
        <f ca="1"/>
        <v>3325744</v>
      </c>
      <c r="I1839" s="178">
        <f ca="1"/>
        <v>675</v>
      </c>
      <c r="J1839" s="180" vm="5936">
        <f ca="1"/>
        <v>43196</v>
      </c>
      <c r="K1839" s="180" vm="5907">
        <f ca="1"/>
        <v>16.579999999999998</v>
      </c>
      <c r="L1839" s="180" vm="5937">
        <f ca="1"/>
        <v>17.16</v>
      </c>
      <c r="M1839" s="180" vm="5938">
        <f ca="1"/>
        <v>17.39</v>
      </c>
      <c r="N1839" s="180" vm="5939">
        <f ca="1"/>
        <v>16.37</v>
      </c>
      <c r="O1839" s="180" vm="5940">
        <f ca="1"/>
        <v>1342385</v>
      </c>
      <c r="Q1839" s="182">
        <f t="shared" ca="1" si="57"/>
        <v>-4.3664753427140303E-2</v>
      </c>
    </row>
    <row r="1840" spans="1:17" x14ac:dyDescent="0.25">
      <c r="A1840" s="178">
        <f t="shared" si="58"/>
        <v>1836</v>
      </c>
      <c r="B1840" s="178" vm="5931">
        <f ca="1"/>
        <v>44879</v>
      </c>
      <c r="C1840" s="178" vm="5932">
        <f ca="1"/>
        <v>90.89</v>
      </c>
      <c r="D1840" s="178" vm="3857">
        <f ca="1"/>
        <v>92.63</v>
      </c>
      <c r="E1840" s="178" vm="5933">
        <f ca="1"/>
        <v>92.715000000000003</v>
      </c>
      <c r="F1840" s="178" vm="5934">
        <f ca="1"/>
        <v>89.06</v>
      </c>
      <c r="G1840" s="178" vm="5935">
        <f ca="1"/>
        <v>1639797</v>
      </c>
      <c r="I1840" s="178">
        <f ca="1"/>
        <v>674</v>
      </c>
      <c r="J1840" s="180" vm="5925">
        <f ca="1"/>
        <v>43195</v>
      </c>
      <c r="K1840" s="180" vm="5926">
        <f ca="1"/>
        <v>17.32</v>
      </c>
      <c r="L1840" s="180" vm="5927">
        <f ca="1"/>
        <v>17.21</v>
      </c>
      <c r="M1840" s="180" vm="5928">
        <f ca="1"/>
        <v>17.434999999999999</v>
      </c>
      <c r="N1840" s="180" vm="5929">
        <f ca="1"/>
        <v>16.95</v>
      </c>
      <c r="O1840" s="180" vm="5930">
        <f ca="1"/>
        <v>1410492</v>
      </c>
      <c r="Q1840" s="182">
        <f t="shared" ca="1" si="57"/>
        <v>1.7472779989061108E-2</v>
      </c>
    </row>
    <row r="1841" spans="1:17" x14ac:dyDescent="0.25">
      <c r="A1841" s="178">
        <f t="shared" si="58"/>
        <v>1837</v>
      </c>
      <c r="B1841" s="178" vm="5920">
        <f ca="1"/>
        <v>44880</v>
      </c>
      <c r="C1841" s="178" vm="1231">
        <f ca="1"/>
        <v>96.66</v>
      </c>
      <c r="D1841" s="178" vm="5921">
        <f ca="1"/>
        <v>94.28</v>
      </c>
      <c r="E1841" s="178" vm="5922">
        <f ca="1"/>
        <v>99.45</v>
      </c>
      <c r="F1841" s="178" vm="5923">
        <f ca="1"/>
        <v>92.28</v>
      </c>
      <c r="G1841" s="178" vm="5924">
        <f ca="1"/>
        <v>2812301</v>
      </c>
      <c r="I1841" s="178">
        <f ca="1"/>
        <v>673</v>
      </c>
      <c r="J1841" s="180" vm="5915">
        <f ca="1"/>
        <v>43194</v>
      </c>
      <c r="K1841" s="180" vm="5916">
        <f ca="1"/>
        <v>17.02</v>
      </c>
      <c r="L1841" s="180" vm="5917">
        <f ca="1"/>
        <v>16.440000000000001</v>
      </c>
      <c r="M1841" s="180" vm="5918">
        <f ca="1"/>
        <v>17.065000000000001</v>
      </c>
      <c r="N1841" s="180" vm="5897">
        <f ca="1"/>
        <v>16.27</v>
      </c>
      <c r="O1841" s="180" vm="5919">
        <f ca="1"/>
        <v>986061</v>
      </c>
      <c r="Q1841" s="182">
        <f t="shared" ca="1" si="57"/>
        <v>2.6191973438079292E-2</v>
      </c>
    </row>
    <row r="1842" spans="1:17" x14ac:dyDescent="0.25">
      <c r="A1842" s="178">
        <f t="shared" si="58"/>
        <v>1838</v>
      </c>
      <c r="B1842" s="178" vm="5911">
        <f ca="1"/>
        <v>44881</v>
      </c>
      <c r="C1842" s="178" vm="1217">
        <f ca="1"/>
        <v>97.28</v>
      </c>
      <c r="D1842" s="178" vm="5912">
        <f ca="1"/>
        <v>95.16</v>
      </c>
      <c r="E1842" s="178" vm="355">
        <f ca="1"/>
        <v>99.91</v>
      </c>
      <c r="F1842" s="178" vm="5913">
        <f ca="1"/>
        <v>94.07</v>
      </c>
      <c r="G1842" s="178" vm="5914">
        <f ca="1"/>
        <v>2218797</v>
      </c>
      <c r="I1842" s="178">
        <f ca="1"/>
        <v>672</v>
      </c>
      <c r="J1842" s="180" vm="5906">
        <f ca="1"/>
        <v>43193</v>
      </c>
      <c r="K1842" s="180" vm="5907">
        <f ca="1"/>
        <v>16.579999999999998</v>
      </c>
      <c r="L1842" s="180" vm="5908">
        <f ca="1"/>
        <v>15.97</v>
      </c>
      <c r="M1842" s="180" vm="5909">
        <f ca="1"/>
        <v>16.59</v>
      </c>
      <c r="N1842" s="180" vm="5876">
        <f ca="1"/>
        <v>15.95</v>
      </c>
      <c r="O1842" s="180" vm="5910">
        <f ca="1"/>
        <v>930806</v>
      </c>
      <c r="Q1842" s="182">
        <f t="shared" ca="1" si="57"/>
        <v>4.250716915852408E-2</v>
      </c>
    </row>
    <row r="1843" spans="1:17" x14ac:dyDescent="0.25">
      <c r="A1843" s="178">
        <f t="shared" si="58"/>
        <v>1839</v>
      </c>
      <c r="B1843" s="178" vm="5901">
        <f ca="1"/>
        <v>44882</v>
      </c>
      <c r="C1843" s="178" vm="5902">
        <f ca="1"/>
        <v>98.31</v>
      </c>
      <c r="D1843" s="178" vm="685">
        <f ca="1"/>
        <v>95.8</v>
      </c>
      <c r="E1843" s="178" vm="5903">
        <f ca="1"/>
        <v>98.4</v>
      </c>
      <c r="F1843" s="178" vm="5904">
        <f ca="1"/>
        <v>94.25</v>
      </c>
      <c r="G1843" s="178" vm="5905">
        <f ca="1"/>
        <v>1478408</v>
      </c>
      <c r="I1843" s="178">
        <f ca="1"/>
        <v>671</v>
      </c>
      <c r="J1843" s="180" vm="5895">
        <f ca="1"/>
        <v>43192</v>
      </c>
      <c r="K1843" s="180" vm="5896">
        <f ca="1"/>
        <v>15.89</v>
      </c>
      <c r="L1843" s="180" vm="5897">
        <f ca="1"/>
        <v>16.27</v>
      </c>
      <c r="M1843" s="180" vm="5898">
        <f ca="1"/>
        <v>16.32</v>
      </c>
      <c r="N1843" s="180" vm="5899">
        <f ca="1"/>
        <v>15.72</v>
      </c>
      <c r="O1843" s="180" vm="5900">
        <f ca="1"/>
        <v>790895</v>
      </c>
      <c r="Q1843" s="182">
        <f t="shared" ca="1" si="57"/>
        <v>-2.2402928227121803E-2</v>
      </c>
    </row>
    <row r="1844" spans="1:17" x14ac:dyDescent="0.25">
      <c r="A1844" s="178">
        <f t="shared" si="58"/>
        <v>1840</v>
      </c>
      <c r="B1844" s="178" vm="5891">
        <f ca="1"/>
        <v>44883</v>
      </c>
      <c r="C1844" s="178" vm="393">
        <f ca="1"/>
        <v>101.42</v>
      </c>
      <c r="D1844" s="178" vm="5892">
        <f ca="1"/>
        <v>100.55</v>
      </c>
      <c r="E1844" s="178" vm="1729">
        <f ca="1"/>
        <v>101.99</v>
      </c>
      <c r="F1844" s="178" vm="5893">
        <f ca="1"/>
        <v>98.11</v>
      </c>
      <c r="G1844" s="178" vm="5894">
        <f ca="1"/>
        <v>2666590</v>
      </c>
      <c r="I1844" s="178">
        <f ca="1"/>
        <v>670</v>
      </c>
      <c r="J1844" s="180" vm="5885">
        <f ca="1"/>
        <v>43188</v>
      </c>
      <c r="K1844" s="180" vm="5886">
        <f ca="1"/>
        <v>16.25</v>
      </c>
      <c r="L1844" s="180" vm="5887">
        <f ca="1"/>
        <v>16.190000000000001</v>
      </c>
      <c r="M1844" s="180" vm="5888">
        <f ca="1"/>
        <v>16.5</v>
      </c>
      <c r="N1844" s="180" vm="5889">
        <f ca="1"/>
        <v>16.149999999999999</v>
      </c>
      <c r="O1844" s="180" vm="5890">
        <f ca="1"/>
        <v>729347</v>
      </c>
      <c r="Q1844" s="182">
        <f t="shared" ca="1" si="57"/>
        <v>1.1761200257130924E-2</v>
      </c>
    </row>
    <row r="1845" spans="1:17" x14ac:dyDescent="0.25">
      <c r="A1845" s="178">
        <f t="shared" si="58"/>
        <v>1841</v>
      </c>
      <c r="B1845" s="178" vm="5880">
        <f ca="1"/>
        <v>44886</v>
      </c>
      <c r="C1845" s="178" vm="5881">
        <f ca="1"/>
        <v>92.57</v>
      </c>
      <c r="D1845" s="178" vm="3440">
        <f ca="1"/>
        <v>99.82</v>
      </c>
      <c r="E1845" s="178" vm="5882">
        <f ca="1"/>
        <v>100.03</v>
      </c>
      <c r="F1845" s="178" vm="5883">
        <f ca="1"/>
        <v>91.29</v>
      </c>
      <c r="G1845" s="178" vm="5884">
        <f ca="1"/>
        <v>2754965</v>
      </c>
      <c r="I1845" s="178">
        <f ca="1"/>
        <v>669</v>
      </c>
      <c r="J1845" s="180" vm="5874">
        <f ca="1"/>
        <v>43187</v>
      </c>
      <c r="K1845" s="180" vm="5875">
        <f ca="1"/>
        <v>16.059999999999999</v>
      </c>
      <c r="L1845" s="180" vm="5876">
        <f ca="1"/>
        <v>15.95</v>
      </c>
      <c r="M1845" s="180" vm="5877">
        <f ca="1"/>
        <v>16.36</v>
      </c>
      <c r="N1845" s="180" vm="5878">
        <f ca="1"/>
        <v>15.91</v>
      </c>
      <c r="O1845" s="180" vm="5879">
        <f ca="1"/>
        <v>976851</v>
      </c>
      <c r="Q1845" s="182">
        <f t="shared" ca="1" si="57"/>
        <v>8.7555281023785035E-3</v>
      </c>
    </row>
    <row r="1846" spans="1:17" x14ac:dyDescent="0.25">
      <c r="A1846" s="178">
        <f t="shared" si="58"/>
        <v>1842</v>
      </c>
      <c r="B1846" s="178" vm="5871">
        <f ca="1"/>
        <v>44887</v>
      </c>
      <c r="C1846" s="178" vm="5865">
        <f ca="1"/>
        <v>96.13</v>
      </c>
      <c r="D1846" s="178" vm="5765">
        <f ca="1"/>
        <v>94.1</v>
      </c>
      <c r="E1846" s="178" vm="5872">
        <f ca="1"/>
        <v>96.3</v>
      </c>
      <c r="F1846" s="178" vm="1175">
        <f ca="1"/>
        <v>90.76</v>
      </c>
      <c r="G1846" s="178" vm="5873">
        <f ca="1"/>
        <v>1629982</v>
      </c>
      <c r="I1846" s="178">
        <f ca="1"/>
        <v>668</v>
      </c>
      <c r="J1846" s="180" vm="5868">
        <f ca="1"/>
        <v>43186</v>
      </c>
      <c r="K1846" s="180" vm="5859">
        <f ca="1"/>
        <v>15.92</v>
      </c>
      <c r="L1846" s="180" vm="5861">
        <f ca="1"/>
        <v>16</v>
      </c>
      <c r="M1846" s="180" vm="5869">
        <f ca="1"/>
        <v>16.13</v>
      </c>
      <c r="N1846" s="180" vm="73">
        <f ca="1"/>
        <v>15.57</v>
      </c>
      <c r="O1846" s="180" vm="5870">
        <f ca="1"/>
        <v>973109</v>
      </c>
      <c r="Q1846" s="182">
        <f t="shared" ca="1" si="57"/>
        <v>0</v>
      </c>
    </row>
    <row r="1847" spans="1:17" x14ac:dyDescent="0.25">
      <c r="A1847" s="178">
        <f t="shared" si="58"/>
        <v>1843</v>
      </c>
      <c r="B1847" s="178" vm="5863">
        <f ca="1"/>
        <v>44888</v>
      </c>
      <c r="C1847" s="178" vm="5864">
        <f ca="1"/>
        <v>96.63</v>
      </c>
      <c r="D1847" s="178" vm="5865">
        <f ca="1"/>
        <v>96.13</v>
      </c>
      <c r="E1847" s="178" vm="5866">
        <f ca="1"/>
        <v>97.87</v>
      </c>
      <c r="F1847" s="178" vm="1675">
        <f ca="1"/>
        <v>95.32</v>
      </c>
      <c r="G1847" s="178" vm="5867">
        <f ca="1"/>
        <v>982550</v>
      </c>
      <c r="I1847" s="178">
        <f ca="1"/>
        <v>667</v>
      </c>
      <c r="J1847" s="180" vm="5858">
        <f ca="1"/>
        <v>43185</v>
      </c>
      <c r="K1847" s="180" vm="5859">
        <f ca="1"/>
        <v>15.92</v>
      </c>
      <c r="L1847" s="180" vm="5860">
        <f ca="1"/>
        <v>15.64</v>
      </c>
      <c r="M1847" s="180" vm="5861">
        <f ca="1"/>
        <v>16</v>
      </c>
      <c r="N1847" s="180" vm="5860">
        <f ca="1"/>
        <v>15.64</v>
      </c>
      <c r="O1847" s="180" vm="5862">
        <f ca="1"/>
        <v>1626529</v>
      </c>
      <c r="Q1847" s="182">
        <f t="shared" ca="1" si="57"/>
        <v>3.2559531084212612E-2</v>
      </c>
    </row>
    <row r="1848" spans="1:17" x14ac:dyDescent="0.25">
      <c r="A1848" s="178">
        <f t="shared" si="58"/>
        <v>1844</v>
      </c>
      <c r="B1848" s="178" vm="5852">
        <f ca="1"/>
        <v>44890</v>
      </c>
      <c r="C1848" s="178" vm="5853">
        <f ca="1"/>
        <v>94.91</v>
      </c>
      <c r="D1848" s="178" vm="5854">
        <f ca="1"/>
        <v>95.9</v>
      </c>
      <c r="E1848" s="178" vm="5855">
        <f ca="1"/>
        <v>96.8</v>
      </c>
      <c r="F1848" s="178" vm="5856">
        <f ca="1"/>
        <v>94.042500000000004</v>
      </c>
      <c r="G1848" s="178" vm="5857">
        <f ca="1"/>
        <v>711737</v>
      </c>
      <c r="I1848" s="178">
        <f ca="1"/>
        <v>666</v>
      </c>
      <c r="J1848" s="180" vm="5847">
        <f ca="1"/>
        <v>43182</v>
      </c>
      <c r="K1848" s="180" vm="5848">
        <f ca="1"/>
        <v>15.41</v>
      </c>
      <c r="L1848" s="180" vm="5849">
        <f ca="1"/>
        <v>15.58</v>
      </c>
      <c r="M1848" s="180" vm="5850">
        <f ca="1"/>
        <v>15.76</v>
      </c>
      <c r="N1848" s="180" vm="5848">
        <f ca="1"/>
        <v>15.41</v>
      </c>
      <c r="O1848" s="180" vm="5851">
        <f ca="1"/>
        <v>1382344</v>
      </c>
      <c r="Q1848" s="182">
        <f t="shared" ca="1" si="57"/>
        <v>-5.8233745931764907E-3</v>
      </c>
    </row>
    <row r="1849" spans="1:17" x14ac:dyDescent="0.25">
      <c r="A1849" s="178">
        <f t="shared" si="58"/>
        <v>1845</v>
      </c>
      <c r="B1849" s="178" vm="5842">
        <f ca="1"/>
        <v>44893</v>
      </c>
      <c r="C1849" s="178" vm="5843">
        <f ca="1"/>
        <v>93.84</v>
      </c>
      <c r="D1849" s="178" vm="5844">
        <f ca="1"/>
        <v>93.92</v>
      </c>
      <c r="E1849" s="178" vm="5721">
        <f ca="1"/>
        <v>95.89</v>
      </c>
      <c r="F1849" s="178" vm="5845">
        <f ca="1"/>
        <v>93.14</v>
      </c>
      <c r="G1849" s="178" vm="5846">
        <f ca="1"/>
        <v>1205067</v>
      </c>
      <c r="I1849" s="178">
        <f ca="1"/>
        <v>665</v>
      </c>
      <c r="J1849" s="180" vm="5838">
        <f ca="1"/>
        <v>43181</v>
      </c>
      <c r="K1849" s="180" vm="5839">
        <f ca="1"/>
        <v>15.5</v>
      </c>
      <c r="L1849" s="180" vm="174">
        <f ca="1"/>
        <v>15.49</v>
      </c>
      <c r="M1849" s="180" vm="5840">
        <f ca="1"/>
        <v>15.849</v>
      </c>
      <c r="N1849" s="180" vm="174">
        <f ca="1"/>
        <v>15.49</v>
      </c>
      <c r="O1849" s="180" vm="5841">
        <f ca="1"/>
        <v>843259</v>
      </c>
      <c r="Q1849" s="182">
        <f t="shared" ca="1" si="57"/>
        <v>-3.2206147000422834E-3</v>
      </c>
    </row>
    <row r="1850" spans="1:17" x14ac:dyDescent="0.25">
      <c r="A1850" s="178">
        <f t="shared" si="58"/>
        <v>1846</v>
      </c>
      <c r="B1850" s="178" vm="5835">
        <f ca="1"/>
        <v>44894</v>
      </c>
      <c r="C1850" s="178" vm="662">
        <f ca="1"/>
        <v>97.68</v>
      </c>
      <c r="D1850" s="178" vm="5836">
        <f ca="1"/>
        <v>93.96</v>
      </c>
      <c r="E1850" s="178" vm="687">
        <f ca="1"/>
        <v>99.5</v>
      </c>
      <c r="F1850" s="178" vm="5836">
        <f ca="1"/>
        <v>93.96</v>
      </c>
      <c r="G1850" s="178" vm="5837">
        <f ca="1"/>
        <v>1872882</v>
      </c>
      <c r="I1850" s="178">
        <f ca="1"/>
        <v>664</v>
      </c>
      <c r="J1850" s="180" vm="5830">
        <f ca="1"/>
        <v>43180</v>
      </c>
      <c r="K1850" s="180" vm="5831">
        <f ca="1"/>
        <v>15.55</v>
      </c>
      <c r="L1850" s="180" vm="5832">
        <f ca="1"/>
        <v>15.33</v>
      </c>
      <c r="M1850" s="180" vm="5833">
        <f ca="1"/>
        <v>15.59</v>
      </c>
      <c r="N1850" s="180" vm="5832">
        <f ca="1"/>
        <v>15.33</v>
      </c>
      <c r="O1850" s="180" vm="5834">
        <f ca="1"/>
        <v>713115</v>
      </c>
      <c r="Q1850" s="182">
        <f t="shared" ca="1" si="57"/>
        <v>1.3596842686133094E-2</v>
      </c>
    </row>
    <row r="1851" spans="1:17" x14ac:dyDescent="0.25">
      <c r="A1851" s="178">
        <f t="shared" si="58"/>
        <v>1847</v>
      </c>
      <c r="B1851" s="178" vm="5825">
        <f ca="1"/>
        <v>44895</v>
      </c>
      <c r="C1851" s="178" vm="290">
        <f ca="1"/>
        <v>101</v>
      </c>
      <c r="D1851" s="178" vm="5826">
        <f ca="1"/>
        <v>98.02</v>
      </c>
      <c r="E1851" s="178" vm="5827">
        <f ca="1"/>
        <v>101.01</v>
      </c>
      <c r="F1851" s="178" vm="5828">
        <f ca="1"/>
        <v>96.73</v>
      </c>
      <c r="G1851" s="178" vm="5829">
        <f ca="1"/>
        <v>1973024</v>
      </c>
      <c r="I1851" s="178">
        <f ca="1"/>
        <v>663</v>
      </c>
      <c r="J1851" s="180" vm="5821">
        <f ca="1"/>
        <v>43179</v>
      </c>
      <c r="K1851" s="180" vm="5822">
        <f ca="1"/>
        <v>15.34</v>
      </c>
      <c r="L1851" s="180" vm="74">
        <f ca="1"/>
        <v>15.07</v>
      </c>
      <c r="M1851" s="180" vm="174">
        <f ca="1"/>
        <v>15.49</v>
      </c>
      <c r="N1851" s="180" vm="5823">
        <f ca="1"/>
        <v>15.06</v>
      </c>
      <c r="O1851" s="180" vm="5824">
        <f ca="1"/>
        <v>999259</v>
      </c>
      <c r="Q1851" s="182">
        <f t="shared" ca="1" si="57"/>
        <v>2.1747150293739484E-2</v>
      </c>
    </row>
    <row r="1852" spans="1:17" x14ac:dyDescent="0.25">
      <c r="A1852" s="178">
        <f t="shared" si="58"/>
        <v>1848</v>
      </c>
      <c r="B1852" s="178" vm="5818">
        <f ca="1"/>
        <v>44896</v>
      </c>
      <c r="C1852" s="178" vm="3692">
        <f ca="1"/>
        <v>99.69</v>
      </c>
      <c r="D1852" s="178" vm="1747">
        <f ca="1"/>
        <v>101.14</v>
      </c>
      <c r="E1852" s="178" vm="5819">
        <f ca="1"/>
        <v>103.8057</v>
      </c>
      <c r="F1852" s="178" vm="1666">
        <f ca="1"/>
        <v>98.59</v>
      </c>
      <c r="G1852" s="178" vm="5820">
        <f ca="1"/>
        <v>1649721</v>
      </c>
      <c r="I1852" s="178">
        <f ca="1"/>
        <v>662</v>
      </c>
      <c r="J1852" s="180" vm="5813">
        <f ca="1"/>
        <v>43178</v>
      </c>
      <c r="K1852" s="180" vm="5814">
        <f ca="1"/>
        <v>15.01</v>
      </c>
      <c r="L1852" s="180" vm="351">
        <f ca="1"/>
        <v>14.75</v>
      </c>
      <c r="M1852" s="180" vm="5815">
        <f ca="1"/>
        <v>15.11</v>
      </c>
      <c r="N1852" s="180" vm="5816">
        <f ca="1"/>
        <v>14.5801</v>
      </c>
      <c r="O1852" s="180" vm="5817">
        <f ca="1"/>
        <v>1486591</v>
      </c>
      <c r="Q1852" s="182">
        <f t="shared" ca="1" si="57"/>
        <v>9.3708851733069701E-3</v>
      </c>
    </row>
    <row r="1853" spans="1:17" x14ac:dyDescent="0.25">
      <c r="A1853" s="178">
        <f t="shared" si="58"/>
        <v>1849</v>
      </c>
      <c r="B1853" s="178" vm="5808">
        <f ca="1"/>
        <v>44897</v>
      </c>
      <c r="C1853" s="178" vm="5809">
        <f ca="1"/>
        <v>103.99</v>
      </c>
      <c r="D1853" s="178" vm="796">
        <f ca="1"/>
        <v>98.17</v>
      </c>
      <c r="E1853" s="178" vm="5810">
        <f ca="1"/>
        <v>104.23</v>
      </c>
      <c r="F1853" s="178" vm="5811">
        <f ca="1"/>
        <v>97.5</v>
      </c>
      <c r="G1853" s="178" vm="5812">
        <f ca="1"/>
        <v>1683666</v>
      </c>
      <c r="I1853" s="178">
        <f ca="1"/>
        <v>661</v>
      </c>
      <c r="J1853" s="180" vm="5804">
        <f ca="1"/>
        <v>43175</v>
      </c>
      <c r="K1853" s="180" vm="5805">
        <f ca="1"/>
        <v>14.87</v>
      </c>
      <c r="L1853" s="180" vm="163">
        <f ca="1"/>
        <v>14.35</v>
      </c>
      <c r="M1853" s="180" vm="5806">
        <f ca="1"/>
        <v>14.98</v>
      </c>
      <c r="N1853" s="180" vm="163">
        <f ca="1"/>
        <v>14.35</v>
      </c>
      <c r="O1853" s="180" vm="5807">
        <f ca="1"/>
        <v>1528115</v>
      </c>
      <c r="Q1853" s="182">
        <f t="shared" ca="1" si="57"/>
        <v>3.8387166903704036E-2</v>
      </c>
    </row>
    <row r="1854" spans="1:17" x14ac:dyDescent="0.25">
      <c r="A1854" s="178">
        <f t="shared" si="58"/>
        <v>1850</v>
      </c>
      <c r="B1854" s="178" vm="5798">
        <f ca="1"/>
        <v>44900</v>
      </c>
      <c r="C1854" s="178" vm="5799">
        <f ca="1"/>
        <v>98.09</v>
      </c>
      <c r="D1854" s="178" vm="5800">
        <f ca="1"/>
        <v>102.88</v>
      </c>
      <c r="E1854" s="178" vm="5801">
        <f ca="1"/>
        <v>102.94</v>
      </c>
      <c r="F1854" s="178" vm="5802">
        <f ca="1"/>
        <v>97.02</v>
      </c>
      <c r="G1854" s="178" vm="5803">
        <f ca="1"/>
        <v>1964322</v>
      </c>
      <c r="I1854" s="178">
        <f ca="1"/>
        <v>660</v>
      </c>
      <c r="J1854" s="180" vm="5796">
        <f ca="1"/>
        <v>43174</v>
      </c>
      <c r="K1854" s="180" vm="5779">
        <f ca="1"/>
        <v>14.31</v>
      </c>
      <c r="L1854" s="180" vm="5759">
        <f ca="1"/>
        <v>14.18</v>
      </c>
      <c r="M1854" s="180" vm="417">
        <f ca="1"/>
        <v>14.44</v>
      </c>
      <c r="N1854" s="180" vm="5760">
        <f ca="1"/>
        <v>14.12</v>
      </c>
      <c r="O1854" s="180" vm="5797">
        <f ca="1"/>
        <v>602997</v>
      </c>
      <c r="Q1854" s="182">
        <f t="shared" ca="1" si="57"/>
        <v>8.4211023964083451E-3</v>
      </c>
    </row>
    <row r="1855" spans="1:17" x14ac:dyDescent="0.25">
      <c r="A1855" s="178">
        <f t="shared" si="58"/>
        <v>1851</v>
      </c>
      <c r="B1855" s="178" vm="5790">
        <f ca="1"/>
        <v>44901</v>
      </c>
      <c r="C1855" s="178" vm="5791">
        <f ca="1"/>
        <v>94.43</v>
      </c>
      <c r="D1855" s="178" vm="5792">
        <f ca="1"/>
        <v>98.88</v>
      </c>
      <c r="E1855" s="178" vm="5793">
        <f ca="1"/>
        <v>99.78</v>
      </c>
      <c r="F1855" s="178" vm="5794">
        <f ca="1"/>
        <v>93.2</v>
      </c>
      <c r="G1855" s="178" vm="5795">
        <f ca="1"/>
        <v>1919015</v>
      </c>
      <c r="I1855" s="178">
        <f ca="1"/>
        <v>659</v>
      </c>
      <c r="J1855" s="180" vm="5787">
        <f ca="1"/>
        <v>43173</v>
      </c>
      <c r="K1855" s="180" vm="172">
        <f ca="1"/>
        <v>14.19</v>
      </c>
      <c r="L1855" s="180" vm="160">
        <f ca="1"/>
        <v>14.37</v>
      </c>
      <c r="M1855" s="180" vm="5788">
        <f ca="1"/>
        <v>14.5</v>
      </c>
      <c r="N1855" s="180" vm="5488">
        <f ca="1"/>
        <v>14.13</v>
      </c>
      <c r="O1855" s="180" vm="5789">
        <f ca="1"/>
        <v>740918</v>
      </c>
      <c r="Q1855" s="182">
        <f t="shared" ca="1" si="57"/>
        <v>-8.4211023964082844E-3</v>
      </c>
    </row>
    <row r="1856" spans="1:17" x14ac:dyDescent="0.25">
      <c r="A1856" s="178">
        <f t="shared" si="58"/>
        <v>1852</v>
      </c>
      <c r="B1856" s="178" vm="5782">
        <f ca="1"/>
        <v>44902</v>
      </c>
      <c r="C1856" s="178" vm="5783">
        <f ca="1"/>
        <v>96.93</v>
      </c>
      <c r="D1856" s="178" vm="629">
        <f ca="1"/>
        <v>93.8</v>
      </c>
      <c r="E1856" s="178" vm="5784">
        <f ca="1"/>
        <v>98.28</v>
      </c>
      <c r="F1856" s="178" vm="5785">
        <f ca="1"/>
        <v>92.361000000000004</v>
      </c>
      <c r="G1856" s="178" vm="5786">
        <f ca="1"/>
        <v>1338115</v>
      </c>
      <c r="I1856" s="178">
        <f ca="1"/>
        <v>658</v>
      </c>
      <c r="J1856" s="180" vm="5778">
        <f ca="1"/>
        <v>43172</v>
      </c>
      <c r="K1856" s="180" vm="5779">
        <f ca="1"/>
        <v>14.31</v>
      </c>
      <c r="L1856" s="180" vm="5769">
        <f ca="1"/>
        <v>14.24</v>
      </c>
      <c r="M1856" s="180" vm="5780">
        <f ca="1"/>
        <v>14.6</v>
      </c>
      <c r="N1856" s="180" vm="5769">
        <f ca="1"/>
        <v>14.24</v>
      </c>
      <c r="O1856" s="180" vm="5781">
        <f ca="1"/>
        <v>1353820</v>
      </c>
      <c r="Q1856" s="182">
        <f t="shared" ca="1" si="57"/>
        <v>6.3091691932647556E-3</v>
      </c>
    </row>
    <row r="1857" spans="1:17" x14ac:dyDescent="0.25">
      <c r="A1857" s="178">
        <f t="shared" si="58"/>
        <v>1853</v>
      </c>
      <c r="B1857" s="178" vm="5772">
        <f ca="1"/>
        <v>44903</v>
      </c>
      <c r="C1857" s="178" vm="5773">
        <f ca="1"/>
        <v>96.53</v>
      </c>
      <c r="D1857" s="178" vm="5774">
        <f ca="1"/>
        <v>98.53</v>
      </c>
      <c r="E1857" s="178" vm="5775">
        <f ca="1"/>
        <v>99.48</v>
      </c>
      <c r="F1857" s="178" vm="5776">
        <f ca="1"/>
        <v>95.84</v>
      </c>
      <c r="G1857" s="178" vm="5777">
        <f ca="1"/>
        <v>980907</v>
      </c>
      <c r="I1857" s="178">
        <f ca="1"/>
        <v>657</v>
      </c>
      <c r="J1857" s="180" vm="5767">
        <f ca="1"/>
        <v>43171</v>
      </c>
      <c r="K1857" s="180" vm="5768">
        <f ca="1"/>
        <v>14.22</v>
      </c>
      <c r="L1857" s="180" vm="5769">
        <f ca="1"/>
        <v>14.24</v>
      </c>
      <c r="M1857" s="180" vm="5770">
        <f ca="1"/>
        <v>14.359</v>
      </c>
      <c r="N1857" s="180" vm="220">
        <f ca="1"/>
        <v>14.17</v>
      </c>
      <c r="O1857" s="180" vm="5771">
        <f ca="1"/>
        <v>748795</v>
      </c>
      <c r="Q1857" s="182">
        <f t="shared" ca="1" si="57"/>
        <v>2.8169032711133734E-3</v>
      </c>
    </row>
    <row r="1858" spans="1:17" x14ac:dyDescent="0.25">
      <c r="A1858" s="178">
        <f t="shared" si="58"/>
        <v>1854</v>
      </c>
      <c r="B1858" s="178" vm="5762">
        <f ca="1"/>
        <v>44904</v>
      </c>
      <c r="C1858" s="178" vm="5763">
        <f ca="1"/>
        <v>94.77</v>
      </c>
      <c r="D1858" s="178" vm="5764">
        <f ca="1"/>
        <v>95.53</v>
      </c>
      <c r="E1858" s="178" vm="5711">
        <f ca="1"/>
        <v>97.51</v>
      </c>
      <c r="F1858" s="178" vm="5765">
        <f ca="1"/>
        <v>94.1</v>
      </c>
      <c r="G1858" s="178" vm="5766">
        <f ca="1"/>
        <v>776041</v>
      </c>
      <c r="I1858" s="178">
        <f ca="1"/>
        <v>656</v>
      </c>
      <c r="J1858" s="180" vm="5758">
        <f ca="1"/>
        <v>43168</v>
      </c>
      <c r="K1858" s="180" vm="5759">
        <f ca="1"/>
        <v>14.18</v>
      </c>
      <c r="L1858" s="180" vm="5760">
        <f ca="1"/>
        <v>14.12</v>
      </c>
      <c r="M1858" s="180" vm="273">
        <f ca="1"/>
        <v>14.25</v>
      </c>
      <c r="N1858" s="180" vm="233">
        <f ca="1"/>
        <v>13.95</v>
      </c>
      <c r="O1858" s="180" vm="5761">
        <f ca="1"/>
        <v>990066</v>
      </c>
      <c r="Q1858" s="182">
        <f t="shared" ca="1" si="57"/>
        <v>4.9487552392588272E-3</v>
      </c>
    </row>
    <row r="1859" spans="1:17" x14ac:dyDescent="0.25">
      <c r="A1859" s="178">
        <f t="shared" si="58"/>
        <v>1855</v>
      </c>
      <c r="B1859" s="178" vm="5754">
        <f ca="1"/>
        <v>44907</v>
      </c>
      <c r="C1859" s="178" vm="5755">
        <f ca="1"/>
        <v>93.63</v>
      </c>
      <c r="D1859" s="178" vm="665">
        <f ca="1"/>
        <v>95.5</v>
      </c>
      <c r="E1859" s="178" vm="665">
        <f ca="1"/>
        <v>95.5</v>
      </c>
      <c r="F1859" s="178" vm="5756">
        <f ca="1"/>
        <v>93.31</v>
      </c>
      <c r="G1859" s="178" vm="5757">
        <f ca="1"/>
        <v>813757</v>
      </c>
      <c r="I1859" s="178">
        <f ca="1"/>
        <v>655</v>
      </c>
      <c r="J1859" s="180" vm="5750">
        <f ca="1"/>
        <v>43167</v>
      </c>
      <c r="K1859" s="180" vm="219">
        <f ca="1"/>
        <v>14.11</v>
      </c>
      <c r="L1859" s="180" vm="160">
        <f ca="1"/>
        <v>14.37</v>
      </c>
      <c r="M1859" s="180" vm="5751">
        <f ca="1"/>
        <v>14.54</v>
      </c>
      <c r="N1859" s="180" vm="5752">
        <f ca="1"/>
        <v>13.91</v>
      </c>
      <c r="O1859" s="180" vm="5753">
        <f ca="1"/>
        <v>951023</v>
      </c>
      <c r="Q1859" s="182">
        <f t="shared" ca="1" si="57"/>
        <v>-1.477339566777694E-2</v>
      </c>
    </row>
    <row r="1860" spans="1:17" x14ac:dyDescent="0.25">
      <c r="A1860" s="178">
        <f t="shared" si="58"/>
        <v>1856</v>
      </c>
      <c r="B1860" s="178" vm="5744">
        <f ca="1"/>
        <v>44908</v>
      </c>
      <c r="C1860" s="178" vm="5745">
        <f ca="1"/>
        <v>95.47</v>
      </c>
      <c r="D1860" s="178" vm="5746">
        <f ca="1"/>
        <v>98.75</v>
      </c>
      <c r="E1860" s="178" vm="5747">
        <f ca="1"/>
        <v>99.31</v>
      </c>
      <c r="F1860" s="178" vm="5748">
        <f ca="1"/>
        <v>93.27</v>
      </c>
      <c r="G1860" s="178" vm="5749">
        <f ca="1"/>
        <v>1237127</v>
      </c>
      <c r="I1860" s="178">
        <f ca="1"/>
        <v>654</v>
      </c>
      <c r="J1860" s="180" vm="5742">
        <f ca="1"/>
        <v>43166</v>
      </c>
      <c r="K1860" s="180" vm="263">
        <f ca="1"/>
        <v>14.32</v>
      </c>
      <c r="L1860" s="180" vm="303">
        <f ca="1"/>
        <v>13.78</v>
      </c>
      <c r="M1860" s="180" vm="163">
        <f ca="1"/>
        <v>14.35</v>
      </c>
      <c r="N1860" s="180" vm="5445">
        <f ca="1"/>
        <v>13.74</v>
      </c>
      <c r="O1860" s="180" vm="5743">
        <f ca="1"/>
        <v>1180779</v>
      </c>
      <c r="Q1860" s="182">
        <f t="shared" ca="1" si="57"/>
        <v>2.6177653265124928E-2</v>
      </c>
    </row>
    <row r="1861" spans="1:17" x14ac:dyDescent="0.25">
      <c r="A1861" s="178">
        <f t="shared" si="58"/>
        <v>1857</v>
      </c>
      <c r="B1861" s="178" vm="5737">
        <f ca="1"/>
        <v>44909</v>
      </c>
      <c r="C1861" s="178" vm="4374">
        <f ca="1"/>
        <v>96.76</v>
      </c>
      <c r="D1861" s="178" vm="5738">
        <f ca="1"/>
        <v>95.72</v>
      </c>
      <c r="E1861" s="178" vm="5739">
        <f ca="1"/>
        <v>98.62</v>
      </c>
      <c r="F1861" s="178" vm="5740">
        <f ca="1"/>
        <v>95.18</v>
      </c>
      <c r="G1861" s="178" vm="5741">
        <f ca="1"/>
        <v>837289</v>
      </c>
      <c r="I1861" s="178">
        <f ca="1"/>
        <v>653</v>
      </c>
      <c r="J1861" s="180" vm="5733">
        <f ca="1"/>
        <v>43165</v>
      </c>
      <c r="K1861" s="180" vm="233">
        <f ca="1"/>
        <v>13.95</v>
      </c>
      <c r="L1861" s="180" vm="5725">
        <f ca="1"/>
        <v>13.52</v>
      </c>
      <c r="M1861" s="180" vm="5734">
        <f ca="1"/>
        <v>13.965</v>
      </c>
      <c r="N1861" s="180" vm="5735">
        <f ca="1"/>
        <v>13.455</v>
      </c>
      <c r="O1861" s="180" vm="5736">
        <f ca="1"/>
        <v>1193831</v>
      </c>
      <c r="Q1861" s="182">
        <f t="shared" ca="1" si="57"/>
        <v>3.1309437652556629E-2</v>
      </c>
    </row>
    <row r="1862" spans="1:17" x14ac:dyDescent="0.25">
      <c r="A1862" s="178">
        <f t="shared" si="58"/>
        <v>1858</v>
      </c>
      <c r="B1862" s="178" vm="5729">
        <f ca="1"/>
        <v>44910</v>
      </c>
      <c r="C1862" s="178" vm="5720">
        <f ca="1"/>
        <v>92.41</v>
      </c>
      <c r="D1862" s="178" vm="4421">
        <f ca="1"/>
        <v>94.15</v>
      </c>
      <c r="E1862" s="178" vm="5730">
        <f ca="1"/>
        <v>94.64</v>
      </c>
      <c r="F1862" s="178" vm="5731">
        <f ca="1"/>
        <v>92.23</v>
      </c>
      <c r="G1862" s="178" vm="5732">
        <f ca="1"/>
        <v>1202018</v>
      </c>
      <c r="I1862" s="178">
        <f ca="1"/>
        <v>652</v>
      </c>
      <c r="J1862" s="180" vm="5724">
        <f ca="1"/>
        <v>43164</v>
      </c>
      <c r="K1862" s="180" vm="5725">
        <f ca="1"/>
        <v>13.52</v>
      </c>
      <c r="L1862" s="180" vm="5726">
        <f ca="1"/>
        <v>13.49</v>
      </c>
      <c r="M1862" s="180" vm="5521">
        <f ca="1"/>
        <v>13.77</v>
      </c>
      <c r="N1862" s="180" vm="5727">
        <f ca="1"/>
        <v>13.46</v>
      </c>
      <c r="O1862" s="180" vm="5728">
        <f ca="1"/>
        <v>1238337</v>
      </c>
      <c r="Q1862" s="182">
        <f t="shared" ref="Q1862:Q1925" ca="1" si="59">LN(K1862/K1863)</f>
        <v>-8.1031750936233181E-3</v>
      </c>
    </row>
    <row r="1863" spans="1:17" x14ac:dyDescent="0.25">
      <c r="A1863" s="178">
        <f t="shared" ref="A1863:A1926" si="60">A1862+1</f>
        <v>1859</v>
      </c>
      <c r="B1863" s="178" vm="5718">
        <f ca="1"/>
        <v>44911</v>
      </c>
      <c r="C1863" s="178" vm="5719">
        <f ca="1"/>
        <v>95.01</v>
      </c>
      <c r="D1863" s="178" vm="5720">
        <f ca="1"/>
        <v>92.41</v>
      </c>
      <c r="E1863" s="178" vm="5721">
        <f ca="1"/>
        <v>95.89</v>
      </c>
      <c r="F1863" s="178" vm="5722">
        <f ca="1"/>
        <v>91.42</v>
      </c>
      <c r="G1863" s="178" vm="5723">
        <f ca="1"/>
        <v>1678565</v>
      </c>
      <c r="I1863" s="178">
        <f ca="1"/>
        <v>651</v>
      </c>
      <c r="J1863" s="180" vm="5714">
        <f ca="1"/>
        <v>43161</v>
      </c>
      <c r="K1863" s="180" vm="305">
        <f ca="1"/>
        <v>13.63</v>
      </c>
      <c r="L1863" s="180" vm="5715">
        <f ca="1"/>
        <v>12.95</v>
      </c>
      <c r="M1863" s="180" vm="5716">
        <f ca="1"/>
        <v>13.765000000000001</v>
      </c>
      <c r="N1863" s="180" vm="5298">
        <f ca="1"/>
        <v>12.8</v>
      </c>
      <c r="O1863" s="180" vm="5717">
        <f ca="1"/>
        <v>1722652</v>
      </c>
      <c r="Q1863" s="182">
        <f t="shared" ca="1" si="59"/>
        <v>5.3496747353985422E-2</v>
      </c>
    </row>
    <row r="1864" spans="1:17" x14ac:dyDescent="0.25">
      <c r="A1864" s="178">
        <f t="shared" si="60"/>
        <v>1860</v>
      </c>
      <c r="B1864" s="178" vm="5708">
        <f ca="1"/>
        <v>44914</v>
      </c>
      <c r="C1864" s="178" vm="5709">
        <f ca="1"/>
        <v>93.85</v>
      </c>
      <c r="D1864" s="178" vm="5710">
        <f ca="1"/>
        <v>94.79</v>
      </c>
      <c r="E1864" s="178" vm="5711">
        <f ca="1"/>
        <v>97.51</v>
      </c>
      <c r="F1864" s="178" vm="5712">
        <f ca="1"/>
        <v>93.61</v>
      </c>
      <c r="G1864" s="178" vm="5713">
        <f ca="1"/>
        <v>1295533</v>
      </c>
      <c r="I1864" s="178">
        <f ca="1"/>
        <v>650</v>
      </c>
      <c r="J1864" s="180" vm="5704">
        <f ca="1"/>
        <v>43160</v>
      </c>
      <c r="K1864" s="180" vm="5277">
        <f ca="1"/>
        <v>12.92</v>
      </c>
      <c r="L1864" s="180" vm="5705">
        <f ca="1"/>
        <v>12.75</v>
      </c>
      <c r="M1864" s="180" vm="5706">
        <f ca="1"/>
        <v>13.6653</v>
      </c>
      <c r="N1864" s="180" vm="5346">
        <f ca="1"/>
        <v>12.64</v>
      </c>
      <c r="O1864" s="180" vm="5707">
        <f ca="1"/>
        <v>1816898</v>
      </c>
      <c r="Q1864" s="182">
        <f t="shared" ca="1" si="59"/>
        <v>5.4067221270275793E-2</v>
      </c>
    </row>
    <row r="1865" spans="1:17" x14ac:dyDescent="0.25">
      <c r="A1865" s="178">
        <f t="shared" si="60"/>
        <v>1861</v>
      </c>
      <c r="B1865" s="178" vm="5699">
        <f ca="1"/>
        <v>44915</v>
      </c>
      <c r="C1865" s="178" vm="3450">
        <f ca="1"/>
        <v>94.5</v>
      </c>
      <c r="D1865" s="178" vm="5700">
        <f ca="1"/>
        <v>93.51</v>
      </c>
      <c r="E1865" s="178" vm="5701">
        <f ca="1"/>
        <v>95.87</v>
      </c>
      <c r="F1865" s="178" vm="5702">
        <f ca="1"/>
        <v>92.49</v>
      </c>
      <c r="G1865" s="178" vm="5703">
        <f ca="1"/>
        <v>1029907</v>
      </c>
      <c r="I1865" s="178">
        <f ca="1"/>
        <v>649</v>
      </c>
      <c r="J1865" s="180" vm="5695">
        <f ca="1"/>
        <v>43159</v>
      </c>
      <c r="K1865" s="180" vm="5386">
        <f ca="1"/>
        <v>12.24</v>
      </c>
      <c r="L1865" s="180" vm="5648">
        <f ca="1"/>
        <v>13.2</v>
      </c>
      <c r="M1865" s="180" vm="5696">
        <f ca="1"/>
        <v>13.3437</v>
      </c>
      <c r="N1865" s="180" vm="5697">
        <f ca="1"/>
        <v>12.020099999999999</v>
      </c>
      <c r="O1865" s="180" vm="5698">
        <f ca="1"/>
        <v>3891416</v>
      </c>
      <c r="Q1865" s="182">
        <f t="shared" ca="1" si="59"/>
        <v>-0.13933559404211759</v>
      </c>
    </row>
    <row r="1866" spans="1:17" x14ac:dyDescent="0.25">
      <c r="A1866" s="178">
        <f t="shared" si="60"/>
        <v>1862</v>
      </c>
      <c r="B1866" s="178" vm="5692">
        <f ca="1"/>
        <v>44916</v>
      </c>
      <c r="C1866" s="178" vm="1738">
        <f ca="1"/>
        <v>102.5</v>
      </c>
      <c r="D1866" s="178" vm="5693">
        <f ca="1"/>
        <v>96.94</v>
      </c>
      <c r="E1866" s="178" vm="1738">
        <f ca="1"/>
        <v>102.5</v>
      </c>
      <c r="F1866" s="178" vm="5693">
        <f ca="1"/>
        <v>96.94</v>
      </c>
      <c r="G1866" s="178" vm="5694">
        <f ca="1"/>
        <v>1994322</v>
      </c>
      <c r="I1866" s="178">
        <f ca="1"/>
        <v>648</v>
      </c>
      <c r="J1866" s="180" vm="5690">
        <f ca="1"/>
        <v>43158</v>
      </c>
      <c r="K1866" s="180" vm="361">
        <f ca="1"/>
        <v>14.07</v>
      </c>
      <c r="L1866" s="180" vm="127">
        <f ca="1"/>
        <v>14.82</v>
      </c>
      <c r="M1866" s="180" vm="118">
        <f ca="1"/>
        <v>14.95</v>
      </c>
      <c r="N1866" s="180" vm="5556">
        <f ca="1"/>
        <v>13.98</v>
      </c>
      <c r="O1866" s="180" vm="5691">
        <f ca="1"/>
        <v>1762194</v>
      </c>
      <c r="Q1866" s="182">
        <f t="shared" ca="1" si="59"/>
        <v>-4.1759721028592683E-2</v>
      </c>
    </row>
    <row r="1867" spans="1:17" x14ac:dyDescent="0.25">
      <c r="A1867" s="178">
        <f t="shared" si="60"/>
        <v>1863</v>
      </c>
      <c r="B1867" s="178" vm="5687">
        <f ca="1"/>
        <v>44917</v>
      </c>
      <c r="C1867" s="178" vm="3504">
        <f ca="1"/>
        <v>102.45</v>
      </c>
      <c r="D1867" s="178" vm="5688">
        <f ca="1"/>
        <v>101.23</v>
      </c>
      <c r="E1867" s="178" vm="1335">
        <f ca="1"/>
        <v>102.67</v>
      </c>
      <c r="F1867" s="178" vm="664">
        <f ca="1"/>
        <v>98.3</v>
      </c>
      <c r="G1867" s="178" vm="5689">
        <f ca="1"/>
        <v>1423637</v>
      </c>
      <c r="I1867" s="178">
        <f ca="1"/>
        <v>647</v>
      </c>
      <c r="J1867" s="180" vm="5682">
        <f ca="1"/>
        <v>43157</v>
      </c>
      <c r="K1867" s="180" vm="5683">
        <f ca="1"/>
        <v>14.67</v>
      </c>
      <c r="L1867" s="180" vm="342">
        <f ca="1"/>
        <v>13.73</v>
      </c>
      <c r="M1867" s="180" vm="5684">
        <f ca="1"/>
        <v>14.76</v>
      </c>
      <c r="N1867" s="180" vm="5685">
        <f ca="1"/>
        <v>13.68</v>
      </c>
      <c r="O1867" s="180" vm="5686">
        <f ca="1"/>
        <v>1635616</v>
      </c>
      <c r="Q1867" s="182">
        <f t="shared" ca="1" si="59"/>
        <v>6.6221372375010662E-2</v>
      </c>
    </row>
    <row r="1868" spans="1:17" x14ac:dyDescent="0.25">
      <c r="A1868" s="178">
        <f t="shared" si="60"/>
        <v>1864</v>
      </c>
      <c r="B1868" s="178" vm="5678">
        <f ca="1"/>
        <v>44918</v>
      </c>
      <c r="C1868" s="178" vm="3481">
        <f ca="1"/>
        <v>103</v>
      </c>
      <c r="D1868" s="178" vm="1292">
        <f ca="1"/>
        <v>102.48</v>
      </c>
      <c r="E1868" s="178" vm="5679">
        <f ca="1"/>
        <v>103.17</v>
      </c>
      <c r="F1868" s="178" vm="5680">
        <f ca="1"/>
        <v>99.1</v>
      </c>
      <c r="G1868" s="178" vm="5681">
        <f ca="1"/>
        <v>1241770</v>
      </c>
      <c r="I1868" s="178">
        <f ca="1"/>
        <v>646</v>
      </c>
      <c r="J1868" s="180" vm="5676">
        <f ca="1"/>
        <v>43154</v>
      </c>
      <c r="K1868" s="180" vm="342">
        <f ca="1"/>
        <v>13.73</v>
      </c>
      <c r="L1868" s="180" vm="5456">
        <f ca="1"/>
        <v>13.88</v>
      </c>
      <c r="M1868" s="180" vm="5522">
        <f ca="1"/>
        <v>13.9</v>
      </c>
      <c r="N1868" s="180" vm="5464">
        <f ca="1"/>
        <v>13.66</v>
      </c>
      <c r="O1868" s="180" vm="5677">
        <f ca="1"/>
        <v>696418</v>
      </c>
      <c r="Q1868" s="182">
        <f t="shared" ca="1" si="59"/>
        <v>-1.4556043327005389E-3</v>
      </c>
    </row>
    <row r="1869" spans="1:17" x14ac:dyDescent="0.25">
      <c r="A1869" s="178">
        <f t="shared" si="60"/>
        <v>1865</v>
      </c>
      <c r="B1869" s="178" vm="5672">
        <f ca="1"/>
        <v>44922</v>
      </c>
      <c r="C1869" s="178" vm="5673">
        <f ca="1"/>
        <v>107.97</v>
      </c>
      <c r="D1869" s="178" vm="3481">
        <f ca="1"/>
        <v>103</v>
      </c>
      <c r="E1869" s="178" vm="5674">
        <f ca="1"/>
        <v>108.09</v>
      </c>
      <c r="F1869" s="178" vm="402">
        <f ca="1"/>
        <v>102</v>
      </c>
      <c r="G1869" s="178" vm="5675">
        <f ca="1"/>
        <v>1536719</v>
      </c>
      <c r="I1869" s="178">
        <f ca="1"/>
        <v>645</v>
      </c>
      <c r="J1869" s="180" vm="5668">
        <f ca="1"/>
        <v>43153</v>
      </c>
      <c r="K1869" s="180" vm="221">
        <f ca="1"/>
        <v>13.75</v>
      </c>
      <c r="L1869" s="180" vm="5669">
        <f ca="1"/>
        <v>13.56</v>
      </c>
      <c r="M1869" s="180" vm="5670">
        <f ca="1"/>
        <v>13.86</v>
      </c>
      <c r="N1869" s="180" vm="5523">
        <f ca="1"/>
        <v>13.48</v>
      </c>
      <c r="O1869" s="180" vm="5671">
        <f ca="1"/>
        <v>826363</v>
      </c>
      <c r="Q1869" s="182">
        <f t="shared" ca="1" si="59"/>
        <v>2.2059718064732257E-2</v>
      </c>
    </row>
    <row r="1870" spans="1:17" x14ac:dyDescent="0.25">
      <c r="A1870" s="178">
        <f t="shared" si="60"/>
        <v>1866</v>
      </c>
      <c r="B1870" s="178" vm="5663">
        <f ca="1"/>
        <v>44923</v>
      </c>
      <c r="C1870" s="178" vm="5664">
        <f ca="1"/>
        <v>105.17</v>
      </c>
      <c r="D1870" s="178" vm="5665">
        <f ca="1"/>
        <v>108.1</v>
      </c>
      <c r="E1870" s="178" vm="5666">
        <f ca="1"/>
        <v>108.5531</v>
      </c>
      <c r="F1870" s="178" vm="4818">
        <f ca="1"/>
        <v>103.36</v>
      </c>
      <c r="G1870" s="178" vm="5667">
        <f ca="1"/>
        <v>1178965</v>
      </c>
      <c r="I1870" s="178">
        <f ca="1"/>
        <v>644</v>
      </c>
      <c r="J1870" s="180" vm="5661">
        <f ca="1"/>
        <v>43152</v>
      </c>
      <c r="K1870" s="180" vm="5415">
        <f ca="1"/>
        <v>13.45</v>
      </c>
      <c r="L1870" s="180" vm="5426">
        <f ca="1"/>
        <v>13.47</v>
      </c>
      <c r="M1870" s="180" vm="175">
        <f ca="1"/>
        <v>13.79</v>
      </c>
      <c r="N1870" s="180" vm="5647">
        <f ca="1"/>
        <v>13.25</v>
      </c>
      <c r="O1870" s="180" vm="5662">
        <f ca="1"/>
        <v>917489</v>
      </c>
      <c r="Q1870" s="182">
        <f t="shared" ca="1" si="59"/>
        <v>-2.2279994363129116E-3</v>
      </c>
    </row>
    <row r="1871" spans="1:17" x14ac:dyDescent="0.25">
      <c r="A1871" s="178">
        <f t="shared" si="60"/>
        <v>1867</v>
      </c>
      <c r="B1871" s="178" vm="5658">
        <f ca="1"/>
        <v>44924</v>
      </c>
      <c r="C1871" s="178" vm="884">
        <f ca="1"/>
        <v>107.69</v>
      </c>
      <c r="D1871" s="178" vm="873">
        <f ca="1"/>
        <v>105.99</v>
      </c>
      <c r="E1871" s="178" vm="5659">
        <f ca="1"/>
        <v>108.83</v>
      </c>
      <c r="F1871" s="178" vm="327">
        <f ca="1"/>
        <v>104.29</v>
      </c>
      <c r="G1871" s="178" vm="5660">
        <f ca="1"/>
        <v>1306552</v>
      </c>
      <c r="I1871" s="178">
        <f ca="1"/>
        <v>643</v>
      </c>
      <c r="J1871" s="180" vm="5655">
        <f ca="1"/>
        <v>43151</v>
      </c>
      <c r="K1871" s="180" vm="5523">
        <f ca="1"/>
        <v>13.48</v>
      </c>
      <c r="L1871" s="180" vm="5656">
        <f ca="1"/>
        <v>13.14</v>
      </c>
      <c r="M1871" s="180" vm="5397">
        <f ca="1"/>
        <v>13.55</v>
      </c>
      <c r="N1871" s="180" vm="5446">
        <f ca="1"/>
        <v>13.11</v>
      </c>
      <c r="O1871" s="180" vm="5657">
        <f ca="1"/>
        <v>807060</v>
      </c>
      <c r="Q1871" s="182">
        <f t="shared" ca="1" si="59"/>
        <v>1.72095530519298E-2</v>
      </c>
    </row>
    <row r="1872" spans="1:17" x14ac:dyDescent="0.25">
      <c r="A1872" s="178">
        <f t="shared" si="60"/>
        <v>1868</v>
      </c>
      <c r="B1872" s="178" vm="5651">
        <f ca="1"/>
        <v>44925</v>
      </c>
      <c r="C1872" s="178" vm="840">
        <f ca="1"/>
        <v>108.43</v>
      </c>
      <c r="D1872" s="178" vm="1251">
        <f ca="1"/>
        <v>105.77</v>
      </c>
      <c r="E1872" s="178" vm="5652">
        <f ca="1"/>
        <v>108.51</v>
      </c>
      <c r="F1872" s="178" vm="5653">
        <f ca="1"/>
        <v>104.86</v>
      </c>
      <c r="G1872" s="178" vm="5654">
        <f ca="1"/>
        <v>940039</v>
      </c>
      <c r="I1872" s="178">
        <f ca="1"/>
        <v>642</v>
      </c>
      <c r="J1872" s="180" vm="5646">
        <f ca="1"/>
        <v>43147</v>
      </c>
      <c r="K1872" s="180" vm="5647">
        <f ca="1"/>
        <v>13.25</v>
      </c>
      <c r="L1872" s="180" vm="5648">
        <f ca="1"/>
        <v>13.2</v>
      </c>
      <c r="M1872" s="180" vm="5472">
        <f ca="1"/>
        <v>13.65</v>
      </c>
      <c r="N1872" s="180" vm="5649">
        <f ca="1"/>
        <v>13.13</v>
      </c>
      <c r="O1872" s="180" vm="5650">
        <f ca="1"/>
        <v>763373</v>
      </c>
      <c r="Q1872" s="182">
        <f t="shared" ca="1" si="59"/>
        <v>-7.5443232548523108E-4</v>
      </c>
    </row>
    <row r="1873" spans="1:17" x14ac:dyDescent="0.25">
      <c r="A1873" s="178">
        <f t="shared" si="60"/>
        <v>1869</v>
      </c>
      <c r="B1873" s="178" vm="5640">
        <f ca="1"/>
        <v>44929</v>
      </c>
      <c r="C1873" s="178" vm="5641">
        <f ca="1"/>
        <v>106.81</v>
      </c>
      <c r="D1873" s="178" vm="5642">
        <f ca="1"/>
        <v>109.89</v>
      </c>
      <c r="E1873" s="178" vm="5643">
        <f ca="1"/>
        <v>110.61</v>
      </c>
      <c r="F1873" s="178" vm="5644">
        <f ca="1"/>
        <v>105.78</v>
      </c>
      <c r="G1873" s="178" vm="5645">
        <f ca="1"/>
        <v>1336497</v>
      </c>
      <c r="I1873" s="178">
        <f ca="1"/>
        <v>641</v>
      </c>
      <c r="J1873" s="180" vm="5636">
        <f ca="1"/>
        <v>43146</v>
      </c>
      <c r="K1873" s="180" vm="5637">
        <f ca="1"/>
        <v>13.26</v>
      </c>
      <c r="L1873" s="180" vm="5436">
        <f ca="1"/>
        <v>13.41</v>
      </c>
      <c r="M1873" s="180" vm="5638">
        <f ca="1"/>
        <v>13.44</v>
      </c>
      <c r="N1873" s="180" vm="5310">
        <f ca="1"/>
        <v>13.03</v>
      </c>
      <c r="O1873" s="180" vm="5639">
        <f ca="1"/>
        <v>328761</v>
      </c>
      <c r="Q1873" s="182">
        <f t="shared" ca="1" si="59"/>
        <v>-2.2598879674374786E-3</v>
      </c>
    </row>
    <row r="1874" spans="1:17" x14ac:dyDescent="0.25">
      <c r="A1874" s="178">
        <f t="shared" si="60"/>
        <v>1870</v>
      </c>
      <c r="B1874" s="178" vm="5633">
        <f ca="1"/>
        <v>44930</v>
      </c>
      <c r="C1874" s="178" vm="1643">
        <f ca="1"/>
        <v>108.53</v>
      </c>
      <c r="D1874" s="178" vm="1763">
        <f ca="1"/>
        <v>108.25</v>
      </c>
      <c r="E1874" s="178" vm="5634">
        <f ca="1"/>
        <v>110.13</v>
      </c>
      <c r="F1874" s="178" vm="146">
        <f ca="1"/>
        <v>107.3</v>
      </c>
      <c r="G1874" s="178" vm="5635">
        <f ca="1"/>
        <v>1280440</v>
      </c>
      <c r="I1874" s="178">
        <f ca="1"/>
        <v>640</v>
      </c>
      <c r="J1874" s="180" vm="5628">
        <f ca="1"/>
        <v>43145</v>
      </c>
      <c r="K1874" s="180" vm="5629">
        <f ca="1"/>
        <v>13.29</v>
      </c>
      <c r="L1874" s="180" vm="5630">
        <f ca="1"/>
        <v>12.76</v>
      </c>
      <c r="M1874" s="180" vm="5407">
        <f ca="1"/>
        <v>13.35</v>
      </c>
      <c r="N1874" s="180" vm="5631">
        <f ca="1"/>
        <v>12.71</v>
      </c>
      <c r="O1874" s="180" vm="5632">
        <f ca="1"/>
        <v>904150</v>
      </c>
      <c r="Q1874" s="182">
        <f t="shared" ca="1" si="59"/>
        <v>2.9784561357527495E-2</v>
      </c>
    </row>
    <row r="1875" spans="1:17" x14ac:dyDescent="0.25">
      <c r="A1875" s="178">
        <f t="shared" si="60"/>
        <v>1871</v>
      </c>
      <c r="B1875" s="178" vm="5624">
        <f ca="1"/>
        <v>44931</v>
      </c>
      <c r="C1875" s="178" vm="432">
        <f ca="1"/>
        <v>109.95</v>
      </c>
      <c r="D1875" s="178" vm="4838">
        <f ca="1"/>
        <v>107.17</v>
      </c>
      <c r="E1875" s="178" vm="5625">
        <f ca="1"/>
        <v>110.49</v>
      </c>
      <c r="F1875" s="178" vm="5626">
        <f ca="1"/>
        <v>104.45</v>
      </c>
      <c r="G1875" s="178" vm="5627">
        <f ca="1"/>
        <v>1076424</v>
      </c>
      <c r="I1875" s="178">
        <f ca="1"/>
        <v>639</v>
      </c>
      <c r="J1875" s="180" vm="5619">
        <f ca="1"/>
        <v>43144</v>
      </c>
      <c r="K1875" s="180" vm="5265">
        <f ca="1"/>
        <v>12.9</v>
      </c>
      <c r="L1875" s="180" vm="5620">
        <f ca="1"/>
        <v>12.77</v>
      </c>
      <c r="M1875" s="180" vm="5621">
        <f ca="1"/>
        <v>13.08</v>
      </c>
      <c r="N1875" s="180" vm="5622">
        <f ca="1"/>
        <v>12.6462</v>
      </c>
      <c r="O1875" s="180" vm="5623">
        <f ca="1"/>
        <v>351573</v>
      </c>
      <c r="Q1875" s="182">
        <f t="shared" ca="1" si="59"/>
        <v>1.2480661223609224E-2</v>
      </c>
    </row>
    <row r="1876" spans="1:17" x14ac:dyDescent="0.25">
      <c r="A1876" s="178">
        <f t="shared" si="60"/>
        <v>1872</v>
      </c>
      <c r="B1876" s="178" vm="5614">
        <f ca="1"/>
        <v>44932</v>
      </c>
      <c r="C1876" s="178" vm="5615">
        <f ca="1"/>
        <v>111.11</v>
      </c>
      <c r="D1876" s="178" vm="5616">
        <f ca="1"/>
        <v>110.37</v>
      </c>
      <c r="E1876" s="178" vm="5617">
        <f ca="1"/>
        <v>115.99</v>
      </c>
      <c r="F1876" s="178" vm="1364">
        <f ca="1"/>
        <v>109.84</v>
      </c>
      <c r="G1876" s="178" vm="5618">
        <f ca="1"/>
        <v>1810820</v>
      </c>
      <c r="I1876" s="178">
        <f ca="1"/>
        <v>638</v>
      </c>
      <c r="J1876" s="180" vm="5610">
        <f ca="1"/>
        <v>43143</v>
      </c>
      <c r="K1876" s="180" vm="5611">
        <f ca="1"/>
        <v>12.74</v>
      </c>
      <c r="L1876" s="180" vm="5612">
        <f ca="1"/>
        <v>12.94</v>
      </c>
      <c r="M1876" s="180" vm="5256">
        <f ca="1"/>
        <v>13.04</v>
      </c>
      <c r="N1876" s="180" vm="5254">
        <f ca="1"/>
        <v>12.55</v>
      </c>
      <c r="O1876" s="180" vm="5613">
        <f ca="1"/>
        <v>2096170</v>
      </c>
      <c r="Q1876" s="182">
        <f t="shared" ca="1" si="59"/>
        <v>-1.0929070532190317E-2</v>
      </c>
    </row>
    <row r="1877" spans="1:17" x14ac:dyDescent="0.25">
      <c r="A1877" s="178">
        <f t="shared" si="60"/>
        <v>1873</v>
      </c>
      <c r="B1877" s="178" vm="5605">
        <f ca="1"/>
        <v>44935</v>
      </c>
      <c r="C1877" s="178" vm="5606">
        <f ca="1"/>
        <v>113.43</v>
      </c>
      <c r="D1877" s="178" vm="5607">
        <f ca="1"/>
        <v>110.875</v>
      </c>
      <c r="E1877" s="178" vm="5608">
        <f ca="1"/>
        <v>114.86</v>
      </c>
      <c r="F1877" s="178" vm="1112">
        <f ca="1"/>
        <v>108.88</v>
      </c>
      <c r="G1877" s="178" vm="5609">
        <f ca="1"/>
        <v>1492174</v>
      </c>
      <c r="I1877" s="178">
        <f ca="1"/>
        <v>637</v>
      </c>
      <c r="J1877" s="180" vm="5599">
        <f ca="1"/>
        <v>43140</v>
      </c>
      <c r="K1877" s="180" vm="5600">
        <f ca="1"/>
        <v>12.88</v>
      </c>
      <c r="L1877" s="180" vm="5601">
        <f ca="1"/>
        <v>12.83</v>
      </c>
      <c r="M1877" s="180" vm="5602">
        <f ca="1"/>
        <v>13.01</v>
      </c>
      <c r="N1877" s="180" vm="5603">
        <f ca="1"/>
        <v>12.46</v>
      </c>
      <c r="O1877" s="180" vm="5604">
        <f ca="1"/>
        <v>763680</v>
      </c>
      <c r="Q1877" s="182">
        <f t="shared" ca="1" si="59"/>
        <v>1.9600784313807806E-2</v>
      </c>
    </row>
    <row r="1878" spans="1:17" x14ac:dyDescent="0.25">
      <c r="A1878" s="178">
        <f t="shared" si="60"/>
        <v>1874</v>
      </c>
      <c r="B1878" s="178" vm="5594">
        <f ca="1"/>
        <v>44936</v>
      </c>
      <c r="C1878" s="178" vm="5595">
        <f ca="1"/>
        <v>115.27</v>
      </c>
      <c r="D1878" s="178" vm="5596">
        <f ca="1"/>
        <v>112.17</v>
      </c>
      <c r="E1878" s="178" vm="5597">
        <f ca="1"/>
        <v>115.38</v>
      </c>
      <c r="F1878" s="178" vm="1136">
        <f ca="1"/>
        <v>109.65</v>
      </c>
      <c r="G1878" s="178" vm="5598">
        <f ca="1"/>
        <v>1716648</v>
      </c>
      <c r="I1878" s="178">
        <f ca="1"/>
        <v>636</v>
      </c>
      <c r="J1878" s="180" vm="5591">
        <f ca="1"/>
        <v>43139</v>
      </c>
      <c r="K1878" s="180" vm="5289">
        <f ca="1"/>
        <v>12.63</v>
      </c>
      <c r="L1878" s="180" vm="5592">
        <f ca="1"/>
        <v>13.12</v>
      </c>
      <c r="M1878" s="180" vm="5592">
        <f ca="1"/>
        <v>13.12</v>
      </c>
      <c r="N1878" s="180" vm="5254">
        <f ca="1"/>
        <v>12.55</v>
      </c>
      <c r="O1878" s="180" vm="5593">
        <f ca="1"/>
        <v>1395033</v>
      </c>
      <c r="Q1878" s="182">
        <f t="shared" ca="1" si="59"/>
        <v>-4.1106989534771397E-2</v>
      </c>
    </row>
    <row r="1879" spans="1:17" x14ac:dyDescent="0.25">
      <c r="A1879" s="178">
        <f t="shared" si="60"/>
        <v>1875</v>
      </c>
      <c r="B1879" s="178" vm="5585">
        <f ca="1"/>
        <v>44937</v>
      </c>
      <c r="C1879" s="178" vm="5586">
        <f ca="1"/>
        <v>122.45</v>
      </c>
      <c r="D1879" s="178" vm="5587">
        <f ca="1"/>
        <v>116.73</v>
      </c>
      <c r="E1879" s="178" vm="5588">
        <f ca="1"/>
        <v>124.15</v>
      </c>
      <c r="F1879" s="178" vm="5589">
        <f ca="1"/>
        <v>116.15</v>
      </c>
      <c r="G1879" s="178" vm="5590">
        <f ca="1"/>
        <v>2078914</v>
      </c>
      <c r="I1879" s="178">
        <f ca="1"/>
        <v>635</v>
      </c>
      <c r="J1879" s="180" vm="5581">
        <f ca="1"/>
        <v>43138</v>
      </c>
      <c r="K1879" s="180" vm="5582">
        <f ca="1"/>
        <v>13.16</v>
      </c>
      <c r="L1879" s="180" vm="5287">
        <f ca="1"/>
        <v>13</v>
      </c>
      <c r="M1879" s="180" vm="5320">
        <f ca="1"/>
        <v>13.34</v>
      </c>
      <c r="N1879" s="180" vm="5583">
        <f ca="1"/>
        <v>12.811500000000001</v>
      </c>
      <c r="O1879" s="180" vm="5584">
        <f ca="1"/>
        <v>467626</v>
      </c>
      <c r="Q1879" s="182">
        <f t="shared" ca="1" si="59"/>
        <v>1.2232568435634451E-2</v>
      </c>
    </row>
    <row r="1880" spans="1:17" x14ac:dyDescent="0.25">
      <c r="A1880" s="178">
        <f t="shared" si="60"/>
        <v>1876</v>
      </c>
      <c r="B1880" s="178" vm="5576">
        <f ca="1"/>
        <v>44938</v>
      </c>
      <c r="C1880" s="178" vm="5577">
        <f ca="1"/>
        <v>127.11</v>
      </c>
      <c r="D1880" s="178" vm="5578">
        <f ca="1"/>
        <v>124.02</v>
      </c>
      <c r="E1880" s="178" vm="5243">
        <f ca="1"/>
        <v>127.4</v>
      </c>
      <c r="F1880" s="178" vm="5579">
        <f ca="1"/>
        <v>121.38</v>
      </c>
      <c r="G1880" s="178" vm="5580">
        <f ca="1"/>
        <v>1694504</v>
      </c>
      <c r="I1880" s="178">
        <f ca="1"/>
        <v>634</v>
      </c>
      <c r="J1880" s="180" vm="5572">
        <f ca="1"/>
        <v>43137</v>
      </c>
      <c r="K1880" s="180" vm="5287">
        <f ca="1"/>
        <v>13</v>
      </c>
      <c r="L1880" s="180" vm="5573">
        <f ca="1"/>
        <v>12.45</v>
      </c>
      <c r="M1880" s="180" vm="5299">
        <f ca="1"/>
        <v>13.1</v>
      </c>
      <c r="N1880" s="180" vm="5574">
        <f ca="1"/>
        <v>12.32</v>
      </c>
      <c r="O1880" s="180" vm="5575">
        <f ca="1"/>
        <v>930155</v>
      </c>
      <c r="Q1880" s="182">
        <f t="shared" ca="1" si="59"/>
        <v>1.0050335853501506E-2</v>
      </c>
    </row>
    <row r="1881" spans="1:17" x14ac:dyDescent="0.25">
      <c r="A1881" s="178">
        <f t="shared" si="60"/>
        <v>1877</v>
      </c>
      <c r="B1881" s="178" vm="5567">
        <f ca="1"/>
        <v>44939</v>
      </c>
      <c r="C1881" s="178" vm="5568">
        <f ca="1"/>
        <v>125.82</v>
      </c>
      <c r="D1881" s="178" vm="5517">
        <f ca="1"/>
        <v>125</v>
      </c>
      <c r="E1881" s="178" vm="5569">
        <f ca="1"/>
        <v>127.6581</v>
      </c>
      <c r="F1881" s="178" vm="5570">
        <f ca="1"/>
        <v>122.715</v>
      </c>
      <c r="G1881" s="178" vm="5571">
        <f ca="1"/>
        <v>1459323</v>
      </c>
      <c r="I1881" s="178">
        <f ca="1"/>
        <v>633</v>
      </c>
      <c r="J1881" s="180" vm="5564">
        <f ca="1"/>
        <v>43136</v>
      </c>
      <c r="K1881" s="180" vm="5565">
        <f ca="1"/>
        <v>12.87</v>
      </c>
      <c r="L1881" s="180" vm="5557">
        <f ca="1"/>
        <v>13.33</v>
      </c>
      <c r="M1881" s="180" vm="185">
        <f ca="1"/>
        <v>13.51</v>
      </c>
      <c r="N1881" s="180" vm="5328">
        <f ca="1"/>
        <v>12.86</v>
      </c>
      <c r="O1881" s="180" vm="5566">
        <f ca="1"/>
        <v>1098031</v>
      </c>
      <c r="Q1881" s="182">
        <f t="shared" ca="1" si="59"/>
        <v>-4.5565968814237426E-2</v>
      </c>
    </row>
    <row r="1882" spans="1:17" x14ac:dyDescent="0.25">
      <c r="A1882" s="178">
        <f t="shared" si="60"/>
        <v>1878</v>
      </c>
      <c r="B1882" s="178" vm="5559">
        <f ca="1"/>
        <v>44943</v>
      </c>
      <c r="C1882" s="178" vm="3222">
        <f ca="1"/>
        <v>128.05000000000001</v>
      </c>
      <c r="D1882" s="178" vm="5560">
        <f ca="1"/>
        <v>125.51</v>
      </c>
      <c r="E1882" s="178" vm="5561">
        <f ca="1"/>
        <v>129.01</v>
      </c>
      <c r="F1882" s="178" vm="5562">
        <f ca="1"/>
        <v>124.88</v>
      </c>
      <c r="G1882" s="178" vm="5563">
        <f ca="1"/>
        <v>1073578</v>
      </c>
      <c r="I1882" s="178">
        <f ca="1"/>
        <v>632</v>
      </c>
      <c r="J1882" s="180" vm="5554">
        <f ca="1"/>
        <v>43133</v>
      </c>
      <c r="K1882" s="180" vm="5426">
        <f ca="1"/>
        <v>13.47</v>
      </c>
      <c r="L1882" s="180" vm="5555">
        <f ca="1"/>
        <v>13.83</v>
      </c>
      <c r="M1882" s="180" vm="5556">
        <f ca="1"/>
        <v>13.98</v>
      </c>
      <c r="N1882" s="180" vm="5557">
        <f ca="1"/>
        <v>13.33</v>
      </c>
      <c r="O1882" s="180" vm="5558">
        <f ca="1"/>
        <v>602772</v>
      </c>
      <c r="Q1882" s="182">
        <f t="shared" ca="1" si="59"/>
        <v>-2.2753275163239804E-2</v>
      </c>
    </row>
    <row r="1883" spans="1:17" x14ac:dyDescent="0.25">
      <c r="A1883" s="178">
        <f t="shared" si="60"/>
        <v>1879</v>
      </c>
      <c r="B1883" s="178" vm="5549">
        <f ca="1"/>
        <v>44944</v>
      </c>
      <c r="C1883" s="178" vm="2950">
        <f ca="1"/>
        <v>127.47</v>
      </c>
      <c r="D1883" s="178" vm="5550">
        <f ca="1"/>
        <v>128.72</v>
      </c>
      <c r="E1883" s="178" vm="5551">
        <f ca="1"/>
        <v>131.1799</v>
      </c>
      <c r="F1883" s="178" vm="5552">
        <f ca="1"/>
        <v>127.13</v>
      </c>
      <c r="G1883" s="178" vm="5553">
        <f ca="1"/>
        <v>1352126</v>
      </c>
      <c r="I1883" s="178">
        <f ca="1"/>
        <v>631</v>
      </c>
      <c r="J1883" s="180" vm="5545">
        <f ca="1"/>
        <v>43132</v>
      </c>
      <c r="K1883" s="180" vm="303">
        <f ca="1"/>
        <v>13.78</v>
      </c>
      <c r="L1883" s="180" vm="5546">
        <f ca="1"/>
        <v>13.37</v>
      </c>
      <c r="M1883" s="180" vm="175">
        <f ca="1"/>
        <v>13.79</v>
      </c>
      <c r="N1883" s="180" vm="5547">
        <f ca="1"/>
        <v>13.204800000000001</v>
      </c>
      <c r="O1883" s="180" vm="5548">
        <f ca="1"/>
        <v>1005676</v>
      </c>
      <c r="Q1883" s="182">
        <f t="shared" ca="1" si="59"/>
        <v>1.9788113613404906E-2</v>
      </c>
    </row>
    <row r="1884" spans="1:17" x14ac:dyDescent="0.25">
      <c r="A1884" s="178">
        <f t="shared" si="60"/>
        <v>1880</v>
      </c>
      <c r="B1884" s="178" vm="5539">
        <f ca="1"/>
        <v>44945</v>
      </c>
      <c r="C1884" s="178" vm="5540">
        <f ca="1"/>
        <v>121.43</v>
      </c>
      <c r="D1884" s="178" vm="5541">
        <f ca="1"/>
        <v>125.6</v>
      </c>
      <c r="E1884" s="178" vm="5542">
        <f ca="1"/>
        <v>125.8</v>
      </c>
      <c r="F1884" s="178" vm="5543">
        <f ca="1"/>
        <v>121.22</v>
      </c>
      <c r="G1884" s="178" vm="5544">
        <f ca="1"/>
        <v>1729449</v>
      </c>
      <c r="I1884" s="178">
        <f ca="1"/>
        <v>630</v>
      </c>
      <c r="J1884" s="180" vm="5536">
        <f ca="1"/>
        <v>43131</v>
      </c>
      <c r="K1884" s="180" vm="185">
        <f ca="1"/>
        <v>13.51</v>
      </c>
      <c r="L1884" s="180" vm="5537">
        <f ca="1"/>
        <v>13.72</v>
      </c>
      <c r="M1884" s="180" vm="5456">
        <f ca="1"/>
        <v>13.88</v>
      </c>
      <c r="N1884" s="180" vm="5523">
        <f ca="1"/>
        <v>13.48</v>
      </c>
      <c r="O1884" s="180" vm="5538">
        <f ca="1"/>
        <v>607215</v>
      </c>
      <c r="Q1884" s="182">
        <f t="shared" ca="1" si="59"/>
        <v>-1.6153067807772273E-2</v>
      </c>
    </row>
    <row r="1885" spans="1:17" x14ac:dyDescent="0.25">
      <c r="A1885" s="178">
        <f t="shared" si="60"/>
        <v>1881</v>
      </c>
      <c r="B1885" s="178" vm="5531">
        <f ca="1"/>
        <v>44946</v>
      </c>
      <c r="C1885" s="178" vm="5532">
        <f ca="1"/>
        <v>122.4</v>
      </c>
      <c r="D1885" s="178" vm="5305">
        <f ca="1"/>
        <v>122.94</v>
      </c>
      <c r="E1885" s="178" vm="5533">
        <f ca="1"/>
        <v>124.6296</v>
      </c>
      <c r="F1885" s="178" vm="5534">
        <f ca="1"/>
        <v>121.24</v>
      </c>
      <c r="G1885" s="178" vm="5535">
        <f ca="1"/>
        <v>1403767</v>
      </c>
      <c r="I1885" s="178">
        <f ca="1"/>
        <v>629</v>
      </c>
      <c r="J1885" s="180" vm="5529">
        <f ca="1"/>
        <v>43130</v>
      </c>
      <c r="K1885" s="180" vm="342">
        <f ca="1"/>
        <v>13.73</v>
      </c>
      <c r="L1885" s="180" vm="5472">
        <f ca="1"/>
        <v>13.65</v>
      </c>
      <c r="M1885" s="180" vm="233">
        <f ca="1"/>
        <v>13.95</v>
      </c>
      <c r="N1885" s="180" vm="208">
        <f ca="1"/>
        <v>13.58</v>
      </c>
      <c r="O1885" s="180" vm="5530">
        <f ca="1"/>
        <v>817808</v>
      </c>
      <c r="Q1885" s="182">
        <f t="shared" ca="1" si="59"/>
        <v>-2.9090929606837243E-3</v>
      </c>
    </row>
    <row r="1886" spans="1:17" x14ac:dyDescent="0.25">
      <c r="A1886" s="178">
        <f t="shared" si="60"/>
        <v>1882</v>
      </c>
      <c r="B1886" s="178" vm="5525">
        <f ca="1"/>
        <v>44949</v>
      </c>
      <c r="C1886" s="178" vm="3051">
        <f ca="1"/>
        <v>125.59</v>
      </c>
      <c r="D1886" s="178" vm="5526">
        <f ca="1"/>
        <v>122.73</v>
      </c>
      <c r="E1886" s="178" vm="5261">
        <f ca="1"/>
        <v>126.33</v>
      </c>
      <c r="F1886" s="178" vm="5527">
        <f ca="1"/>
        <v>121.92010000000001</v>
      </c>
      <c r="G1886" s="178" vm="5528">
        <f ca="1"/>
        <v>1317781</v>
      </c>
      <c r="I1886" s="178">
        <f ca="1"/>
        <v>628</v>
      </c>
      <c r="J1886" s="180" vm="5520">
        <f ca="1"/>
        <v>43129</v>
      </c>
      <c r="K1886" s="180" vm="5521">
        <f ca="1"/>
        <v>13.77</v>
      </c>
      <c r="L1886" s="180" vm="5445">
        <f ca="1"/>
        <v>13.74</v>
      </c>
      <c r="M1886" s="180" vm="5522">
        <f ca="1"/>
        <v>13.9</v>
      </c>
      <c r="N1886" s="180" vm="5523">
        <f ca="1"/>
        <v>13.48</v>
      </c>
      <c r="O1886" s="180" vm="5524">
        <f ca="1"/>
        <v>804857</v>
      </c>
      <c r="Q1886" s="182">
        <f t="shared" ca="1" si="59"/>
        <v>-3.6245055989603601E-3</v>
      </c>
    </row>
    <row r="1887" spans="1:17" x14ac:dyDescent="0.25">
      <c r="A1887" s="178">
        <f t="shared" si="60"/>
        <v>1883</v>
      </c>
      <c r="B1887" s="178" vm="5515">
        <f ca="1"/>
        <v>44950</v>
      </c>
      <c r="C1887" s="178" vm="5516">
        <f ca="1"/>
        <v>123.24</v>
      </c>
      <c r="D1887" s="178" vm="3041">
        <f ca="1"/>
        <v>124.1</v>
      </c>
      <c r="E1887" s="178" vm="5517">
        <f ca="1"/>
        <v>125</v>
      </c>
      <c r="F1887" s="178" vm="5518">
        <f ca="1"/>
        <v>122.05</v>
      </c>
      <c r="G1887" s="178" vm="5519">
        <f ca="1"/>
        <v>1326069</v>
      </c>
      <c r="I1887" s="178">
        <f ca="1"/>
        <v>627</v>
      </c>
      <c r="J1887" s="180" vm="5511">
        <f ca="1"/>
        <v>43126</v>
      </c>
      <c r="K1887" s="180" vm="341">
        <f ca="1"/>
        <v>13.82</v>
      </c>
      <c r="L1887" s="180" vm="5512">
        <f ca="1"/>
        <v>13.81</v>
      </c>
      <c r="M1887" s="180" vm="233">
        <f ca="1"/>
        <v>13.95</v>
      </c>
      <c r="N1887" s="180" vm="5513">
        <f ca="1"/>
        <v>13.734999999999999</v>
      </c>
      <c r="O1887" s="180" vm="5514">
        <f ca="1"/>
        <v>583033</v>
      </c>
      <c r="Q1887" s="182">
        <f t="shared" ca="1" si="59"/>
        <v>1.448226176364748E-3</v>
      </c>
    </row>
    <row r="1888" spans="1:17" x14ac:dyDescent="0.25">
      <c r="A1888" s="178">
        <f t="shared" si="60"/>
        <v>1884</v>
      </c>
      <c r="B1888" s="178" vm="5506">
        <f ca="1"/>
        <v>44951</v>
      </c>
      <c r="C1888" s="178" vm="5507">
        <f ca="1"/>
        <v>123.34</v>
      </c>
      <c r="D1888" s="178" vm="5508">
        <f ca="1"/>
        <v>120.62</v>
      </c>
      <c r="E1888" s="178" vm="2400">
        <f ca="1"/>
        <v>123.36</v>
      </c>
      <c r="F1888" s="178" vm="5509">
        <f ca="1"/>
        <v>118.02</v>
      </c>
      <c r="G1888" s="178" vm="5510">
        <f ca="1"/>
        <v>1206924</v>
      </c>
      <c r="I1888" s="178">
        <f ca="1"/>
        <v>626</v>
      </c>
      <c r="J1888" s="180" vm="5502">
        <f ca="1"/>
        <v>43125</v>
      </c>
      <c r="K1888" s="180" vm="5503">
        <f ca="1"/>
        <v>13.8</v>
      </c>
      <c r="L1888" s="180" vm="5473">
        <f ca="1"/>
        <v>14.09</v>
      </c>
      <c r="M1888" s="180" vm="173">
        <f ca="1"/>
        <v>14.15</v>
      </c>
      <c r="N1888" s="180" vm="5504">
        <f ca="1"/>
        <v>13.53</v>
      </c>
      <c r="O1888" s="180" vm="5505">
        <f ca="1"/>
        <v>883509</v>
      </c>
      <c r="Q1888" s="182">
        <f t="shared" ca="1" si="59"/>
        <v>-1.4388737452099556E-2</v>
      </c>
    </row>
    <row r="1889" spans="1:17" x14ac:dyDescent="0.25">
      <c r="A1889" s="178">
        <f t="shared" si="60"/>
        <v>1885</v>
      </c>
      <c r="B1889" s="178" vm="5497">
        <f ca="1"/>
        <v>44952</v>
      </c>
      <c r="C1889" s="178" vm="2331">
        <f ca="1"/>
        <v>121.05</v>
      </c>
      <c r="D1889" s="178" vm="5498">
        <f ca="1"/>
        <v>124.83</v>
      </c>
      <c r="E1889" s="178" vm="5499">
        <f ca="1"/>
        <v>125.69</v>
      </c>
      <c r="F1889" s="178" vm="5500">
        <f ca="1"/>
        <v>120.18</v>
      </c>
      <c r="G1889" s="178" vm="5501">
        <f ca="1"/>
        <v>1095030</v>
      </c>
      <c r="I1889" s="178">
        <f ca="1"/>
        <v>625</v>
      </c>
      <c r="J1889" s="180" vm="5494">
        <f ca="1"/>
        <v>43124</v>
      </c>
      <c r="K1889" s="180" vm="5495">
        <f ca="1"/>
        <v>14</v>
      </c>
      <c r="L1889" s="180" vm="242">
        <f ca="1"/>
        <v>14.47</v>
      </c>
      <c r="M1889" s="180" vm="242">
        <f ca="1"/>
        <v>14.47</v>
      </c>
      <c r="N1889" s="180" vm="5456">
        <f ca="1"/>
        <v>13.88</v>
      </c>
      <c r="O1889" s="180" vm="5496">
        <f ca="1"/>
        <v>1157308</v>
      </c>
      <c r="Q1889" s="182">
        <f t="shared" ca="1" si="59"/>
        <v>-2.8170876966696335E-2</v>
      </c>
    </row>
    <row r="1890" spans="1:17" x14ac:dyDescent="0.25">
      <c r="A1890" s="178">
        <f t="shared" si="60"/>
        <v>1886</v>
      </c>
      <c r="B1890" s="178" vm="5490">
        <f ca="1"/>
        <v>44953</v>
      </c>
      <c r="C1890" s="178" vm="2951">
        <f ca="1"/>
        <v>121.32</v>
      </c>
      <c r="D1890" s="178" vm="4950">
        <f ca="1"/>
        <v>120.16</v>
      </c>
      <c r="E1890" s="178" vm="5491">
        <f ca="1"/>
        <v>122.875</v>
      </c>
      <c r="F1890" s="178" vm="5492">
        <f ca="1"/>
        <v>119.81</v>
      </c>
      <c r="G1890" s="178" vm="5493">
        <f ca="1"/>
        <v>730714</v>
      </c>
      <c r="I1890" s="178">
        <f ca="1"/>
        <v>624</v>
      </c>
      <c r="J1890" s="180" vm="5487">
        <f ca="1"/>
        <v>43123</v>
      </c>
      <c r="K1890" s="180" vm="370">
        <f ca="1"/>
        <v>14.4</v>
      </c>
      <c r="L1890" s="180" vm="5488">
        <f ca="1"/>
        <v>14.13</v>
      </c>
      <c r="M1890" s="180" vm="151">
        <f ca="1"/>
        <v>14.42</v>
      </c>
      <c r="N1890" s="180" vm="5473">
        <f ca="1"/>
        <v>14.09</v>
      </c>
      <c r="O1890" s="180" vm="5489">
        <f ca="1"/>
        <v>707210</v>
      </c>
      <c r="Q1890" s="182">
        <f t="shared" ca="1" si="59"/>
        <v>1.3282264472945667E-2</v>
      </c>
    </row>
    <row r="1891" spans="1:17" x14ac:dyDescent="0.25">
      <c r="A1891" s="178">
        <f t="shared" si="60"/>
        <v>1887</v>
      </c>
      <c r="B1891" s="178" vm="5482">
        <f ca="1"/>
        <v>44956</v>
      </c>
      <c r="C1891" s="178" vm="5483">
        <f ca="1"/>
        <v>118.08</v>
      </c>
      <c r="D1891" s="178" vm="5128">
        <f ca="1"/>
        <v>119.4</v>
      </c>
      <c r="E1891" s="178" vm="5484">
        <f ca="1"/>
        <v>121.23990000000001</v>
      </c>
      <c r="F1891" s="178" vm="5485">
        <f ca="1"/>
        <v>118.06</v>
      </c>
      <c r="G1891" s="178" vm="5486">
        <f ca="1"/>
        <v>984489</v>
      </c>
      <c r="I1891" s="178">
        <f ca="1"/>
        <v>623</v>
      </c>
      <c r="J1891" s="180" vm="5478">
        <f ca="1"/>
        <v>43122</v>
      </c>
      <c r="K1891" s="180" vm="5479">
        <f ca="1"/>
        <v>14.21</v>
      </c>
      <c r="L1891" s="180" vm="5480">
        <f ca="1"/>
        <v>13.93</v>
      </c>
      <c r="M1891" s="180" vm="5479">
        <f ca="1"/>
        <v>14.21</v>
      </c>
      <c r="N1891" s="180" vm="341">
        <f ca="1"/>
        <v>13.82</v>
      </c>
      <c r="O1891" s="180" vm="5481">
        <f ca="1"/>
        <v>770713</v>
      </c>
      <c r="Q1891" s="182">
        <f t="shared" ca="1" si="59"/>
        <v>1.7749844774782874E-2</v>
      </c>
    </row>
    <row r="1892" spans="1:17" x14ac:dyDescent="0.25">
      <c r="A1892" s="178">
        <f t="shared" si="60"/>
        <v>1888</v>
      </c>
      <c r="B1892" s="178" vm="5475">
        <f ca="1"/>
        <v>44957</v>
      </c>
      <c r="C1892" s="178" vm="4569">
        <f ca="1"/>
        <v>121.77</v>
      </c>
      <c r="D1892" s="178" vm="5476">
        <f ca="1"/>
        <v>118.13</v>
      </c>
      <c r="E1892" s="178" vm="3266">
        <f ca="1"/>
        <v>123.14</v>
      </c>
      <c r="F1892" s="178" vm="5476">
        <f ca="1"/>
        <v>118.13</v>
      </c>
      <c r="G1892" s="178" vm="5477">
        <f ca="1"/>
        <v>1401976</v>
      </c>
      <c r="I1892" s="178">
        <f ca="1"/>
        <v>622</v>
      </c>
      <c r="J1892" s="180" vm="5471">
        <f ca="1"/>
        <v>43119</v>
      </c>
      <c r="K1892" s="180" vm="264">
        <f ca="1"/>
        <v>13.96</v>
      </c>
      <c r="L1892" s="180" vm="5472">
        <f ca="1"/>
        <v>13.65</v>
      </c>
      <c r="M1892" s="180" vm="5473">
        <f ca="1"/>
        <v>14.09</v>
      </c>
      <c r="N1892" s="180" vm="5472">
        <f ca="1"/>
        <v>13.65</v>
      </c>
      <c r="O1892" s="180" vm="5474">
        <f ca="1"/>
        <v>897526</v>
      </c>
      <c r="Q1892" s="182">
        <f t="shared" ca="1" si="59"/>
        <v>2.6861869171174134E-2</v>
      </c>
    </row>
    <row r="1893" spans="1:17" x14ac:dyDescent="0.25">
      <c r="A1893" s="178">
        <f t="shared" si="60"/>
        <v>1889</v>
      </c>
      <c r="B1893" s="178" vm="5466">
        <f ca="1"/>
        <v>44958</v>
      </c>
      <c r="C1893" s="178" vm="5467">
        <f ca="1"/>
        <v>125.24</v>
      </c>
      <c r="D1893" s="178" vm="5468">
        <f ca="1"/>
        <v>122.2</v>
      </c>
      <c r="E1893" s="178" vm="3005">
        <f ca="1"/>
        <v>126.96</v>
      </c>
      <c r="F1893" s="178" vm="5469">
        <f ca="1"/>
        <v>121.35</v>
      </c>
      <c r="G1893" s="178" vm="5470">
        <f ca="1"/>
        <v>1624488</v>
      </c>
      <c r="I1893" s="178">
        <f ca="1"/>
        <v>621</v>
      </c>
      <c r="J1893" s="180" vm="5462">
        <f ca="1"/>
        <v>43118</v>
      </c>
      <c r="K1893" s="180" vm="5463">
        <f ca="1"/>
        <v>13.59</v>
      </c>
      <c r="L1893" s="180" vm="5464">
        <f ca="1"/>
        <v>13.66</v>
      </c>
      <c r="M1893" s="180" vm="285">
        <f ca="1"/>
        <v>13.92</v>
      </c>
      <c r="N1893" s="180" vm="5397">
        <f ca="1"/>
        <v>13.55</v>
      </c>
      <c r="O1893" s="180" vm="5465">
        <f ca="1"/>
        <v>800075</v>
      </c>
      <c r="Q1893" s="182">
        <f t="shared" ca="1" si="59"/>
        <v>-7.3314111373051442E-3</v>
      </c>
    </row>
    <row r="1894" spans="1:17" x14ac:dyDescent="0.25">
      <c r="A1894" s="178">
        <f t="shared" si="60"/>
        <v>1890</v>
      </c>
      <c r="B1894" s="178" vm="5458">
        <f ca="1"/>
        <v>44959</v>
      </c>
      <c r="C1894" s="178" vm="5459">
        <f ca="1"/>
        <v>125.42</v>
      </c>
      <c r="D1894" s="178" vm="3288">
        <f ca="1"/>
        <v>126.03</v>
      </c>
      <c r="E1894" s="178" vm="5325">
        <f ca="1"/>
        <v>128.80000000000001</v>
      </c>
      <c r="F1894" s="178" vm="5460">
        <f ca="1"/>
        <v>123.7</v>
      </c>
      <c r="G1894" s="178" vm="5461">
        <f ca="1"/>
        <v>1168220</v>
      </c>
      <c r="I1894" s="178">
        <f ca="1"/>
        <v>620</v>
      </c>
      <c r="J1894" s="180" vm="5454">
        <f ca="1"/>
        <v>43117</v>
      </c>
      <c r="K1894" s="180" vm="5435">
        <f ca="1"/>
        <v>13.69</v>
      </c>
      <c r="L1894" s="180" vm="5455">
        <f ca="1"/>
        <v>13.54</v>
      </c>
      <c r="M1894" s="180" vm="5456">
        <f ca="1"/>
        <v>13.88</v>
      </c>
      <c r="N1894" s="180" vm="5406">
        <f ca="1"/>
        <v>13.5</v>
      </c>
      <c r="O1894" s="180" vm="5457">
        <f ca="1"/>
        <v>716245</v>
      </c>
      <c r="Q1894" s="182">
        <f t="shared" ca="1" si="59"/>
        <v>2.1410932343491864E-2</v>
      </c>
    </row>
    <row r="1895" spans="1:17" x14ac:dyDescent="0.25">
      <c r="A1895" s="178">
        <f t="shared" si="60"/>
        <v>1891</v>
      </c>
      <c r="B1895" s="178" vm="5448">
        <f ca="1"/>
        <v>44960</v>
      </c>
      <c r="C1895" s="178" vm="5449">
        <f ca="1"/>
        <v>121.98</v>
      </c>
      <c r="D1895" s="178" vm="5450">
        <f ca="1"/>
        <v>122.9</v>
      </c>
      <c r="E1895" s="178" vm="5451">
        <f ca="1"/>
        <v>126.99</v>
      </c>
      <c r="F1895" s="178" vm="5452">
        <f ca="1"/>
        <v>120.89</v>
      </c>
      <c r="G1895" s="178" vm="5453">
        <f ca="1"/>
        <v>1945474</v>
      </c>
      <c r="I1895" s="178">
        <f ca="1"/>
        <v>619</v>
      </c>
      <c r="J1895" s="180" vm="5443">
        <f ca="1"/>
        <v>43116</v>
      </c>
      <c r="K1895" s="180" vm="5444">
        <f ca="1"/>
        <v>13.4</v>
      </c>
      <c r="L1895" s="180" vm="5445">
        <f ca="1"/>
        <v>13.74</v>
      </c>
      <c r="M1895" s="180" vm="5445">
        <f ca="1"/>
        <v>13.74</v>
      </c>
      <c r="N1895" s="180" vm="5446">
        <f ca="1"/>
        <v>13.11</v>
      </c>
      <c r="O1895" s="180" vm="5447">
        <f ca="1"/>
        <v>1318575</v>
      </c>
      <c r="Q1895" s="182">
        <f t="shared" ca="1" si="59"/>
        <v>-1.6284593764500525E-2</v>
      </c>
    </row>
    <row r="1896" spans="1:17" x14ac:dyDescent="0.25">
      <c r="A1896" s="178">
        <f t="shared" si="60"/>
        <v>1892</v>
      </c>
      <c r="B1896" s="178" vm="5438">
        <f ca="1"/>
        <v>44963</v>
      </c>
      <c r="C1896" s="178" vm="5439">
        <f ca="1"/>
        <v>118.73</v>
      </c>
      <c r="D1896" s="178" vm="522">
        <f ca="1"/>
        <v>120</v>
      </c>
      <c r="E1896" s="178" vm="5440">
        <f ca="1"/>
        <v>121.14</v>
      </c>
      <c r="F1896" s="178" vm="5441">
        <f ca="1"/>
        <v>117.2</v>
      </c>
      <c r="G1896" s="178" vm="5442">
        <f ca="1"/>
        <v>1446253</v>
      </c>
      <c r="I1896" s="178">
        <f ca="1"/>
        <v>618</v>
      </c>
      <c r="J1896" s="180" vm="5434">
        <f ca="1"/>
        <v>43112</v>
      </c>
      <c r="K1896" s="180" vm="429">
        <f ca="1"/>
        <v>13.62</v>
      </c>
      <c r="L1896" s="180" vm="5435">
        <f ca="1"/>
        <v>13.69</v>
      </c>
      <c r="M1896" s="180" vm="5435">
        <f ca="1"/>
        <v>13.69</v>
      </c>
      <c r="N1896" s="180" vm="5436">
        <f ca="1"/>
        <v>13.41</v>
      </c>
      <c r="O1896" s="180" vm="5437">
        <f ca="1"/>
        <v>721350</v>
      </c>
      <c r="Q1896" s="182">
        <f t="shared" ca="1" si="59"/>
        <v>7.3448405799165617E-4</v>
      </c>
    </row>
    <row r="1897" spans="1:17" x14ac:dyDescent="0.25">
      <c r="A1897" s="178">
        <f t="shared" si="60"/>
        <v>1893</v>
      </c>
      <c r="B1897" s="178" vm="5429">
        <f ca="1"/>
        <v>44964</v>
      </c>
      <c r="C1897" s="178" vm="5430">
        <f ca="1"/>
        <v>120.56</v>
      </c>
      <c r="D1897" s="178" vm="5431">
        <f ca="1"/>
        <v>118.48</v>
      </c>
      <c r="E1897" s="178" vm="5190">
        <f ca="1"/>
        <v>121.26</v>
      </c>
      <c r="F1897" s="178" vm="5432">
        <f ca="1"/>
        <v>115.81</v>
      </c>
      <c r="G1897" s="178" vm="5433">
        <f ca="1"/>
        <v>1459511</v>
      </c>
      <c r="I1897" s="178">
        <f ca="1"/>
        <v>617</v>
      </c>
      <c r="J1897" s="180" vm="5424">
        <f ca="1"/>
        <v>43111</v>
      </c>
      <c r="K1897" s="180" vm="5425">
        <f ca="1"/>
        <v>13.61</v>
      </c>
      <c r="L1897" s="180" vm="5426">
        <f ca="1"/>
        <v>13.47</v>
      </c>
      <c r="M1897" s="180" vm="5427">
        <f ca="1"/>
        <v>13.7201</v>
      </c>
      <c r="N1897" s="180" vm="184">
        <f ca="1"/>
        <v>13.36</v>
      </c>
      <c r="O1897" s="180" vm="5428">
        <f ca="1"/>
        <v>1479083</v>
      </c>
      <c r="Q1897" s="182">
        <f t="shared" ca="1" si="59"/>
        <v>1.1825710615526541E-2</v>
      </c>
    </row>
    <row r="1898" spans="1:17" x14ac:dyDescent="0.25">
      <c r="A1898" s="178">
        <f t="shared" si="60"/>
        <v>1894</v>
      </c>
      <c r="B1898" s="178" vm="5419">
        <f ca="1"/>
        <v>44965</v>
      </c>
      <c r="C1898" s="178" vm="5420">
        <f ca="1"/>
        <v>116.62</v>
      </c>
      <c r="D1898" s="178" vm="4535">
        <f ca="1"/>
        <v>118.39</v>
      </c>
      <c r="E1898" s="178" vm="5421">
        <f ca="1"/>
        <v>119.38</v>
      </c>
      <c r="F1898" s="178" vm="5422">
        <f ca="1"/>
        <v>115.84</v>
      </c>
      <c r="G1898" s="178" vm="5423">
        <f ca="1"/>
        <v>1608037</v>
      </c>
      <c r="I1898" s="178">
        <f ca="1"/>
        <v>616</v>
      </c>
      <c r="J1898" s="180" vm="5414">
        <f ca="1"/>
        <v>43110</v>
      </c>
      <c r="K1898" s="180" vm="5415">
        <f ca="1"/>
        <v>13.45</v>
      </c>
      <c r="L1898" s="180" vm="5416">
        <f ca="1"/>
        <v>13.43</v>
      </c>
      <c r="M1898" s="180" vm="5406">
        <f ca="1"/>
        <v>13.5</v>
      </c>
      <c r="N1898" s="180" vm="5417">
        <f ca="1"/>
        <v>13.07</v>
      </c>
      <c r="O1898" s="180" vm="5418">
        <f ca="1"/>
        <v>1625811</v>
      </c>
      <c r="Q1898" s="182">
        <f t="shared" ca="1" si="59"/>
        <v>-3.710579396535713E-3</v>
      </c>
    </row>
    <row r="1899" spans="1:17" x14ac:dyDescent="0.25">
      <c r="A1899" s="178">
        <f t="shared" si="60"/>
        <v>1895</v>
      </c>
      <c r="B1899" s="178" vm="5409">
        <f ca="1"/>
        <v>44966</v>
      </c>
      <c r="C1899" s="178" vm="4733">
        <f ca="1"/>
        <v>114.78</v>
      </c>
      <c r="D1899" s="178" vm="5410">
        <f ca="1"/>
        <v>119.02</v>
      </c>
      <c r="E1899" s="178" vm="5411">
        <f ca="1"/>
        <v>119.43</v>
      </c>
      <c r="F1899" s="178" vm="5412">
        <f ca="1"/>
        <v>113.9297</v>
      </c>
      <c r="G1899" s="178" vm="5413">
        <f ca="1"/>
        <v>1304480</v>
      </c>
      <c r="I1899" s="178">
        <f ca="1"/>
        <v>615</v>
      </c>
      <c r="J1899" s="180" vm="5405">
        <f ca="1"/>
        <v>43109</v>
      </c>
      <c r="K1899" s="180" vm="5406">
        <f ca="1"/>
        <v>13.5</v>
      </c>
      <c r="L1899" s="180" vm="184">
        <f ca="1"/>
        <v>13.36</v>
      </c>
      <c r="M1899" s="180" vm="244">
        <f ca="1"/>
        <v>14.3</v>
      </c>
      <c r="N1899" s="180" vm="5407">
        <f ca="1"/>
        <v>13.35</v>
      </c>
      <c r="O1899" s="180" vm="5408">
        <f ca="1"/>
        <v>2173235</v>
      </c>
      <c r="Q1899" s="182">
        <f t="shared" ca="1" si="59"/>
        <v>2.0202707317519469E-2</v>
      </c>
    </row>
    <row r="1900" spans="1:17" x14ac:dyDescent="0.25">
      <c r="A1900" s="178">
        <f t="shared" si="60"/>
        <v>1896</v>
      </c>
      <c r="B1900" s="178" vm="5399">
        <f ca="1"/>
        <v>44967</v>
      </c>
      <c r="C1900" s="178" vm="5400">
        <f ca="1"/>
        <v>115.3</v>
      </c>
      <c r="D1900" s="178" vm="5401">
        <f ca="1"/>
        <v>112.74</v>
      </c>
      <c r="E1900" s="178" vm="5402">
        <f ca="1"/>
        <v>115.86</v>
      </c>
      <c r="F1900" s="178" vm="5403">
        <f ca="1"/>
        <v>110.69</v>
      </c>
      <c r="G1900" s="178" vm="5404">
        <f ca="1"/>
        <v>1592784</v>
      </c>
      <c r="I1900" s="178">
        <f ca="1"/>
        <v>614</v>
      </c>
      <c r="J1900" s="180" vm="5394">
        <f ca="1"/>
        <v>43108</v>
      </c>
      <c r="K1900" s="180" vm="5395">
        <f ca="1"/>
        <v>13.23</v>
      </c>
      <c r="L1900" s="180" vm="5396">
        <f ca="1"/>
        <v>12.53</v>
      </c>
      <c r="M1900" s="180" vm="5397">
        <f ca="1"/>
        <v>13.55</v>
      </c>
      <c r="N1900" s="180" vm="450">
        <f ca="1"/>
        <v>12.52</v>
      </c>
      <c r="O1900" s="180" vm="5398">
        <f ca="1"/>
        <v>2862886</v>
      </c>
      <c r="Q1900" s="182">
        <f t="shared" ca="1" si="59"/>
        <v>8.1051026387653505E-2</v>
      </c>
    </row>
    <row r="1901" spans="1:17" x14ac:dyDescent="0.25">
      <c r="A1901" s="178">
        <f t="shared" si="60"/>
        <v>1897</v>
      </c>
      <c r="B1901" s="178" vm="5388">
        <f ca="1"/>
        <v>44970</v>
      </c>
      <c r="C1901" s="178" vm="5389">
        <f ca="1"/>
        <v>118.65</v>
      </c>
      <c r="D1901" s="178" vm="5390">
        <f ca="1"/>
        <v>116.44</v>
      </c>
      <c r="E1901" s="178" vm="5391">
        <f ca="1"/>
        <v>119.15</v>
      </c>
      <c r="F1901" s="178" vm="5392">
        <f ca="1"/>
        <v>112.73</v>
      </c>
      <c r="G1901" s="178" vm="5393">
        <f ca="1"/>
        <v>2069591</v>
      </c>
      <c r="I1901" s="178">
        <f ca="1"/>
        <v>613</v>
      </c>
      <c r="J1901" s="180" vm="5383">
        <f ca="1"/>
        <v>43105</v>
      </c>
      <c r="K1901" s="180" vm="5384">
        <f ca="1"/>
        <v>12.2</v>
      </c>
      <c r="L1901" s="180" vm="5385">
        <f ca="1"/>
        <v>12.05</v>
      </c>
      <c r="M1901" s="180" vm="5386">
        <f ca="1"/>
        <v>12.24</v>
      </c>
      <c r="N1901" s="180" vm="484">
        <f ca="1"/>
        <v>11.65</v>
      </c>
      <c r="O1901" s="180" vm="5387">
        <f ca="1"/>
        <v>1893067</v>
      </c>
      <c r="Q1901" s="182">
        <f t="shared" ca="1" si="59"/>
        <v>-4.0166041725334757E-2</v>
      </c>
    </row>
    <row r="1902" spans="1:17" x14ac:dyDescent="0.25">
      <c r="A1902" s="178">
        <f t="shared" si="60"/>
        <v>1898</v>
      </c>
      <c r="B1902" s="178" vm="5377">
        <f ca="1"/>
        <v>44971</v>
      </c>
      <c r="C1902" s="178" vm="5378">
        <f ca="1"/>
        <v>122.43</v>
      </c>
      <c r="D1902" s="178" vm="5379">
        <f ca="1"/>
        <v>116.52</v>
      </c>
      <c r="E1902" s="178" vm="5380">
        <f ca="1"/>
        <v>122.78</v>
      </c>
      <c r="F1902" s="178" vm="5381">
        <f ca="1"/>
        <v>116.09</v>
      </c>
      <c r="G1902" s="178" vm="5382">
        <f ca="1"/>
        <v>1893468</v>
      </c>
      <c r="I1902" s="178">
        <f ca="1"/>
        <v>612</v>
      </c>
      <c r="J1902" s="180" vm="5373">
        <f ca="1"/>
        <v>43104</v>
      </c>
      <c r="K1902" s="180" vm="5266">
        <f ca="1"/>
        <v>12.7</v>
      </c>
      <c r="L1902" s="180" vm="5374">
        <f ca="1"/>
        <v>12.91</v>
      </c>
      <c r="M1902" s="180" vm="5308">
        <f ca="1"/>
        <v>12.98</v>
      </c>
      <c r="N1902" s="180" vm="5375">
        <f ca="1"/>
        <v>12.51</v>
      </c>
      <c r="O1902" s="180" vm="5376">
        <f ca="1"/>
        <v>814038</v>
      </c>
      <c r="Q1902" s="182">
        <f t="shared" ca="1" si="59"/>
        <v>-1.562531790308087E-2</v>
      </c>
    </row>
    <row r="1903" spans="1:17" x14ac:dyDescent="0.25">
      <c r="A1903" s="178">
        <f t="shared" si="60"/>
        <v>1899</v>
      </c>
      <c r="B1903" s="178" vm="5367">
        <f ca="1"/>
        <v>44972</v>
      </c>
      <c r="C1903" s="178" vm="5368">
        <f ca="1"/>
        <v>125.67</v>
      </c>
      <c r="D1903" s="178" vm="5369">
        <f ca="1"/>
        <v>121.75</v>
      </c>
      <c r="E1903" s="178" vm="5370">
        <f ca="1"/>
        <v>125.86499999999999</v>
      </c>
      <c r="F1903" s="178" vm="5371">
        <f ca="1"/>
        <v>121.57</v>
      </c>
      <c r="G1903" s="178" vm="5372">
        <f ca="1"/>
        <v>1974032</v>
      </c>
      <c r="I1903" s="178">
        <f ca="1"/>
        <v>611</v>
      </c>
      <c r="J1903" s="180" vm="5363">
        <f ca="1"/>
        <v>43103</v>
      </c>
      <c r="K1903" s="180" vm="5265">
        <f ca="1"/>
        <v>12.9</v>
      </c>
      <c r="L1903" s="180" vm="5297">
        <f ca="1"/>
        <v>12.99</v>
      </c>
      <c r="M1903" s="180" vm="5364">
        <f ca="1"/>
        <v>13.1379</v>
      </c>
      <c r="N1903" s="180" vm="5365">
        <f ca="1"/>
        <v>12.824999999999999</v>
      </c>
      <c r="O1903" s="180" vm="5366">
        <f ca="1"/>
        <v>1200901</v>
      </c>
      <c r="Q1903" s="182">
        <f t="shared" ca="1" si="59"/>
        <v>-5.411686960726133E-3</v>
      </c>
    </row>
    <row r="1904" spans="1:17" x14ac:dyDescent="0.25">
      <c r="A1904" s="178">
        <f t="shared" si="60"/>
        <v>1900</v>
      </c>
      <c r="B1904" s="178" vm="5357">
        <f ca="1"/>
        <v>44973</v>
      </c>
      <c r="C1904" s="178" vm="5358">
        <f ca="1"/>
        <v>131.19999999999999</v>
      </c>
      <c r="D1904" s="178" vm="5359">
        <f ca="1"/>
        <v>132.85</v>
      </c>
      <c r="E1904" s="178" vm="5360">
        <f ca="1"/>
        <v>143.4999</v>
      </c>
      <c r="F1904" s="178" vm="5361">
        <f ca="1"/>
        <v>130.45500000000001</v>
      </c>
      <c r="G1904" s="178" vm="5362">
        <f ca="1"/>
        <v>5664790</v>
      </c>
      <c r="I1904" s="178">
        <f ca="1"/>
        <v>610</v>
      </c>
      <c r="J1904" s="180" vm="5354">
        <f ca="1"/>
        <v>43102</v>
      </c>
      <c r="K1904" s="180" vm="5267">
        <f ca="1"/>
        <v>12.97</v>
      </c>
      <c r="L1904" s="180" vm="5346">
        <f ca="1"/>
        <v>12.64</v>
      </c>
      <c r="M1904" s="180" vm="5308">
        <f ca="1"/>
        <v>12.98</v>
      </c>
      <c r="N1904" s="180" vm="5355">
        <f ca="1"/>
        <v>12.58</v>
      </c>
      <c r="O1904" s="180" vm="5356">
        <f ca="1"/>
        <v>779010</v>
      </c>
      <c r="Q1904" s="182">
        <f t="shared" ca="1" si="59"/>
        <v>2.5772609609641176E-2</v>
      </c>
    </row>
    <row r="1905" spans="1:17" x14ac:dyDescent="0.25">
      <c r="A1905" s="178">
        <f t="shared" si="60"/>
        <v>1901</v>
      </c>
      <c r="B1905" s="178" vm="5349">
        <f ca="1"/>
        <v>44974</v>
      </c>
      <c r="C1905" s="178" vm="5350">
        <f ca="1"/>
        <v>131.47</v>
      </c>
      <c r="D1905" s="178" vm="1824">
        <f ca="1"/>
        <v>131.29</v>
      </c>
      <c r="E1905" s="178" vm="5351">
        <f ca="1"/>
        <v>136.22</v>
      </c>
      <c r="F1905" s="178" vm="5352">
        <f ca="1"/>
        <v>129.74</v>
      </c>
      <c r="G1905" s="178" vm="5353">
        <f ca="1"/>
        <v>2440369</v>
      </c>
      <c r="I1905" s="178">
        <f ca="1"/>
        <v>609</v>
      </c>
      <c r="J1905" s="180" vm="5345">
        <f ca="1"/>
        <v>43098</v>
      </c>
      <c r="K1905" s="180" vm="5346">
        <f ca="1"/>
        <v>12.64</v>
      </c>
      <c r="L1905" s="180" vm="5287">
        <f ca="1"/>
        <v>13</v>
      </c>
      <c r="M1905" s="180" vm="5256">
        <f ca="1"/>
        <v>13.04</v>
      </c>
      <c r="N1905" s="180" vm="5347">
        <f ca="1"/>
        <v>12.625</v>
      </c>
      <c r="O1905" s="180" vm="5348">
        <f ca="1"/>
        <v>661368</v>
      </c>
      <c r="Q1905" s="182">
        <f t="shared" ca="1" si="59"/>
        <v>-2.8082968742825364E-2</v>
      </c>
    </row>
    <row r="1906" spans="1:17" x14ac:dyDescent="0.25">
      <c r="A1906" s="178">
        <f t="shared" si="60"/>
        <v>1902</v>
      </c>
      <c r="B1906" s="178" vm="5339">
        <f ca="1"/>
        <v>44978</v>
      </c>
      <c r="C1906" s="178" vm="5340">
        <f ca="1"/>
        <v>118.72</v>
      </c>
      <c r="D1906" s="178" vm="5341">
        <f ca="1"/>
        <v>129</v>
      </c>
      <c r="E1906" s="178" vm="5342">
        <f ca="1"/>
        <v>131.34</v>
      </c>
      <c r="F1906" s="178" vm="5343">
        <f ca="1"/>
        <v>118.19</v>
      </c>
      <c r="G1906" s="178" vm="5344">
        <f ca="1"/>
        <v>2611702</v>
      </c>
      <c r="I1906" s="178">
        <f ca="1"/>
        <v>608</v>
      </c>
      <c r="J1906" s="180" vm="5335">
        <f ca="1"/>
        <v>43097</v>
      </c>
      <c r="K1906" s="180" vm="5287">
        <f ca="1"/>
        <v>13</v>
      </c>
      <c r="L1906" s="180" vm="5310">
        <f ca="1"/>
        <v>13.03</v>
      </c>
      <c r="M1906" s="180" vm="5336">
        <f ca="1"/>
        <v>13.21</v>
      </c>
      <c r="N1906" s="180" vm="5337">
        <f ca="1"/>
        <v>12.93</v>
      </c>
      <c r="O1906" s="180" vm="5338">
        <f ca="1"/>
        <v>507973</v>
      </c>
      <c r="Q1906" s="182">
        <f t="shared" ca="1" si="59"/>
        <v>7.695267790285181E-4</v>
      </c>
    </row>
    <row r="1907" spans="1:17" x14ac:dyDescent="0.25">
      <c r="A1907" s="178">
        <f t="shared" si="60"/>
        <v>1903</v>
      </c>
      <c r="B1907" s="178" vm="5330">
        <f ca="1"/>
        <v>44979</v>
      </c>
      <c r="C1907" s="178" vm="5331">
        <f ca="1"/>
        <v>125.18</v>
      </c>
      <c r="D1907" s="178" vm="5332">
        <f ca="1"/>
        <v>118.64</v>
      </c>
      <c r="E1907" s="178" vm="5333">
        <f ca="1"/>
        <v>125.21</v>
      </c>
      <c r="F1907" s="178" vm="3345">
        <f ca="1"/>
        <v>116.65</v>
      </c>
      <c r="G1907" s="178" vm="5334">
        <f ca="1"/>
        <v>2057416</v>
      </c>
      <c r="I1907" s="178">
        <f ca="1"/>
        <v>607</v>
      </c>
      <c r="J1907" s="180" vm="5327">
        <f ca="1"/>
        <v>43096</v>
      </c>
      <c r="K1907" s="180" vm="5297">
        <f ca="1"/>
        <v>12.99</v>
      </c>
      <c r="L1907" s="180" vm="5256">
        <f ca="1"/>
        <v>13.04</v>
      </c>
      <c r="M1907" s="180" vm="5319">
        <f ca="1"/>
        <v>13.15</v>
      </c>
      <c r="N1907" s="180" vm="5328">
        <f ca="1"/>
        <v>12.86</v>
      </c>
      <c r="O1907" s="180" vm="5329">
        <f ca="1"/>
        <v>891186</v>
      </c>
      <c r="Q1907" s="182">
        <f t="shared" ca="1" si="59"/>
        <v>-1.2241927941265425E-2</v>
      </c>
    </row>
    <row r="1908" spans="1:17" x14ac:dyDescent="0.25">
      <c r="A1908" s="178">
        <f t="shared" si="60"/>
        <v>1904</v>
      </c>
      <c r="B1908" s="178" vm="5322">
        <f ca="1"/>
        <v>44980</v>
      </c>
      <c r="C1908" s="178" vm="5323">
        <f ca="1"/>
        <v>125.47</v>
      </c>
      <c r="D1908" s="178" vm="5324">
        <f ca="1"/>
        <v>127.5</v>
      </c>
      <c r="E1908" s="178" vm="5325">
        <f ca="1"/>
        <v>128.80000000000001</v>
      </c>
      <c r="F1908" s="178" vm="3287">
        <f ca="1"/>
        <v>123.57</v>
      </c>
      <c r="G1908" s="178" vm="5326">
        <f ca="1"/>
        <v>1280071</v>
      </c>
      <c r="I1908" s="178">
        <f ca="1"/>
        <v>606</v>
      </c>
      <c r="J1908" s="180" vm="5318">
        <f ca="1"/>
        <v>43095</v>
      </c>
      <c r="K1908" s="180" vm="5319">
        <f ca="1"/>
        <v>13.15</v>
      </c>
      <c r="L1908" s="180" vm="5277">
        <f ca="1"/>
        <v>12.92</v>
      </c>
      <c r="M1908" s="180" vm="5320">
        <f ca="1"/>
        <v>13.34</v>
      </c>
      <c r="N1908" s="180" vm="5277">
        <f ca="1"/>
        <v>12.92</v>
      </c>
      <c r="O1908" s="180" vm="5321">
        <f ca="1"/>
        <v>942106</v>
      </c>
      <c r="Q1908" s="182">
        <f t="shared" ca="1" si="59"/>
        <v>1.3012047347829707E-2</v>
      </c>
    </row>
    <row r="1909" spans="1:17" x14ac:dyDescent="0.25">
      <c r="A1909" s="178">
        <f t="shared" si="60"/>
        <v>1905</v>
      </c>
      <c r="B1909" s="178" vm="5312">
        <f ca="1"/>
        <v>44981</v>
      </c>
      <c r="C1909" s="178" vm="5313">
        <f ca="1"/>
        <v>122.36</v>
      </c>
      <c r="D1909" s="178" vm="5314">
        <f ca="1"/>
        <v>122.87</v>
      </c>
      <c r="E1909" s="178" vm="5315">
        <f ca="1"/>
        <v>123.89</v>
      </c>
      <c r="F1909" s="178" vm="5316">
        <f ca="1"/>
        <v>121.73</v>
      </c>
      <c r="G1909" s="178" vm="5317">
        <f ca="1"/>
        <v>1061930</v>
      </c>
      <c r="I1909" s="178">
        <f ca="1"/>
        <v>605</v>
      </c>
      <c r="J1909" s="180" vm="5307">
        <f ca="1"/>
        <v>43091</v>
      </c>
      <c r="K1909" s="180" vm="5308">
        <f ca="1"/>
        <v>12.98</v>
      </c>
      <c r="L1909" s="180" vm="5309">
        <f ca="1"/>
        <v>12.89</v>
      </c>
      <c r="M1909" s="180" vm="5310">
        <f ca="1"/>
        <v>13.03</v>
      </c>
      <c r="N1909" s="180" vm="2296">
        <f ca="1"/>
        <v>12.48</v>
      </c>
      <c r="O1909" s="180" vm="5311">
        <f ca="1"/>
        <v>672945</v>
      </c>
      <c r="Q1909" s="182">
        <f t="shared" ca="1" si="59"/>
        <v>-7.7011940656418617E-4</v>
      </c>
    </row>
    <row r="1910" spans="1:17" x14ac:dyDescent="0.25">
      <c r="A1910" s="178">
        <f t="shared" si="60"/>
        <v>1906</v>
      </c>
      <c r="B1910" s="178" vm="5302">
        <f ca="1"/>
        <v>44984</v>
      </c>
      <c r="C1910" s="178" vm="5084">
        <f ca="1"/>
        <v>123.58</v>
      </c>
      <c r="D1910" s="178" vm="5303">
        <f ca="1"/>
        <v>123.93</v>
      </c>
      <c r="E1910" s="178" vm="5304">
        <f ca="1"/>
        <v>126.13</v>
      </c>
      <c r="F1910" s="178" vm="5305">
        <f ca="1"/>
        <v>122.94</v>
      </c>
      <c r="G1910" s="178" vm="5306">
        <f ca="1"/>
        <v>1130289</v>
      </c>
      <c r="I1910" s="178">
        <f ca="1"/>
        <v>604</v>
      </c>
      <c r="J1910" s="180" vm="5296">
        <f ca="1"/>
        <v>43090</v>
      </c>
      <c r="K1910" s="180" vm="5297">
        <f ca="1"/>
        <v>12.99</v>
      </c>
      <c r="L1910" s="180" vm="5298">
        <f ca="1"/>
        <v>12.8</v>
      </c>
      <c r="M1910" s="180" vm="5299">
        <f ca="1"/>
        <v>13.1</v>
      </c>
      <c r="N1910" s="180" vm="5300">
        <f ca="1"/>
        <v>12.551</v>
      </c>
      <c r="O1910" s="180" vm="5301">
        <f ca="1"/>
        <v>748674</v>
      </c>
      <c r="Q1910" s="182">
        <f t="shared" ca="1" si="59"/>
        <v>2.2577837217962627E-2</v>
      </c>
    </row>
    <row r="1911" spans="1:17" x14ac:dyDescent="0.25">
      <c r="A1911" s="178">
        <f t="shared" si="60"/>
        <v>1907</v>
      </c>
      <c r="B1911" s="178" vm="5291">
        <f ca="1"/>
        <v>44985</v>
      </c>
      <c r="C1911" s="178" vm="5292">
        <f ca="1"/>
        <v>121.71</v>
      </c>
      <c r="D1911" s="178" vm="5293">
        <f ca="1"/>
        <v>123.42</v>
      </c>
      <c r="E1911" s="178" vm="4559">
        <f ca="1"/>
        <v>124.05</v>
      </c>
      <c r="F1911" s="178" vm="5294">
        <f ca="1"/>
        <v>121.29</v>
      </c>
      <c r="G1911" s="178" vm="5295">
        <f ca="1"/>
        <v>1225554</v>
      </c>
      <c r="I1911" s="178">
        <f ca="1"/>
        <v>603</v>
      </c>
      <c r="J1911" s="180" vm="5286">
        <f ca="1"/>
        <v>43089</v>
      </c>
      <c r="K1911" s="180" vm="5266">
        <f ca="1"/>
        <v>12.7</v>
      </c>
      <c r="L1911" s="180" vm="5287">
        <f ca="1"/>
        <v>13</v>
      </c>
      <c r="M1911" s="180" vm="5288">
        <f ca="1"/>
        <v>13.06</v>
      </c>
      <c r="N1911" s="180" vm="5289">
        <f ca="1"/>
        <v>12.63</v>
      </c>
      <c r="O1911" s="180" vm="5290">
        <f ca="1"/>
        <v>1035093</v>
      </c>
      <c r="Q1911" s="182">
        <f t="shared" ca="1" si="59"/>
        <v>-1.7174504889910288E-2</v>
      </c>
    </row>
    <row r="1912" spans="1:17" x14ac:dyDescent="0.25">
      <c r="A1912" s="178">
        <f t="shared" si="60"/>
        <v>1908</v>
      </c>
      <c r="B1912" s="178" vm="5281">
        <f ca="1"/>
        <v>44986</v>
      </c>
      <c r="C1912" s="178" vm="5282">
        <f ca="1"/>
        <v>124.45</v>
      </c>
      <c r="D1912" s="178" vm="2865">
        <f ca="1"/>
        <v>123.08</v>
      </c>
      <c r="E1912" s="178" vm="5283">
        <f ca="1"/>
        <v>125.7569</v>
      </c>
      <c r="F1912" s="178" vm="5284">
        <f ca="1"/>
        <v>121.1</v>
      </c>
      <c r="G1912" s="178" vm="5285">
        <f ca="1"/>
        <v>1396195</v>
      </c>
      <c r="I1912" s="178">
        <f ca="1"/>
        <v>602</v>
      </c>
      <c r="J1912" s="180" vm="5276">
        <f ca="1"/>
        <v>43088</v>
      </c>
      <c r="K1912" s="180" vm="5277">
        <f ca="1"/>
        <v>12.92</v>
      </c>
      <c r="L1912" s="180" vm="5277">
        <f ca="1"/>
        <v>12.92</v>
      </c>
      <c r="M1912" s="180" vm="5278">
        <f ca="1"/>
        <v>13.164</v>
      </c>
      <c r="N1912" s="180" vm="5279">
        <f ca="1"/>
        <v>12.85</v>
      </c>
      <c r="O1912" s="180" vm="5280">
        <f ca="1"/>
        <v>1329780</v>
      </c>
      <c r="Q1912" s="182">
        <f t="shared" ca="1" si="59"/>
        <v>1.5491869868293187E-3</v>
      </c>
    </row>
    <row r="1913" spans="1:17" x14ac:dyDescent="0.25">
      <c r="A1913" s="178">
        <f t="shared" si="60"/>
        <v>1909</v>
      </c>
      <c r="B1913" s="178" vm="5270">
        <f ca="1"/>
        <v>44987</v>
      </c>
      <c r="C1913" s="178" vm="5271">
        <f ca="1"/>
        <v>125.35</v>
      </c>
      <c r="D1913" s="178" vm="5272">
        <f ca="1"/>
        <v>123.22</v>
      </c>
      <c r="E1913" s="178" vm="5273">
        <f ca="1"/>
        <v>125.98</v>
      </c>
      <c r="F1913" s="178" vm="5274">
        <f ca="1"/>
        <v>122</v>
      </c>
      <c r="G1913" s="178" vm="5275">
        <f ca="1"/>
        <v>928198</v>
      </c>
      <c r="I1913" s="178">
        <f ca="1"/>
        <v>601</v>
      </c>
      <c r="J1913" s="180" vm="5264">
        <f ca="1"/>
        <v>43087</v>
      </c>
      <c r="K1913" s="180" vm="5265">
        <f ca="1"/>
        <v>12.9</v>
      </c>
      <c r="L1913" s="180" vm="5266">
        <f ca="1"/>
        <v>12.7</v>
      </c>
      <c r="M1913" s="180" vm="5267">
        <f ca="1"/>
        <v>12.97</v>
      </c>
      <c r="N1913" s="180" vm="5268">
        <f ca="1"/>
        <v>12.4</v>
      </c>
      <c r="O1913" s="180" vm="5269">
        <f ca="1"/>
        <v>2016498</v>
      </c>
      <c r="Q1913" s="182">
        <f t="shared" ca="1" si="59"/>
        <v>2.7506645789833514E-2</v>
      </c>
    </row>
    <row r="1914" spans="1:17" x14ac:dyDescent="0.25">
      <c r="A1914" s="178">
        <f t="shared" si="60"/>
        <v>1910</v>
      </c>
      <c r="B1914" s="178" vm="5259">
        <f ca="1"/>
        <v>44988</v>
      </c>
      <c r="C1914" s="178" vm="3016">
        <f ca="1"/>
        <v>125.54</v>
      </c>
      <c r="D1914" s="178" vm="5260">
        <f ca="1"/>
        <v>125.97</v>
      </c>
      <c r="E1914" s="178" vm="5261">
        <f ca="1"/>
        <v>126.33</v>
      </c>
      <c r="F1914" s="178" vm="5262">
        <f ca="1"/>
        <v>121.78</v>
      </c>
      <c r="G1914" s="178" vm="5263">
        <f ca="1"/>
        <v>1548282</v>
      </c>
      <c r="I1914" s="178">
        <f ca="1"/>
        <v>600</v>
      </c>
      <c r="J1914" s="180" vm="5253">
        <f ca="1"/>
        <v>43084</v>
      </c>
      <c r="K1914" s="180" vm="5254">
        <f ca="1"/>
        <v>12.55</v>
      </c>
      <c r="L1914" s="180" vm="5255">
        <f ca="1"/>
        <v>11.34</v>
      </c>
      <c r="M1914" s="180" vm="5256">
        <f ca="1"/>
        <v>13.04</v>
      </c>
      <c r="N1914" s="180" vm="5257">
        <f ca="1"/>
        <v>11.235300000000001</v>
      </c>
      <c r="O1914" s="180" vm="5258">
        <f ca="1"/>
        <v>7132442</v>
      </c>
      <c r="Q1914" s="182">
        <f t="shared" ca="1" si="59"/>
        <v>0.13729486858395781</v>
      </c>
    </row>
    <row r="1915" spans="1:17" x14ac:dyDescent="0.25">
      <c r="A1915" s="178">
        <f t="shared" si="60"/>
        <v>1911</v>
      </c>
      <c r="B1915" s="178" vm="5248">
        <f ca="1"/>
        <v>44991</v>
      </c>
      <c r="C1915" s="178" vm="5063">
        <f ca="1"/>
        <v>125.06</v>
      </c>
      <c r="D1915" s="178" vm="5249">
        <f ca="1"/>
        <v>126.01</v>
      </c>
      <c r="E1915" s="178" vm="5250">
        <f ca="1"/>
        <v>129.5624</v>
      </c>
      <c r="F1915" s="178" vm="5251">
        <f ca="1"/>
        <v>124.41</v>
      </c>
      <c r="G1915" s="178" vm="5252">
        <f ca="1"/>
        <v>1764711</v>
      </c>
      <c r="I1915" s="178">
        <f ca="1"/>
        <v>599</v>
      </c>
      <c r="J1915" s="180" vm="5246">
        <f ca="1"/>
        <v>43083</v>
      </c>
      <c r="K1915" s="180" vm="5154">
        <f ca="1"/>
        <v>10.94</v>
      </c>
      <c r="L1915" s="180" vm="559">
        <f ca="1"/>
        <v>11.27</v>
      </c>
      <c r="M1915" s="180" vm="2412">
        <f ca="1"/>
        <v>11.39</v>
      </c>
      <c r="N1915" s="180" vm="712">
        <f ca="1"/>
        <v>10.93</v>
      </c>
      <c r="O1915" s="180" vm="5247">
        <f ca="1"/>
        <v>842589</v>
      </c>
      <c r="Q1915" s="182">
        <f t="shared" ca="1" si="59"/>
        <v>-3.0605449076077706E-2</v>
      </c>
    </row>
    <row r="1916" spans="1:17" x14ac:dyDescent="0.25">
      <c r="A1916" s="178">
        <f t="shared" si="60"/>
        <v>1912</v>
      </c>
      <c r="B1916" s="178" vm="5241">
        <f ca="1"/>
        <v>44992</v>
      </c>
      <c r="C1916" s="178" vm="5242">
        <f ca="1"/>
        <v>124.47</v>
      </c>
      <c r="D1916" s="178" vm="2941">
        <f ca="1"/>
        <v>125.19</v>
      </c>
      <c r="E1916" s="178" vm="5243">
        <f ca="1"/>
        <v>127.4</v>
      </c>
      <c r="F1916" s="178" vm="5244">
        <f ca="1"/>
        <v>123.66</v>
      </c>
      <c r="G1916" s="178" vm="5245">
        <f ca="1"/>
        <v>1530180</v>
      </c>
      <c r="I1916" s="178">
        <f ca="1"/>
        <v>598</v>
      </c>
      <c r="J1916" s="180" vm="5239">
        <f ca="1"/>
        <v>43082</v>
      </c>
      <c r="K1916" s="180" vm="896">
        <f ca="1"/>
        <v>11.28</v>
      </c>
      <c r="L1916" s="180" vm="923">
        <f ca="1"/>
        <v>11.06</v>
      </c>
      <c r="M1916" s="180" vm="580">
        <f ca="1"/>
        <v>11.46</v>
      </c>
      <c r="N1916" s="180" vm="923">
        <f ca="1"/>
        <v>11.06</v>
      </c>
      <c r="O1916" s="180" vm="5240">
        <f ca="1"/>
        <v>945040</v>
      </c>
      <c r="Q1916" s="182">
        <f t="shared" ca="1" si="59"/>
        <v>1.7889564750775123E-2</v>
      </c>
    </row>
    <row r="1917" spans="1:17" x14ac:dyDescent="0.25">
      <c r="A1917" s="178">
        <f t="shared" si="60"/>
        <v>1913</v>
      </c>
      <c r="B1917" s="178" vm="5233">
        <f ca="1"/>
        <v>44993</v>
      </c>
      <c r="C1917" s="178" vm="5234">
        <f ca="1"/>
        <v>123.8</v>
      </c>
      <c r="D1917" s="178" vm="5235">
        <f ca="1"/>
        <v>124.75</v>
      </c>
      <c r="E1917" s="178" vm="5236">
        <f ca="1"/>
        <v>125.035</v>
      </c>
      <c r="F1917" s="178" vm="5237">
        <f ca="1"/>
        <v>122.75</v>
      </c>
      <c r="G1917" s="178" vm="5238">
        <f ca="1"/>
        <v>782567</v>
      </c>
      <c r="I1917" s="178">
        <f ca="1"/>
        <v>597</v>
      </c>
      <c r="J1917" s="180" vm="5230">
        <f ca="1"/>
        <v>43081</v>
      </c>
      <c r="K1917" s="180" vm="573">
        <f ca="1"/>
        <v>11.08</v>
      </c>
      <c r="L1917" s="180" vm="5231">
        <f ca="1"/>
        <v>11.02</v>
      </c>
      <c r="M1917" s="180" vm="2233">
        <f ca="1"/>
        <v>11.23</v>
      </c>
      <c r="N1917" s="180" vm="888">
        <f ca="1"/>
        <v>10.92</v>
      </c>
      <c r="O1917" s="180" vm="5232">
        <f ca="1"/>
        <v>831250</v>
      </c>
      <c r="Q1917" s="182">
        <f t="shared" ca="1" si="59"/>
        <v>4.5228480537267968E-3</v>
      </c>
    </row>
    <row r="1918" spans="1:17" x14ac:dyDescent="0.25">
      <c r="A1918" s="178">
        <f t="shared" si="60"/>
        <v>1914</v>
      </c>
      <c r="B1918" s="178" vm="5225">
        <f ca="1"/>
        <v>44994</v>
      </c>
      <c r="C1918" s="178" vm="5226">
        <f ca="1"/>
        <v>119.63</v>
      </c>
      <c r="D1918" s="178" vm="2342">
        <f ca="1"/>
        <v>123.86</v>
      </c>
      <c r="E1918" s="178" vm="5227">
        <f ca="1"/>
        <v>125.05</v>
      </c>
      <c r="F1918" s="178" vm="5228">
        <f ca="1"/>
        <v>118.55</v>
      </c>
      <c r="G1918" s="178" vm="5229">
        <f ca="1"/>
        <v>1478186</v>
      </c>
      <c r="I1918" s="178">
        <f ca="1"/>
        <v>596</v>
      </c>
      <c r="J1918" s="180" vm="5223">
        <f ca="1"/>
        <v>43080</v>
      </c>
      <c r="K1918" s="180" vm="2197">
        <f ca="1"/>
        <v>11.03</v>
      </c>
      <c r="L1918" s="180" vm="713">
        <f ca="1"/>
        <v>10.91</v>
      </c>
      <c r="M1918" s="180" vm="459">
        <f ca="1"/>
        <v>11.11</v>
      </c>
      <c r="N1918" s="180" vm="473">
        <f ca="1"/>
        <v>10.86</v>
      </c>
      <c r="O1918" s="180" vm="5224">
        <f ca="1"/>
        <v>787552</v>
      </c>
      <c r="Q1918" s="182">
        <f t="shared" ca="1" si="59"/>
        <v>1.185604403031295E-2</v>
      </c>
    </row>
    <row r="1919" spans="1:17" x14ac:dyDescent="0.25">
      <c r="A1919" s="178">
        <f t="shared" si="60"/>
        <v>1915</v>
      </c>
      <c r="B1919" s="178" vm="5218">
        <f ca="1"/>
        <v>44995</v>
      </c>
      <c r="C1919" s="178" vm="5219">
        <f ca="1"/>
        <v>115.32</v>
      </c>
      <c r="D1919" s="178" vm="5220">
        <f ca="1"/>
        <v>119.1</v>
      </c>
      <c r="E1919" s="178" vm="5220">
        <f ca="1"/>
        <v>119.1</v>
      </c>
      <c r="F1919" s="178" vm="5221">
        <f ca="1"/>
        <v>113.83</v>
      </c>
      <c r="G1919" s="178" vm="5222">
        <f ca="1"/>
        <v>1792826</v>
      </c>
      <c r="I1919" s="178">
        <f ca="1"/>
        <v>595</v>
      </c>
      <c r="J1919" s="180" vm="5216">
        <f ca="1"/>
        <v>43077</v>
      </c>
      <c r="K1919" s="180" vm="462">
        <f ca="1"/>
        <v>10.9</v>
      </c>
      <c r="L1919" s="180" vm="5187">
        <f ca="1"/>
        <v>10.83</v>
      </c>
      <c r="M1919" s="180" vm="996">
        <f ca="1"/>
        <v>11.12</v>
      </c>
      <c r="N1919" s="180" vm="702">
        <f ca="1"/>
        <v>10.79</v>
      </c>
      <c r="O1919" s="180" vm="5217">
        <f ca="1"/>
        <v>1092358</v>
      </c>
      <c r="Q1919" s="182">
        <f t="shared" ca="1" si="59"/>
        <v>1.0143009965054765E-2</v>
      </c>
    </row>
    <row r="1920" spans="1:17" x14ac:dyDescent="0.25">
      <c r="A1920" s="178">
        <f t="shared" si="60"/>
        <v>1916</v>
      </c>
      <c r="B1920" s="178" vm="5213">
        <f ca="1"/>
        <v>44998</v>
      </c>
      <c r="C1920" s="178" vm="1474">
        <f ca="1"/>
        <v>111.31</v>
      </c>
      <c r="D1920" s="178" vm="5214">
        <f ca="1"/>
        <v>112.15</v>
      </c>
      <c r="E1920" s="178" vm="4726">
        <f ca="1"/>
        <v>115.09</v>
      </c>
      <c r="F1920" s="178" vm="554">
        <f ca="1"/>
        <v>109.47</v>
      </c>
      <c r="G1920" s="178" vm="5215">
        <f ca="1"/>
        <v>2002679</v>
      </c>
      <c r="I1920" s="178">
        <f ca="1"/>
        <v>594</v>
      </c>
      <c r="J1920" s="180" vm="5211">
        <f ca="1"/>
        <v>43076</v>
      </c>
      <c r="K1920" s="180" vm="702">
        <f ca="1"/>
        <v>10.79</v>
      </c>
      <c r="L1920" s="180" vm="868">
        <f ca="1"/>
        <v>10.61</v>
      </c>
      <c r="M1920" s="180" vm="712">
        <f ca="1"/>
        <v>10.93</v>
      </c>
      <c r="N1920" s="180" vm="942">
        <f ca="1"/>
        <v>10.55</v>
      </c>
      <c r="O1920" s="180" vm="5212">
        <f ca="1"/>
        <v>2075114</v>
      </c>
      <c r="Q1920" s="182">
        <f t="shared" ca="1" si="59"/>
        <v>2.0599979387896882E-2</v>
      </c>
    </row>
    <row r="1921" spans="1:17" x14ac:dyDescent="0.25">
      <c r="A1921" s="178">
        <f t="shared" si="60"/>
        <v>1917</v>
      </c>
      <c r="B1921" s="178" vm="5205">
        <f ca="1"/>
        <v>44999</v>
      </c>
      <c r="C1921" s="178" vm="5206">
        <f ca="1"/>
        <v>116.24</v>
      </c>
      <c r="D1921" s="178" vm="5207">
        <f ca="1"/>
        <v>115.07</v>
      </c>
      <c r="E1921" s="178" vm="5208">
        <f ca="1"/>
        <v>119.455</v>
      </c>
      <c r="F1921" s="178" vm="5209">
        <f ca="1"/>
        <v>114.19</v>
      </c>
      <c r="G1921" s="178" vm="5210">
        <f ca="1"/>
        <v>1517338</v>
      </c>
      <c r="I1921" s="178">
        <f ca="1"/>
        <v>593</v>
      </c>
      <c r="J1921" s="180" vm="5203">
        <f ca="1"/>
        <v>43075</v>
      </c>
      <c r="K1921" s="180" vm="1073">
        <f ca="1"/>
        <v>10.57</v>
      </c>
      <c r="L1921" s="180" vm="4962">
        <f ca="1"/>
        <v>10.69</v>
      </c>
      <c r="M1921" s="180" vm="702">
        <f ca="1"/>
        <v>10.79</v>
      </c>
      <c r="N1921" s="180" vm="693">
        <f ca="1"/>
        <v>10.53</v>
      </c>
      <c r="O1921" s="180" vm="5204">
        <f ca="1"/>
        <v>1081948</v>
      </c>
      <c r="Q1921" s="182">
        <f t="shared" ca="1" si="59"/>
        <v>-1.1288925154807544E-2</v>
      </c>
    </row>
    <row r="1922" spans="1:17" x14ac:dyDescent="0.25">
      <c r="A1922" s="178">
        <f t="shared" si="60"/>
        <v>1918</v>
      </c>
      <c r="B1922" s="178" vm="5197">
        <f ca="1"/>
        <v>45000</v>
      </c>
      <c r="C1922" s="178" vm="5198">
        <f ca="1"/>
        <v>117.43</v>
      </c>
      <c r="D1922" s="178" vm="5199">
        <f ca="1"/>
        <v>112.399</v>
      </c>
      <c r="E1922" s="178" vm="5200">
        <f ca="1"/>
        <v>117.88</v>
      </c>
      <c r="F1922" s="178" vm="5201">
        <f ca="1"/>
        <v>109.76</v>
      </c>
      <c r="G1922" s="178" vm="5202">
        <f ca="1"/>
        <v>2593828</v>
      </c>
      <c r="I1922" s="178">
        <f ca="1"/>
        <v>592</v>
      </c>
      <c r="J1922" s="180" vm="5195">
        <f ca="1"/>
        <v>43074</v>
      </c>
      <c r="K1922" s="180" vm="4962">
        <f ca="1"/>
        <v>10.69</v>
      </c>
      <c r="L1922" s="180" vm="646">
        <f ca="1"/>
        <v>10.82</v>
      </c>
      <c r="M1922" s="180" vm="701">
        <f ca="1"/>
        <v>10.88</v>
      </c>
      <c r="N1922" s="180" vm="1035">
        <f ca="1"/>
        <v>10.6</v>
      </c>
      <c r="O1922" s="180" vm="5196">
        <f ca="1"/>
        <v>1104705</v>
      </c>
      <c r="Q1922" s="182">
        <f t="shared" ca="1" si="59"/>
        <v>-8.3838404438972176E-3</v>
      </c>
    </row>
    <row r="1923" spans="1:17" x14ac:dyDescent="0.25">
      <c r="A1923" s="178">
        <f t="shared" si="60"/>
        <v>1919</v>
      </c>
      <c r="B1923" s="178" vm="5189">
        <f ca="1"/>
        <v>45001</v>
      </c>
      <c r="C1923" s="178" vm="5190">
        <f ca="1"/>
        <v>121.26</v>
      </c>
      <c r="D1923" s="178" vm="5191">
        <f ca="1"/>
        <v>116.32</v>
      </c>
      <c r="E1923" s="178" vm="5192">
        <f ca="1"/>
        <v>122.08</v>
      </c>
      <c r="F1923" s="178" vm="5193">
        <f ca="1"/>
        <v>115.8</v>
      </c>
      <c r="G1923" s="178" vm="5194">
        <f ca="1"/>
        <v>1687564</v>
      </c>
      <c r="I1923" s="178">
        <f ca="1"/>
        <v>591</v>
      </c>
      <c r="J1923" s="180" vm="5186">
        <f ca="1"/>
        <v>43073</v>
      </c>
      <c r="K1923" s="180" vm="941">
        <f ca="1"/>
        <v>10.78</v>
      </c>
      <c r="L1923" s="180" vm="5187">
        <f ca="1"/>
        <v>10.83</v>
      </c>
      <c r="M1923" s="180" vm="877">
        <f ca="1"/>
        <v>10.95</v>
      </c>
      <c r="N1923" s="180" vm="960">
        <f ca="1"/>
        <v>10.7</v>
      </c>
      <c r="O1923" s="180" vm="5188">
        <f ca="1"/>
        <v>870833</v>
      </c>
      <c r="Q1923" s="182">
        <f t="shared" ca="1" si="59"/>
        <v>2.7868109071792161E-3</v>
      </c>
    </row>
    <row r="1924" spans="1:17" x14ac:dyDescent="0.25">
      <c r="A1924" s="178">
        <f t="shared" si="60"/>
        <v>1920</v>
      </c>
      <c r="B1924" s="178" vm="5180">
        <f ca="1"/>
        <v>45002</v>
      </c>
      <c r="C1924" s="178" vm="5181">
        <f ca="1"/>
        <v>119.92</v>
      </c>
      <c r="D1924" s="178" vm="5182">
        <f ca="1"/>
        <v>120.6</v>
      </c>
      <c r="E1924" s="178" vm="5183">
        <f ca="1"/>
        <v>120.65</v>
      </c>
      <c r="F1924" s="178" vm="5184">
        <f ca="1"/>
        <v>117.87</v>
      </c>
      <c r="G1924" s="178" vm="5185">
        <f ca="1"/>
        <v>1551595</v>
      </c>
      <c r="I1924" s="178">
        <f ca="1"/>
        <v>590</v>
      </c>
      <c r="J1924" s="180" vm="5177">
        <f ca="1"/>
        <v>43070</v>
      </c>
      <c r="K1924" s="180" vm="915">
        <f ca="1"/>
        <v>10.75</v>
      </c>
      <c r="L1924" s="180" vm="713">
        <f ca="1"/>
        <v>10.91</v>
      </c>
      <c r="M1924" s="180" vm="5178">
        <f ca="1"/>
        <v>11.01</v>
      </c>
      <c r="N1924" s="180" vm="1100">
        <f ca="1"/>
        <v>10.56</v>
      </c>
      <c r="O1924" s="180" vm="5179">
        <f ca="1"/>
        <v>1121258</v>
      </c>
      <c r="Q1924" s="182">
        <f t="shared" ca="1" si="59"/>
        <v>-1.6605547614775399E-2</v>
      </c>
    </row>
    <row r="1925" spans="1:17" x14ac:dyDescent="0.25">
      <c r="A1925" s="178">
        <f t="shared" si="60"/>
        <v>1921</v>
      </c>
      <c r="B1925" s="178" vm="5171">
        <f ca="1"/>
        <v>45005</v>
      </c>
      <c r="C1925" s="178" vm="5172">
        <f ca="1"/>
        <v>118.59</v>
      </c>
      <c r="D1925" s="178" vm="5173">
        <f ca="1"/>
        <v>121.45</v>
      </c>
      <c r="E1925" s="178" vm="5174">
        <f ca="1"/>
        <v>122.28</v>
      </c>
      <c r="F1925" s="178" vm="5175">
        <f ca="1"/>
        <v>117.5868</v>
      </c>
      <c r="G1925" s="178" vm="5176">
        <f ca="1"/>
        <v>1076555</v>
      </c>
      <c r="I1925" s="178">
        <f ca="1"/>
        <v>589</v>
      </c>
      <c r="J1925" s="180" vm="5169">
        <f ca="1"/>
        <v>43069</v>
      </c>
      <c r="K1925" s="180" vm="712">
        <f ca="1"/>
        <v>10.93</v>
      </c>
      <c r="L1925" s="180" vm="459">
        <f ca="1"/>
        <v>11.11</v>
      </c>
      <c r="M1925" s="180" vm="485">
        <f ca="1"/>
        <v>11.13</v>
      </c>
      <c r="N1925" s="180" vm="724">
        <f ca="1"/>
        <v>10.84</v>
      </c>
      <c r="O1925" s="180" vm="5170">
        <f ca="1"/>
        <v>979508</v>
      </c>
      <c r="Q1925" s="182">
        <f t="shared" ca="1" si="59"/>
        <v>-1.6334301463091439E-2</v>
      </c>
    </row>
    <row r="1926" spans="1:17" x14ac:dyDescent="0.25">
      <c r="A1926" s="178">
        <f t="shared" si="60"/>
        <v>1922</v>
      </c>
      <c r="B1926" s="178" vm="5165">
        <f ca="1"/>
        <v>45006</v>
      </c>
      <c r="C1926" s="178" vm="3265">
        <f ca="1"/>
        <v>122.02</v>
      </c>
      <c r="D1926" s="178" vm="5166">
        <f ca="1"/>
        <v>121.56</v>
      </c>
      <c r="E1926" s="178" vm="5167">
        <f ca="1"/>
        <v>126.2</v>
      </c>
      <c r="F1926" s="178" vm="5159">
        <f ca="1"/>
        <v>121.27</v>
      </c>
      <c r="G1926" s="178" vm="5168">
        <f ca="1"/>
        <v>1746640</v>
      </c>
      <c r="I1926" s="178">
        <f ca="1"/>
        <v>588</v>
      </c>
      <c r="J1926" s="180" vm="5163">
        <f ca="1"/>
        <v>43068</v>
      </c>
      <c r="K1926" s="180" vm="459">
        <f ca="1"/>
        <v>11.11</v>
      </c>
      <c r="L1926" s="180" vm="712">
        <f ca="1"/>
        <v>10.93</v>
      </c>
      <c r="M1926" s="180" vm="913">
        <f ca="1"/>
        <v>11.21</v>
      </c>
      <c r="N1926" s="180" vm="712">
        <f ca="1"/>
        <v>10.93</v>
      </c>
      <c r="O1926" s="180" vm="5164">
        <f ca="1"/>
        <v>944605</v>
      </c>
      <c r="Q1926" s="182">
        <f t="shared" ref="Q1926:Q1989" ca="1" si="61">LN(K1926/K1927)</f>
        <v>1.541980665770341E-2</v>
      </c>
    </row>
    <row r="1927" spans="1:17" x14ac:dyDescent="0.25">
      <c r="A1927" s="178">
        <f t="shared" ref="A1927:A1990" si="62">A1926+1</f>
        <v>1923</v>
      </c>
      <c r="B1927" s="178" vm="5157">
        <f ca="1"/>
        <v>45007</v>
      </c>
      <c r="C1927" s="178" vm="5158">
        <f ca="1"/>
        <v>115.9</v>
      </c>
      <c r="D1927" s="178" vm="5159">
        <f ca="1"/>
        <v>121.27</v>
      </c>
      <c r="E1927" s="178" vm="5160">
        <f ca="1"/>
        <v>122.17</v>
      </c>
      <c r="F1927" s="178" vm="5161">
        <f ca="1"/>
        <v>115.855</v>
      </c>
      <c r="G1927" s="178" vm="5162">
        <f ca="1"/>
        <v>1163966</v>
      </c>
      <c r="I1927" s="178">
        <f ca="1"/>
        <v>587</v>
      </c>
      <c r="J1927" s="180" vm="5153">
        <f ca="1"/>
        <v>43067</v>
      </c>
      <c r="K1927" s="180" vm="5154">
        <f ca="1"/>
        <v>10.94</v>
      </c>
      <c r="L1927" s="180" vm="725">
        <f ca="1"/>
        <v>10.89</v>
      </c>
      <c r="M1927" s="180" vm="5155">
        <f ca="1"/>
        <v>10.98</v>
      </c>
      <c r="N1927" s="180" vm="869">
        <f ca="1"/>
        <v>10.74</v>
      </c>
      <c r="O1927" s="180" vm="5156">
        <f ca="1"/>
        <v>1059028</v>
      </c>
      <c r="Q1927" s="182">
        <f t="shared" ca="1" si="61"/>
        <v>3.6630077587370201E-3</v>
      </c>
    </row>
    <row r="1928" spans="1:17" x14ac:dyDescent="0.25">
      <c r="A1928" s="178">
        <f t="shared" si="62"/>
        <v>1924</v>
      </c>
      <c r="B1928" s="178" vm="5147">
        <f ca="1"/>
        <v>45008</v>
      </c>
      <c r="C1928" s="178" vm="5148">
        <f ca="1"/>
        <v>120.88</v>
      </c>
      <c r="D1928" s="178" vm="5149">
        <f ca="1"/>
        <v>117.5</v>
      </c>
      <c r="E1928" s="178" vm="5150">
        <f ca="1"/>
        <v>124.11</v>
      </c>
      <c r="F1928" s="178" vm="5151">
        <f ca="1"/>
        <v>117.01</v>
      </c>
      <c r="G1928" s="178" vm="5152">
        <f ca="1"/>
        <v>1545421</v>
      </c>
      <c r="I1928" s="178">
        <f ca="1"/>
        <v>586</v>
      </c>
      <c r="J1928" s="180" vm="5145">
        <f ca="1"/>
        <v>43066</v>
      </c>
      <c r="K1928" s="180" vm="462">
        <f ca="1"/>
        <v>10.9</v>
      </c>
      <c r="L1928" s="180" vm="2165">
        <f ca="1"/>
        <v>11.07</v>
      </c>
      <c r="M1928" s="180" vm="2233">
        <f ca="1"/>
        <v>11.23</v>
      </c>
      <c r="N1928" s="180" vm="724">
        <f ca="1"/>
        <v>10.84</v>
      </c>
      <c r="O1928" s="180" vm="5146">
        <f ca="1"/>
        <v>1847487</v>
      </c>
      <c r="Q1928" s="182">
        <f t="shared" ca="1" si="61"/>
        <v>-1.1856044030312984E-2</v>
      </c>
    </row>
    <row r="1929" spans="1:17" x14ac:dyDescent="0.25">
      <c r="A1929" s="178">
        <f t="shared" si="62"/>
        <v>1925</v>
      </c>
      <c r="B1929" s="178" vm="5139">
        <f ca="1"/>
        <v>45009</v>
      </c>
      <c r="C1929" s="178" vm="5140">
        <f ca="1"/>
        <v>118.35</v>
      </c>
      <c r="D1929" s="178" vm="5141">
        <f ca="1"/>
        <v>118.99</v>
      </c>
      <c r="E1929" s="178" vm="5142">
        <f ca="1"/>
        <v>119.55</v>
      </c>
      <c r="F1929" s="178" vm="5143">
        <f ca="1"/>
        <v>115.57</v>
      </c>
      <c r="G1929" s="178" vm="5144">
        <f ca="1"/>
        <v>1004788</v>
      </c>
      <c r="I1929" s="178">
        <f ca="1"/>
        <v>585</v>
      </c>
      <c r="J1929" s="180" vm="5136">
        <f ca="1"/>
        <v>43063</v>
      </c>
      <c r="K1929" s="180" vm="2197">
        <f ca="1"/>
        <v>11.03</v>
      </c>
      <c r="L1929" s="180" vm="582">
        <f ca="1"/>
        <v>11.18</v>
      </c>
      <c r="M1929" s="180" vm="592">
        <f ca="1"/>
        <v>11.2</v>
      </c>
      <c r="N1929" s="180" vm="5137">
        <f ca="1"/>
        <v>11.025</v>
      </c>
      <c r="O1929" s="180" vm="5138">
        <f ca="1"/>
        <v>261517</v>
      </c>
      <c r="Q1929" s="182">
        <f t="shared" ca="1" si="61"/>
        <v>-8.126455557025165E-3</v>
      </c>
    </row>
    <row r="1930" spans="1:17" x14ac:dyDescent="0.25">
      <c r="A1930" s="178">
        <f t="shared" si="62"/>
        <v>1926</v>
      </c>
      <c r="B1930" s="178" vm="5133">
        <f ca="1"/>
        <v>45012</v>
      </c>
      <c r="C1930" s="178" vm="4656">
        <f ca="1"/>
        <v>117.34</v>
      </c>
      <c r="D1930" s="178" vm="2961">
        <f ca="1"/>
        <v>119.83</v>
      </c>
      <c r="E1930" s="178" vm="2961">
        <f ca="1"/>
        <v>119.83</v>
      </c>
      <c r="F1930" s="178" vm="5134">
        <f ca="1"/>
        <v>115.24</v>
      </c>
      <c r="G1930" s="178" vm="5135">
        <f ca="1"/>
        <v>1073131</v>
      </c>
      <c r="I1930" s="178">
        <f ca="1"/>
        <v>584</v>
      </c>
      <c r="J1930" s="180" vm="5131">
        <f ca="1"/>
        <v>43061</v>
      </c>
      <c r="K1930" s="180" vm="996">
        <f ca="1"/>
        <v>11.12</v>
      </c>
      <c r="L1930" s="180" vm="2148">
        <f ca="1"/>
        <v>10.96</v>
      </c>
      <c r="M1930" s="180" vm="582">
        <f ca="1"/>
        <v>11.18</v>
      </c>
      <c r="N1930" s="180" vm="725">
        <f ca="1"/>
        <v>10.89</v>
      </c>
      <c r="O1930" s="180" vm="5132">
        <f ca="1"/>
        <v>662798</v>
      </c>
      <c r="Q1930" s="182">
        <f t="shared" ca="1" si="61"/>
        <v>1.1759520406906258E-2</v>
      </c>
    </row>
    <row r="1931" spans="1:17" x14ac:dyDescent="0.25">
      <c r="A1931" s="178">
        <f t="shared" si="62"/>
        <v>1927</v>
      </c>
      <c r="B1931" s="178" vm="5125">
        <f ca="1"/>
        <v>45013</v>
      </c>
      <c r="C1931" s="178" vm="5126">
        <f ca="1"/>
        <v>117.99</v>
      </c>
      <c r="D1931" s="178" vm="5127">
        <f ca="1"/>
        <v>118.12</v>
      </c>
      <c r="E1931" s="178" vm="5128">
        <f ca="1"/>
        <v>119.4</v>
      </c>
      <c r="F1931" s="178" vm="5129">
        <f ca="1"/>
        <v>115.98</v>
      </c>
      <c r="G1931" s="178" vm="5130">
        <f ca="1"/>
        <v>772969</v>
      </c>
      <c r="I1931" s="178">
        <f ca="1"/>
        <v>583</v>
      </c>
      <c r="J1931" s="180" vm="5122">
        <f ca="1"/>
        <v>43060</v>
      </c>
      <c r="K1931" s="180" vm="970">
        <f ca="1"/>
        <v>10.99</v>
      </c>
      <c r="L1931" s="180" vm="5123">
        <f ca="1"/>
        <v>10.59</v>
      </c>
      <c r="M1931" s="180" vm="573">
        <f ca="1"/>
        <v>11.08</v>
      </c>
      <c r="N1931" s="180" vm="1025">
        <f ca="1"/>
        <v>10.42</v>
      </c>
      <c r="O1931" s="180" vm="5124">
        <f ca="1"/>
        <v>1621067</v>
      </c>
      <c r="Q1931" s="182">
        <f t="shared" ca="1" si="61"/>
        <v>3.8965968533383709E-2</v>
      </c>
    </row>
    <row r="1932" spans="1:17" x14ac:dyDescent="0.25">
      <c r="A1932" s="178">
        <f t="shared" si="62"/>
        <v>1928</v>
      </c>
      <c r="B1932" s="178" vm="5117">
        <f ca="1"/>
        <v>45014</v>
      </c>
      <c r="C1932" s="178" vm="5118">
        <f ca="1"/>
        <v>119.26</v>
      </c>
      <c r="D1932" s="178" vm="3257">
        <f ca="1"/>
        <v>120.31</v>
      </c>
      <c r="E1932" s="178" vm="5119">
        <f ca="1"/>
        <v>120.55</v>
      </c>
      <c r="F1932" s="178" vm="5120">
        <f ca="1"/>
        <v>117.32</v>
      </c>
      <c r="G1932" s="178" vm="5121">
        <f ca="1"/>
        <v>1043941</v>
      </c>
      <c r="I1932" s="178">
        <f ca="1"/>
        <v>582</v>
      </c>
      <c r="J1932" s="180" vm="5115">
        <f ca="1"/>
        <v>43059</v>
      </c>
      <c r="K1932" s="180" vm="1073">
        <f ca="1"/>
        <v>10.57</v>
      </c>
      <c r="L1932" s="180" vm="1025">
        <f ca="1"/>
        <v>10.42</v>
      </c>
      <c r="M1932" s="180" vm="1035">
        <f ca="1"/>
        <v>10.6</v>
      </c>
      <c r="N1932" s="180" vm="1915">
        <f ca="1"/>
        <v>10.26</v>
      </c>
      <c r="O1932" s="180" vm="5116">
        <f ca="1"/>
        <v>2816657</v>
      </c>
      <c r="Q1932" s="182">
        <f t="shared" ca="1" si="61"/>
        <v>-1.3158084577511199E-2</v>
      </c>
    </row>
    <row r="1933" spans="1:17" x14ac:dyDescent="0.25">
      <c r="A1933" s="178">
        <f t="shared" si="62"/>
        <v>1929</v>
      </c>
      <c r="B1933" s="178" vm="5111">
        <f ca="1"/>
        <v>45015</v>
      </c>
      <c r="C1933" s="178" vm="5063">
        <f ca="1"/>
        <v>125.06</v>
      </c>
      <c r="D1933" s="178" vm="5112">
        <f ca="1"/>
        <v>121.54</v>
      </c>
      <c r="E1933" s="178" vm="5113">
        <f ca="1"/>
        <v>125.36</v>
      </c>
      <c r="F1933" s="178" vm="2951">
        <f ca="1"/>
        <v>121.32</v>
      </c>
      <c r="G1933" s="178" vm="5114">
        <f ca="1"/>
        <v>2264228</v>
      </c>
      <c r="I1933" s="178">
        <f ca="1"/>
        <v>581</v>
      </c>
      <c r="J1933" s="180" vm="5109">
        <f ca="1"/>
        <v>43056</v>
      </c>
      <c r="K1933" s="180" vm="726">
        <f ca="1"/>
        <v>10.71</v>
      </c>
      <c r="L1933" s="180" vm="941">
        <f ca="1"/>
        <v>10.78</v>
      </c>
      <c r="M1933" s="180" vm="473">
        <f ca="1"/>
        <v>10.86</v>
      </c>
      <c r="N1933" s="180" vm="736">
        <f ca="1"/>
        <v>10.64</v>
      </c>
      <c r="O1933" s="180" vm="5110">
        <f ca="1"/>
        <v>1689159</v>
      </c>
      <c r="Q1933" s="182">
        <f t="shared" ca="1" si="61"/>
        <v>9.3414299179714387E-4</v>
      </c>
    </row>
    <row r="1934" spans="1:17" x14ac:dyDescent="0.25">
      <c r="A1934" s="178">
        <f t="shared" si="62"/>
        <v>1930</v>
      </c>
      <c r="B1934" s="178" vm="5104">
        <f ca="1"/>
        <v>45016</v>
      </c>
      <c r="C1934" s="178" vm="5105">
        <f ca="1"/>
        <v>126.44</v>
      </c>
      <c r="D1934" s="178" vm="3277">
        <f ca="1"/>
        <v>126.04</v>
      </c>
      <c r="E1934" s="178" vm="5106">
        <f ca="1"/>
        <v>130.80000000000001</v>
      </c>
      <c r="F1934" s="178" vm="5107">
        <f ca="1"/>
        <v>125.85</v>
      </c>
      <c r="G1934" s="178" vm="5108">
        <f ca="1"/>
        <v>1736661</v>
      </c>
      <c r="I1934" s="178">
        <f ca="1"/>
        <v>580</v>
      </c>
      <c r="J1934" s="180" vm="5102">
        <f ca="1"/>
        <v>43055</v>
      </c>
      <c r="K1934" s="180" vm="960">
        <f ca="1"/>
        <v>10.7</v>
      </c>
      <c r="L1934" s="180" vm="942">
        <f ca="1"/>
        <v>10.55</v>
      </c>
      <c r="M1934" s="180" vm="691">
        <f ca="1"/>
        <v>10.8</v>
      </c>
      <c r="N1934" s="180" vm="693">
        <f ca="1"/>
        <v>10.53</v>
      </c>
      <c r="O1934" s="180" vm="5103">
        <f ca="1"/>
        <v>929822</v>
      </c>
      <c r="Q1934" s="182">
        <f t="shared" ca="1" si="61"/>
        <v>1.3170463189745008E-2</v>
      </c>
    </row>
    <row r="1935" spans="1:17" x14ac:dyDescent="0.25">
      <c r="A1935" s="178">
        <f t="shared" si="62"/>
        <v>1931</v>
      </c>
      <c r="B1935" s="178" vm="5097">
        <f ca="1"/>
        <v>45019</v>
      </c>
      <c r="C1935" s="178" vm="5098">
        <f ca="1"/>
        <v>128.66999999999999</v>
      </c>
      <c r="D1935" s="178" vm="5099">
        <f ca="1"/>
        <v>125.63</v>
      </c>
      <c r="E1935" s="178" vm="2085">
        <f ca="1"/>
        <v>128.77000000000001</v>
      </c>
      <c r="F1935" s="178" vm="5100">
        <f ca="1"/>
        <v>125.25</v>
      </c>
      <c r="G1935" s="178" vm="5101">
        <f ca="1"/>
        <v>1065532</v>
      </c>
      <c r="I1935" s="178">
        <f ca="1"/>
        <v>579</v>
      </c>
      <c r="J1935" s="180" vm="5095">
        <f ca="1"/>
        <v>43054</v>
      </c>
      <c r="K1935" s="180" vm="1100">
        <f ca="1"/>
        <v>10.56</v>
      </c>
      <c r="L1935" s="180" vm="1091">
        <f ca="1"/>
        <v>10.39</v>
      </c>
      <c r="M1935" s="180" vm="1016">
        <f ca="1"/>
        <v>10.58</v>
      </c>
      <c r="N1935" s="180" vm="2196">
        <f ca="1"/>
        <v>10.17</v>
      </c>
      <c r="O1935" s="180" vm="5096">
        <f ca="1"/>
        <v>1139833</v>
      </c>
      <c r="Q1935" s="182">
        <f t="shared" ca="1" si="61"/>
        <v>9.5148196413384883E-3</v>
      </c>
    </row>
    <row r="1936" spans="1:17" x14ac:dyDescent="0.25">
      <c r="A1936" s="178">
        <f t="shared" si="62"/>
        <v>1932</v>
      </c>
      <c r="B1936" s="178" vm="5091">
        <f ca="1"/>
        <v>45020</v>
      </c>
      <c r="C1936" s="178" vm="3229">
        <f ca="1"/>
        <v>127.02</v>
      </c>
      <c r="D1936" s="178" vm="5092">
        <f ca="1"/>
        <v>129.58000000000001</v>
      </c>
      <c r="E1936" s="178" vm="2864">
        <f ca="1"/>
        <v>129.59</v>
      </c>
      <c r="F1936" s="178" vm="5093">
        <f ca="1"/>
        <v>124.6</v>
      </c>
      <c r="G1936" s="178" vm="5094">
        <f ca="1"/>
        <v>1180892</v>
      </c>
      <c r="I1936" s="178">
        <f ca="1"/>
        <v>578</v>
      </c>
      <c r="J1936" s="180" vm="5088">
        <f ca="1"/>
        <v>43053</v>
      </c>
      <c r="K1936" s="180" vm="5089">
        <f ca="1"/>
        <v>10.46</v>
      </c>
      <c r="L1936" s="180" vm="1023">
        <f ca="1"/>
        <v>10.47</v>
      </c>
      <c r="M1936" s="180" vm="868">
        <f ca="1"/>
        <v>10.61</v>
      </c>
      <c r="N1936" s="180" vm="1091">
        <f ca="1"/>
        <v>10.39</v>
      </c>
      <c r="O1936" s="180" vm="5090">
        <f ca="1"/>
        <v>821467</v>
      </c>
      <c r="Q1936" s="182">
        <f t="shared" ca="1" si="61"/>
        <v>-9.5148196413385074E-3</v>
      </c>
    </row>
    <row r="1937" spans="1:17" x14ac:dyDescent="0.25">
      <c r="A1937" s="178">
        <f t="shared" si="62"/>
        <v>1933</v>
      </c>
      <c r="B1937" s="178" vm="5083">
        <f ca="1"/>
        <v>45021</v>
      </c>
      <c r="C1937" s="178" vm="5084">
        <f ca="1"/>
        <v>123.58</v>
      </c>
      <c r="D1937" s="178" vm="3039">
        <f ca="1"/>
        <v>125.22</v>
      </c>
      <c r="E1937" s="178" vm="5085">
        <f ca="1"/>
        <v>125.92</v>
      </c>
      <c r="F1937" s="178" vm="5086">
        <f ca="1"/>
        <v>121.04</v>
      </c>
      <c r="G1937" s="178" vm="5087">
        <f ca="1"/>
        <v>1334839</v>
      </c>
      <c r="I1937" s="178">
        <f ca="1"/>
        <v>577</v>
      </c>
      <c r="J1937" s="180" vm="5081">
        <f ca="1"/>
        <v>43052</v>
      </c>
      <c r="K1937" s="180" vm="1100">
        <f ca="1"/>
        <v>10.56</v>
      </c>
      <c r="L1937" s="180" vm="2117">
        <f ca="1"/>
        <v>10.49</v>
      </c>
      <c r="M1937" s="180" vm="2108">
        <f ca="1"/>
        <v>10.72</v>
      </c>
      <c r="N1937" s="180" vm="668">
        <f ca="1"/>
        <v>10.38</v>
      </c>
      <c r="O1937" s="180" vm="5082">
        <f ca="1"/>
        <v>1895740</v>
      </c>
      <c r="Q1937" s="182">
        <f t="shared" ca="1" si="61"/>
        <v>0</v>
      </c>
    </row>
    <row r="1938" spans="1:17" x14ac:dyDescent="0.25">
      <c r="A1938" s="178">
        <f t="shared" si="62"/>
        <v>1934</v>
      </c>
      <c r="B1938" s="178" vm="5076">
        <f ca="1"/>
        <v>45022</v>
      </c>
      <c r="C1938" s="178" vm="5077">
        <f ca="1"/>
        <v>121.86</v>
      </c>
      <c r="D1938" s="178" vm="5078">
        <f ca="1"/>
        <v>122.55</v>
      </c>
      <c r="E1938" s="178" vm="5079">
        <f ca="1"/>
        <v>122.8</v>
      </c>
      <c r="F1938" s="178" vm="4936">
        <f ca="1"/>
        <v>119.61</v>
      </c>
      <c r="G1938" s="178" vm="5080">
        <f ca="1"/>
        <v>714204</v>
      </c>
      <c r="I1938" s="178">
        <f ca="1"/>
        <v>576</v>
      </c>
      <c r="J1938" s="180" vm="5073">
        <f ca="1"/>
        <v>43049</v>
      </c>
      <c r="K1938" s="180" vm="1100">
        <f ca="1"/>
        <v>10.56</v>
      </c>
      <c r="L1938" s="180" vm="669">
        <f ca="1"/>
        <v>10.02</v>
      </c>
      <c r="M1938" s="180" vm="5074">
        <f ca="1"/>
        <v>10.728300000000001</v>
      </c>
      <c r="N1938" s="180" vm="669">
        <f ca="1"/>
        <v>10.02</v>
      </c>
      <c r="O1938" s="180" vm="5075">
        <f ca="1"/>
        <v>1676320</v>
      </c>
      <c r="Q1938" s="182">
        <f t="shared" ca="1" si="61"/>
        <v>5.7492694304368527E-2</v>
      </c>
    </row>
    <row r="1939" spans="1:17" x14ac:dyDescent="0.25">
      <c r="A1939" s="178">
        <f t="shared" si="62"/>
        <v>1935</v>
      </c>
      <c r="B1939" s="178" vm="5067">
        <f ca="1"/>
        <v>45026</v>
      </c>
      <c r="C1939" s="178" vm="5068">
        <f ca="1"/>
        <v>127.97</v>
      </c>
      <c r="D1939" s="178" vm="5069">
        <f ca="1"/>
        <v>121.34</v>
      </c>
      <c r="E1939" s="178" vm="5070">
        <f ca="1"/>
        <v>128.1765</v>
      </c>
      <c r="F1939" s="178" vm="5071">
        <f ca="1"/>
        <v>120.78</v>
      </c>
      <c r="G1939" s="178" vm="5072">
        <f ca="1"/>
        <v>1226258</v>
      </c>
      <c r="I1939" s="178">
        <f ca="1"/>
        <v>575</v>
      </c>
      <c r="J1939" s="180" vm="5065">
        <f ca="1"/>
        <v>43048</v>
      </c>
      <c r="K1939" s="180" vm="746">
        <f ca="1"/>
        <v>9.9700000000000006</v>
      </c>
      <c r="L1939" s="180" vm="1795">
        <f ca="1"/>
        <v>9.7200000000000006</v>
      </c>
      <c r="M1939" s="180" vm="1509">
        <f ca="1"/>
        <v>10.08</v>
      </c>
      <c r="N1939" s="180" vm="790">
        <f ca="1"/>
        <v>9.57</v>
      </c>
      <c r="O1939" s="180" vm="5066">
        <f ca="1"/>
        <v>1607078</v>
      </c>
      <c r="Q1939" s="182">
        <f t="shared" ca="1" si="61"/>
        <v>1.008073052835695E-2</v>
      </c>
    </row>
    <row r="1940" spans="1:17" x14ac:dyDescent="0.25">
      <c r="A1940" s="178">
        <f t="shared" si="62"/>
        <v>1936</v>
      </c>
      <c r="B1940" s="178" vm="5060">
        <f ca="1"/>
        <v>45027</v>
      </c>
      <c r="C1940" s="178" vm="5061">
        <f ca="1"/>
        <v>128.07</v>
      </c>
      <c r="D1940" s="178" vm="2409">
        <f ca="1"/>
        <v>128.16</v>
      </c>
      <c r="E1940" s="178" vm="5062">
        <f ca="1"/>
        <v>129.13999999999999</v>
      </c>
      <c r="F1940" s="178" vm="5063">
        <f ca="1"/>
        <v>125.06</v>
      </c>
      <c r="G1940" s="178" vm="5064">
        <f ca="1"/>
        <v>1147500</v>
      </c>
      <c r="I1940" s="178">
        <f ca="1"/>
        <v>574</v>
      </c>
      <c r="J1940" s="180" vm="5058">
        <f ca="1"/>
        <v>43047</v>
      </c>
      <c r="K1940" s="180" vm="771">
        <f ca="1"/>
        <v>9.8699999999999992</v>
      </c>
      <c r="L1940" s="180" vm="2609">
        <f ca="1"/>
        <v>8.82</v>
      </c>
      <c r="M1940" s="180" vm="1101">
        <f ca="1"/>
        <v>10.29</v>
      </c>
      <c r="N1940" s="180" vm="2551">
        <f ca="1"/>
        <v>8.7100000000000009</v>
      </c>
      <c r="O1940" s="180" vm="5059">
        <f ca="1"/>
        <v>2907002</v>
      </c>
      <c r="Q1940" s="182">
        <f t="shared" ca="1" si="61"/>
        <v>0.11987488770757486</v>
      </c>
    </row>
    <row r="1941" spans="1:17" x14ac:dyDescent="0.25">
      <c r="A1941" s="178">
        <f t="shared" si="62"/>
        <v>1937</v>
      </c>
      <c r="B1941" s="178" vm="5052">
        <f ca="1"/>
        <v>45028</v>
      </c>
      <c r="C1941" s="178" vm="5053">
        <f ca="1"/>
        <v>126.19</v>
      </c>
      <c r="D1941" s="178" vm="5054">
        <f ca="1"/>
        <v>129.46</v>
      </c>
      <c r="E1941" s="178" vm="5055">
        <f ca="1"/>
        <v>130.41</v>
      </c>
      <c r="F1941" s="178" vm="5056">
        <f ca="1"/>
        <v>126</v>
      </c>
      <c r="G1941" s="178" vm="5057">
        <f ca="1"/>
        <v>970825</v>
      </c>
      <c r="I1941" s="178">
        <f ca="1"/>
        <v>573</v>
      </c>
      <c r="J1941" s="180" vm="5048">
        <f ca="1"/>
        <v>43046</v>
      </c>
      <c r="K1941" s="180" vm="5049">
        <f ca="1"/>
        <v>8.7550000000000008</v>
      </c>
      <c r="L1941" s="180" vm="779">
        <f ca="1"/>
        <v>9.67</v>
      </c>
      <c r="M1941" s="180" vm="5050">
        <f ca="1"/>
        <v>9.7492000000000001</v>
      </c>
      <c r="N1941" s="180" vm="1278">
        <f ca="1"/>
        <v>8.64</v>
      </c>
      <c r="O1941" s="180" vm="5051">
        <f ca="1"/>
        <v>2562015</v>
      </c>
      <c r="Q1941" s="182">
        <f t="shared" ca="1" si="61"/>
        <v>-9.5258260072219006E-2</v>
      </c>
    </row>
    <row r="1942" spans="1:17" x14ac:dyDescent="0.25">
      <c r="A1942" s="178">
        <f t="shared" si="62"/>
        <v>1938</v>
      </c>
      <c r="B1942" s="178" vm="5042">
        <f ca="1"/>
        <v>45029</v>
      </c>
      <c r="C1942" s="178" vm="5043">
        <f ca="1"/>
        <v>130.78</v>
      </c>
      <c r="D1942" s="178" vm="5044">
        <f ca="1"/>
        <v>128</v>
      </c>
      <c r="E1942" s="178" vm="5045">
        <f ca="1"/>
        <v>131.28</v>
      </c>
      <c r="F1942" s="178" vm="5046">
        <f ca="1"/>
        <v>126.88</v>
      </c>
      <c r="G1942" s="178" vm="5047">
        <f ca="1"/>
        <v>909145</v>
      </c>
      <c r="I1942" s="178">
        <f ca="1"/>
        <v>572</v>
      </c>
      <c r="J1942" s="180" vm="5040">
        <f ca="1"/>
        <v>43045</v>
      </c>
      <c r="K1942" s="180" vm="1804">
        <f ca="1"/>
        <v>9.6300000000000008</v>
      </c>
      <c r="L1942" s="180" vm="1181">
        <f ca="1"/>
        <v>9.0500000000000007</v>
      </c>
      <c r="M1942" s="180" vm="813">
        <f ca="1"/>
        <v>9.7799999999999994</v>
      </c>
      <c r="N1942" s="180" vm="1257">
        <f ca="1"/>
        <v>9.0299999999999994</v>
      </c>
      <c r="O1942" s="180" vm="5041">
        <f ca="1"/>
        <v>1505913</v>
      </c>
      <c r="Q1942" s="182">
        <f t="shared" ca="1" si="61"/>
        <v>5.2222840343975625E-2</v>
      </c>
    </row>
    <row r="1943" spans="1:17" x14ac:dyDescent="0.25">
      <c r="A1943" s="178">
        <f t="shared" si="62"/>
        <v>1939</v>
      </c>
      <c r="B1943" s="178" vm="5036">
        <f ca="1"/>
        <v>45030</v>
      </c>
      <c r="C1943" s="178" vm="2425">
        <f ca="1"/>
        <v>134.30000000000001</v>
      </c>
      <c r="D1943" s="178" vm="5037">
        <f ca="1"/>
        <v>131.44999999999999</v>
      </c>
      <c r="E1943" s="178" vm="5038">
        <f ca="1"/>
        <v>134.80000000000001</v>
      </c>
      <c r="F1943" s="178" vm="2121">
        <f ca="1"/>
        <v>131.01</v>
      </c>
      <c r="G1943" s="178" vm="5039">
        <f ca="1"/>
        <v>1256243</v>
      </c>
      <c r="I1943" s="178">
        <f ca="1"/>
        <v>571</v>
      </c>
      <c r="J1943" s="180" vm="5034">
        <f ca="1"/>
        <v>43042</v>
      </c>
      <c r="K1943" s="180" vm="1387">
        <f ca="1"/>
        <v>9.14</v>
      </c>
      <c r="L1943" s="180" vm="1537">
        <f ca="1"/>
        <v>10.01</v>
      </c>
      <c r="M1943" s="180" vm="2057">
        <f ca="1"/>
        <v>10.11</v>
      </c>
      <c r="N1943" s="180" vm="1150">
        <f ca="1"/>
        <v>9.1300000000000008</v>
      </c>
      <c r="O1943" s="180" vm="5035">
        <f ca="1"/>
        <v>2140433</v>
      </c>
      <c r="Q1943" s="182">
        <f t="shared" ca="1" si="61"/>
        <v>-9.142358365172297E-2</v>
      </c>
    </row>
    <row r="1944" spans="1:17" x14ac:dyDescent="0.25">
      <c r="A1944" s="178">
        <f t="shared" si="62"/>
        <v>1940</v>
      </c>
      <c r="B1944" s="178" vm="5029">
        <f ca="1"/>
        <v>45033</v>
      </c>
      <c r="C1944" s="178" vm="1845">
        <f ca="1"/>
        <v>139.04</v>
      </c>
      <c r="D1944" s="178" vm="5030">
        <f ca="1"/>
        <v>135.55000000000001</v>
      </c>
      <c r="E1944" s="178" vm="5031">
        <f ca="1"/>
        <v>140.16</v>
      </c>
      <c r="F1944" s="178" vm="5032">
        <f ca="1"/>
        <v>135.345</v>
      </c>
      <c r="G1944" s="178" vm="5033">
        <f ca="1"/>
        <v>1980616</v>
      </c>
      <c r="I1944" s="178">
        <f ca="1"/>
        <v>570</v>
      </c>
      <c r="J1944" s="180" vm="5026">
        <f ca="1"/>
        <v>43041</v>
      </c>
      <c r="K1944" s="180" vm="5027">
        <f ca="1"/>
        <v>10.015000000000001</v>
      </c>
      <c r="L1944" s="180" vm="845">
        <f ca="1"/>
        <v>10.210000000000001</v>
      </c>
      <c r="M1944" s="180" vm="1915">
        <f ca="1"/>
        <v>10.26</v>
      </c>
      <c r="N1944" s="180" vm="1614">
        <f ca="1"/>
        <v>9.9600000000000009</v>
      </c>
      <c r="O1944" s="180" vm="5028">
        <f ca="1"/>
        <v>901973</v>
      </c>
      <c r="Q1944" s="182">
        <f t="shared" ca="1" si="61"/>
        <v>-1.8303751172443643E-2</v>
      </c>
    </row>
    <row r="1945" spans="1:17" x14ac:dyDescent="0.25">
      <c r="A1945" s="178">
        <f t="shared" si="62"/>
        <v>1941</v>
      </c>
      <c r="B1945" s="178" vm="5023">
        <f ca="1"/>
        <v>45034</v>
      </c>
      <c r="C1945" s="178" vm="2033">
        <f ca="1"/>
        <v>143.75</v>
      </c>
      <c r="D1945" s="178" vm="2218">
        <f ca="1"/>
        <v>140.6</v>
      </c>
      <c r="E1945" s="178" vm="5024">
        <f ca="1"/>
        <v>145.19</v>
      </c>
      <c r="F1945" s="178" vm="1962">
        <f ca="1"/>
        <v>138.91999999999999</v>
      </c>
      <c r="G1945" s="178" vm="5025">
        <f ca="1"/>
        <v>1923568</v>
      </c>
      <c r="I1945" s="178">
        <f ca="1"/>
        <v>569</v>
      </c>
      <c r="J1945" s="180" vm="5020">
        <f ca="1"/>
        <v>43040</v>
      </c>
      <c r="K1945" s="180" vm="2066">
        <f ca="1"/>
        <v>10.199999999999999</v>
      </c>
      <c r="L1945" s="180" vm="870">
        <f ca="1"/>
        <v>10.220000000000001</v>
      </c>
      <c r="M1945" s="180" vm="856">
        <f ca="1"/>
        <v>10.28</v>
      </c>
      <c r="N1945" s="180" vm="5021">
        <f ca="1"/>
        <v>10.039999999999999</v>
      </c>
      <c r="O1945" s="180" vm="5022">
        <f ca="1"/>
        <v>772084</v>
      </c>
      <c r="Q1945" s="182">
        <f t="shared" ca="1" si="61"/>
        <v>0</v>
      </c>
    </row>
    <row r="1946" spans="1:17" x14ac:dyDescent="0.25">
      <c r="A1946" s="178">
        <f t="shared" si="62"/>
        <v>1942</v>
      </c>
      <c r="B1946" s="178" vm="5017">
        <f ca="1"/>
        <v>45035</v>
      </c>
      <c r="C1946" s="178" vm="5018">
        <f ca="1"/>
        <v>144.37</v>
      </c>
      <c r="D1946" s="178" vm="3093">
        <f ca="1"/>
        <v>142.69</v>
      </c>
      <c r="E1946" s="178" vm="2564">
        <f ca="1"/>
        <v>146.22999999999999</v>
      </c>
      <c r="F1946" s="178" vm="2794">
        <f ca="1"/>
        <v>142.01</v>
      </c>
      <c r="G1946" s="178" vm="5019">
        <f ca="1"/>
        <v>1691079</v>
      </c>
      <c r="I1946" s="178">
        <f ca="1"/>
        <v>568</v>
      </c>
      <c r="J1946" s="180" vm="5014">
        <f ca="1"/>
        <v>43039</v>
      </c>
      <c r="K1946" s="180" vm="2066">
        <f ca="1"/>
        <v>10.199999999999999</v>
      </c>
      <c r="L1946" s="180" vm="1083">
        <f ca="1"/>
        <v>10.5</v>
      </c>
      <c r="M1946" s="180" vm="5015">
        <f ca="1"/>
        <v>10.625</v>
      </c>
      <c r="N1946" s="180" vm="735">
        <f ca="1"/>
        <v>10.18</v>
      </c>
      <c r="O1946" s="180" vm="5016">
        <f ca="1"/>
        <v>1010528</v>
      </c>
      <c r="Q1946" s="182">
        <f t="shared" ca="1" si="61"/>
        <v>-2.9939464598634426E-2</v>
      </c>
    </row>
    <row r="1947" spans="1:17" x14ac:dyDescent="0.25">
      <c r="A1947" s="178">
        <f t="shared" si="62"/>
        <v>1943</v>
      </c>
      <c r="B1947" s="178" vm="5008">
        <f ca="1"/>
        <v>45036</v>
      </c>
      <c r="C1947" s="178" vm="5009">
        <f ca="1"/>
        <v>145.72999999999999</v>
      </c>
      <c r="D1947" s="178" vm="5010">
        <f ca="1"/>
        <v>142.33000000000001</v>
      </c>
      <c r="E1947" s="178" vm="5011">
        <f ca="1"/>
        <v>146.85</v>
      </c>
      <c r="F1947" s="178" vm="5012">
        <f ca="1"/>
        <v>142.12</v>
      </c>
      <c r="G1947" s="178" vm="5013">
        <f ca="1"/>
        <v>1189461</v>
      </c>
      <c r="I1947" s="178">
        <f ca="1"/>
        <v>567</v>
      </c>
      <c r="J1947" s="180" vm="5006">
        <f ca="1"/>
        <v>43038</v>
      </c>
      <c r="K1947" s="180" vm="704">
        <f ca="1"/>
        <v>10.51</v>
      </c>
      <c r="L1947" s="180" vm="636">
        <f ca="1"/>
        <v>10.68</v>
      </c>
      <c r="M1947" s="180" vm="4962">
        <f ca="1"/>
        <v>10.69</v>
      </c>
      <c r="N1947" s="180" vm="4970">
        <f ca="1"/>
        <v>10.45</v>
      </c>
      <c r="O1947" s="180" vm="5007">
        <f ca="1"/>
        <v>949167</v>
      </c>
      <c r="Q1947" s="182">
        <f t="shared" ca="1" si="61"/>
        <v>-1.0411830924933014E-2</v>
      </c>
    </row>
    <row r="1948" spans="1:17" x14ac:dyDescent="0.25">
      <c r="A1948" s="178">
        <f t="shared" si="62"/>
        <v>1944</v>
      </c>
      <c r="B1948" s="178" vm="5000">
        <f ca="1"/>
        <v>45037</v>
      </c>
      <c r="C1948" s="178" vm="5001">
        <f ca="1"/>
        <v>147.18</v>
      </c>
      <c r="D1948" s="178" vm="5002">
        <f ca="1"/>
        <v>145.83000000000001</v>
      </c>
      <c r="E1948" s="178" vm="5003">
        <f ca="1"/>
        <v>148.179</v>
      </c>
      <c r="F1948" s="178" vm="5004">
        <f ca="1"/>
        <v>144.0667</v>
      </c>
      <c r="G1948" s="178" vm="5005">
        <f ca="1"/>
        <v>1055755</v>
      </c>
      <c r="I1948" s="178">
        <f ca="1"/>
        <v>566</v>
      </c>
      <c r="J1948" s="180" vm="4998">
        <f ca="1"/>
        <v>43035</v>
      </c>
      <c r="K1948" s="180" vm="940">
        <f ca="1"/>
        <v>10.62</v>
      </c>
      <c r="L1948" s="180" vm="878">
        <f ca="1"/>
        <v>10.52</v>
      </c>
      <c r="M1948" s="180" vm="4962">
        <f ca="1"/>
        <v>10.69</v>
      </c>
      <c r="N1948" s="180" vm="1083">
        <f ca="1"/>
        <v>10.5</v>
      </c>
      <c r="O1948" s="180" vm="4999">
        <f ca="1"/>
        <v>1463415</v>
      </c>
      <c r="Q1948" s="182">
        <f t="shared" ca="1" si="61"/>
        <v>7.561472700576488E-3</v>
      </c>
    </row>
    <row r="1949" spans="1:17" x14ac:dyDescent="0.25">
      <c r="A1949" s="178">
        <f t="shared" si="62"/>
        <v>1945</v>
      </c>
      <c r="B1949" s="178" vm="4994">
        <f ca="1"/>
        <v>45040</v>
      </c>
      <c r="C1949" s="178" vm="2008">
        <f ca="1"/>
        <v>151.13</v>
      </c>
      <c r="D1949" s="178" vm="4995">
        <f ca="1"/>
        <v>146.68</v>
      </c>
      <c r="E1949" s="178" vm="4996">
        <f ca="1"/>
        <v>151.32</v>
      </c>
      <c r="F1949" s="178" vm="4995">
        <f ca="1"/>
        <v>146.68</v>
      </c>
      <c r="G1949" s="178" vm="4997">
        <f ca="1"/>
        <v>1947640</v>
      </c>
      <c r="I1949" s="178">
        <f ca="1"/>
        <v>565</v>
      </c>
      <c r="J1949" s="180" vm="4992">
        <f ca="1"/>
        <v>43034</v>
      </c>
      <c r="K1949" s="180" vm="680">
        <f ca="1"/>
        <v>10.54</v>
      </c>
      <c r="L1949" s="180" vm="1083">
        <f ca="1"/>
        <v>10.5</v>
      </c>
      <c r="M1949" s="180" vm="691">
        <f ca="1"/>
        <v>10.8</v>
      </c>
      <c r="N1949" s="180" vm="1083">
        <f ca="1"/>
        <v>10.5</v>
      </c>
      <c r="O1949" s="180" vm="4993">
        <f ca="1"/>
        <v>1079207</v>
      </c>
      <c r="Q1949" s="182">
        <f t="shared" ca="1" si="61"/>
        <v>4.7551207050102896E-3</v>
      </c>
    </row>
    <row r="1950" spans="1:17" x14ac:dyDescent="0.25">
      <c r="A1950" s="178">
        <f t="shared" si="62"/>
        <v>1946</v>
      </c>
      <c r="B1950" s="178" vm="4987">
        <f ca="1"/>
        <v>45041</v>
      </c>
      <c r="C1950" s="178" vm="4988">
        <f ca="1"/>
        <v>145.33000000000001</v>
      </c>
      <c r="D1950" s="178" vm="4989">
        <f ca="1"/>
        <v>149.06</v>
      </c>
      <c r="E1950" s="178" vm="4990">
        <f ca="1"/>
        <v>150.56219999999999</v>
      </c>
      <c r="F1950" s="178" vm="2747">
        <f ca="1"/>
        <v>144.72999999999999</v>
      </c>
      <c r="G1950" s="178" vm="4991">
        <f ca="1"/>
        <v>1457259</v>
      </c>
      <c r="I1950" s="178">
        <f ca="1"/>
        <v>564</v>
      </c>
      <c r="J1950" s="180" vm="4984">
        <f ca="1"/>
        <v>43033</v>
      </c>
      <c r="K1950" s="180" vm="2117">
        <f ca="1"/>
        <v>10.49</v>
      </c>
      <c r="L1950" s="180" vm="1046">
        <f ca="1"/>
        <v>10.48</v>
      </c>
      <c r="M1950" s="180" vm="736">
        <f ca="1"/>
        <v>10.64</v>
      </c>
      <c r="N1950" s="180" vm="4985">
        <f ca="1"/>
        <v>10.404999999999999</v>
      </c>
      <c r="O1950" s="180" vm="4986">
        <f ca="1"/>
        <v>912380</v>
      </c>
      <c r="Q1950" s="182">
        <f t="shared" ca="1" si="61"/>
        <v>-9.5283475527185445E-4</v>
      </c>
    </row>
    <row r="1951" spans="1:17" x14ac:dyDescent="0.25">
      <c r="A1951" s="178">
        <f t="shared" si="62"/>
        <v>1947</v>
      </c>
      <c r="B1951" s="178" vm="4978">
        <f ca="1"/>
        <v>45042</v>
      </c>
      <c r="C1951" s="178" vm="4979">
        <f ca="1"/>
        <v>147.78</v>
      </c>
      <c r="D1951" s="178" vm="4980">
        <f ca="1"/>
        <v>145.35</v>
      </c>
      <c r="E1951" s="178" vm="4981">
        <f ca="1"/>
        <v>150.28</v>
      </c>
      <c r="F1951" s="178" vm="4982">
        <f ca="1"/>
        <v>143.83000000000001</v>
      </c>
      <c r="G1951" s="178" vm="4983">
        <f ca="1"/>
        <v>2089010</v>
      </c>
      <c r="I1951" s="178">
        <f ca="1"/>
        <v>563</v>
      </c>
      <c r="J1951" s="180" vm="4976">
        <f ca="1"/>
        <v>43032</v>
      </c>
      <c r="K1951" s="180" vm="1083">
        <f ca="1"/>
        <v>10.5</v>
      </c>
      <c r="L1951" s="180" vm="1091">
        <f ca="1"/>
        <v>10.39</v>
      </c>
      <c r="M1951" s="180" vm="1100">
        <f ca="1"/>
        <v>10.56</v>
      </c>
      <c r="N1951" s="180" vm="857">
        <f ca="1"/>
        <v>10.33</v>
      </c>
      <c r="O1951" s="180" vm="4977">
        <f ca="1"/>
        <v>845210</v>
      </c>
      <c r="Q1951" s="182">
        <f t="shared" ca="1" si="61"/>
        <v>1.8260959134609112E-2</v>
      </c>
    </row>
    <row r="1952" spans="1:17" x14ac:dyDescent="0.25">
      <c r="A1952" s="178">
        <f t="shared" si="62"/>
        <v>1948</v>
      </c>
      <c r="B1952" s="178" vm="4972">
        <f ca="1"/>
        <v>45043</v>
      </c>
      <c r="C1952" s="178" vm="4973">
        <f ca="1"/>
        <v>124.32</v>
      </c>
      <c r="D1952" s="178" vm="2070">
        <f ca="1"/>
        <v>135.80000000000001</v>
      </c>
      <c r="E1952" s="178" vm="4974">
        <f ca="1"/>
        <v>136.495</v>
      </c>
      <c r="F1952" s="178" vm="4720">
        <f ca="1"/>
        <v>116.61</v>
      </c>
      <c r="G1952" s="178" vm="4975">
        <f ca="1"/>
        <v>10529493</v>
      </c>
      <c r="I1952" s="178">
        <f ca="1"/>
        <v>562</v>
      </c>
      <c r="J1952" s="180" vm="4969">
        <f ca="1"/>
        <v>43031</v>
      </c>
      <c r="K1952" s="180" vm="681">
        <f ca="1"/>
        <v>10.31</v>
      </c>
      <c r="L1952" s="180" vm="4970">
        <f ca="1"/>
        <v>10.45</v>
      </c>
      <c r="M1952" s="180" vm="1035">
        <f ca="1"/>
        <v>10.6</v>
      </c>
      <c r="N1952" s="180" vm="856">
        <f ca="1"/>
        <v>10.28</v>
      </c>
      <c r="O1952" s="180" vm="4971">
        <f ca="1"/>
        <v>1173447</v>
      </c>
      <c r="Q1952" s="182">
        <f t="shared" ca="1" si="61"/>
        <v>-1.8260959134609088E-2</v>
      </c>
    </row>
    <row r="1953" spans="1:17" x14ac:dyDescent="0.25">
      <c r="A1953" s="178">
        <f t="shared" si="62"/>
        <v>1949</v>
      </c>
      <c r="B1953" s="178" vm="4964">
        <f ca="1"/>
        <v>45044</v>
      </c>
      <c r="C1953" s="178" vm="4965">
        <f ca="1"/>
        <v>123.67</v>
      </c>
      <c r="D1953" s="178" vm="4966">
        <f ca="1"/>
        <v>123.01</v>
      </c>
      <c r="E1953" s="178" vm="4967">
        <f ca="1"/>
        <v>124.8</v>
      </c>
      <c r="F1953" s="178" vm="3346">
        <f ca="1"/>
        <v>118.53</v>
      </c>
      <c r="G1953" s="178" vm="4968">
        <f ca="1"/>
        <v>3114309</v>
      </c>
      <c r="I1953" s="178">
        <f ca="1"/>
        <v>561</v>
      </c>
      <c r="J1953" s="180" vm="4961">
        <f ca="1"/>
        <v>43028</v>
      </c>
      <c r="K1953" s="180" vm="1083">
        <f ca="1"/>
        <v>10.5</v>
      </c>
      <c r="L1953" s="180" vm="1622">
        <f ca="1"/>
        <v>9.83</v>
      </c>
      <c r="M1953" s="180" vm="4962">
        <f ca="1"/>
        <v>10.69</v>
      </c>
      <c r="N1953" s="180" vm="814">
        <f ca="1"/>
        <v>9.8000000000000007</v>
      </c>
      <c r="O1953" s="180" vm="4963">
        <f ca="1"/>
        <v>4667709</v>
      </c>
      <c r="Q1953" s="182">
        <f t="shared" ca="1" si="61"/>
        <v>8.1313355874992138E-2</v>
      </c>
    </row>
    <row r="1954" spans="1:17" x14ac:dyDescent="0.25">
      <c r="A1954" s="178">
        <f t="shared" si="62"/>
        <v>1950</v>
      </c>
      <c r="B1954" s="178" vm="4957">
        <f ca="1"/>
        <v>45047</v>
      </c>
      <c r="C1954" s="178" vm="4958">
        <f ca="1"/>
        <v>120.98</v>
      </c>
      <c r="D1954" s="178" vm="4959">
        <f ca="1"/>
        <v>123.88</v>
      </c>
      <c r="E1954" s="178" vm="3298">
        <f ca="1"/>
        <v>125.5</v>
      </c>
      <c r="F1954" s="178" vm="3335">
        <f ca="1"/>
        <v>119.44</v>
      </c>
      <c r="G1954" s="178" vm="4960">
        <f ca="1"/>
        <v>1744906</v>
      </c>
      <c r="I1954" s="178">
        <f ca="1"/>
        <v>560</v>
      </c>
      <c r="J1954" s="180" vm="4955">
        <f ca="1"/>
        <v>43027</v>
      </c>
      <c r="K1954" s="180" vm="803">
        <f ca="1"/>
        <v>9.68</v>
      </c>
      <c r="L1954" s="180" vm="737">
        <f ca="1"/>
        <v>9.6</v>
      </c>
      <c r="M1954" s="180" vm="1578">
        <f ca="1"/>
        <v>9.7100000000000009</v>
      </c>
      <c r="N1954" s="180" vm="1141">
        <f ca="1"/>
        <v>9.56</v>
      </c>
      <c r="O1954" s="180" vm="4956">
        <f ca="1"/>
        <v>523903</v>
      </c>
      <c r="Q1954" s="182">
        <f t="shared" ca="1" si="61"/>
        <v>-1.032524614189153E-3</v>
      </c>
    </row>
    <row r="1955" spans="1:17" x14ac:dyDescent="0.25">
      <c r="A1955" s="178">
        <f t="shared" si="62"/>
        <v>1951</v>
      </c>
      <c r="B1955" s="178" vm="4949">
        <f ca="1"/>
        <v>45048</v>
      </c>
      <c r="C1955" s="178" vm="4950">
        <f ca="1"/>
        <v>120.16</v>
      </c>
      <c r="D1955" s="178" vm="4951">
        <f ca="1"/>
        <v>120.67</v>
      </c>
      <c r="E1955" s="178" vm="4952">
        <f ca="1"/>
        <v>120.735</v>
      </c>
      <c r="F1955" s="178" vm="4953">
        <f ca="1"/>
        <v>116.5</v>
      </c>
      <c r="G1955" s="178" vm="4954">
        <f ca="1"/>
        <v>1668651</v>
      </c>
      <c r="I1955" s="178">
        <f ca="1"/>
        <v>559</v>
      </c>
      <c r="J1955" s="180" vm="4947">
        <f ca="1"/>
        <v>43026</v>
      </c>
      <c r="K1955" s="180" vm="791">
        <f ca="1"/>
        <v>9.69</v>
      </c>
      <c r="L1955" s="180" vm="779">
        <f ca="1"/>
        <v>9.67</v>
      </c>
      <c r="M1955" s="180" vm="659">
        <f ca="1"/>
        <v>9.89</v>
      </c>
      <c r="N1955" s="180" vm="1804">
        <f ca="1"/>
        <v>9.6300000000000008</v>
      </c>
      <c r="O1955" s="180" vm="4948">
        <f ca="1"/>
        <v>680128</v>
      </c>
      <c r="Q1955" s="182">
        <f t="shared" ca="1" si="61"/>
        <v>5.1733172802205987E-3</v>
      </c>
    </row>
    <row r="1956" spans="1:17" x14ac:dyDescent="0.25">
      <c r="A1956" s="178">
        <f t="shared" si="62"/>
        <v>1952</v>
      </c>
      <c r="B1956" s="178" vm="4941">
        <f ca="1"/>
        <v>45049</v>
      </c>
      <c r="C1956" s="178" vm="4942">
        <f ca="1"/>
        <v>120.13</v>
      </c>
      <c r="D1956" s="178" vm="4943">
        <f ca="1"/>
        <v>119.84</v>
      </c>
      <c r="E1956" s="178" vm="4944">
        <f ca="1"/>
        <v>121.93</v>
      </c>
      <c r="F1956" s="178" vm="4945">
        <f ca="1"/>
        <v>118.83</v>
      </c>
      <c r="G1956" s="178" vm="4946">
        <f ca="1"/>
        <v>1526736</v>
      </c>
      <c r="I1956" s="178">
        <f ca="1"/>
        <v>558</v>
      </c>
      <c r="J1956" s="180" vm="4939">
        <f ca="1"/>
        <v>43025</v>
      </c>
      <c r="K1956" s="180" vm="1587">
        <f ca="1"/>
        <v>9.64</v>
      </c>
      <c r="L1956" s="180" vm="790">
        <f ca="1"/>
        <v>9.57</v>
      </c>
      <c r="M1956" s="180" vm="1151">
        <f ca="1"/>
        <v>9.75</v>
      </c>
      <c r="N1956" s="180" vm="790">
        <f ca="1"/>
        <v>9.57</v>
      </c>
      <c r="O1956" s="180" vm="4940">
        <f ca="1"/>
        <v>567628</v>
      </c>
      <c r="Q1956" s="182">
        <f t="shared" ca="1" si="61"/>
        <v>9.3799541298154095E-3</v>
      </c>
    </row>
    <row r="1957" spans="1:17" x14ac:dyDescent="0.25">
      <c r="A1957" s="178">
        <f t="shared" si="62"/>
        <v>1953</v>
      </c>
      <c r="B1957" s="178" vm="4933">
        <f ca="1"/>
        <v>45050</v>
      </c>
      <c r="C1957" s="178" vm="4934">
        <f ca="1"/>
        <v>109.85</v>
      </c>
      <c r="D1957" s="178" vm="4935">
        <f ca="1"/>
        <v>119.08</v>
      </c>
      <c r="E1957" s="178" vm="4936">
        <f ca="1"/>
        <v>119.61</v>
      </c>
      <c r="F1957" s="178" vm="4937">
        <f ca="1"/>
        <v>109.4</v>
      </c>
      <c r="G1957" s="178" vm="4938">
        <f ca="1"/>
        <v>2266707</v>
      </c>
      <c r="I1957" s="178">
        <f ca="1"/>
        <v>557</v>
      </c>
      <c r="J1957" s="180" vm="4931">
        <f ca="1"/>
        <v>43024</v>
      </c>
      <c r="K1957" s="180" vm="836">
        <f ca="1"/>
        <v>9.5500000000000007</v>
      </c>
      <c r="L1957" s="180" vm="1142">
        <f ca="1"/>
        <v>9.5</v>
      </c>
      <c r="M1957" s="180" vm="1578">
        <f ca="1"/>
        <v>9.7100000000000009</v>
      </c>
      <c r="N1957" s="180" vm="1142">
        <f ca="1"/>
        <v>9.5</v>
      </c>
      <c r="O1957" s="180" vm="4932">
        <f ca="1"/>
        <v>445845</v>
      </c>
      <c r="Q1957" s="182">
        <f t="shared" ca="1" si="61"/>
        <v>2.0964368265281672E-3</v>
      </c>
    </row>
    <row r="1958" spans="1:17" x14ac:dyDescent="0.25">
      <c r="A1958" s="178">
        <f t="shared" si="62"/>
        <v>1954</v>
      </c>
      <c r="B1958" s="178" vm="4926">
        <f ca="1"/>
        <v>45051</v>
      </c>
      <c r="C1958" s="178" vm="477">
        <f ca="1"/>
        <v>114.48</v>
      </c>
      <c r="D1958" s="178" vm="4927">
        <f ca="1"/>
        <v>111.7</v>
      </c>
      <c r="E1958" s="178" vm="4928">
        <f ca="1"/>
        <v>115.6139</v>
      </c>
      <c r="F1958" s="178" vm="4929">
        <f ca="1"/>
        <v>110.0367</v>
      </c>
      <c r="G1958" s="178" vm="4930">
        <f ca="1"/>
        <v>1535804</v>
      </c>
      <c r="I1958" s="178">
        <f ca="1"/>
        <v>556</v>
      </c>
      <c r="J1958" s="180" vm="4923">
        <f ca="1"/>
        <v>43021</v>
      </c>
      <c r="K1958" s="180" vm="1444">
        <f ca="1"/>
        <v>9.5299999999999994</v>
      </c>
      <c r="L1958" s="180" vm="1142">
        <f ca="1"/>
        <v>9.5</v>
      </c>
      <c r="M1958" s="180" vm="4924">
        <f ca="1"/>
        <v>9.625</v>
      </c>
      <c r="N1958" s="180" vm="826">
        <f ca="1"/>
        <v>9.4499999999999993</v>
      </c>
      <c r="O1958" s="180" vm="4925">
        <f ca="1"/>
        <v>630676</v>
      </c>
      <c r="Q1958" s="182">
        <f t="shared" ca="1" si="61"/>
        <v>4.2061050442741962E-3</v>
      </c>
    </row>
    <row r="1959" spans="1:17" x14ac:dyDescent="0.25">
      <c r="A1959" s="178">
        <f t="shared" si="62"/>
        <v>1955</v>
      </c>
      <c r="B1959" s="178" vm="4918">
        <f ca="1"/>
        <v>45054</v>
      </c>
      <c r="C1959" s="178" vm="4919">
        <f ca="1"/>
        <v>116.75</v>
      </c>
      <c r="D1959" s="178" vm="4920">
        <f ca="1"/>
        <v>115.11</v>
      </c>
      <c r="E1959" s="178" vm="3365">
        <f ca="1"/>
        <v>117.08</v>
      </c>
      <c r="F1959" s="178" vm="4921">
        <f ca="1"/>
        <v>113.53</v>
      </c>
      <c r="G1959" s="178" vm="4922">
        <f ca="1"/>
        <v>1198137</v>
      </c>
      <c r="I1959" s="178">
        <f ca="1"/>
        <v>555</v>
      </c>
      <c r="J1959" s="180" vm="4916">
        <f ca="1"/>
        <v>43020</v>
      </c>
      <c r="K1959" s="180" vm="1686">
        <f ca="1"/>
        <v>9.49</v>
      </c>
      <c r="L1959" s="180" vm="780">
        <f ca="1"/>
        <v>9.5399999999999991</v>
      </c>
      <c r="M1959" s="180" vm="737">
        <f ca="1"/>
        <v>9.6</v>
      </c>
      <c r="N1959" s="180" vm="1640">
        <f ca="1"/>
        <v>9.35</v>
      </c>
      <c r="O1959" s="180" vm="4917">
        <f ca="1"/>
        <v>752822</v>
      </c>
      <c r="Q1959" s="182">
        <f t="shared" ca="1" si="61"/>
        <v>-8.3945928430263668E-3</v>
      </c>
    </row>
    <row r="1960" spans="1:17" x14ac:dyDescent="0.25">
      <c r="A1960" s="178">
        <f t="shared" si="62"/>
        <v>1956</v>
      </c>
      <c r="B1960" s="178" vm="4910">
        <f ca="1"/>
        <v>45055</v>
      </c>
      <c r="C1960" s="178" vm="4911">
        <f ca="1"/>
        <v>116.91</v>
      </c>
      <c r="D1960" s="178" vm="4912">
        <f ca="1"/>
        <v>115.03</v>
      </c>
      <c r="E1960" s="178" vm="4913">
        <f ca="1"/>
        <v>117.065</v>
      </c>
      <c r="F1960" s="178" vm="4914">
        <f ca="1"/>
        <v>113.36</v>
      </c>
      <c r="G1960" s="178" vm="4915">
        <f ca="1"/>
        <v>1312336</v>
      </c>
      <c r="I1960" s="178">
        <f ca="1"/>
        <v>554</v>
      </c>
      <c r="J1960" s="180" vm="4908">
        <f ca="1"/>
        <v>43019</v>
      </c>
      <c r="K1960" s="180" vm="790">
        <f ca="1"/>
        <v>9.57</v>
      </c>
      <c r="L1960" s="180" vm="1470">
        <f ca="1"/>
        <v>9.91</v>
      </c>
      <c r="M1960" s="180" vm="746">
        <f ca="1"/>
        <v>9.9700000000000006</v>
      </c>
      <c r="N1960" s="180" vm="1141">
        <f ca="1"/>
        <v>9.56</v>
      </c>
      <c r="O1960" s="180" vm="4909">
        <f ca="1"/>
        <v>1223295</v>
      </c>
      <c r="Q1960" s="182">
        <f t="shared" ca="1" si="61"/>
        <v>-3.3901551675681339E-2</v>
      </c>
    </row>
    <row r="1961" spans="1:17" x14ac:dyDescent="0.25">
      <c r="A1961" s="178">
        <f t="shared" si="62"/>
        <v>1957</v>
      </c>
      <c r="B1961" s="178" vm="4902">
        <f ca="1"/>
        <v>45056</v>
      </c>
      <c r="C1961" s="178" vm="4903">
        <f ca="1"/>
        <v>116.46</v>
      </c>
      <c r="D1961" s="178" vm="4904">
        <f ca="1"/>
        <v>118.68</v>
      </c>
      <c r="E1961" s="178" vm="4905">
        <f ca="1"/>
        <v>119.04</v>
      </c>
      <c r="F1961" s="178" vm="4906">
        <f ca="1"/>
        <v>114.37</v>
      </c>
      <c r="G1961" s="178" vm="4907">
        <f ca="1"/>
        <v>1151004</v>
      </c>
      <c r="I1961" s="178">
        <f ca="1"/>
        <v>553</v>
      </c>
      <c r="J1961" s="180" vm="4900">
        <f ca="1"/>
        <v>43018</v>
      </c>
      <c r="K1961" s="180" vm="758">
        <f ca="1"/>
        <v>9.9</v>
      </c>
      <c r="L1961" s="180" vm="1469">
        <f ca="1"/>
        <v>9.77</v>
      </c>
      <c r="M1961" s="180" vm="1518">
        <f ca="1"/>
        <v>9.99</v>
      </c>
      <c r="N1961" s="180" vm="1469">
        <f ca="1"/>
        <v>9.77</v>
      </c>
      <c r="O1961" s="180" vm="4901">
        <f ca="1"/>
        <v>699212</v>
      </c>
      <c r="Q1961" s="182">
        <f t="shared" ca="1" si="61"/>
        <v>1.6293639486100533E-2</v>
      </c>
    </row>
    <row r="1962" spans="1:17" x14ac:dyDescent="0.25">
      <c r="A1962" s="178">
        <f t="shared" si="62"/>
        <v>1958</v>
      </c>
      <c r="B1962" s="178" vm="4895">
        <f ca="1"/>
        <v>45057</v>
      </c>
      <c r="C1962" s="178" vm="4896">
        <f ca="1"/>
        <v>116.8</v>
      </c>
      <c r="D1962" s="178" vm="4646">
        <f ca="1"/>
        <v>116.2</v>
      </c>
      <c r="E1962" s="178" vm="4897">
        <f ca="1"/>
        <v>117.6</v>
      </c>
      <c r="F1962" s="178" vm="4898">
        <f ca="1"/>
        <v>114.675</v>
      </c>
      <c r="G1962" s="178" vm="4899">
        <f ca="1"/>
        <v>883311</v>
      </c>
      <c r="I1962" s="178">
        <f ca="1"/>
        <v>552</v>
      </c>
      <c r="J1962" s="180" vm="4892">
        <f ca="1"/>
        <v>43017</v>
      </c>
      <c r="K1962" s="180" vm="759">
        <f ca="1"/>
        <v>9.74</v>
      </c>
      <c r="L1962" s="180" vm="1469">
        <f ca="1"/>
        <v>9.77</v>
      </c>
      <c r="M1962" s="180" vm="4893">
        <f ca="1"/>
        <v>9.8849999999999998</v>
      </c>
      <c r="N1962" s="180" vm="1417">
        <f ca="1"/>
        <v>9.6999999999999993</v>
      </c>
      <c r="O1962" s="180" vm="4894">
        <f ca="1"/>
        <v>703963</v>
      </c>
      <c r="Q1962" s="182">
        <f t="shared" ca="1" si="61"/>
        <v>0</v>
      </c>
    </row>
    <row r="1963" spans="1:17" x14ac:dyDescent="0.25">
      <c r="A1963" s="178">
        <f t="shared" si="62"/>
        <v>1959</v>
      </c>
      <c r="B1963" s="178" vm="4887">
        <f ca="1"/>
        <v>45058</v>
      </c>
      <c r="C1963" s="178" vm="4888">
        <f ca="1"/>
        <v>115.4</v>
      </c>
      <c r="D1963" s="178" vm="4881">
        <f ca="1"/>
        <v>117.3</v>
      </c>
      <c r="E1963" s="178" vm="4889">
        <f ca="1"/>
        <v>118.61</v>
      </c>
      <c r="F1963" s="178" vm="4890">
        <f ca="1"/>
        <v>113.9</v>
      </c>
      <c r="G1963" s="178" vm="4891">
        <f ca="1"/>
        <v>753411</v>
      </c>
      <c r="I1963" s="178">
        <f ca="1"/>
        <v>551</v>
      </c>
      <c r="J1963" s="180" vm="4885">
        <f ca="1"/>
        <v>43014</v>
      </c>
      <c r="K1963" s="180" vm="759">
        <f ca="1"/>
        <v>9.74</v>
      </c>
      <c r="L1963" s="180" vm="1587">
        <f ca="1"/>
        <v>9.64</v>
      </c>
      <c r="M1963" s="180" vm="2040">
        <f ca="1"/>
        <v>9.76</v>
      </c>
      <c r="N1963" s="180" vm="790">
        <f ca="1"/>
        <v>9.57</v>
      </c>
      <c r="O1963" s="180" vm="4886">
        <f ca="1"/>
        <v>808538</v>
      </c>
      <c r="Q1963" s="182">
        <f t="shared" ca="1" si="61"/>
        <v>9.2832023035491623E-3</v>
      </c>
    </row>
    <row r="1964" spans="1:17" x14ac:dyDescent="0.25">
      <c r="A1964" s="178">
        <f t="shared" si="62"/>
        <v>1960</v>
      </c>
      <c r="B1964" s="178" vm="4880">
        <f ca="1"/>
        <v>45061</v>
      </c>
      <c r="C1964" s="178" vm="4535">
        <f ca="1"/>
        <v>118.39</v>
      </c>
      <c r="D1964" s="178" vm="4881">
        <f ca="1"/>
        <v>117.3</v>
      </c>
      <c r="E1964" s="178" vm="4882">
        <f ca="1"/>
        <v>120.34</v>
      </c>
      <c r="F1964" s="178" vm="4883">
        <f ca="1"/>
        <v>116.17010000000001</v>
      </c>
      <c r="G1964" s="178" vm="4884">
        <f ca="1"/>
        <v>1093262</v>
      </c>
      <c r="I1964" s="178">
        <f ca="1"/>
        <v>550</v>
      </c>
      <c r="J1964" s="180" vm="4878">
        <f ca="1"/>
        <v>43013</v>
      </c>
      <c r="K1964" s="180" vm="1133">
        <f ca="1"/>
        <v>9.65</v>
      </c>
      <c r="L1964" s="180" vm="791">
        <f ca="1"/>
        <v>9.69</v>
      </c>
      <c r="M1964" s="180" vm="813">
        <f ca="1"/>
        <v>9.7799999999999994</v>
      </c>
      <c r="N1964" s="180" vm="790">
        <f ca="1"/>
        <v>9.57</v>
      </c>
      <c r="O1964" s="180" vm="4879">
        <f ca="1"/>
        <v>618267</v>
      </c>
      <c r="Q1964" s="182">
        <f t="shared" ca="1" si="61"/>
        <v>-5.1679701584424493E-3</v>
      </c>
    </row>
    <row r="1965" spans="1:17" x14ac:dyDescent="0.25">
      <c r="A1965" s="178">
        <f t="shared" si="62"/>
        <v>1961</v>
      </c>
      <c r="B1965" s="178" vm="4873">
        <f ca="1"/>
        <v>45062</v>
      </c>
      <c r="C1965" s="178" vm="4874">
        <f ca="1"/>
        <v>113.45</v>
      </c>
      <c r="D1965" s="178" vm="4875">
        <f ca="1"/>
        <v>117.35</v>
      </c>
      <c r="E1965" s="178" vm="4875">
        <f ca="1"/>
        <v>117.35</v>
      </c>
      <c r="F1965" s="178" vm="4876">
        <f ca="1"/>
        <v>113.401</v>
      </c>
      <c r="G1965" s="178" vm="4877">
        <f ca="1"/>
        <v>1425390</v>
      </c>
      <c r="I1965" s="178">
        <f ca="1"/>
        <v>549</v>
      </c>
      <c r="J1965" s="180" vm="4871">
        <f ca="1"/>
        <v>43012</v>
      </c>
      <c r="K1965" s="180" vm="1417">
        <f ca="1"/>
        <v>9.6999999999999993</v>
      </c>
      <c r="L1965" s="180" vm="1133">
        <f ca="1"/>
        <v>9.65</v>
      </c>
      <c r="M1965" s="180" vm="758">
        <f ca="1"/>
        <v>9.9</v>
      </c>
      <c r="N1965" s="180" vm="790">
        <f ca="1"/>
        <v>9.57</v>
      </c>
      <c r="O1965" s="180" vm="4872">
        <f ca="1"/>
        <v>1210420</v>
      </c>
      <c r="Q1965" s="182">
        <f t="shared" ca="1" si="61"/>
        <v>4.13223728491037E-3</v>
      </c>
    </row>
    <row r="1966" spans="1:17" x14ac:dyDescent="0.25">
      <c r="A1966" s="178">
        <f t="shared" si="62"/>
        <v>1962</v>
      </c>
      <c r="B1966" s="178" vm="4865">
        <f ca="1"/>
        <v>45063</v>
      </c>
      <c r="C1966" s="178" vm="4866">
        <f ca="1"/>
        <v>116.67</v>
      </c>
      <c r="D1966" s="178" vm="4867">
        <f ca="1"/>
        <v>113.73</v>
      </c>
      <c r="E1966" s="178" vm="4868">
        <f ca="1"/>
        <v>116.9</v>
      </c>
      <c r="F1966" s="178" vm="4869">
        <f ca="1"/>
        <v>111.67</v>
      </c>
      <c r="G1966" s="178" vm="4870">
        <f ca="1"/>
        <v>1235662</v>
      </c>
      <c r="I1966" s="178">
        <f ca="1"/>
        <v>548</v>
      </c>
      <c r="J1966" s="180" vm="4863">
        <f ca="1"/>
        <v>43011</v>
      </c>
      <c r="K1966" s="180" vm="1369">
        <f ca="1"/>
        <v>9.66</v>
      </c>
      <c r="L1966" s="180" vm="1151">
        <f ca="1"/>
        <v>9.75</v>
      </c>
      <c r="M1966" s="180" vm="1622">
        <f ca="1"/>
        <v>9.83</v>
      </c>
      <c r="N1966" s="180" vm="1133">
        <f ca="1"/>
        <v>9.65</v>
      </c>
      <c r="O1966" s="180" vm="4864">
        <f ca="1"/>
        <v>914326</v>
      </c>
      <c r="Q1966" s="182">
        <f t="shared" ca="1" si="61"/>
        <v>-4.132237284910383E-3</v>
      </c>
    </row>
    <row r="1967" spans="1:17" x14ac:dyDescent="0.25">
      <c r="A1967" s="178">
        <f t="shared" si="62"/>
        <v>1963</v>
      </c>
      <c r="B1967" s="178" vm="4857">
        <f ca="1"/>
        <v>45064</v>
      </c>
      <c r="C1967" s="178" vm="4858">
        <f ca="1"/>
        <v>115.37</v>
      </c>
      <c r="D1967" s="178" vm="4859">
        <f ca="1"/>
        <v>116.38</v>
      </c>
      <c r="E1967" s="178" vm="4860">
        <f ca="1"/>
        <v>118.74</v>
      </c>
      <c r="F1967" s="178" vm="4861">
        <f ca="1"/>
        <v>114.76</v>
      </c>
      <c r="G1967" s="178" vm="4862">
        <f ca="1"/>
        <v>1064268</v>
      </c>
      <c r="I1967" s="178">
        <f ca="1"/>
        <v>547</v>
      </c>
      <c r="J1967" s="180" vm="4854">
        <f ca="1"/>
        <v>43010</v>
      </c>
      <c r="K1967" s="180" vm="1417">
        <f ca="1"/>
        <v>9.6999999999999993</v>
      </c>
      <c r="L1967" s="180" vm="1407">
        <f ca="1"/>
        <v>9.6199999999999992</v>
      </c>
      <c r="M1967" s="180" vm="4855">
        <f ca="1"/>
        <v>9.7550000000000008</v>
      </c>
      <c r="N1967" s="180" vm="836">
        <f ca="1"/>
        <v>9.5500000000000007</v>
      </c>
      <c r="O1967" s="180" vm="4856">
        <f ca="1"/>
        <v>1502380</v>
      </c>
      <c r="Q1967" s="182">
        <f t="shared" ca="1" si="61"/>
        <v>0</v>
      </c>
    </row>
    <row r="1968" spans="1:17" x14ac:dyDescent="0.25">
      <c r="A1968" s="178">
        <f t="shared" si="62"/>
        <v>1964</v>
      </c>
      <c r="B1968" s="178" vm="4851">
        <f ca="1"/>
        <v>45065</v>
      </c>
      <c r="C1968" s="178" vm="1513">
        <f ca="1"/>
        <v>109</v>
      </c>
      <c r="D1968" s="178" vm="4852">
        <f ca="1"/>
        <v>113.5</v>
      </c>
      <c r="E1968" s="178" vm="4852">
        <f ca="1"/>
        <v>113.5</v>
      </c>
      <c r="F1968" s="178" vm="1095">
        <f ca="1"/>
        <v>107.8</v>
      </c>
      <c r="G1968" s="178" vm="4853">
        <f ca="1"/>
        <v>3238930</v>
      </c>
      <c r="I1968" s="178">
        <f ca="1"/>
        <v>546</v>
      </c>
      <c r="J1968" s="180" vm="4848">
        <f ca="1"/>
        <v>43007</v>
      </c>
      <c r="K1968" s="180" vm="1417">
        <f ca="1"/>
        <v>9.6999999999999993</v>
      </c>
      <c r="L1968" s="180" vm="1436">
        <f ca="1"/>
        <v>9.58</v>
      </c>
      <c r="M1968" s="180" vm="4849">
        <f ca="1"/>
        <v>9.8490000000000002</v>
      </c>
      <c r="N1968" s="180" vm="1546">
        <f ca="1"/>
        <v>9.51</v>
      </c>
      <c r="O1968" s="180" vm="4850">
        <f ca="1"/>
        <v>990836</v>
      </c>
      <c r="Q1968" s="182">
        <f t="shared" ca="1" si="61"/>
        <v>1.4538158446027067E-2</v>
      </c>
    </row>
    <row r="1969" spans="1:17" x14ac:dyDescent="0.25">
      <c r="A1969" s="178">
        <f t="shared" si="62"/>
        <v>1965</v>
      </c>
      <c r="B1969" s="178" vm="4844">
        <f ca="1"/>
        <v>45068</v>
      </c>
      <c r="C1969" s="178" vm="1646">
        <f ca="1"/>
        <v>107.11</v>
      </c>
      <c r="D1969" s="178" vm="4845">
        <f ca="1"/>
        <v>109.21</v>
      </c>
      <c r="E1969" s="178" vm="4846">
        <f ca="1"/>
        <v>110.21</v>
      </c>
      <c r="F1969" s="178" vm="908">
        <f ca="1"/>
        <v>106.5</v>
      </c>
      <c r="G1969" s="178" vm="4847">
        <f ca="1"/>
        <v>1900134</v>
      </c>
      <c r="I1969" s="178">
        <f ca="1"/>
        <v>545</v>
      </c>
      <c r="J1969" s="180" vm="4842">
        <f ca="1"/>
        <v>43006</v>
      </c>
      <c r="K1969" s="180" vm="1141">
        <f ca="1"/>
        <v>9.56</v>
      </c>
      <c r="L1969" s="180" vm="1142">
        <f ca="1"/>
        <v>9.5</v>
      </c>
      <c r="M1969" s="180" vm="1578">
        <f ca="1"/>
        <v>9.7100000000000009</v>
      </c>
      <c r="N1969" s="180" vm="1588">
        <f ca="1"/>
        <v>9.44</v>
      </c>
      <c r="O1969" s="180" vm="4843">
        <f ca="1"/>
        <v>590533</v>
      </c>
      <c r="Q1969" s="182">
        <f t="shared" ca="1" si="61"/>
        <v>6.2959284568148309E-3</v>
      </c>
    </row>
    <row r="1970" spans="1:17" x14ac:dyDescent="0.25">
      <c r="A1970" s="178">
        <f t="shared" si="62"/>
        <v>1966</v>
      </c>
      <c r="B1970" s="178" vm="4836">
        <f ca="1"/>
        <v>45069</v>
      </c>
      <c r="C1970" s="178" vm="4837">
        <f ca="1"/>
        <v>106.14</v>
      </c>
      <c r="D1970" s="178" vm="4838">
        <f ca="1"/>
        <v>107.17</v>
      </c>
      <c r="E1970" s="178" vm="4839">
        <f ca="1"/>
        <v>107.66</v>
      </c>
      <c r="F1970" s="178" vm="4840">
        <f ca="1"/>
        <v>104.91</v>
      </c>
      <c r="G1970" s="178" vm="4841">
        <f ca="1"/>
        <v>1552102</v>
      </c>
      <c r="I1970" s="178">
        <f ca="1"/>
        <v>544</v>
      </c>
      <c r="J1970" s="180" vm="4833">
        <f ca="1"/>
        <v>43005</v>
      </c>
      <c r="K1970" s="180" vm="1142">
        <f ca="1"/>
        <v>9.5</v>
      </c>
      <c r="L1970" s="180" vm="1640">
        <f ca="1"/>
        <v>9.35</v>
      </c>
      <c r="M1970" s="180" vm="848">
        <f ca="1"/>
        <v>9.59</v>
      </c>
      <c r="N1970" s="180" vm="4834">
        <f ca="1"/>
        <v>9.3350000000000009</v>
      </c>
      <c r="O1970" s="180" vm="4835">
        <f ca="1"/>
        <v>1049038</v>
      </c>
      <c r="Q1970" s="182">
        <f t="shared" ca="1" si="61"/>
        <v>1.2712035588361724E-2</v>
      </c>
    </row>
    <row r="1971" spans="1:17" x14ac:dyDescent="0.25">
      <c r="A1971" s="178">
        <f t="shared" si="62"/>
        <v>1967</v>
      </c>
      <c r="B1971" s="178" vm="4830">
        <f ca="1"/>
        <v>45070</v>
      </c>
      <c r="C1971" s="178" vm="3720">
        <f ca="1"/>
        <v>104.09</v>
      </c>
      <c r="D1971" s="178" vm="3767">
        <f ca="1"/>
        <v>105.95</v>
      </c>
      <c r="E1971" s="178" vm="4831">
        <f ca="1"/>
        <v>106.44</v>
      </c>
      <c r="F1971" s="178" vm="3528">
        <f ca="1"/>
        <v>102.71</v>
      </c>
      <c r="G1971" s="178" vm="4832">
        <f ca="1"/>
        <v>1413663</v>
      </c>
      <c r="I1971" s="178">
        <f ca="1"/>
        <v>543</v>
      </c>
      <c r="J1971" s="180" vm="4827">
        <f ca="1"/>
        <v>43004</v>
      </c>
      <c r="K1971" s="180" vm="801">
        <f ca="1"/>
        <v>9.3800000000000008</v>
      </c>
      <c r="L1971" s="180" vm="815">
        <f ca="1"/>
        <v>9.3000000000000007</v>
      </c>
      <c r="M1971" s="180" vm="1992">
        <f ca="1"/>
        <v>9.42</v>
      </c>
      <c r="N1971" s="180" vm="4828">
        <f ca="1"/>
        <v>9.2898999999999994</v>
      </c>
      <c r="O1971" s="180" vm="4829">
        <f ca="1"/>
        <v>1034048</v>
      </c>
      <c r="Q1971" s="182">
        <f t="shared" ca="1" si="61"/>
        <v>8.5653628589230004E-3</v>
      </c>
    </row>
    <row r="1972" spans="1:17" x14ac:dyDescent="0.25">
      <c r="A1972" s="178">
        <f t="shared" si="62"/>
        <v>1968</v>
      </c>
      <c r="B1972" s="178" vm="4823">
        <f ca="1"/>
        <v>45071</v>
      </c>
      <c r="C1972" s="178" vm="3791">
        <f ca="1"/>
        <v>104.32</v>
      </c>
      <c r="D1972" s="178" vm="1357">
        <f ca="1"/>
        <v>104.35</v>
      </c>
      <c r="E1972" s="178" vm="4824">
        <f ca="1"/>
        <v>108.92</v>
      </c>
      <c r="F1972" s="178" vm="4825">
        <f ca="1"/>
        <v>101.65</v>
      </c>
      <c r="G1972" s="178" vm="4826">
        <f ca="1"/>
        <v>2955257</v>
      </c>
      <c r="I1972" s="178">
        <f ca="1"/>
        <v>542</v>
      </c>
      <c r="J1972" s="180" vm="4820">
        <f ca="1"/>
        <v>43003</v>
      </c>
      <c r="K1972" s="180" vm="815">
        <f ca="1"/>
        <v>9.3000000000000007</v>
      </c>
      <c r="L1972" s="180" vm="1181">
        <f ca="1"/>
        <v>9.0500000000000007</v>
      </c>
      <c r="M1972" s="180" vm="1435">
        <f ca="1"/>
        <v>9.36</v>
      </c>
      <c r="N1972" s="180" vm="4821">
        <f ca="1"/>
        <v>9.0455000000000005</v>
      </c>
      <c r="O1972" s="180" vm="4822">
        <f ca="1"/>
        <v>1008051</v>
      </c>
      <c r="Q1972" s="182">
        <f t="shared" ca="1" si="61"/>
        <v>2.8355225755125221E-2</v>
      </c>
    </row>
    <row r="1973" spans="1:17" x14ac:dyDescent="0.25">
      <c r="A1973" s="178">
        <f t="shared" si="62"/>
        <v>1969</v>
      </c>
      <c r="B1973" s="178" vm="4816">
        <f ca="1"/>
        <v>45072</v>
      </c>
      <c r="C1973" s="178" vm="178">
        <f ca="1"/>
        <v>106.74</v>
      </c>
      <c r="D1973" s="178" vm="4817">
        <f ca="1"/>
        <v>104.2</v>
      </c>
      <c r="E1973" s="178" vm="1356">
        <f ca="1"/>
        <v>108.41</v>
      </c>
      <c r="F1973" s="178" vm="4818">
        <f ca="1"/>
        <v>103.36</v>
      </c>
      <c r="G1973" s="178" vm="4819">
        <f ca="1"/>
        <v>1416807</v>
      </c>
      <c r="I1973" s="178">
        <f ca="1"/>
        <v>541</v>
      </c>
      <c r="J1973" s="180" vm="4814">
        <f ca="1"/>
        <v>43000</v>
      </c>
      <c r="K1973" s="180" vm="1499">
        <f ca="1"/>
        <v>9.0399999999999991</v>
      </c>
      <c r="L1973" s="180" vm="1223">
        <f ca="1"/>
        <v>9</v>
      </c>
      <c r="M1973" s="180" vm="4651">
        <f ca="1"/>
        <v>9.08</v>
      </c>
      <c r="N1973" s="180" vm="1234">
        <f ca="1"/>
        <v>8.9600000000000009</v>
      </c>
      <c r="O1973" s="180" vm="4815">
        <f ca="1"/>
        <v>631067</v>
      </c>
      <c r="Q1973" s="182">
        <f t="shared" ca="1" si="61"/>
        <v>1.1068069751910472E-3</v>
      </c>
    </row>
    <row r="1974" spans="1:17" x14ac:dyDescent="0.25">
      <c r="A1974" s="178">
        <f t="shared" si="62"/>
        <v>1970</v>
      </c>
      <c r="B1974" s="178" vm="4810">
        <f ca="1"/>
        <v>45076</v>
      </c>
      <c r="C1974" s="178" vm="4811">
        <f ca="1"/>
        <v>114.33</v>
      </c>
      <c r="D1974" s="178" vm="4812">
        <f ca="1"/>
        <v>108.12</v>
      </c>
      <c r="E1974" s="178" vm="489">
        <f ca="1"/>
        <v>114.63</v>
      </c>
      <c r="F1974" s="178" vm="1770">
        <f ca="1"/>
        <v>108</v>
      </c>
      <c r="G1974" s="178" vm="4813">
        <f ca="1"/>
        <v>2157393</v>
      </c>
      <c r="I1974" s="178">
        <f ca="1"/>
        <v>540</v>
      </c>
      <c r="J1974" s="180" vm="4807">
        <f ca="1"/>
        <v>42999</v>
      </c>
      <c r="K1974" s="180" vm="1257">
        <f ca="1"/>
        <v>9.0299999999999994</v>
      </c>
      <c r="L1974" s="180" vm="1398">
        <f ca="1"/>
        <v>9.24</v>
      </c>
      <c r="M1974" s="180" vm="4808">
        <f ca="1"/>
        <v>9.3450000000000006</v>
      </c>
      <c r="N1974" s="180" vm="1257">
        <f ca="1"/>
        <v>9.0299999999999994</v>
      </c>
      <c r="O1974" s="180" vm="4809">
        <f ca="1"/>
        <v>555015</v>
      </c>
      <c r="Q1974" s="182">
        <f t="shared" ca="1" si="61"/>
        <v>-2.4071184095439867E-2</v>
      </c>
    </row>
    <row r="1975" spans="1:17" x14ac:dyDescent="0.25">
      <c r="A1975" s="178">
        <f t="shared" si="62"/>
        <v>1971</v>
      </c>
      <c r="B1975" s="178" vm="4803">
        <f ca="1"/>
        <v>45077</v>
      </c>
      <c r="C1975" s="178" vm="1464">
        <f ca="1"/>
        <v>112.28</v>
      </c>
      <c r="D1975" s="178" vm="1540">
        <f ca="1"/>
        <v>112.94</v>
      </c>
      <c r="E1975" s="178" vm="4804">
        <f ca="1"/>
        <v>113.3</v>
      </c>
      <c r="F1975" s="178" vm="4805">
        <f ca="1"/>
        <v>110.11</v>
      </c>
      <c r="G1975" s="178" vm="4806">
        <f ca="1"/>
        <v>2070824</v>
      </c>
      <c r="I1975" s="178">
        <f ca="1"/>
        <v>539</v>
      </c>
      <c r="J1975" s="180" vm="4801">
        <f ca="1"/>
        <v>42998</v>
      </c>
      <c r="K1975" s="180" vm="1171">
        <f ca="1"/>
        <v>9.25</v>
      </c>
      <c r="L1975" s="180" vm="1398">
        <f ca="1"/>
        <v>9.24</v>
      </c>
      <c r="M1975" s="180" vm="1639">
        <f ca="1"/>
        <v>9.31</v>
      </c>
      <c r="N1975" s="180" vm="1303">
        <f ca="1"/>
        <v>9.16</v>
      </c>
      <c r="O1975" s="180" vm="4802">
        <f ca="1"/>
        <v>797173</v>
      </c>
      <c r="Q1975" s="182">
        <f t="shared" ca="1" si="61"/>
        <v>2.1645030095730502E-3</v>
      </c>
    </row>
    <row r="1976" spans="1:17" x14ac:dyDescent="0.25">
      <c r="A1976" s="178">
        <f t="shared" si="62"/>
        <v>1972</v>
      </c>
      <c r="B1976" s="178" vm="4798">
        <f ca="1"/>
        <v>45078</v>
      </c>
      <c r="C1976" s="178" vm="3580">
        <f ca="1"/>
        <v>105.16</v>
      </c>
      <c r="D1976" s="178" vm="1792">
        <f ca="1"/>
        <v>111.16</v>
      </c>
      <c r="E1976" s="178" vm="883">
        <f ca="1"/>
        <v>111.6</v>
      </c>
      <c r="F1976" s="178" vm="4799">
        <f ca="1"/>
        <v>104.07</v>
      </c>
      <c r="G1976" s="178" vm="4800">
        <f ca="1"/>
        <v>2094747</v>
      </c>
      <c r="I1976" s="178">
        <f ca="1"/>
        <v>538</v>
      </c>
      <c r="J1976" s="180" vm="4796">
        <f ca="1"/>
        <v>42997</v>
      </c>
      <c r="K1976" s="180" vm="1159">
        <f ca="1"/>
        <v>9.23</v>
      </c>
      <c r="L1976" s="180" vm="1388">
        <f ca="1"/>
        <v>9.2200000000000006</v>
      </c>
      <c r="M1976" s="180" vm="802">
        <f ca="1"/>
        <v>9.4</v>
      </c>
      <c r="N1976" s="180" vm="1388">
        <f ca="1"/>
        <v>9.2200000000000006</v>
      </c>
      <c r="O1976" s="180" vm="4797">
        <f ca="1"/>
        <v>1538289</v>
      </c>
      <c r="Q1976" s="182">
        <f t="shared" ca="1" si="61"/>
        <v>2.1691982475453135E-3</v>
      </c>
    </row>
    <row r="1977" spans="1:17" x14ac:dyDescent="0.25">
      <c r="A1977" s="178">
        <f t="shared" si="62"/>
        <v>1973</v>
      </c>
      <c r="B1977" s="178" vm="4792">
        <f ca="1"/>
        <v>45079</v>
      </c>
      <c r="C1977" s="178" vm="1105">
        <f ca="1"/>
        <v>110.04</v>
      </c>
      <c r="D1977" s="178" vm="4793">
        <f ca="1"/>
        <v>107.83</v>
      </c>
      <c r="E1977" s="178" vm="4794">
        <f ca="1"/>
        <v>110.58</v>
      </c>
      <c r="F1977" s="178" vm="1281">
        <f ca="1"/>
        <v>105.25</v>
      </c>
      <c r="G1977" s="178" vm="4795">
        <f ca="1"/>
        <v>1849157</v>
      </c>
      <c r="I1977" s="178">
        <f ca="1"/>
        <v>537</v>
      </c>
      <c r="J1977" s="180" vm="4788">
        <f ca="1"/>
        <v>42996</v>
      </c>
      <c r="K1977" s="180" vm="1295">
        <f ca="1"/>
        <v>9.2100000000000009</v>
      </c>
      <c r="L1977" s="180" vm="1150">
        <f ca="1"/>
        <v>9.1300000000000008</v>
      </c>
      <c r="M1977" s="180" vm="4789">
        <f ca="1"/>
        <v>9.3049999999999997</v>
      </c>
      <c r="N1977" s="180" vm="4790">
        <f ca="1"/>
        <v>9.0649999999999995</v>
      </c>
      <c r="O1977" s="180" vm="4791">
        <f ca="1"/>
        <v>1001001</v>
      </c>
      <c r="Q1977" s="182">
        <f t="shared" ca="1" si="61"/>
        <v>1.2015436744411297E-2</v>
      </c>
    </row>
    <row r="1978" spans="1:17" x14ac:dyDescent="0.25">
      <c r="A1978" s="178">
        <f t="shared" si="62"/>
        <v>1974</v>
      </c>
      <c r="B1978" s="178" vm="4785">
        <f ca="1"/>
        <v>45082</v>
      </c>
      <c r="C1978" s="178" vm="4779">
        <f ca="1"/>
        <v>109.66</v>
      </c>
      <c r="D1978" s="178" vm="1105">
        <f ca="1"/>
        <v>110.04</v>
      </c>
      <c r="E1978" s="178" vm="1373">
        <f ca="1"/>
        <v>110.39</v>
      </c>
      <c r="F1978" s="178" vm="4786">
        <f ca="1"/>
        <v>107.25149999999999</v>
      </c>
      <c r="G1978" s="178" vm="4787">
        <f ca="1"/>
        <v>1046955</v>
      </c>
      <c r="I1978" s="178">
        <f ca="1"/>
        <v>536</v>
      </c>
      <c r="J1978" s="180" vm="4783">
        <f ca="1"/>
        <v>42993</v>
      </c>
      <c r="K1978" s="180" vm="1330">
        <f ca="1"/>
        <v>9.1</v>
      </c>
      <c r="L1978" s="180" vm="1950">
        <f ca="1"/>
        <v>9.07</v>
      </c>
      <c r="M1978" s="180" vm="1387">
        <f ca="1"/>
        <v>9.14</v>
      </c>
      <c r="N1978" s="180" vm="1223">
        <f ca="1"/>
        <v>9</v>
      </c>
      <c r="O1978" s="180" vm="4784">
        <f ca="1"/>
        <v>1712956</v>
      </c>
      <c r="Q1978" s="182">
        <f t="shared" ca="1" si="61"/>
        <v>-1.0982977490625657E-3</v>
      </c>
    </row>
    <row r="1979" spans="1:17" x14ac:dyDescent="0.25">
      <c r="A1979" s="178">
        <f t="shared" si="62"/>
        <v>1975</v>
      </c>
      <c r="B1979" s="178" vm="4777">
        <f ca="1"/>
        <v>45083</v>
      </c>
      <c r="C1979" s="178" vm="4778">
        <f ca="1"/>
        <v>115.96</v>
      </c>
      <c r="D1979" s="178" vm="4779">
        <f ca="1"/>
        <v>109.66</v>
      </c>
      <c r="E1979" s="178" vm="4780">
        <f ca="1"/>
        <v>116.03</v>
      </c>
      <c r="F1979" s="178" vm="4781">
        <f ca="1"/>
        <v>109.48</v>
      </c>
      <c r="G1979" s="178" vm="4782">
        <f ca="1"/>
        <v>1795624</v>
      </c>
      <c r="I1979" s="178">
        <f ca="1"/>
        <v>535</v>
      </c>
      <c r="J1979" s="180" vm="4775">
        <f ca="1"/>
        <v>42992</v>
      </c>
      <c r="K1979" s="180" vm="1743">
        <f ca="1"/>
        <v>9.11</v>
      </c>
      <c r="L1979" s="180" vm="1182">
        <f ca="1"/>
        <v>9.17</v>
      </c>
      <c r="M1979" s="180" vm="1388">
        <f ca="1"/>
        <v>9.2200000000000006</v>
      </c>
      <c r="N1979" s="180" vm="1950">
        <f ca="1"/>
        <v>9.07</v>
      </c>
      <c r="O1979" s="180" vm="4776">
        <f ca="1"/>
        <v>686102</v>
      </c>
      <c r="Q1979" s="182">
        <f t="shared" ca="1" si="61"/>
        <v>-1.200232629663563E-2</v>
      </c>
    </row>
    <row r="1980" spans="1:17" x14ac:dyDescent="0.25">
      <c r="A1980" s="178">
        <f t="shared" si="62"/>
        <v>1976</v>
      </c>
      <c r="B1980" s="178" vm="4770">
        <f ca="1"/>
        <v>45084</v>
      </c>
      <c r="C1980" s="178" vm="3312">
        <f ca="1"/>
        <v>121.09</v>
      </c>
      <c r="D1980" s="178" vm="4771">
        <f ca="1"/>
        <v>115.6</v>
      </c>
      <c r="E1980" s="178" vm="4772">
        <f ca="1"/>
        <v>122.82</v>
      </c>
      <c r="F1980" s="178" vm="4773">
        <f ca="1"/>
        <v>114.9</v>
      </c>
      <c r="G1980" s="178" vm="4774">
        <f ca="1"/>
        <v>2568483</v>
      </c>
      <c r="I1980" s="178">
        <f ca="1"/>
        <v>534</v>
      </c>
      <c r="J1980" s="180" vm="4768">
        <f ca="1"/>
        <v>42991</v>
      </c>
      <c r="K1980" s="180" vm="1388">
        <f ca="1"/>
        <v>9.2200000000000006</v>
      </c>
      <c r="L1980" s="180" vm="1639">
        <f ca="1"/>
        <v>9.31</v>
      </c>
      <c r="M1980" s="180" vm="801">
        <f ca="1"/>
        <v>9.3800000000000008</v>
      </c>
      <c r="N1980" s="180" vm="1743">
        <f ca="1"/>
        <v>9.11</v>
      </c>
      <c r="O1980" s="180" vm="4769">
        <f ca="1"/>
        <v>725481</v>
      </c>
      <c r="Q1980" s="182">
        <f t="shared" ca="1" si="61"/>
        <v>-9.7140537204732178E-3</v>
      </c>
    </row>
    <row r="1981" spans="1:17" x14ac:dyDescent="0.25">
      <c r="A1981" s="178">
        <f t="shared" si="62"/>
        <v>1977</v>
      </c>
      <c r="B1981" s="178" vm="4762">
        <f ca="1"/>
        <v>45085</v>
      </c>
      <c r="C1981" s="178" vm="4763">
        <f ca="1"/>
        <v>116.57</v>
      </c>
      <c r="D1981" s="178" vm="4764">
        <f ca="1"/>
        <v>120.61</v>
      </c>
      <c r="E1981" s="178" vm="4765">
        <f ca="1"/>
        <v>122.19499999999999</v>
      </c>
      <c r="F1981" s="178" vm="4766">
        <f ca="1"/>
        <v>115.82</v>
      </c>
      <c r="G1981" s="178" vm="4767">
        <f ca="1"/>
        <v>1194940</v>
      </c>
      <c r="I1981" s="178">
        <f ca="1"/>
        <v>533</v>
      </c>
      <c r="J1981" s="180" vm="4760">
        <f ca="1"/>
        <v>42990</v>
      </c>
      <c r="K1981" s="180" vm="1639">
        <f ca="1"/>
        <v>9.31</v>
      </c>
      <c r="L1981" s="180" vm="1304">
        <f ca="1"/>
        <v>9.4600000000000009</v>
      </c>
      <c r="M1981" s="180" vm="1142">
        <f ca="1"/>
        <v>9.5</v>
      </c>
      <c r="N1981" s="180" vm="815">
        <f ca="1"/>
        <v>9.3000000000000007</v>
      </c>
      <c r="O1981" s="180" vm="4761">
        <f ca="1"/>
        <v>634176</v>
      </c>
      <c r="Q1981" s="182">
        <f t="shared" ca="1" si="61"/>
        <v>-1.2807005356390353E-2</v>
      </c>
    </row>
    <row r="1982" spans="1:17" x14ac:dyDescent="0.25">
      <c r="A1982" s="178">
        <f t="shared" si="62"/>
        <v>1978</v>
      </c>
      <c r="B1982" s="178" vm="4754">
        <f ca="1"/>
        <v>45086</v>
      </c>
      <c r="C1982" s="178" vm="4755">
        <f ca="1"/>
        <v>116.19</v>
      </c>
      <c r="D1982" s="178" vm="4756">
        <f ca="1"/>
        <v>117.49</v>
      </c>
      <c r="E1982" s="178" vm="4757">
        <f ca="1"/>
        <v>119.98</v>
      </c>
      <c r="F1982" s="178" vm="4758">
        <f ca="1"/>
        <v>115.97</v>
      </c>
      <c r="G1982" s="178" vm="4759">
        <f ca="1"/>
        <v>1033186</v>
      </c>
      <c r="I1982" s="178">
        <f ca="1"/>
        <v>532</v>
      </c>
      <c r="J1982" s="180" vm="4752">
        <f ca="1"/>
        <v>42989</v>
      </c>
      <c r="K1982" s="180" vm="1536">
        <f ca="1"/>
        <v>9.43</v>
      </c>
      <c r="L1982" s="180" vm="801">
        <f ca="1"/>
        <v>9.3800000000000008</v>
      </c>
      <c r="M1982" s="180" vm="2003">
        <f ca="1"/>
        <v>9.4700000000000006</v>
      </c>
      <c r="N1982" s="180" vm="1663">
        <f ca="1"/>
        <v>9.19</v>
      </c>
      <c r="O1982" s="180" vm="4753">
        <f ca="1"/>
        <v>1752911</v>
      </c>
      <c r="Q1982" s="182">
        <f t="shared" ca="1" si="61"/>
        <v>6.383000395035289E-3</v>
      </c>
    </row>
    <row r="1983" spans="1:17" x14ac:dyDescent="0.25">
      <c r="A1983" s="178">
        <f t="shared" si="62"/>
        <v>1979</v>
      </c>
      <c r="B1983" s="178" vm="4746">
        <f ca="1"/>
        <v>45089</v>
      </c>
      <c r="C1983" s="178" vm="4747">
        <f ca="1"/>
        <v>115.605</v>
      </c>
      <c r="D1983" s="178" vm="4748">
        <f ca="1"/>
        <v>117</v>
      </c>
      <c r="E1983" s="178" vm="4749">
        <f ca="1"/>
        <v>117.84</v>
      </c>
      <c r="F1983" s="178" vm="4750">
        <f ca="1"/>
        <v>114.8229</v>
      </c>
      <c r="G1983" s="178" vm="4751">
        <f ca="1"/>
        <v>1200876</v>
      </c>
      <c r="I1983" s="178">
        <f ca="1"/>
        <v>531</v>
      </c>
      <c r="J1983" s="180" vm="4743">
        <f ca="1"/>
        <v>42986</v>
      </c>
      <c r="K1983" s="180" vm="1302">
        <f ca="1"/>
        <v>9.3699999999999992</v>
      </c>
      <c r="L1983" s="180" vm="848">
        <f ca="1"/>
        <v>9.59</v>
      </c>
      <c r="M1983" s="180" vm="779">
        <f ca="1"/>
        <v>9.67</v>
      </c>
      <c r="N1983" s="180" vm="4744">
        <f ca="1"/>
        <v>9.3149999999999995</v>
      </c>
      <c r="O1983" s="180" vm="4745">
        <f ca="1"/>
        <v>1200762</v>
      </c>
      <c r="Q1983" s="182">
        <f t="shared" ca="1" si="61"/>
        <v>-2.2164495732438404E-2</v>
      </c>
    </row>
    <row r="1984" spans="1:17" x14ac:dyDescent="0.25">
      <c r="A1984" s="178">
        <f t="shared" si="62"/>
        <v>1980</v>
      </c>
      <c r="B1984" s="178" vm="4738">
        <f ca="1"/>
        <v>45090</v>
      </c>
      <c r="C1984" s="178" vm="4739">
        <f ca="1"/>
        <v>114.8</v>
      </c>
      <c r="D1984" s="178" vm="4740">
        <f ca="1"/>
        <v>116.71</v>
      </c>
      <c r="E1984" s="178" vm="3366">
        <f ca="1"/>
        <v>117.83</v>
      </c>
      <c r="F1984" s="178" vm="4741">
        <f ca="1"/>
        <v>114.39</v>
      </c>
      <c r="G1984" s="178" vm="4742">
        <f ca="1"/>
        <v>1480821</v>
      </c>
      <c r="I1984" s="178">
        <f ca="1"/>
        <v>530</v>
      </c>
      <c r="J1984" s="180" vm="4736">
        <f ca="1"/>
        <v>42985</v>
      </c>
      <c r="K1984" s="180" vm="1436">
        <f ca="1"/>
        <v>9.58</v>
      </c>
      <c r="L1984" s="180" vm="1267">
        <f ca="1"/>
        <v>8.9499999999999993</v>
      </c>
      <c r="M1984" s="180" vm="1407">
        <f ca="1"/>
        <v>9.6199999999999992</v>
      </c>
      <c r="N1984" s="180" vm="1285">
        <f ca="1"/>
        <v>8.91</v>
      </c>
      <c r="O1984" s="180" vm="4737">
        <f ca="1"/>
        <v>2363336</v>
      </c>
      <c r="Q1984" s="182">
        <f t="shared" ca="1" si="61"/>
        <v>6.8024059696005265E-2</v>
      </c>
    </row>
    <row r="1985" spans="1:17" x14ac:dyDescent="0.25">
      <c r="A1985" s="178">
        <f t="shared" si="62"/>
        <v>1981</v>
      </c>
      <c r="B1985" s="178" vm="4731">
        <f ca="1"/>
        <v>45091</v>
      </c>
      <c r="C1985" s="178" vm="4732">
        <f ca="1"/>
        <v>114.72</v>
      </c>
      <c r="D1985" s="178" vm="4733">
        <f ca="1"/>
        <v>114.78</v>
      </c>
      <c r="E1985" s="178" vm="4734">
        <f ca="1"/>
        <v>116.48</v>
      </c>
      <c r="F1985" s="178" vm="892">
        <f ca="1"/>
        <v>112.61</v>
      </c>
      <c r="G1985" s="178" vm="4735">
        <f ca="1"/>
        <v>1505528</v>
      </c>
      <c r="I1985" s="178">
        <f ca="1"/>
        <v>529</v>
      </c>
      <c r="J1985" s="180" vm="4729">
        <f ca="1"/>
        <v>42984</v>
      </c>
      <c r="K1985" s="180" vm="1267">
        <f ca="1"/>
        <v>8.9499999999999993</v>
      </c>
      <c r="L1985" s="180" vm="1267">
        <f ca="1"/>
        <v>8.9499999999999993</v>
      </c>
      <c r="M1985" s="180" vm="4651">
        <f ca="1"/>
        <v>9.08</v>
      </c>
      <c r="N1985" s="180" vm="1285">
        <f ca="1"/>
        <v>8.91</v>
      </c>
      <c r="O1985" s="180" vm="4730">
        <f ca="1"/>
        <v>724707</v>
      </c>
      <c r="Q1985" s="182">
        <f t="shared" ca="1" si="61"/>
        <v>2.2371373983561989E-3</v>
      </c>
    </row>
    <row r="1986" spans="1:17" x14ac:dyDescent="0.25">
      <c r="A1986" s="178">
        <f t="shared" si="62"/>
        <v>1982</v>
      </c>
      <c r="B1986" s="178" vm="4725">
        <f ca="1"/>
        <v>45092</v>
      </c>
      <c r="C1986" s="178" vm="4726">
        <f ca="1"/>
        <v>115.09</v>
      </c>
      <c r="D1986" s="178" vm="4727">
        <f ca="1"/>
        <v>113.17</v>
      </c>
      <c r="E1986" s="178" vm="3354">
        <f ca="1"/>
        <v>115.72</v>
      </c>
      <c r="F1986" s="178" vm="2334">
        <f ca="1"/>
        <v>112.5</v>
      </c>
      <c r="G1986" s="178" vm="4728">
        <f ca="1"/>
        <v>908886</v>
      </c>
      <c r="I1986" s="178">
        <f ca="1"/>
        <v>528</v>
      </c>
      <c r="J1986" s="180" vm="4723">
        <f ca="1"/>
        <v>42983</v>
      </c>
      <c r="K1986" s="180" vm="1714">
        <f ca="1"/>
        <v>8.93</v>
      </c>
      <c r="L1986" s="180" vm="1170">
        <f ca="1"/>
        <v>8.99</v>
      </c>
      <c r="M1986" s="180" vm="1257">
        <f ca="1"/>
        <v>9.0299999999999994</v>
      </c>
      <c r="N1986" s="180" vm="1341">
        <f ca="1"/>
        <v>8.8699999999999992</v>
      </c>
      <c r="O1986" s="180" vm="4724">
        <f ca="1"/>
        <v>566160</v>
      </c>
      <c r="Q1986" s="182">
        <f t="shared" ca="1" si="61"/>
        <v>-8.918676731838859E-3</v>
      </c>
    </row>
    <row r="1987" spans="1:17" x14ac:dyDescent="0.25">
      <c r="A1987" s="178">
        <f t="shared" si="62"/>
        <v>1983</v>
      </c>
      <c r="B1987" s="178" vm="4718">
        <f ca="1"/>
        <v>45093</v>
      </c>
      <c r="C1987" s="178" vm="432">
        <f ca="1"/>
        <v>109.95</v>
      </c>
      <c r="D1987" s="178" vm="4719">
        <f ca="1"/>
        <v>116.39</v>
      </c>
      <c r="E1987" s="178" vm="4720">
        <f ca="1"/>
        <v>116.61</v>
      </c>
      <c r="F1987" s="178" vm="4721">
        <f ca="1"/>
        <v>109.57</v>
      </c>
      <c r="G1987" s="178" vm="4722">
        <f ca="1"/>
        <v>2171193</v>
      </c>
      <c r="I1987" s="178">
        <f ca="1"/>
        <v>527</v>
      </c>
      <c r="J1987" s="180" vm="4716">
        <f ca="1"/>
        <v>42979</v>
      </c>
      <c r="K1987" s="180" vm="1286">
        <f ca="1"/>
        <v>9.01</v>
      </c>
      <c r="L1987" s="180" vm="1267">
        <f ca="1"/>
        <v>8.9499999999999993</v>
      </c>
      <c r="M1987" s="180" vm="4651">
        <f ca="1"/>
        <v>9.08</v>
      </c>
      <c r="N1987" s="180" vm="1268">
        <f ca="1"/>
        <v>8.89</v>
      </c>
      <c r="O1987" s="180" vm="4717">
        <f ca="1"/>
        <v>643919</v>
      </c>
      <c r="Q1987" s="182">
        <f t="shared" ca="1" si="61"/>
        <v>8.9186767318388104E-3</v>
      </c>
    </row>
    <row r="1988" spans="1:17" x14ac:dyDescent="0.25">
      <c r="A1988" s="178">
        <f t="shared" si="62"/>
        <v>1984</v>
      </c>
      <c r="B1988" s="178" vm="4712">
        <f ca="1"/>
        <v>45097</v>
      </c>
      <c r="C1988" s="178" vm="3767">
        <f ca="1"/>
        <v>105.95</v>
      </c>
      <c r="D1988" s="178" vm="4713">
        <f ca="1"/>
        <v>109.19</v>
      </c>
      <c r="E1988" s="178" vm="4714">
        <f ca="1"/>
        <v>109.38</v>
      </c>
      <c r="F1988" s="178" vm="3608">
        <f ca="1"/>
        <v>104.14</v>
      </c>
      <c r="G1988" s="178" vm="4715">
        <f ca="1"/>
        <v>2634454</v>
      </c>
      <c r="I1988" s="178">
        <f ca="1"/>
        <v>526</v>
      </c>
      <c r="J1988" s="180" vm="4710">
        <f ca="1"/>
        <v>42978</v>
      </c>
      <c r="K1988" s="180" vm="1714">
        <f ca="1"/>
        <v>8.93</v>
      </c>
      <c r="L1988" s="180" vm="1172">
        <f ca="1"/>
        <v>8.8000000000000007</v>
      </c>
      <c r="M1988" s="180" vm="1286">
        <f ca="1"/>
        <v>9.01</v>
      </c>
      <c r="N1988" s="180" vm="1733">
        <f ca="1"/>
        <v>8.7799999999999994</v>
      </c>
      <c r="O1988" s="180" vm="4711">
        <f ca="1"/>
        <v>500402</v>
      </c>
      <c r="Q1988" s="182">
        <f t="shared" ca="1" si="61"/>
        <v>1.5801683191322136E-2</v>
      </c>
    </row>
    <row r="1989" spans="1:17" x14ac:dyDescent="0.25">
      <c r="A1989" s="178">
        <f t="shared" si="62"/>
        <v>1985</v>
      </c>
      <c r="B1989" s="178" vm="4705">
        <f ca="1"/>
        <v>45098</v>
      </c>
      <c r="C1989" s="178" vm="4706">
        <f ca="1"/>
        <v>108.58</v>
      </c>
      <c r="D1989" s="178" vm="3767">
        <f ca="1"/>
        <v>105.95</v>
      </c>
      <c r="E1989" s="178" vm="4707">
        <f ca="1"/>
        <v>110.23</v>
      </c>
      <c r="F1989" s="178" vm="4708">
        <f ca="1"/>
        <v>105.49</v>
      </c>
      <c r="G1989" s="178" vm="4709">
        <f ca="1"/>
        <v>1882392</v>
      </c>
      <c r="I1989" s="178">
        <f ca="1"/>
        <v>525</v>
      </c>
      <c r="J1989" s="180" vm="4702">
        <f ca="1"/>
        <v>42977</v>
      </c>
      <c r="K1989" s="180" vm="4703">
        <f ca="1"/>
        <v>8.7899999999999991</v>
      </c>
      <c r="L1989" s="180" vm="1733">
        <f ca="1"/>
        <v>8.7799999999999994</v>
      </c>
      <c r="M1989" s="180" vm="1285">
        <f ca="1"/>
        <v>8.91</v>
      </c>
      <c r="N1989" s="180" vm="2551">
        <f ca="1"/>
        <v>8.7100000000000009</v>
      </c>
      <c r="O1989" s="180" vm="4704">
        <f ca="1"/>
        <v>667635</v>
      </c>
      <c r="Q1989" s="182">
        <f t="shared" ca="1" si="61"/>
        <v>-1.137009787075347E-3</v>
      </c>
    </row>
    <row r="1990" spans="1:17" x14ac:dyDescent="0.25">
      <c r="A1990" s="178">
        <f t="shared" si="62"/>
        <v>1986</v>
      </c>
      <c r="B1990" s="178" vm="4698">
        <f ca="1"/>
        <v>45099</v>
      </c>
      <c r="C1990" s="178" vm="4699">
        <f ca="1"/>
        <v>107.06</v>
      </c>
      <c r="D1990" s="178" vm="1635">
        <f ca="1"/>
        <v>108.22</v>
      </c>
      <c r="E1990" s="178" vm="4700">
        <f ca="1"/>
        <v>109.4299</v>
      </c>
      <c r="F1990" s="178" vm="3807">
        <f ca="1"/>
        <v>106.56</v>
      </c>
      <c r="G1990" s="178" vm="4701">
        <f ca="1"/>
        <v>1223809</v>
      </c>
      <c r="I1990" s="178">
        <f ca="1"/>
        <v>524</v>
      </c>
      <c r="J1990" s="180" vm="4696">
        <f ca="1"/>
        <v>42976</v>
      </c>
      <c r="K1990" s="180" vm="1172">
        <f ca="1"/>
        <v>8.8000000000000007</v>
      </c>
      <c r="L1990" s="180" vm="1555">
        <f ca="1"/>
        <v>8.9</v>
      </c>
      <c r="M1990" s="180" vm="1267">
        <f ca="1"/>
        <v>8.9499999999999993</v>
      </c>
      <c r="N1990" s="180" vm="1180">
        <f ca="1"/>
        <v>8.6999999999999993</v>
      </c>
      <c r="O1990" s="180" vm="4697">
        <f ca="1"/>
        <v>578816</v>
      </c>
      <c r="Q1990" s="182">
        <f t="shared" ref="Q1990:Q2053" ca="1" si="63">LN(K1990/K1991)</f>
        <v>-2.2472855852058514E-2</v>
      </c>
    </row>
    <row r="1991" spans="1:17" x14ac:dyDescent="0.25">
      <c r="A1991" s="178">
        <f t="shared" ref="A1991:A2054" si="64">A1990+1</f>
        <v>1987</v>
      </c>
      <c r="B1991" s="178" vm="4692">
        <f ca="1"/>
        <v>45100</v>
      </c>
      <c r="C1991" s="178" vm="1753">
        <f ca="1"/>
        <v>106.01</v>
      </c>
      <c r="D1991" s="178" vm="4693">
        <f ca="1"/>
        <v>105.45</v>
      </c>
      <c r="E1991" s="178" vm="4694">
        <f ca="1"/>
        <v>107.785</v>
      </c>
      <c r="F1991" s="178" vm="3759">
        <f ca="1"/>
        <v>104.6</v>
      </c>
      <c r="G1991" s="178" vm="4695">
        <f ca="1"/>
        <v>8150029</v>
      </c>
      <c r="I1991" s="178">
        <f ca="1"/>
        <v>523</v>
      </c>
      <c r="J1991" s="180" vm="4689">
        <f ca="1"/>
        <v>42975</v>
      </c>
      <c r="K1991" s="180" vm="1223">
        <f ca="1"/>
        <v>9</v>
      </c>
      <c r="L1991" s="180" vm="1285">
        <f ca="1"/>
        <v>8.91</v>
      </c>
      <c r="M1991" s="180" vm="1305">
        <f ca="1"/>
        <v>9.02</v>
      </c>
      <c r="N1991" s="180" vm="4690">
        <f ca="1"/>
        <v>8.8537999999999997</v>
      </c>
      <c r="O1991" s="180" vm="4691">
        <f ca="1"/>
        <v>904568</v>
      </c>
      <c r="Q1991" s="182">
        <f t="shared" ca="1" si="63"/>
        <v>1.0050335853501506E-2</v>
      </c>
    </row>
    <row r="1992" spans="1:17" x14ac:dyDescent="0.25">
      <c r="A1992" s="178">
        <f t="shared" si="64"/>
        <v>1988</v>
      </c>
      <c r="B1992" s="178" vm="4685">
        <f ca="1"/>
        <v>45103</v>
      </c>
      <c r="C1992" s="178" vm="4491">
        <f ca="1"/>
        <v>104.79</v>
      </c>
      <c r="D1992" s="178" vm="4686">
        <f ca="1"/>
        <v>106.69</v>
      </c>
      <c r="E1992" s="178" vm="4687">
        <f ca="1"/>
        <v>110.35</v>
      </c>
      <c r="F1992" s="178" vm="57">
        <f ca="1"/>
        <v>104.71</v>
      </c>
      <c r="G1992" s="178" vm="4688">
        <f ca="1"/>
        <v>1484060</v>
      </c>
      <c r="I1992" s="178">
        <f ca="1"/>
        <v>522</v>
      </c>
      <c r="J1992" s="180" vm="4683">
        <f ca="1"/>
        <v>42972</v>
      </c>
      <c r="K1992" s="180" vm="1285">
        <f ca="1"/>
        <v>8.91</v>
      </c>
      <c r="L1992" s="180" vm="2552">
        <f ca="1"/>
        <v>8.8800000000000008</v>
      </c>
      <c r="M1992" s="180" vm="1234">
        <f ca="1"/>
        <v>8.9600000000000009</v>
      </c>
      <c r="N1992" s="180" vm="1321">
        <f ca="1"/>
        <v>8.83</v>
      </c>
      <c r="O1992" s="180" vm="4684">
        <f ca="1"/>
        <v>478018</v>
      </c>
      <c r="Q1992" s="182">
        <f t="shared" ca="1" si="63"/>
        <v>6.7567824628799074E-3</v>
      </c>
    </row>
    <row r="1993" spans="1:17" x14ac:dyDescent="0.25">
      <c r="A1993" s="178">
        <f t="shared" si="64"/>
        <v>1989</v>
      </c>
      <c r="B1993" s="178" vm="4680">
        <f ca="1"/>
        <v>45104</v>
      </c>
      <c r="C1993" s="178" vm="329">
        <f ca="1"/>
        <v>107.08</v>
      </c>
      <c r="D1993" s="178" vm="1753">
        <f ca="1"/>
        <v>106.01</v>
      </c>
      <c r="E1993" s="178" vm="4681">
        <f ca="1"/>
        <v>109.2</v>
      </c>
      <c r="F1993" s="178" vm="1753">
        <f ca="1"/>
        <v>106.01</v>
      </c>
      <c r="G1993" s="178" vm="4682">
        <f ca="1"/>
        <v>1418921</v>
      </c>
      <c r="I1993" s="178">
        <f ca="1"/>
        <v>521</v>
      </c>
      <c r="J1993" s="180" vm="4678">
        <f ca="1"/>
        <v>42971</v>
      </c>
      <c r="K1993" s="180" vm="1213">
        <f ca="1"/>
        <v>8.85</v>
      </c>
      <c r="L1993" s="180" vm="1377">
        <f ca="1"/>
        <v>8.77</v>
      </c>
      <c r="M1993" s="180" vm="1285">
        <f ca="1"/>
        <v>8.91</v>
      </c>
      <c r="N1993" s="180" vm="1256">
        <f ca="1"/>
        <v>8.76</v>
      </c>
      <c r="O1993" s="180" vm="4679">
        <f ca="1"/>
        <v>802070</v>
      </c>
      <c r="Q1993" s="182">
        <f t="shared" ca="1" si="63"/>
        <v>1.9395930347579235E-2</v>
      </c>
    </row>
    <row r="1994" spans="1:17" x14ac:dyDescent="0.25">
      <c r="A1994" s="178">
        <f t="shared" si="64"/>
        <v>1990</v>
      </c>
      <c r="B1994" s="178" vm="4674">
        <f ca="1"/>
        <v>45105</v>
      </c>
      <c r="C1994" s="178" vm="190">
        <f ca="1"/>
        <v>107.13</v>
      </c>
      <c r="D1994" s="178" vm="36">
        <f ca="1"/>
        <v>107.04</v>
      </c>
      <c r="E1994" s="178" vm="4675">
        <f ca="1"/>
        <v>107.58499999999999</v>
      </c>
      <c r="F1994" s="178" vm="4676">
        <f ca="1"/>
        <v>105.08</v>
      </c>
      <c r="G1994" s="178" vm="4677">
        <f ca="1"/>
        <v>1601236</v>
      </c>
      <c r="I1994" s="178">
        <f ca="1"/>
        <v>520</v>
      </c>
      <c r="J1994" s="180" vm="4672">
        <f ca="1"/>
        <v>42970</v>
      </c>
      <c r="K1994" s="180" vm="1725">
        <f ca="1"/>
        <v>8.68</v>
      </c>
      <c r="L1994" s="180" vm="1725">
        <f ca="1"/>
        <v>8.68</v>
      </c>
      <c r="M1994" s="180" vm="1733">
        <f ca="1"/>
        <v>8.7799999999999994</v>
      </c>
      <c r="N1994" s="180" vm="1247">
        <f ca="1"/>
        <v>8.67</v>
      </c>
      <c r="O1994" s="180" vm="4673">
        <f ca="1"/>
        <v>1173227</v>
      </c>
      <c r="Q1994" s="182">
        <f t="shared" ca="1" si="63"/>
        <v>-5.7438411792521266E-3</v>
      </c>
    </row>
    <row r="1995" spans="1:17" x14ac:dyDescent="0.25">
      <c r="A1995" s="178">
        <f t="shared" si="64"/>
        <v>1991</v>
      </c>
      <c r="B1995" s="178" vm="4667">
        <f ca="1"/>
        <v>45106</v>
      </c>
      <c r="C1995" s="178" vm="4668">
        <f ca="1"/>
        <v>108.21</v>
      </c>
      <c r="D1995" s="178" vm="4668">
        <f ca="1"/>
        <v>108.21</v>
      </c>
      <c r="E1995" s="178" vm="4669">
        <f ca="1"/>
        <v>110.67</v>
      </c>
      <c r="F1995" s="178" vm="4670">
        <f ca="1"/>
        <v>107.49</v>
      </c>
      <c r="G1995" s="178" vm="4671">
        <f ca="1"/>
        <v>1112772</v>
      </c>
      <c r="I1995" s="178">
        <f ca="1"/>
        <v>519</v>
      </c>
      <c r="J1995" s="180" vm="4665">
        <f ca="1"/>
        <v>42969</v>
      </c>
      <c r="K1995" s="180" vm="1160">
        <f ca="1"/>
        <v>8.73</v>
      </c>
      <c r="L1995" s="180" vm="1193">
        <f ca="1"/>
        <v>8.74</v>
      </c>
      <c r="M1995" s="180" vm="1213">
        <f ca="1"/>
        <v>8.85</v>
      </c>
      <c r="N1995" s="180" vm="1725">
        <f ca="1"/>
        <v>8.68</v>
      </c>
      <c r="O1995" s="180" vm="4666">
        <f ca="1"/>
        <v>989260</v>
      </c>
      <c r="Q1995" s="182">
        <f t="shared" ca="1" si="63"/>
        <v>9.2060489077228792E-3</v>
      </c>
    </row>
    <row r="1996" spans="1:17" x14ac:dyDescent="0.25">
      <c r="A1996" s="178">
        <f t="shared" si="64"/>
        <v>1992</v>
      </c>
      <c r="B1996" s="178" vm="4661">
        <f ca="1"/>
        <v>45107</v>
      </c>
      <c r="C1996" s="178" vm="4662">
        <f ca="1"/>
        <v>112.44</v>
      </c>
      <c r="D1996" s="178" vm="1513">
        <f ca="1"/>
        <v>109</v>
      </c>
      <c r="E1996" s="178" vm="4663">
        <f ca="1"/>
        <v>113.03</v>
      </c>
      <c r="F1996" s="178" vm="1652">
        <f ca="1"/>
        <v>107.73</v>
      </c>
      <c r="G1996" s="178" vm="4664">
        <f ca="1"/>
        <v>1432211</v>
      </c>
      <c r="I1996" s="178">
        <f ca="1"/>
        <v>518</v>
      </c>
      <c r="J1996" s="180" vm="4658">
        <f ca="1"/>
        <v>42968</v>
      </c>
      <c r="K1996" s="180" vm="1183">
        <f ca="1"/>
        <v>8.65</v>
      </c>
      <c r="L1996" s="180" vm="2552">
        <f ca="1"/>
        <v>8.8800000000000008</v>
      </c>
      <c r="M1996" s="180" vm="2552">
        <f ca="1"/>
        <v>8.8800000000000008</v>
      </c>
      <c r="N1996" s="180" vm="4659">
        <f ca="1"/>
        <v>8.5549999999999997</v>
      </c>
      <c r="O1996" s="180" vm="4660">
        <f ca="1"/>
        <v>1163809</v>
      </c>
      <c r="Q1996" s="182">
        <f t="shared" ca="1" si="63"/>
        <v>-2.6242236060290757E-2</v>
      </c>
    </row>
    <row r="1997" spans="1:17" x14ac:dyDescent="0.25">
      <c r="A1997" s="178">
        <f t="shared" si="64"/>
        <v>1993</v>
      </c>
      <c r="B1997" s="178" vm="4653">
        <f ca="1"/>
        <v>45110</v>
      </c>
      <c r="C1997" s="178" vm="4654">
        <f ca="1"/>
        <v>117.06</v>
      </c>
      <c r="D1997" s="178" vm="4655">
        <f ca="1"/>
        <v>113.24</v>
      </c>
      <c r="E1997" s="178" vm="4656">
        <f ca="1"/>
        <v>117.34</v>
      </c>
      <c r="F1997" s="178" vm="4655">
        <f ca="1"/>
        <v>113.24</v>
      </c>
      <c r="G1997" s="178" vm="4657">
        <f ca="1"/>
        <v>1219105</v>
      </c>
      <c r="I1997" s="178">
        <f ca="1"/>
        <v>517</v>
      </c>
      <c r="J1997" s="180" vm="4650">
        <f ca="1"/>
        <v>42965</v>
      </c>
      <c r="K1997" s="180" vm="2552">
        <f ca="1"/>
        <v>8.8800000000000008</v>
      </c>
      <c r="L1997" s="180" vm="1311">
        <f ca="1"/>
        <v>9.06</v>
      </c>
      <c r="M1997" s="180" vm="4651">
        <f ca="1"/>
        <v>9.08</v>
      </c>
      <c r="N1997" s="180" vm="1321">
        <f ca="1"/>
        <v>8.83</v>
      </c>
      <c r="O1997" s="180" vm="4652">
        <f ca="1"/>
        <v>1465677</v>
      </c>
      <c r="Q1997" s="182">
        <f t="shared" ca="1" si="63"/>
        <v>-3.4314379363516868E-2</v>
      </c>
    </row>
    <row r="1998" spans="1:17" x14ac:dyDescent="0.25">
      <c r="A1998" s="178">
        <f t="shared" si="64"/>
        <v>1994</v>
      </c>
      <c r="B1998" s="178" vm="4644">
        <f ca="1"/>
        <v>45112</v>
      </c>
      <c r="C1998" s="178" vm="4645">
        <f ca="1"/>
        <v>114.26</v>
      </c>
      <c r="D1998" s="178" vm="4646">
        <f ca="1"/>
        <v>116.2</v>
      </c>
      <c r="E1998" s="178" vm="4647">
        <f ca="1"/>
        <v>116.37</v>
      </c>
      <c r="F1998" s="178" vm="4648">
        <f ca="1"/>
        <v>114.14</v>
      </c>
      <c r="G1998" s="178" vm="4649">
        <f ca="1"/>
        <v>1269888</v>
      </c>
      <c r="I1998" s="178">
        <f ca="1"/>
        <v>516</v>
      </c>
      <c r="J1998" s="180" vm="4642">
        <f ca="1"/>
        <v>42964</v>
      </c>
      <c r="K1998" s="180" vm="1663">
        <f ca="1"/>
        <v>9.19</v>
      </c>
      <c r="L1998" s="180" vm="1434">
        <f ca="1"/>
        <v>9.39</v>
      </c>
      <c r="M1998" s="180" vm="1434">
        <f ca="1"/>
        <v>9.39</v>
      </c>
      <c r="N1998" s="180" vm="1387">
        <f ca="1"/>
        <v>9.14</v>
      </c>
      <c r="O1998" s="180" vm="4643">
        <f ca="1"/>
        <v>1226265</v>
      </c>
      <c r="Q1998" s="182">
        <f t="shared" ca="1" si="63"/>
        <v>-2.5780160277770414E-2</v>
      </c>
    </row>
    <row r="1999" spans="1:17" x14ac:dyDescent="0.25">
      <c r="A1999" s="178">
        <f t="shared" si="64"/>
        <v>1995</v>
      </c>
      <c r="B1999" s="178" vm="4638">
        <f ca="1"/>
        <v>45113</v>
      </c>
      <c r="C1999" s="178" vm="4632">
        <f ca="1"/>
        <v>111.43</v>
      </c>
      <c r="D1999" s="178" vm="4639">
        <f ca="1"/>
        <v>112.13</v>
      </c>
      <c r="E1999" s="178" vm="1514">
        <f ca="1"/>
        <v>113.1</v>
      </c>
      <c r="F1999" s="178" vm="4640">
        <f ca="1"/>
        <v>109.11</v>
      </c>
      <c r="G1999" s="178" vm="4641">
        <f ca="1"/>
        <v>1852002</v>
      </c>
      <c r="I1999" s="178">
        <f ca="1"/>
        <v>515</v>
      </c>
      <c r="J1999" s="180" vm="4636">
        <f ca="1"/>
        <v>42963</v>
      </c>
      <c r="K1999" s="180" vm="1536">
        <f ca="1"/>
        <v>9.43</v>
      </c>
      <c r="L1999" s="180" vm="790">
        <f ca="1"/>
        <v>9.57</v>
      </c>
      <c r="M1999" s="180" vm="1417">
        <f ca="1"/>
        <v>9.6999999999999993</v>
      </c>
      <c r="N1999" s="180" vm="2002">
        <f ca="1"/>
        <v>9.41</v>
      </c>
      <c r="O1999" s="180" vm="4637">
        <f ca="1"/>
        <v>1264308</v>
      </c>
      <c r="Q1999" s="182">
        <f t="shared" ca="1" si="63"/>
        <v>-2.1186448602852144E-3</v>
      </c>
    </row>
    <row r="2000" spans="1:17" x14ac:dyDescent="0.25">
      <c r="A2000" s="178">
        <f t="shared" si="64"/>
        <v>1996</v>
      </c>
      <c r="B2000" s="178" vm="4630">
        <f ca="1"/>
        <v>45114</v>
      </c>
      <c r="C2000" s="178" vm="4631">
        <f ca="1"/>
        <v>112.43</v>
      </c>
      <c r="D2000" s="178" vm="4632">
        <f ca="1"/>
        <v>111.43</v>
      </c>
      <c r="E2000" s="178" vm="4633">
        <f ca="1"/>
        <v>113.58499999999999</v>
      </c>
      <c r="F2000" s="178" vm="4634">
        <f ca="1"/>
        <v>110.97</v>
      </c>
      <c r="G2000" s="178" vm="4635">
        <f ca="1"/>
        <v>1559740</v>
      </c>
      <c r="I2000" s="178">
        <f ca="1"/>
        <v>514</v>
      </c>
      <c r="J2000" s="180" vm="4628">
        <f ca="1"/>
        <v>42962</v>
      </c>
      <c r="K2000" s="180" vm="826">
        <f ca="1"/>
        <v>9.4499999999999993</v>
      </c>
      <c r="L2000" s="180" vm="1223">
        <f ca="1"/>
        <v>9</v>
      </c>
      <c r="M2000" s="180" vm="1623">
        <f ca="1"/>
        <v>9.48</v>
      </c>
      <c r="N2000" s="180" vm="1860">
        <f ca="1"/>
        <v>8.36</v>
      </c>
      <c r="O2000" s="180" vm="4629">
        <f ca="1"/>
        <v>2947963</v>
      </c>
      <c r="Q2000" s="182">
        <f t="shared" ca="1" si="63"/>
        <v>5.3050522296930981E-3</v>
      </c>
    </row>
    <row r="2001" spans="1:17" x14ac:dyDescent="0.25">
      <c r="A2001" s="178">
        <f t="shared" si="64"/>
        <v>1997</v>
      </c>
      <c r="B2001" s="178" vm="4623">
        <f ca="1"/>
        <v>45117</v>
      </c>
      <c r="C2001" s="178" vm="4624">
        <f ca="1"/>
        <v>117.37</v>
      </c>
      <c r="D2001" s="178" vm="4625">
        <f ca="1"/>
        <v>112.76</v>
      </c>
      <c r="E2001" s="178" vm="4626">
        <f ca="1"/>
        <v>117.74</v>
      </c>
      <c r="F2001" s="178" vm="1575">
        <f ca="1"/>
        <v>112.45</v>
      </c>
      <c r="G2001" s="178" vm="4627">
        <f ca="1"/>
        <v>1591290</v>
      </c>
      <c r="I2001" s="178">
        <f ca="1"/>
        <v>513</v>
      </c>
      <c r="J2001" s="180" vm="4621">
        <f ca="1"/>
        <v>42961</v>
      </c>
      <c r="K2001" s="180" vm="802">
        <f ca="1"/>
        <v>9.4</v>
      </c>
      <c r="L2001" s="180" vm="1388">
        <f ca="1"/>
        <v>9.2200000000000006</v>
      </c>
      <c r="M2001" s="180" vm="1304">
        <f ca="1"/>
        <v>9.4600000000000009</v>
      </c>
      <c r="N2001" s="180" vm="1320">
        <f ca="1"/>
        <v>9.1199999999999992</v>
      </c>
      <c r="O2001" s="180" vm="4622">
        <f ca="1"/>
        <v>1850168</v>
      </c>
      <c r="Q2001" s="182">
        <f t="shared" ca="1" si="63"/>
        <v>2.0419839008742745E-2</v>
      </c>
    </row>
    <row r="2002" spans="1:17" x14ac:dyDescent="0.25">
      <c r="A2002" s="178">
        <f t="shared" si="64"/>
        <v>1998</v>
      </c>
      <c r="B2002" s="178" vm="4615">
        <f ca="1"/>
        <v>45118</v>
      </c>
      <c r="C2002" s="178" vm="4616">
        <f ca="1"/>
        <v>120.44</v>
      </c>
      <c r="D2002" s="178" vm="4617">
        <f ca="1"/>
        <v>118</v>
      </c>
      <c r="E2002" s="178" vm="4618">
        <f ca="1"/>
        <v>121.42</v>
      </c>
      <c r="F2002" s="178" vm="4619">
        <f ca="1"/>
        <v>117.17</v>
      </c>
      <c r="G2002" s="178" vm="4620">
        <f ca="1"/>
        <v>1584707</v>
      </c>
      <c r="I2002" s="178">
        <f ca="1"/>
        <v>512</v>
      </c>
      <c r="J2002" s="180" vm="4613">
        <f ca="1"/>
        <v>42958</v>
      </c>
      <c r="K2002" s="180" vm="1295">
        <f ca="1"/>
        <v>9.2100000000000009</v>
      </c>
      <c r="L2002" s="180" vm="1285">
        <f ca="1"/>
        <v>8.91</v>
      </c>
      <c r="M2002" s="180" vm="780">
        <f ca="1"/>
        <v>9.5399999999999991</v>
      </c>
      <c r="N2002" s="180" vm="1172">
        <f ca="1"/>
        <v>8.8000000000000007</v>
      </c>
      <c r="O2002" s="180" vm="4614">
        <f ca="1"/>
        <v>3414626</v>
      </c>
      <c r="Q2002" s="182">
        <f t="shared" ca="1" si="63"/>
        <v>3.4238573529121338E-2</v>
      </c>
    </row>
    <row r="2003" spans="1:17" x14ac:dyDescent="0.25">
      <c r="A2003" s="178">
        <f t="shared" si="64"/>
        <v>1999</v>
      </c>
      <c r="B2003" s="178" vm="4609">
        <f ca="1"/>
        <v>45119</v>
      </c>
      <c r="C2003" s="178" vm="4552">
        <f ca="1"/>
        <v>126.42</v>
      </c>
      <c r="D2003" s="178" vm="4610">
        <f ca="1"/>
        <v>122.97</v>
      </c>
      <c r="E2003" s="178" vm="2929">
        <f ca="1"/>
        <v>126.68</v>
      </c>
      <c r="F2003" s="178" vm="4611">
        <f ca="1"/>
        <v>122.1493</v>
      </c>
      <c r="G2003" s="178" vm="4612">
        <f ca="1"/>
        <v>1833950</v>
      </c>
      <c r="I2003" s="178">
        <f ca="1"/>
        <v>511</v>
      </c>
      <c r="J2003" s="180" vm="4607">
        <f ca="1"/>
        <v>42957</v>
      </c>
      <c r="K2003" s="180" vm="1555">
        <f ca="1"/>
        <v>8.9</v>
      </c>
      <c r="L2003" s="180" vm="2526">
        <f ca="1"/>
        <v>8.59</v>
      </c>
      <c r="M2003" s="180" vm="1170">
        <f ca="1"/>
        <v>8.99</v>
      </c>
      <c r="N2003" s="180" vm="1195">
        <f ca="1"/>
        <v>8.3800000000000008</v>
      </c>
      <c r="O2003" s="180" vm="4608">
        <f ca="1"/>
        <v>2591342</v>
      </c>
      <c r="Q2003" s="182">
        <f t="shared" ca="1" si="63"/>
        <v>4.5985113241823437E-2</v>
      </c>
    </row>
    <row r="2004" spans="1:17" x14ac:dyDescent="0.25">
      <c r="A2004" s="178">
        <f t="shared" si="64"/>
        <v>2000</v>
      </c>
      <c r="B2004" s="178" vm="4604">
        <f ca="1"/>
        <v>45120</v>
      </c>
      <c r="C2004" s="178" vm="3201">
        <f ca="1"/>
        <v>125.99</v>
      </c>
      <c r="D2004" s="178" vm="2093">
        <f ca="1"/>
        <v>127.73</v>
      </c>
      <c r="E2004" s="178" vm="4575">
        <f ca="1"/>
        <v>129.88999999999999</v>
      </c>
      <c r="F2004" s="178" vm="4605">
        <f ca="1"/>
        <v>123.755</v>
      </c>
      <c r="G2004" s="178" vm="4606">
        <f ca="1"/>
        <v>1786158</v>
      </c>
      <c r="I2004" s="178">
        <f ca="1"/>
        <v>510</v>
      </c>
      <c r="J2004" s="180" vm="4601">
        <f ca="1"/>
        <v>42956</v>
      </c>
      <c r="K2004" s="180" vm="1351">
        <f ca="1"/>
        <v>8.5</v>
      </c>
      <c r="L2004" s="180" vm="3024">
        <f ca="1"/>
        <v>7.83</v>
      </c>
      <c r="M2004" s="180" vm="4602">
        <f ca="1"/>
        <v>8.8949999999999996</v>
      </c>
      <c r="N2004" s="180" vm="2945">
        <f ca="1"/>
        <v>7.78</v>
      </c>
      <c r="O2004" s="180" vm="4603">
        <f ca="1"/>
        <v>3459882</v>
      </c>
      <c r="Q2004" s="182">
        <f t="shared" ca="1" si="63"/>
        <v>4.9437432425870419E-2</v>
      </c>
    </row>
    <row r="2005" spans="1:17" x14ac:dyDescent="0.25">
      <c r="A2005" s="178">
        <f t="shared" si="64"/>
        <v>2001</v>
      </c>
      <c r="B2005" s="178" vm="4596">
        <f ca="1"/>
        <v>45121</v>
      </c>
      <c r="C2005" s="178" vm="4597">
        <f ca="1"/>
        <v>124.04</v>
      </c>
      <c r="D2005" s="178" vm="3201">
        <f ca="1"/>
        <v>125.99</v>
      </c>
      <c r="E2005" s="178" vm="4598">
        <f ca="1"/>
        <v>126.78</v>
      </c>
      <c r="F2005" s="178" vm="4599">
        <f ca="1"/>
        <v>123.52</v>
      </c>
      <c r="G2005" s="178" vm="4600">
        <f ca="1"/>
        <v>1370740</v>
      </c>
      <c r="I2005" s="178">
        <f ca="1"/>
        <v>509</v>
      </c>
      <c r="J2005" s="180" vm="4594">
        <f ca="1"/>
        <v>42955</v>
      </c>
      <c r="K2005" s="180" vm="3088">
        <f ca="1"/>
        <v>8.09</v>
      </c>
      <c r="L2005" s="180" vm="2902">
        <f ca="1"/>
        <v>8</v>
      </c>
      <c r="M2005" s="180" vm="1871">
        <f ca="1"/>
        <v>8.33</v>
      </c>
      <c r="N2005" s="180" vm="2978">
        <f ca="1"/>
        <v>7.92</v>
      </c>
      <c r="O2005" s="180" vm="4595">
        <f ca="1"/>
        <v>1683060</v>
      </c>
      <c r="Q2005" s="182">
        <f t="shared" ca="1" si="63"/>
        <v>1.2437971292217053E-2</v>
      </c>
    </row>
    <row r="2006" spans="1:17" x14ac:dyDescent="0.25">
      <c r="A2006" s="178">
        <f t="shared" si="64"/>
        <v>2002</v>
      </c>
      <c r="B2006" s="178" vm="4589">
        <f ca="1"/>
        <v>45124</v>
      </c>
      <c r="C2006" s="178" vm="4590">
        <f ca="1"/>
        <v>127.1</v>
      </c>
      <c r="D2006" s="178" vm="2919">
        <f ca="1"/>
        <v>124.07</v>
      </c>
      <c r="E2006" s="178" vm="4591">
        <f ca="1"/>
        <v>127.49</v>
      </c>
      <c r="F2006" s="178" vm="4592">
        <f ca="1"/>
        <v>122.35</v>
      </c>
      <c r="G2006" s="178" vm="4593">
        <f ca="1"/>
        <v>1183926</v>
      </c>
      <c r="I2006" s="178">
        <f ca="1"/>
        <v>508</v>
      </c>
      <c r="J2006" s="180" vm="4587">
        <f ca="1"/>
        <v>42954</v>
      </c>
      <c r="K2006" s="180" vm="4547">
        <f ca="1"/>
        <v>7.99</v>
      </c>
      <c r="L2006" s="180" vm="2978">
        <f ca="1"/>
        <v>7.92</v>
      </c>
      <c r="M2006" s="180" vm="2685">
        <f ca="1"/>
        <v>8.07</v>
      </c>
      <c r="N2006" s="180" vm="2990">
        <f ca="1"/>
        <v>7.81</v>
      </c>
      <c r="O2006" s="180" vm="4588">
        <f ca="1"/>
        <v>963357</v>
      </c>
      <c r="Q2006" s="182">
        <f t="shared" ca="1" si="63"/>
        <v>6.2774845191390302E-3</v>
      </c>
    </row>
    <row r="2007" spans="1:17" x14ac:dyDescent="0.25">
      <c r="A2007" s="178">
        <f t="shared" si="64"/>
        <v>2003</v>
      </c>
      <c r="B2007" s="178" vm="4581">
        <f ca="1"/>
        <v>45125</v>
      </c>
      <c r="C2007" s="178" vm="4582">
        <f ca="1"/>
        <v>127.34</v>
      </c>
      <c r="D2007" s="178" vm="4583">
        <f ca="1"/>
        <v>126.83</v>
      </c>
      <c r="E2007" s="178" vm="4584">
        <f ca="1"/>
        <v>128.85499999999999</v>
      </c>
      <c r="F2007" s="178" vm="4585">
        <f ca="1"/>
        <v>125.15</v>
      </c>
      <c r="G2007" s="178" vm="4586">
        <f ca="1"/>
        <v>1285902</v>
      </c>
      <c r="I2007" s="178">
        <f ca="1"/>
        <v>507</v>
      </c>
      <c r="J2007" s="180" vm="4579">
        <f ca="1"/>
        <v>42951</v>
      </c>
      <c r="K2007" s="180" vm="4546">
        <f ca="1"/>
        <v>7.94</v>
      </c>
      <c r="L2007" s="180" vm="2965">
        <f ca="1"/>
        <v>7.8</v>
      </c>
      <c r="M2007" s="180" vm="2437">
        <f ca="1"/>
        <v>8.1</v>
      </c>
      <c r="N2007" s="180" vm="2923">
        <f ca="1"/>
        <v>7.79</v>
      </c>
      <c r="O2007" s="180" vm="4580">
        <f ca="1"/>
        <v>1023001</v>
      </c>
      <c r="Q2007" s="182">
        <f t="shared" ca="1" si="63"/>
        <v>2.1643110879488312E-2</v>
      </c>
    </row>
    <row r="2008" spans="1:17" x14ac:dyDescent="0.25">
      <c r="A2008" s="178">
        <f t="shared" si="64"/>
        <v>2004</v>
      </c>
      <c r="B2008" s="178" vm="4574">
        <f ca="1"/>
        <v>45126</v>
      </c>
      <c r="C2008" s="178" vm="4575">
        <f ca="1"/>
        <v>129.88999999999999</v>
      </c>
      <c r="D2008" s="178" vm="2940">
        <f ca="1"/>
        <v>128.44999999999999</v>
      </c>
      <c r="E2008" s="178" vm="4576">
        <f ca="1"/>
        <v>130.36000000000001</v>
      </c>
      <c r="F2008" s="178" vm="4577">
        <f ca="1"/>
        <v>127.215</v>
      </c>
      <c r="G2008" s="178" vm="4578">
        <f ca="1"/>
        <v>1115723</v>
      </c>
      <c r="I2008" s="178">
        <f ca="1"/>
        <v>506</v>
      </c>
      <c r="J2008" s="180" vm="4571">
        <f ca="1"/>
        <v>42950</v>
      </c>
      <c r="K2008" s="180" vm="4417">
        <f ca="1"/>
        <v>7.77</v>
      </c>
      <c r="L2008" s="180" vm="2965">
        <f ca="1"/>
        <v>7.8</v>
      </c>
      <c r="M2008" s="180" vm="4572">
        <f ca="1"/>
        <v>7.93</v>
      </c>
      <c r="N2008" s="180" vm="4401">
        <f ca="1"/>
        <v>7.71</v>
      </c>
      <c r="O2008" s="180" vm="4573">
        <f ca="1"/>
        <v>406235</v>
      </c>
      <c r="Q2008" s="182">
        <f t="shared" ca="1" si="63"/>
        <v>0</v>
      </c>
    </row>
    <row r="2009" spans="1:17" x14ac:dyDescent="0.25">
      <c r="A2009" s="178">
        <f t="shared" si="64"/>
        <v>2005</v>
      </c>
      <c r="B2009" s="178" vm="4566">
        <f ca="1"/>
        <v>45127</v>
      </c>
      <c r="C2009" s="178" vm="4567">
        <f ca="1"/>
        <v>121.84</v>
      </c>
      <c r="D2009" s="178" vm="4568">
        <f ca="1"/>
        <v>129.68</v>
      </c>
      <c r="E2009" s="178" vm="4568">
        <f ca="1"/>
        <v>129.68</v>
      </c>
      <c r="F2009" s="178" vm="4569">
        <f ca="1"/>
        <v>121.77</v>
      </c>
      <c r="G2009" s="178" vm="4570">
        <f ca="1"/>
        <v>1702843</v>
      </c>
      <c r="I2009" s="178">
        <f ca="1"/>
        <v>505</v>
      </c>
      <c r="J2009" s="180" vm="4563">
        <f ca="1"/>
        <v>42949</v>
      </c>
      <c r="K2009" s="180" vm="4417">
        <f ca="1"/>
        <v>7.77</v>
      </c>
      <c r="L2009" s="180" vm="2913">
        <f ca="1"/>
        <v>7.89</v>
      </c>
      <c r="M2009" s="180" vm="4564">
        <f ca="1"/>
        <v>7.9489999999999998</v>
      </c>
      <c r="N2009" s="180" vm="2977">
        <f ca="1"/>
        <v>7.72</v>
      </c>
      <c r="O2009" s="180" vm="4565">
        <f ca="1"/>
        <v>516794</v>
      </c>
      <c r="Q2009" s="182">
        <f t="shared" ca="1" si="63"/>
        <v>-1.7857617400006461E-2</v>
      </c>
    </row>
    <row r="2010" spans="1:17" x14ac:dyDescent="0.25">
      <c r="A2010" s="178">
        <f t="shared" si="64"/>
        <v>2006</v>
      </c>
      <c r="B2010" s="178" vm="4557">
        <f ca="1"/>
        <v>45128</v>
      </c>
      <c r="C2010" s="178" vm="4558">
        <f ca="1"/>
        <v>122.81</v>
      </c>
      <c r="D2010" s="178" vm="4559">
        <f ca="1"/>
        <v>124.05</v>
      </c>
      <c r="E2010" s="178" vm="4560">
        <f ca="1"/>
        <v>125.63120000000001</v>
      </c>
      <c r="F2010" s="178" vm="4561">
        <f ca="1"/>
        <v>122.62</v>
      </c>
      <c r="G2010" s="178" vm="4562">
        <f ca="1"/>
        <v>1105547</v>
      </c>
      <c r="I2010" s="178">
        <f ca="1"/>
        <v>504</v>
      </c>
      <c r="J2010" s="180" vm="4555">
        <f ca="1"/>
        <v>42948</v>
      </c>
      <c r="K2010" s="180" vm="3044">
        <f ca="1"/>
        <v>7.91</v>
      </c>
      <c r="L2010" s="180" vm="4515">
        <f ca="1"/>
        <v>7.97</v>
      </c>
      <c r="M2010" s="180" vm="2894">
        <f ca="1"/>
        <v>8.01</v>
      </c>
      <c r="N2010" s="180" vm="1895">
        <f ca="1"/>
        <v>7.82</v>
      </c>
      <c r="O2010" s="180" vm="4556">
        <f ca="1"/>
        <v>893667</v>
      </c>
      <c r="Q2010" s="182">
        <f t="shared" ca="1" si="63"/>
        <v>-3.7854934794818561E-3</v>
      </c>
    </row>
    <row r="2011" spans="1:17" x14ac:dyDescent="0.25">
      <c r="A2011" s="178">
        <f t="shared" si="64"/>
        <v>2007</v>
      </c>
      <c r="B2011" s="178" vm="4549">
        <f ca="1"/>
        <v>45131</v>
      </c>
      <c r="C2011" s="178" vm="4550">
        <f ca="1"/>
        <v>122.66</v>
      </c>
      <c r="D2011" s="178" vm="4551">
        <f ca="1"/>
        <v>123.82</v>
      </c>
      <c r="E2011" s="178" vm="4552">
        <f ca="1"/>
        <v>126.42</v>
      </c>
      <c r="F2011" s="178" vm="4553">
        <f ca="1"/>
        <v>122.14</v>
      </c>
      <c r="G2011" s="178" vm="4554">
        <f ca="1"/>
        <v>1571417</v>
      </c>
      <c r="I2011" s="178">
        <f ca="1"/>
        <v>503</v>
      </c>
      <c r="J2011" s="180" vm="4545">
        <f ca="1"/>
        <v>42947</v>
      </c>
      <c r="K2011" s="180" vm="4546">
        <f ca="1"/>
        <v>7.94</v>
      </c>
      <c r="L2011" s="180" vm="4515">
        <f ca="1"/>
        <v>7.97</v>
      </c>
      <c r="M2011" s="180" vm="4547">
        <f ca="1"/>
        <v>7.99</v>
      </c>
      <c r="N2011" s="180" vm="2924">
        <f ca="1"/>
        <v>7.84</v>
      </c>
      <c r="O2011" s="180" vm="4548">
        <f ca="1"/>
        <v>656276</v>
      </c>
      <c r="Q2011" s="182">
        <f t="shared" ca="1" si="63"/>
        <v>-1.2586534071961774E-3</v>
      </c>
    </row>
    <row r="2012" spans="1:17" x14ac:dyDescent="0.25">
      <c r="A2012" s="178">
        <f t="shared" si="64"/>
        <v>2008</v>
      </c>
      <c r="B2012" s="178" vm="4540">
        <f ca="1"/>
        <v>45132</v>
      </c>
      <c r="C2012" s="178" vm="3299">
        <f ca="1"/>
        <v>121.87</v>
      </c>
      <c r="D2012" s="178" vm="4541">
        <f ca="1"/>
        <v>122.58</v>
      </c>
      <c r="E2012" s="178" vm="4542">
        <f ca="1"/>
        <v>124.69</v>
      </c>
      <c r="F2012" s="178" vm="4543">
        <f ca="1"/>
        <v>121.69</v>
      </c>
      <c r="G2012" s="178" vm="4544">
        <f ca="1"/>
        <v>1479820</v>
      </c>
      <c r="I2012" s="178">
        <f ca="1"/>
        <v>502</v>
      </c>
      <c r="J2012" s="180" vm="4537">
        <f ca="1"/>
        <v>42944</v>
      </c>
      <c r="K2012" s="180" vm="4538">
        <f ca="1"/>
        <v>7.95</v>
      </c>
      <c r="L2012" s="180" vm="3034">
        <f ca="1"/>
        <v>7.9</v>
      </c>
      <c r="M2012" s="180" vm="1881">
        <f ca="1"/>
        <v>8.0399999999999991</v>
      </c>
      <c r="N2012" s="180" vm="2924">
        <f ca="1"/>
        <v>7.84</v>
      </c>
      <c r="O2012" s="180" vm="4539">
        <f ca="1"/>
        <v>1433721</v>
      </c>
      <c r="Q2012" s="182">
        <f t="shared" ca="1" si="63"/>
        <v>3.7807228399061523E-3</v>
      </c>
    </row>
    <row r="2013" spans="1:17" x14ac:dyDescent="0.25">
      <c r="A2013" s="178">
        <f t="shared" si="64"/>
        <v>2009</v>
      </c>
      <c r="B2013" s="178" vm="4531">
        <f ca="1"/>
        <v>45133</v>
      </c>
      <c r="C2013" s="178" vm="4532">
        <f ca="1"/>
        <v>119.8</v>
      </c>
      <c r="D2013" s="178" vm="4533">
        <f ca="1"/>
        <v>121</v>
      </c>
      <c r="E2013" s="178" vm="4534">
        <f ca="1"/>
        <v>122.5544</v>
      </c>
      <c r="F2013" s="178" vm="4535">
        <f ca="1"/>
        <v>118.39</v>
      </c>
      <c r="G2013" s="178" vm="4536">
        <f ca="1"/>
        <v>2410927</v>
      </c>
      <c r="I2013" s="178">
        <f ca="1"/>
        <v>501</v>
      </c>
      <c r="J2013" s="180" vm="4529">
        <f ca="1"/>
        <v>42943</v>
      </c>
      <c r="K2013" s="180" vm="2978">
        <f ca="1"/>
        <v>7.92</v>
      </c>
      <c r="L2013" s="180" vm="2912">
        <f ca="1"/>
        <v>7.88</v>
      </c>
      <c r="M2013" s="180" vm="1893">
        <f ca="1"/>
        <v>7.98</v>
      </c>
      <c r="N2013" s="180" vm="2945">
        <f ca="1"/>
        <v>7.78</v>
      </c>
      <c r="O2013" s="180" vm="4530">
        <f ca="1"/>
        <v>772842</v>
      </c>
      <c r="Q2013" s="182">
        <f t="shared" ca="1" si="63"/>
        <v>7.6045993852192125E-3</v>
      </c>
    </row>
    <row r="2014" spans="1:17" x14ac:dyDescent="0.25">
      <c r="A2014" s="178">
        <f t="shared" si="64"/>
        <v>2010</v>
      </c>
      <c r="B2014" s="178" vm="4524">
        <f ca="1"/>
        <v>45134</v>
      </c>
      <c r="C2014" s="178" vm="4525">
        <f ca="1"/>
        <v>102.3</v>
      </c>
      <c r="D2014" s="178" vm="423">
        <f ca="1"/>
        <v>110.38</v>
      </c>
      <c r="E2014" s="178" vm="4526">
        <f ca="1"/>
        <v>111.13849999999999</v>
      </c>
      <c r="F2014" s="178" vm="4527">
        <f ca="1"/>
        <v>101.011</v>
      </c>
      <c r="G2014" s="178" vm="4528">
        <f ca="1"/>
        <v>10487049</v>
      </c>
      <c r="I2014" s="178">
        <f ca="1"/>
        <v>500</v>
      </c>
      <c r="J2014" s="180" vm="4521">
        <f ca="1"/>
        <v>42942</v>
      </c>
      <c r="K2014" s="180" vm="2901">
        <f ca="1"/>
        <v>7.86</v>
      </c>
      <c r="L2014" s="180" vm="2693">
        <f ca="1"/>
        <v>8.02</v>
      </c>
      <c r="M2014" s="180" vm="4522">
        <f ca="1"/>
        <v>8.0699000000000005</v>
      </c>
      <c r="N2014" s="180" vm="1895">
        <f ca="1"/>
        <v>7.82</v>
      </c>
      <c r="O2014" s="180" vm="4523">
        <f ca="1"/>
        <v>574938</v>
      </c>
      <c r="Q2014" s="182">
        <f t="shared" ca="1" si="63"/>
        <v>-1.3897886361008438E-2</v>
      </c>
    </row>
    <row r="2015" spans="1:17" x14ac:dyDescent="0.25">
      <c r="A2015" s="178">
        <f t="shared" si="64"/>
        <v>2011</v>
      </c>
      <c r="B2015" s="178" vm="4518">
        <f ca="1"/>
        <v>45135</v>
      </c>
      <c r="C2015" s="178" vm="3413">
        <f ca="1"/>
        <v>108.14</v>
      </c>
      <c r="D2015" s="178" vm="3580">
        <f ca="1"/>
        <v>105.16</v>
      </c>
      <c r="E2015" s="178" vm="4519">
        <f ca="1"/>
        <v>108.76</v>
      </c>
      <c r="F2015" s="178" vm="1264">
        <f ca="1"/>
        <v>103.71</v>
      </c>
      <c r="G2015" s="178" vm="4520">
        <f ca="1"/>
        <v>4594082</v>
      </c>
      <c r="I2015" s="178">
        <f ca="1"/>
        <v>499</v>
      </c>
      <c r="J2015" s="180" vm="4514">
        <f ca="1"/>
        <v>42941</v>
      </c>
      <c r="K2015" s="180" vm="4515">
        <f ca="1"/>
        <v>7.97</v>
      </c>
      <c r="L2015" s="180" vm="3022">
        <f ca="1"/>
        <v>7.64</v>
      </c>
      <c r="M2015" s="180" vm="4516">
        <f ca="1"/>
        <v>8.0250000000000004</v>
      </c>
      <c r="N2015" s="180" vm="3022">
        <f ca="1"/>
        <v>7.64</v>
      </c>
      <c r="O2015" s="180" vm="4517">
        <f ca="1"/>
        <v>1268628</v>
      </c>
      <c r="Q2015" s="182">
        <f t="shared" ca="1" si="63"/>
        <v>4.7536245509838371E-2</v>
      </c>
    </row>
    <row r="2016" spans="1:17" x14ac:dyDescent="0.25">
      <c r="A2016" s="178">
        <f t="shared" si="64"/>
        <v>2012</v>
      </c>
      <c r="B2016" s="178" vm="4509">
        <f ca="1"/>
        <v>45138</v>
      </c>
      <c r="C2016" s="178" vm="4510">
        <f ca="1"/>
        <v>108.35</v>
      </c>
      <c r="D2016" s="178" vm="4511">
        <f ca="1"/>
        <v>108.49</v>
      </c>
      <c r="E2016" s="178" vm="4512">
        <f ca="1"/>
        <v>108.69</v>
      </c>
      <c r="F2016" s="178" vm="4484">
        <f ca="1"/>
        <v>105.91</v>
      </c>
      <c r="G2016" s="178" vm="4513">
        <f ca="1"/>
        <v>3093903</v>
      </c>
      <c r="I2016" s="178">
        <f ca="1"/>
        <v>498</v>
      </c>
      <c r="J2016" s="180" vm="4507">
        <f ca="1"/>
        <v>42940</v>
      </c>
      <c r="K2016" s="180" vm="2989">
        <f ca="1"/>
        <v>7.6</v>
      </c>
      <c r="L2016" s="180" vm="2904">
        <f ca="1"/>
        <v>7.76</v>
      </c>
      <c r="M2016" s="180" vm="2923">
        <f ca="1"/>
        <v>7.79</v>
      </c>
      <c r="N2016" s="180" vm="4466">
        <f ca="1"/>
        <v>7.53</v>
      </c>
      <c r="O2016" s="180" vm="4508">
        <f ca="1"/>
        <v>676430</v>
      </c>
      <c r="Q2016" s="182">
        <f t="shared" ca="1" si="63"/>
        <v>-2.4692612590371522E-2</v>
      </c>
    </row>
    <row r="2017" spans="1:17" x14ac:dyDescent="0.25">
      <c r="A2017" s="178">
        <f t="shared" si="64"/>
        <v>2013</v>
      </c>
      <c r="B2017" s="178" vm="4504">
        <f ca="1"/>
        <v>45139</v>
      </c>
      <c r="C2017" s="178" vm="55">
        <f ca="1"/>
        <v>107</v>
      </c>
      <c r="D2017" s="178" vm="134">
        <f ca="1"/>
        <v>107.09</v>
      </c>
      <c r="E2017" s="178" vm="1770">
        <f ca="1"/>
        <v>108</v>
      </c>
      <c r="F2017" s="178" vm="4505">
        <f ca="1"/>
        <v>105.8</v>
      </c>
      <c r="G2017" s="178" vm="4506">
        <f ca="1"/>
        <v>1685710</v>
      </c>
      <c r="I2017" s="178">
        <f ca="1"/>
        <v>497</v>
      </c>
      <c r="J2017" s="180" vm="4502">
        <f ca="1"/>
        <v>42937</v>
      </c>
      <c r="K2017" s="180" vm="2923">
        <f ca="1"/>
        <v>7.79</v>
      </c>
      <c r="L2017" s="180" vm="1895">
        <f ca="1"/>
        <v>7.82</v>
      </c>
      <c r="M2017" s="180" vm="3024">
        <f ca="1"/>
        <v>7.83</v>
      </c>
      <c r="N2017" s="180" vm="3033">
        <f ca="1"/>
        <v>7.66</v>
      </c>
      <c r="O2017" s="180" vm="4503">
        <f ca="1"/>
        <v>855030</v>
      </c>
      <c r="Q2017" s="182">
        <f t="shared" ca="1" si="63"/>
        <v>1.2845216923566189E-3</v>
      </c>
    </row>
    <row r="2018" spans="1:17" x14ac:dyDescent="0.25">
      <c r="A2018" s="178">
        <f t="shared" si="64"/>
        <v>2014</v>
      </c>
      <c r="B2018" s="178" vm="4497">
        <f ca="1"/>
        <v>45140</v>
      </c>
      <c r="C2018" s="178" vm="4498">
        <f ca="1"/>
        <v>104.3</v>
      </c>
      <c r="D2018" s="178" vm="1611">
        <f ca="1"/>
        <v>105.83</v>
      </c>
      <c r="E2018" s="178" vm="4499">
        <f ca="1"/>
        <v>106.3655</v>
      </c>
      <c r="F2018" s="178" vm="4500">
        <f ca="1"/>
        <v>102.83</v>
      </c>
      <c r="G2018" s="178" vm="4501">
        <f ca="1"/>
        <v>2137141</v>
      </c>
      <c r="I2018" s="178">
        <f ca="1"/>
        <v>496</v>
      </c>
      <c r="J2018" s="180" vm="4495">
        <f ca="1"/>
        <v>42936</v>
      </c>
      <c r="K2018" s="180" vm="2945">
        <f ca="1"/>
        <v>7.78</v>
      </c>
      <c r="L2018" s="180" vm="2954">
        <f ca="1"/>
        <v>7.7</v>
      </c>
      <c r="M2018" s="180" vm="2924">
        <f ca="1"/>
        <v>7.84</v>
      </c>
      <c r="N2018" s="180" vm="3033">
        <f ca="1"/>
        <v>7.66</v>
      </c>
      <c r="O2018" s="180" vm="4496">
        <f ca="1"/>
        <v>670425</v>
      </c>
      <c r="Q2018" s="182">
        <f t="shared" ca="1" si="63"/>
        <v>1.5544354437800379E-2</v>
      </c>
    </row>
    <row r="2019" spans="1:17" x14ac:dyDescent="0.25">
      <c r="A2019" s="178">
        <f t="shared" si="64"/>
        <v>2015</v>
      </c>
      <c r="B2019" s="178" vm="4489">
        <f ca="1"/>
        <v>45141</v>
      </c>
      <c r="C2019" s="178" vm="4490">
        <f ca="1"/>
        <v>103.77</v>
      </c>
      <c r="D2019" s="178" vm="4491">
        <f ca="1"/>
        <v>104.79</v>
      </c>
      <c r="E2019" s="178" vm="4492">
        <f ca="1"/>
        <v>105.76</v>
      </c>
      <c r="F2019" s="178" vm="4493">
        <f ca="1"/>
        <v>103.355</v>
      </c>
      <c r="G2019" s="178" vm="4494">
        <f ca="1"/>
        <v>1794133</v>
      </c>
      <c r="I2019" s="178">
        <f ca="1"/>
        <v>495</v>
      </c>
      <c r="J2019" s="180" vm="4487">
        <f ca="1"/>
        <v>42935</v>
      </c>
      <c r="K2019" s="180" vm="3033">
        <f ca="1"/>
        <v>7.66</v>
      </c>
      <c r="L2019" s="180" vm="3241">
        <f ca="1"/>
        <v>7.52</v>
      </c>
      <c r="M2019" s="180" vm="2977">
        <f ca="1"/>
        <v>7.72</v>
      </c>
      <c r="N2019" s="180" vm="3163">
        <f ca="1"/>
        <v>7.51</v>
      </c>
      <c r="O2019" s="180" vm="4488">
        <f ca="1"/>
        <v>611644</v>
      </c>
      <c r="Q2019" s="182">
        <f t="shared" ca="1" si="63"/>
        <v>1.8445845790751651E-2</v>
      </c>
    </row>
    <row r="2020" spans="1:17" x14ac:dyDescent="0.25">
      <c r="A2020" s="178">
        <f t="shared" si="64"/>
        <v>2016</v>
      </c>
      <c r="B2020" s="178" vm="4483">
        <f ca="1"/>
        <v>45142</v>
      </c>
      <c r="C2020" s="178" vm="4484">
        <f ca="1"/>
        <v>105.91</v>
      </c>
      <c r="D2020" s="178" vm="1764">
        <f ca="1"/>
        <v>105.13</v>
      </c>
      <c r="E2020" s="178" vm="1763">
        <f ca="1"/>
        <v>108.25</v>
      </c>
      <c r="F2020" s="178" vm="4485">
        <f ca="1"/>
        <v>104.4722</v>
      </c>
      <c r="G2020" s="178" vm="4486">
        <f ca="1"/>
        <v>2301963</v>
      </c>
      <c r="I2020" s="178">
        <f ca="1"/>
        <v>494</v>
      </c>
      <c r="J2020" s="180" vm="4481">
        <f ca="1"/>
        <v>42934</v>
      </c>
      <c r="K2020" s="180" vm="3241">
        <f ca="1"/>
        <v>7.52</v>
      </c>
      <c r="L2020" s="180" vm="3010">
        <f ca="1"/>
        <v>7.54</v>
      </c>
      <c r="M2020" s="180" vm="2976">
        <f ca="1"/>
        <v>7.65</v>
      </c>
      <c r="N2020" s="180" vm="4354">
        <f ca="1"/>
        <v>7.415</v>
      </c>
      <c r="O2020" s="180" vm="4482">
        <f ca="1"/>
        <v>1018076</v>
      </c>
      <c r="Q2020" s="182">
        <f t="shared" ca="1" si="63"/>
        <v>-2.6560440581162963E-3</v>
      </c>
    </row>
    <row r="2021" spans="1:17" x14ac:dyDescent="0.25">
      <c r="A2021" s="178">
        <f t="shared" si="64"/>
        <v>2017</v>
      </c>
      <c r="B2021" s="178" vm="4476">
        <f ca="1"/>
        <v>45145</v>
      </c>
      <c r="C2021" s="178" vm="4477">
        <f ca="1"/>
        <v>104.48</v>
      </c>
      <c r="D2021" s="178" vm="4478">
        <f ca="1"/>
        <v>106.16</v>
      </c>
      <c r="E2021" s="178" vm="4479">
        <f ca="1"/>
        <v>106.79</v>
      </c>
      <c r="F2021" s="178" vm="1308">
        <f ca="1"/>
        <v>103.3</v>
      </c>
      <c r="G2021" s="178" vm="4480">
        <f ca="1"/>
        <v>1384648</v>
      </c>
      <c r="I2021" s="178">
        <f ca="1"/>
        <v>493</v>
      </c>
      <c r="J2021" s="180" vm="4473">
        <f ca="1"/>
        <v>42933</v>
      </c>
      <c r="K2021" s="180" vm="3010">
        <f ca="1"/>
        <v>7.54</v>
      </c>
      <c r="L2021" s="180" vm="3011">
        <f ca="1"/>
        <v>7.55</v>
      </c>
      <c r="M2021" s="180" vm="4474">
        <f ca="1"/>
        <v>7.7275</v>
      </c>
      <c r="N2021" s="180" vm="4312">
        <f ca="1"/>
        <v>7.49</v>
      </c>
      <c r="O2021" s="180" vm="4475">
        <f ca="1"/>
        <v>1154433</v>
      </c>
      <c r="Q2021" s="182">
        <f t="shared" ca="1" si="63"/>
        <v>3.9867162438213827E-3</v>
      </c>
    </row>
    <row r="2022" spans="1:17" x14ac:dyDescent="0.25">
      <c r="A2022" s="178">
        <f t="shared" si="64"/>
        <v>2018</v>
      </c>
      <c r="B2022" s="178" vm="4468">
        <f ca="1"/>
        <v>45146</v>
      </c>
      <c r="C2022" s="178" vm="1633">
        <f ca="1"/>
        <v>104.06</v>
      </c>
      <c r="D2022" s="178" vm="4469">
        <f ca="1"/>
        <v>102.39</v>
      </c>
      <c r="E2022" s="178" vm="4470">
        <f ca="1"/>
        <v>104.24</v>
      </c>
      <c r="F2022" s="178" vm="4471">
        <f ca="1"/>
        <v>101.21</v>
      </c>
      <c r="G2022" s="178" vm="4472">
        <f ca="1"/>
        <v>1646946</v>
      </c>
      <c r="I2022" s="178">
        <f ca="1"/>
        <v>492</v>
      </c>
      <c r="J2022" s="180" vm="4465">
        <f ca="1"/>
        <v>42930</v>
      </c>
      <c r="K2022" s="180" vm="3163">
        <f ca="1"/>
        <v>7.51</v>
      </c>
      <c r="L2022" s="180" vm="4466">
        <f ca="1"/>
        <v>7.53</v>
      </c>
      <c r="M2022" s="180" vm="2967">
        <f ca="1"/>
        <v>7.56</v>
      </c>
      <c r="N2022" s="180" vm="3000">
        <f ca="1"/>
        <v>7.47</v>
      </c>
      <c r="O2022" s="180" vm="4467">
        <f ca="1"/>
        <v>519603</v>
      </c>
      <c r="Q2022" s="182">
        <f t="shared" ca="1" si="63"/>
        <v>-3.9867162438213446E-3</v>
      </c>
    </row>
    <row r="2023" spans="1:17" x14ac:dyDescent="0.25">
      <c r="A2023" s="178">
        <f t="shared" si="64"/>
        <v>2019</v>
      </c>
      <c r="B2023" s="178" vm="4461">
        <f ca="1"/>
        <v>45147</v>
      </c>
      <c r="C2023" s="178" vm="596">
        <f ca="1"/>
        <v>102.95</v>
      </c>
      <c r="D2023" s="178" vm="77">
        <f ca="1"/>
        <v>103.2</v>
      </c>
      <c r="E2023" s="178" vm="4462">
        <f ca="1"/>
        <v>104.375</v>
      </c>
      <c r="F2023" s="178" vm="4463">
        <f ca="1"/>
        <v>101.73</v>
      </c>
      <c r="G2023" s="178" vm="4464">
        <f ca="1"/>
        <v>1061146</v>
      </c>
      <c r="I2023" s="178">
        <f ca="1"/>
        <v>491</v>
      </c>
      <c r="J2023" s="180" vm="4459">
        <f ca="1"/>
        <v>42929</v>
      </c>
      <c r="K2023" s="180" vm="3010">
        <f ca="1"/>
        <v>7.54</v>
      </c>
      <c r="L2023" s="180" vm="3164">
        <f ca="1"/>
        <v>7.57</v>
      </c>
      <c r="M2023" s="180" vm="2976">
        <f ca="1"/>
        <v>7.65</v>
      </c>
      <c r="N2023" s="180" vm="3152">
        <f ca="1"/>
        <v>7.43</v>
      </c>
      <c r="O2023" s="180" vm="4460">
        <f ca="1"/>
        <v>874914</v>
      </c>
      <c r="Q2023" s="182">
        <f t="shared" ca="1" si="63"/>
        <v>5.3191614776000266E-3</v>
      </c>
    </row>
    <row r="2024" spans="1:17" x14ac:dyDescent="0.25">
      <c r="A2024" s="178">
        <f t="shared" si="64"/>
        <v>2020</v>
      </c>
      <c r="B2024" s="178" vm="4455">
        <f ca="1"/>
        <v>45148</v>
      </c>
      <c r="C2024" s="178" vm="3481">
        <f ca="1"/>
        <v>103</v>
      </c>
      <c r="D2024" s="178" vm="66">
        <f ca="1"/>
        <v>103.38</v>
      </c>
      <c r="E2024" s="178" vm="4456">
        <f ca="1"/>
        <v>106.19</v>
      </c>
      <c r="F2024" s="178" vm="4457">
        <f ca="1"/>
        <v>102.11</v>
      </c>
      <c r="G2024" s="178" vm="4458">
        <f ca="1"/>
        <v>1379782</v>
      </c>
      <c r="I2024" s="178">
        <f ca="1"/>
        <v>490</v>
      </c>
      <c r="J2024" s="180" vm="4453">
        <f ca="1"/>
        <v>42928</v>
      </c>
      <c r="K2024" s="180" vm="3001">
        <f ca="1"/>
        <v>7.5</v>
      </c>
      <c r="L2024" s="180" vm="2989">
        <f ca="1"/>
        <v>7.6</v>
      </c>
      <c r="M2024" s="180" vm="2944">
        <f ca="1"/>
        <v>7.68</v>
      </c>
      <c r="N2024" s="180" vm="3013">
        <f ca="1"/>
        <v>7.46</v>
      </c>
      <c r="O2024" s="180" vm="4454">
        <f ca="1"/>
        <v>975894</v>
      </c>
      <c r="Q2024" s="182">
        <f t="shared" ca="1" si="63"/>
        <v>-6.6445427186685013E-3</v>
      </c>
    </row>
    <row r="2025" spans="1:17" x14ac:dyDescent="0.25">
      <c r="A2025" s="178">
        <f t="shared" si="64"/>
        <v>2021</v>
      </c>
      <c r="B2025" s="178" vm="4449">
        <f ca="1"/>
        <v>45149</v>
      </c>
      <c r="C2025" s="178" vm="1050">
        <f ca="1"/>
        <v>100.59</v>
      </c>
      <c r="D2025" s="178" vm="181">
        <f ca="1"/>
        <v>102.1</v>
      </c>
      <c r="E2025" s="178" vm="4450">
        <f ca="1"/>
        <v>102.56</v>
      </c>
      <c r="F2025" s="178" vm="4451">
        <f ca="1"/>
        <v>99.96</v>
      </c>
      <c r="G2025" s="178" vm="4452">
        <f ca="1"/>
        <v>1511248</v>
      </c>
      <c r="I2025" s="178">
        <f ca="1"/>
        <v>489</v>
      </c>
      <c r="J2025" s="180" vm="4447">
        <f ca="1"/>
        <v>42927</v>
      </c>
      <c r="K2025" s="180" vm="3011">
        <f ca="1"/>
        <v>7.55</v>
      </c>
      <c r="L2025" s="180" vm="3197">
        <f ca="1"/>
        <v>7.59</v>
      </c>
      <c r="M2025" s="180" vm="3197">
        <f ca="1"/>
        <v>7.59</v>
      </c>
      <c r="N2025" s="180" vm="3013">
        <f ca="1"/>
        <v>7.46</v>
      </c>
      <c r="O2025" s="180" vm="4448">
        <f ca="1"/>
        <v>585037</v>
      </c>
      <c r="Q2025" s="182">
        <f t="shared" ca="1" si="63"/>
        <v>-3.9656363933469538E-3</v>
      </c>
    </row>
    <row r="2026" spans="1:17" x14ac:dyDescent="0.25">
      <c r="A2026" s="178">
        <f t="shared" si="64"/>
        <v>2022</v>
      </c>
      <c r="B2026" s="178" vm="4442">
        <f ca="1"/>
        <v>45152</v>
      </c>
      <c r="C2026" s="178" vm="4443">
        <f ca="1"/>
        <v>99.22</v>
      </c>
      <c r="D2026" s="178" vm="1710">
        <f ca="1"/>
        <v>101.98</v>
      </c>
      <c r="E2026" s="178" vm="4444">
        <f ca="1"/>
        <v>102.02</v>
      </c>
      <c r="F2026" s="178" vm="4445">
        <f ca="1"/>
        <v>98.27</v>
      </c>
      <c r="G2026" s="178" vm="4446">
        <f ca="1"/>
        <v>1912443</v>
      </c>
      <c r="I2026" s="178">
        <f ca="1"/>
        <v>488</v>
      </c>
      <c r="J2026" s="180" vm="4440">
        <f ca="1"/>
        <v>42926</v>
      </c>
      <c r="K2026" s="180" vm="3035">
        <f ca="1"/>
        <v>7.58</v>
      </c>
      <c r="L2026" s="180" vm="3197">
        <f ca="1"/>
        <v>7.59</v>
      </c>
      <c r="M2026" s="180" vm="2976">
        <f ca="1"/>
        <v>7.65</v>
      </c>
      <c r="N2026" s="180" vm="4312">
        <f ca="1"/>
        <v>7.49</v>
      </c>
      <c r="O2026" s="180" vm="4441">
        <f ca="1"/>
        <v>441149</v>
      </c>
      <c r="Q2026" s="182">
        <f t="shared" ca="1" si="63"/>
        <v>-2.6350476380050023E-3</v>
      </c>
    </row>
    <row r="2027" spans="1:17" x14ac:dyDescent="0.25">
      <c r="A2027" s="178">
        <f t="shared" si="64"/>
        <v>2023</v>
      </c>
      <c r="B2027" s="178" vm="4435">
        <f ca="1"/>
        <v>45153</v>
      </c>
      <c r="C2027" s="178" vm="4436">
        <f ca="1"/>
        <v>97.8</v>
      </c>
      <c r="D2027" s="178" vm="4437">
        <f ca="1"/>
        <v>98.25</v>
      </c>
      <c r="E2027" s="178" vm="4438">
        <f ca="1"/>
        <v>99.23</v>
      </c>
      <c r="F2027" s="178" vm="1004">
        <f ca="1"/>
        <v>97.08</v>
      </c>
      <c r="G2027" s="178" vm="4439">
        <f ca="1"/>
        <v>1967364</v>
      </c>
      <c r="I2027" s="178">
        <f ca="1"/>
        <v>487</v>
      </c>
      <c r="J2027" s="180" vm="4433">
        <f ca="1"/>
        <v>42923</v>
      </c>
      <c r="K2027" s="180" vm="2989">
        <f ca="1"/>
        <v>7.6</v>
      </c>
      <c r="L2027" s="180" vm="4312">
        <f ca="1"/>
        <v>7.49</v>
      </c>
      <c r="M2027" s="180" vm="1906">
        <f ca="1"/>
        <v>7.63</v>
      </c>
      <c r="N2027" s="180" vm="4339">
        <f ca="1"/>
        <v>7.44</v>
      </c>
      <c r="O2027" s="180" vm="4434">
        <f ca="1"/>
        <v>455847</v>
      </c>
      <c r="Q2027" s="182">
        <f t="shared" ca="1" si="63"/>
        <v>1.725324814755945E-2</v>
      </c>
    </row>
    <row r="2028" spans="1:17" x14ac:dyDescent="0.25">
      <c r="A2028" s="178">
        <f t="shared" si="64"/>
        <v>2024</v>
      </c>
      <c r="B2028" s="178" vm="4428">
        <f ca="1"/>
        <v>45154</v>
      </c>
      <c r="C2028" s="178" vm="4429">
        <f ca="1"/>
        <v>94.01</v>
      </c>
      <c r="D2028" s="178" vm="4430">
        <f ca="1"/>
        <v>97.79</v>
      </c>
      <c r="E2028" s="178" vm="4431">
        <f ca="1"/>
        <v>98.45</v>
      </c>
      <c r="F2028" s="178" vm="3863">
        <f ca="1"/>
        <v>93.87</v>
      </c>
      <c r="G2028" s="178" vm="4432">
        <f ca="1"/>
        <v>2570766</v>
      </c>
      <c r="I2028" s="178">
        <f ca="1"/>
        <v>486</v>
      </c>
      <c r="J2028" s="180" vm="4425">
        <f ca="1"/>
        <v>42922</v>
      </c>
      <c r="K2028" s="180" vm="3000">
        <f ca="1"/>
        <v>7.47</v>
      </c>
      <c r="L2028" s="180" vm="1904">
        <f ca="1"/>
        <v>7.73</v>
      </c>
      <c r="M2028" s="180" vm="4426">
        <f ca="1"/>
        <v>7.85</v>
      </c>
      <c r="N2028" s="180" vm="4339">
        <f ca="1"/>
        <v>7.44</v>
      </c>
      <c r="O2028" s="180" vm="4427">
        <f ca="1"/>
        <v>960294</v>
      </c>
      <c r="Q2028" s="182">
        <f t="shared" ca="1" si="63"/>
        <v>-3.9375165234830173E-2</v>
      </c>
    </row>
    <row r="2029" spans="1:17" x14ac:dyDescent="0.25">
      <c r="A2029" s="178">
        <f t="shared" si="64"/>
        <v>2025</v>
      </c>
      <c r="B2029" s="178" vm="4419">
        <f ca="1"/>
        <v>45155</v>
      </c>
      <c r="C2029" s="178" vm="4420">
        <f ca="1"/>
        <v>92.47</v>
      </c>
      <c r="D2029" s="178" vm="4421">
        <f ca="1"/>
        <v>94.15</v>
      </c>
      <c r="E2029" s="178" vm="4422">
        <f ca="1"/>
        <v>95.31</v>
      </c>
      <c r="F2029" s="178" vm="4423">
        <f ca="1"/>
        <v>92.38</v>
      </c>
      <c r="G2029" s="178" vm="4424">
        <f ca="1"/>
        <v>2417940</v>
      </c>
      <c r="I2029" s="178">
        <f ca="1"/>
        <v>485</v>
      </c>
      <c r="J2029" s="180" vm="4416">
        <f ca="1"/>
        <v>42921</v>
      </c>
      <c r="K2029" s="180" vm="4417">
        <f ca="1"/>
        <v>7.77</v>
      </c>
      <c r="L2029" s="180" vm="2902">
        <f ca="1"/>
        <v>8</v>
      </c>
      <c r="M2029" s="180" vm="2685">
        <f ca="1"/>
        <v>8.07</v>
      </c>
      <c r="N2029" s="180" vm="2964">
        <f ca="1"/>
        <v>7.69</v>
      </c>
      <c r="O2029" s="180" vm="4418">
        <f ca="1"/>
        <v>718809</v>
      </c>
      <c r="Q2029" s="182">
        <f t="shared" ca="1" si="63"/>
        <v>-1.4057739490231699E-2</v>
      </c>
    </row>
    <row r="2030" spans="1:17" x14ac:dyDescent="0.25">
      <c r="A2030" s="178">
        <f t="shared" si="64"/>
        <v>2026</v>
      </c>
      <c r="B2030" s="178" vm="4411">
        <f ca="1"/>
        <v>45156</v>
      </c>
      <c r="C2030" s="178" vm="4412">
        <f ca="1"/>
        <v>94.8</v>
      </c>
      <c r="D2030" s="178" vm="4413">
        <f ca="1"/>
        <v>91.25</v>
      </c>
      <c r="E2030" s="178" vm="3657">
        <f ca="1"/>
        <v>95</v>
      </c>
      <c r="F2030" s="178" vm="4414">
        <f ca="1"/>
        <v>91.14</v>
      </c>
      <c r="G2030" s="178" vm="4415">
        <f ca="1"/>
        <v>1820718</v>
      </c>
      <c r="I2030" s="178">
        <f ca="1"/>
        <v>484</v>
      </c>
      <c r="J2030" s="180" vm="4409">
        <f ca="1"/>
        <v>42919</v>
      </c>
      <c r="K2030" s="180" vm="2912">
        <f ca="1"/>
        <v>7.88</v>
      </c>
      <c r="L2030" s="180" vm="2977">
        <f ca="1"/>
        <v>7.72</v>
      </c>
      <c r="M2030" s="180" vm="1893">
        <f ca="1"/>
        <v>7.98</v>
      </c>
      <c r="N2030" s="180" vm="2977">
        <f ca="1"/>
        <v>7.72</v>
      </c>
      <c r="O2030" s="180" vm="4410">
        <f ca="1"/>
        <v>552463</v>
      </c>
      <c r="Q2030" s="182">
        <f t="shared" ca="1" si="63"/>
        <v>2.1809716294549558E-2</v>
      </c>
    </row>
    <row r="2031" spans="1:17" x14ac:dyDescent="0.25">
      <c r="A2031" s="178">
        <f t="shared" si="64"/>
        <v>2027</v>
      </c>
      <c r="B2031" s="178" vm="4403">
        <f ca="1"/>
        <v>45159</v>
      </c>
      <c r="C2031" s="178" vm="4404">
        <f ca="1"/>
        <v>98.08</v>
      </c>
      <c r="D2031" s="178" vm="4405">
        <f ca="1"/>
        <v>95.888000000000005</v>
      </c>
      <c r="E2031" s="178" vm="4406">
        <f ca="1"/>
        <v>98.7</v>
      </c>
      <c r="F2031" s="178" vm="4407">
        <f ca="1"/>
        <v>95.63</v>
      </c>
      <c r="G2031" s="178" vm="4408">
        <f ca="1"/>
        <v>1850081</v>
      </c>
      <c r="I2031" s="178">
        <f ca="1"/>
        <v>483</v>
      </c>
      <c r="J2031" s="180" vm="4400">
        <f ca="1"/>
        <v>42916</v>
      </c>
      <c r="K2031" s="180" vm="4401">
        <f ca="1"/>
        <v>7.71</v>
      </c>
      <c r="L2031" s="180" vm="2945">
        <f ca="1"/>
        <v>7.78</v>
      </c>
      <c r="M2031" s="180" vm="2965">
        <f ca="1"/>
        <v>7.8</v>
      </c>
      <c r="N2031" s="180" vm="3022">
        <f ca="1"/>
        <v>7.64</v>
      </c>
      <c r="O2031" s="180" vm="4402">
        <f ca="1"/>
        <v>607930</v>
      </c>
      <c r="Q2031" s="182">
        <f t="shared" ca="1" si="63"/>
        <v>-1.2961764614466856E-3</v>
      </c>
    </row>
    <row r="2032" spans="1:17" x14ac:dyDescent="0.25">
      <c r="A2032" s="178">
        <f t="shared" si="64"/>
        <v>2028</v>
      </c>
      <c r="B2032" s="178" vm="4395">
        <f ca="1"/>
        <v>45160</v>
      </c>
      <c r="C2032" s="178" vm="4396">
        <f ca="1"/>
        <v>98.51</v>
      </c>
      <c r="D2032" s="178" vm="4397">
        <f ca="1"/>
        <v>96.65</v>
      </c>
      <c r="E2032" s="178" vm="4398">
        <f ca="1"/>
        <v>98.95</v>
      </c>
      <c r="F2032" s="178" vm="617">
        <f ca="1"/>
        <v>96.51</v>
      </c>
      <c r="G2032" s="178" vm="4399">
        <f ca="1"/>
        <v>1642477</v>
      </c>
      <c r="I2032" s="178">
        <f ca="1"/>
        <v>482</v>
      </c>
      <c r="J2032" s="180" vm="4393">
        <f ca="1"/>
        <v>42915</v>
      </c>
      <c r="K2032" s="180" vm="2977">
        <f ca="1"/>
        <v>7.72</v>
      </c>
      <c r="L2032" s="180" vm="1904">
        <f ca="1"/>
        <v>7.73</v>
      </c>
      <c r="M2032" s="180" vm="3023">
        <f ca="1"/>
        <v>7.74</v>
      </c>
      <c r="N2032" s="180" vm="2967">
        <f ca="1"/>
        <v>7.56</v>
      </c>
      <c r="O2032" s="180" vm="4394">
        <f ca="1"/>
        <v>885333</v>
      </c>
      <c r="Q2032" s="182">
        <f t="shared" ca="1" si="63"/>
        <v>3.8935805191320197E-3</v>
      </c>
    </row>
    <row r="2033" spans="1:17" x14ac:dyDescent="0.25">
      <c r="A2033" s="178">
        <f t="shared" si="64"/>
        <v>2029</v>
      </c>
      <c r="B2033" s="178" vm="4387">
        <f ca="1"/>
        <v>45161</v>
      </c>
      <c r="C2033" s="178" vm="4388">
        <f ca="1"/>
        <v>99.21</v>
      </c>
      <c r="D2033" s="178" vm="4389">
        <f ca="1"/>
        <v>95.36</v>
      </c>
      <c r="E2033" s="178" vm="4390">
        <f ca="1"/>
        <v>100.4</v>
      </c>
      <c r="F2033" s="178" vm="4391">
        <f ca="1"/>
        <v>94.82</v>
      </c>
      <c r="G2033" s="178" vm="4392">
        <f ca="1"/>
        <v>1755634</v>
      </c>
      <c r="I2033" s="178">
        <f ca="1"/>
        <v>481</v>
      </c>
      <c r="J2033" s="180" vm="4385">
        <f ca="1"/>
        <v>42914</v>
      </c>
      <c r="K2033" s="180" vm="2964">
        <f ca="1"/>
        <v>7.69</v>
      </c>
      <c r="L2033" s="180" vm="3022">
        <f ca="1"/>
        <v>7.64</v>
      </c>
      <c r="M2033" s="180" vm="2990">
        <f ca="1"/>
        <v>7.81</v>
      </c>
      <c r="N2033" s="180" vm="3035">
        <f ca="1"/>
        <v>7.58</v>
      </c>
      <c r="O2033" s="180" vm="4386">
        <f ca="1"/>
        <v>710317</v>
      </c>
      <c r="Q2033" s="182">
        <f t="shared" ca="1" si="63"/>
        <v>1.3089192110014046E-2</v>
      </c>
    </row>
    <row r="2034" spans="1:17" x14ac:dyDescent="0.25">
      <c r="A2034" s="178">
        <f t="shared" si="64"/>
        <v>2030</v>
      </c>
      <c r="B2034" s="178" vm="4379">
        <f ca="1"/>
        <v>45162</v>
      </c>
      <c r="C2034" s="178" vm="4380">
        <f ca="1"/>
        <v>95.1</v>
      </c>
      <c r="D2034" s="178" vm="4381">
        <f ca="1"/>
        <v>99.16</v>
      </c>
      <c r="E2034" s="178" vm="4382">
        <f ca="1"/>
        <v>99.56</v>
      </c>
      <c r="F2034" s="178" vm="4383">
        <f ca="1"/>
        <v>94.81</v>
      </c>
      <c r="G2034" s="178" vm="4384">
        <f ca="1"/>
        <v>1485152</v>
      </c>
      <c r="I2034" s="178">
        <f ca="1"/>
        <v>480</v>
      </c>
      <c r="J2034" s="180" vm="4377">
        <f ca="1"/>
        <v>42913</v>
      </c>
      <c r="K2034" s="180" vm="3197">
        <f ca="1"/>
        <v>7.59</v>
      </c>
      <c r="L2034" s="180" vm="2979">
        <f ca="1"/>
        <v>7.61</v>
      </c>
      <c r="M2034" s="180" vm="3023">
        <f ca="1"/>
        <v>7.74</v>
      </c>
      <c r="N2034" s="180" vm="3011">
        <f ca="1"/>
        <v>7.55</v>
      </c>
      <c r="O2034" s="180" vm="4378">
        <f ca="1"/>
        <v>812960</v>
      </c>
      <c r="Q2034" s="182">
        <f t="shared" ca="1" si="63"/>
        <v>-1.3166558847467851E-3</v>
      </c>
    </row>
    <row r="2035" spans="1:17" x14ac:dyDescent="0.25">
      <c r="A2035" s="178">
        <f t="shared" si="64"/>
        <v>2031</v>
      </c>
      <c r="B2035" s="178" vm="4371">
        <f ca="1"/>
        <v>45163</v>
      </c>
      <c r="C2035" s="178" vm="4372">
        <f ca="1"/>
        <v>95.56</v>
      </c>
      <c r="D2035" s="178" vm="4373">
        <f ca="1"/>
        <v>95.78</v>
      </c>
      <c r="E2035" s="178" vm="4374">
        <f ca="1"/>
        <v>96.76</v>
      </c>
      <c r="F2035" s="178" vm="4375">
        <f ca="1"/>
        <v>93.94</v>
      </c>
      <c r="G2035" s="178" vm="4376">
        <f ca="1"/>
        <v>974426</v>
      </c>
      <c r="I2035" s="178">
        <f ca="1"/>
        <v>479</v>
      </c>
      <c r="J2035" s="180" vm="4368">
        <f ca="1"/>
        <v>42912</v>
      </c>
      <c r="K2035" s="180" vm="2989">
        <f ca="1"/>
        <v>7.6</v>
      </c>
      <c r="L2035" s="180" vm="4295">
        <f ca="1"/>
        <v>7.48</v>
      </c>
      <c r="M2035" s="180" vm="4369">
        <f ca="1"/>
        <v>7.6923000000000004</v>
      </c>
      <c r="N2035" s="180" vm="4362">
        <f ca="1"/>
        <v>7.42</v>
      </c>
      <c r="O2035" s="180" vm="4370">
        <f ca="1"/>
        <v>1004310</v>
      </c>
      <c r="Q2035" s="182">
        <f t="shared" ca="1" si="63"/>
        <v>2.3969190112996187E-2</v>
      </c>
    </row>
    <row r="2036" spans="1:17" x14ac:dyDescent="0.25">
      <c r="A2036" s="178">
        <f t="shared" si="64"/>
        <v>2032</v>
      </c>
      <c r="B2036" s="178" vm="4364">
        <f ca="1"/>
        <v>45166</v>
      </c>
      <c r="C2036" s="178" vm="4343">
        <f ca="1"/>
        <v>96.84</v>
      </c>
      <c r="D2036" s="178" vm="4365">
        <f ca="1"/>
        <v>96.24</v>
      </c>
      <c r="E2036" s="178" vm="4366">
        <f ca="1"/>
        <v>97.345399999999998</v>
      </c>
      <c r="F2036" s="178" vm="829">
        <f ca="1"/>
        <v>95.97</v>
      </c>
      <c r="G2036" s="178" vm="4367">
        <f ca="1"/>
        <v>1178880</v>
      </c>
      <c r="I2036" s="178">
        <f ca="1"/>
        <v>478</v>
      </c>
      <c r="J2036" s="180" vm="4361">
        <f ca="1"/>
        <v>42909</v>
      </c>
      <c r="K2036" s="180" vm="4362">
        <f ca="1"/>
        <v>7.42</v>
      </c>
      <c r="L2036" s="180" vm="3550">
        <f ca="1"/>
        <v>7.34</v>
      </c>
      <c r="M2036" s="180" vm="4362">
        <f ca="1"/>
        <v>7.42</v>
      </c>
      <c r="N2036" s="180" vm="3260">
        <f ca="1"/>
        <v>7.17</v>
      </c>
      <c r="O2036" s="180" vm="4363">
        <f ca="1"/>
        <v>1701527</v>
      </c>
      <c r="Q2036" s="182">
        <f t="shared" ca="1" si="63"/>
        <v>9.4787439545437387E-3</v>
      </c>
    </row>
    <row r="2037" spans="1:17" x14ac:dyDescent="0.25">
      <c r="A2037" s="178">
        <f t="shared" si="64"/>
        <v>2033</v>
      </c>
      <c r="B2037" s="178" vm="4356">
        <f ca="1"/>
        <v>45167</v>
      </c>
      <c r="C2037" s="178" vm="4357">
        <f ca="1"/>
        <v>97.35</v>
      </c>
      <c r="D2037" s="178" vm="4358">
        <f ca="1"/>
        <v>96.4</v>
      </c>
      <c r="E2037" s="178" vm="606">
        <f ca="1"/>
        <v>97.69</v>
      </c>
      <c r="F2037" s="178" vm="4359">
        <f ca="1"/>
        <v>95.611500000000007</v>
      </c>
      <c r="G2037" s="178" vm="4360">
        <f ca="1"/>
        <v>961404</v>
      </c>
      <c r="I2037" s="178">
        <f ca="1"/>
        <v>477</v>
      </c>
      <c r="J2037" s="180" vm="4353">
        <f ca="1"/>
        <v>42908</v>
      </c>
      <c r="K2037" s="180" vm="3002">
        <f ca="1"/>
        <v>7.35</v>
      </c>
      <c r="L2037" s="180" vm="3242">
        <f ca="1"/>
        <v>7.21</v>
      </c>
      <c r="M2037" s="180" vm="4354">
        <f ca="1"/>
        <v>7.415</v>
      </c>
      <c r="N2037" s="180" vm="3260">
        <f ca="1"/>
        <v>7.17</v>
      </c>
      <c r="O2037" s="180" vm="4355">
        <f ca="1"/>
        <v>678397</v>
      </c>
      <c r="Q2037" s="182">
        <f t="shared" ca="1" si="63"/>
        <v>2.061928720273561E-2</v>
      </c>
    </row>
    <row r="2038" spans="1:17" x14ac:dyDescent="0.25">
      <c r="A2038" s="178">
        <f t="shared" si="64"/>
        <v>2034</v>
      </c>
      <c r="B2038" s="178" vm="4348">
        <f ca="1"/>
        <v>45168</v>
      </c>
      <c r="C2038" s="178" vm="4343">
        <f ca="1"/>
        <v>96.84</v>
      </c>
      <c r="D2038" s="178" vm="4349">
        <f ca="1"/>
        <v>97.67</v>
      </c>
      <c r="E2038" s="178" vm="4350">
        <f ca="1"/>
        <v>98.305000000000007</v>
      </c>
      <c r="F2038" s="178" vm="4351">
        <f ca="1"/>
        <v>95.64</v>
      </c>
      <c r="G2038" s="178" vm="4352">
        <f ca="1"/>
        <v>917549</v>
      </c>
      <c r="I2038" s="178">
        <f ca="1"/>
        <v>476</v>
      </c>
      <c r="J2038" s="180" vm="4346">
        <f ca="1"/>
        <v>42907</v>
      </c>
      <c r="K2038" s="180" vm="3509">
        <f ca="1"/>
        <v>7.2</v>
      </c>
      <c r="L2038" s="180" vm="3409">
        <f ca="1"/>
        <v>7.16</v>
      </c>
      <c r="M2038" s="180" vm="3198">
        <f ca="1"/>
        <v>7.26</v>
      </c>
      <c r="N2038" s="180" vm="3292">
        <f ca="1"/>
        <v>7.15</v>
      </c>
      <c r="O2038" s="180" vm="4347">
        <f ca="1"/>
        <v>717143</v>
      </c>
      <c r="Q2038" s="182">
        <f t="shared" ca="1" si="63"/>
        <v>4.175371410480592E-3</v>
      </c>
    </row>
    <row r="2039" spans="1:17" x14ac:dyDescent="0.25">
      <c r="A2039" s="178">
        <f t="shared" si="64"/>
        <v>2035</v>
      </c>
      <c r="B2039" s="178" vm="4341">
        <f ca="1"/>
        <v>45169</v>
      </c>
      <c r="C2039" s="178" vm="4342">
        <f ca="1"/>
        <v>97.34</v>
      </c>
      <c r="D2039" s="178" vm="4343">
        <f ca="1"/>
        <v>96.84</v>
      </c>
      <c r="E2039" s="178" vm="4344">
        <f ca="1"/>
        <v>98.79</v>
      </c>
      <c r="F2039" s="178" vm="4343">
        <f ca="1"/>
        <v>96.84</v>
      </c>
      <c r="G2039" s="178" vm="4345">
        <f ca="1"/>
        <v>853538</v>
      </c>
      <c r="I2039" s="178">
        <f ca="1"/>
        <v>475</v>
      </c>
      <c r="J2039" s="180" vm="4338">
        <f ca="1"/>
        <v>42906</v>
      </c>
      <c r="K2039" s="180" vm="3260">
        <f ca="1"/>
        <v>7.17</v>
      </c>
      <c r="L2039" s="180" vm="3002">
        <f ca="1"/>
        <v>7.35</v>
      </c>
      <c r="M2039" s="180" vm="4339">
        <f ca="1"/>
        <v>7.44</v>
      </c>
      <c r="N2039" s="180" vm="3186">
        <f ca="1"/>
        <v>7.14</v>
      </c>
      <c r="O2039" s="180" vm="4340">
        <f ca="1"/>
        <v>795761</v>
      </c>
      <c r="Q2039" s="182">
        <f t="shared" ca="1" si="63"/>
        <v>-2.615427812925597E-2</v>
      </c>
    </row>
    <row r="2040" spans="1:17" x14ac:dyDescent="0.25">
      <c r="A2040" s="178">
        <f t="shared" si="64"/>
        <v>2036</v>
      </c>
      <c r="B2040" s="178" vm="4334">
        <f ca="1"/>
        <v>45170</v>
      </c>
      <c r="C2040" s="178" vm="1697">
        <f ca="1"/>
        <v>99.86</v>
      </c>
      <c r="D2040" s="178" vm="4335">
        <f ca="1"/>
        <v>98.69</v>
      </c>
      <c r="E2040" s="178" vm="4336">
        <f ca="1"/>
        <v>100.42</v>
      </c>
      <c r="F2040" s="178" vm="1199">
        <f ca="1"/>
        <v>98.48</v>
      </c>
      <c r="G2040" s="178" vm="4337">
        <f ca="1"/>
        <v>1010358</v>
      </c>
      <c r="I2040" s="178">
        <f ca="1"/>
        <v>474</v>
      </c>
      <c r="J2040" s="180" vm="4331">
        <f ca="1"/>
        <v>42905</v>
      </c>
      <c r="K2040" s="180" vm="3729">
        <f ca="1"/>
        <v>7.36</v>
      </c>
      <c r="L2040" s="180" vm="3272">
        <f ca="1"/>
        <v>7.28</v>
      </c>
      <c r="M2040" s="180" vm="2991">
        <f ca="1"/>
        <v>7.4</v>
      </c>
      <c r="N2040" s="180" vm="4332">
        <f ca="1"/>
        <v>7.2000999999999999</v>
      </c>
      <c r="O2040" s="180" vm="4333">
        <f ca="1"/>
        <v>838548</v>
      </c>
      <c r="Q2040" s="182">
        <f t="shared" ca="1" si="63"/>
        <v>1.5058463874201535E-2</v>
      </c>
    </row>
    <row r="2041" spans="1:17" x14ac:dyDescent="0.25">
      <c r="A2041" s="178">
        <f t="shared" si="64"/>
        <v>2037</v>
      </c>
      <c r="B2041" s="178" vm="4327">
        <f ca="1"/>
        <v>45174</v>
      </c>
      <c r="C2041" s="178" vm="4328">
        <f ca="1"/>
        <v>98.39</v>
      </c>
      <c r="D2041" s="178" vm="4329">
        <f ca="1"/>
        <v>99.71</v>
      </c>
      <c r="E2041" s="178" vm="831">
        <f ca="1"/>
        <v>100</v>
      </c>
      <c r="F2041" s="178" vm="3674">
        <f ca="1"/>
        <v>96.96</v>
      </c>
      <c r="G2041" s="178" vm="4330">
        <f ca="1"/>
        <v>1079182</v>
      </c>
      <c r="I2041" s="178">
        <f ca="1"/>
        <v>473</v>
      </c>
      <c r="J2041" s="180" vm="4325">
        <f ca="1"/>
        <v>42902</v>
      </c>
      <c r="K2041" s="180" vm="3391">
        <f ca="1"/>
        <v>7.25</v>
      </c>
      <c r="L2041" s="180" vm="3729">
        <f ca="1"/>
        <v>7.36</v>
      </c>
      <c r="M2041" s="180" vm="3152">
        <f ca="1"/>
        <v>7.43</v>
      </c>
      <c r="N2041" s="180" vm="3292">
        <f ca="1"/>
        <v>7.15</v>
      </c>
      <c r="O2041" s="180" vm="4326">
        <f ca="1"/>
        <v>1279998</v>
      </c>
      <c r="Q2041" s="182">
        <f t="shared" ca="1" si="63"/>
        <v>-2.1828970441412094E-2</v>
      </c>
    </row>
    <row r="2042" spans="1:17" x14ac:dyDescent="0.25">
      <c r="A2042" s="178">
        <f t="shared" si="64"/>
        <v>2038</v>
      </c>
      <c r="B2042" s="178" vm="4320">
        <f ca="1"/>
        <v>45175</v>
      </c>
      <c r="C2042" s="178" vm="4321">
        <f ca="1"/>
        <v>96.36</v>
      </c>
      <c r="D2042" s="178" vm="258">
        <f ca="1"/>
        <v>98</v>
      </c>
      <c r="E2042" s="178" vm="4322">
        <f ca="1"/>
        <v>98.92</v>
      </c>
      <c r="F2042" s="178" vm="4323">
        <f ca="1"/>
        <v>96.31</v>
      </c>
      <c r="G2042" s="178" vm="4324">
        <f ca="1"/>
        <v>1185202</v>
      </c>
      <c r="I2042" s="178">
        <f ca="1"/>
        <v>472</v>
      </c>
      <c r="J2042" s="180" vm="4318">
        <f ca="1"/>
        <v>42901</v>
      </c>
      <c r="K2042" s="180" vm="2988">
        <f ca="1"/>
        <v>7.41</v>
      </c>
      <c r="L2042" s="180" vm="3002">
        <f ca="1"/>
        <v>7.35</v>
      </c>
      <c r="M2042" s="180" vm="4312">
        <f ca="1"/>
        <v>7.49</v>
      </c>
      <c r="N2042" s="180" vm="3282">
        <f ca="1"/>
        <v>7.29</v>
      </c>
      <c r="O2042" s="180" vm="4319">
        <f ca="1"/>
        <v>730920</v>
      </c>
      <c r="Q2042" s="182">
        <f t="shared" ca="1" si="63"/>
        <v>-2.6954194216722112E-3</v>
      </c>
    </row>
    <row r="2043" spans="1:17" x14ac:dyDescent="0.25">
      <c r="A2043" s="178">
        <f t="shared" si="64"/>
        <v>2039</v>
      </c>
      <c r="B2043" s="178" vm="4314">
        <f ca="1"/>
        <v>45176</v>
      </c>
      <c r="C2043" s="178" vm="4307">
        <f ca="1"/>
        <v>96.28</v>
      </c>
      <c r="D2043" s="178" vm="4291">
        <f ca="1"/>
        <v>93.48</v>
      </c>
      <c r="E2043" s="178" vm="4315">
        <f ca="1"/>
        <v>97.144999999999996</v>
      </c>
      <c r="F2043" s="178" vm="4316">
        <f ca="1"/>
        <v>92.29</v>
      </c>
      <c r="G2043" s="178" vm="4317">
        <f ca="1"/>
        <v>1822107</v>
      </c>
      <c r="I2043" s="178">
        <f ca="1"/>
        <v>471</v>
      </c>
      <c r="J2043" s="180" vm="4311">
        <f ca="1"/>
        <v>42900</v>
      </c>
      <c r="K2043" s="180" vm="3152">
        <f ca="1"/>
        <v>7.43</v>
      </c>
      <c r="L2043" s="180" vm="3217">
        <f ca="1"/>
        <v>7.38</v>
      </c>
      <c r="M2043" s="180" vm="4312">
        <f ca="1"/>
        <v>7.49</v>
      </c>
      <c r="N2043" s="180" vm="3198">
        <f ca="1"/>
        <v>7.26</v>
      </c>
      <c r="O2043" s="180" vm="4313">
        <f ca="1"/>
        <v>952763</v>
      </c>
      <c r="Q2043" s="182">
        <f t="shared" ca="1" si="63"/>
        <v>1.2187016103243598E-2</v>
      </c>
    </row>
    <row r="2044" spans="1:17" x14ac:dyDescent="0.25">
      <c r="A2044" s="178">
        <f t="shared" si="64"/>
        <v>2040</v>
      </c>
      <c r="B2044" s="178" vm="4306">
        <f ca="1"/>
        <v>45177</v>
      </c>
      <c r="C2044" s="178" vm="1186">
        <f ca="1"/>
        <v>93.37</v>
      </c>
      <c r="D2044" s="178" vm="4307">
        <f ca="1"/>
        <v>96.28</v>
      </c>
      <c r="E2044" s="178" vm="4308">
        <f ca="1"/>
        <v>96.465000000000003</v>
      </c>
      <c r="F2044" s="178" vm="4309">
        <f ca="1"/>
        <v>93.26</v>
      </c>
      <c r="G2044" s="178" vm="4310">
        <f ca="1"/>
        <v>1035655</v>
      </c>
      <c r="I2044" s="178">
        <f ca="1"/>
        <v>470</v>
      </c>
      <c r="J2044" s="180" vm="4303">
        <f ca="1"/>
        <v>42899</v>
      </c>
      <c r="K2044" s="180" vm="3550">
        <f ca="1"/>
        <v>7.34</v>
      </c>
      <c r="L2044" s="180" vm="3196">
        <f ca="1"/>
        <v>7.39</v>
      </c>
      <c r="M2044" s="180" vm="3011">
        <f ca="1"/>
        <v>7.55</v>
      </c>
      <c r="N2044" s="180" vm="4304">
        <f ca="1"/>
        <v>7.3150000000000004</v>
      </c>
      <c r="O2044" s="180" vm="4305">
        <f ca="1"/>
        <v>2293663</v>
      </c>
      <c r="Q2044" s="182">
        <f t="shared" ca="1" si="63"/>
        <v>-5.4347959859569446E-3</v>
      </c>
    </row>
    <row r="2045" spans="1:17" x14ac:dyDescent="0.25">
      <c r="A2045" s="178">
        <f t="shared" si="64"/>
        <v>2041</v>
      </c>
      <c r="B2045" s="178" vm="4297">
        <f ca="1"/>
        <v>45180</v>
      </c>
      <c r="C2045" s="178" vm="4298">
        <f ca="1"/>
        <v>92.75</v>
      </c>
      <c r="D2045" s="178" vm="4299">
        <f ca="1"/>
        <v>94.29</v>
      </c>
      <c r="E2045" s="178" vm="4300">
        <f ca="1"/>
        <v>95.41</v>
      </c>
      <c r="F2045" s="178" vm="4301">
        <f ca="1"/>
        <v>92.36</v>
      </c>
      <c r="G2045" s="178" vm="4302">
        <f ca="1"/>
        <v>978062</v>
      </c>
      <c r="I2045" s="178">
        <f ca="1"/>
        <v>469</v>
      </c>
      <c r="J2045" s="180" vm="4294">
        <f ca="1"/>
        <v>42898</v>
      </c>
      <c r="K2045" s="180" vm="3217">
        <f ca="1"/>
        <v>7.38</v>
      </c>
      <c r="L2045" s="180" vm="3260">
        <f ca="1"/>
        <v>7.17</v>
      </c>
      <c r="M2045" s="180" vm="4295">
        <f ca="1"/>
        <v>7.48</v>
      </c>
      <c r="N2045" s="180" vm="3260">
        <f ca="1"/>
        <v>7.17</v>
      </c>
      <c r="O2045" s="180" vm="4296">
        <f ca="1"/>
        <v>1391469</v>
      </c>
      <c r="Q2045" s="182">
        <f t="shared" ca="1" si="63"/>
        <v>3.026365763982693E-2</v>
      </c>
    </row>
    <row r="2046" spans="1:17" x14ac:dyDescent="0.25">
      <c r="A2046" s="178">
        <f t="shared" si="64"/>
        <v>2042</v>
      </c>
      <c r="B2046" s="178" vm="4288">
        <f ca="1"/>
        <v>45181</v>
      </c>
      <c r="C2046" s="178" vm="4289">
        <f ca="1"/>
        <v>91.86</v>
      </c>
      <c r="D2046" s="178" vm="4290">
        <f ca="1"/>
        <v>92.27</v>
      </c>
      <c r="E2046" s="178" vm="4291">
        <f ca="1"/>
        <v>93.48</v>
      </c>
      <c r="F2046" s="178" vm="4292">
        <f ca="1"/>
        <v>91.75</v>
      </c>
      <c r="G2046" s="178" vm="4293">
        <f ca="1"/>
        <v>844556</v>
      </c>
      <c r="I2046" s="178">
        <f ca="1"/>
        <v>468</v>
      </c>
      <c r="J2046" s="180" vm="4286">
        <f ca="1"/>
        <v>42895</v>
      </c>
      <c r="K2046" s="180" vm="3409">
        <f ca="1"/>
        <v>7.16</v>
      </c>
      <c r="L2046" s="180" vm="4144">
        <f ca="1"/>
        <v>6.83</v>
      </c>
      <c r="M2046" s="180" vm="3391">
        <f ca="1"/>
        <v>7.25</v>
      </c>
      <c r="N2046" s="180" vm="3327">
        <f ca="1"/>
        <v>6.8</v>
      </c>
      <c r="O2046" s="180" vm="4287">
        <f ca="1"/>
        <v>2558884</v>
      </c>
      <c r="Q2046" s="182">
        <f t="shared" ca="1" si="63"/>
        <v>4.8650509117183473E-2</v>
      </c>
    </row>
    <row r="2047" spans="1:17" x14ac:dyDescent="0.25">
      <c r="A2047" s="178">
        <f t="shared" si="64"/>
        <v>2043</v>
      </c>
      <c r="B2047" s="178" vm="4281">
        <f ca="1"/>
        <v>45182</v>
      </c>
      <c r="C2047" s="178" vm="3896">
        <f ca="1"/>
        <v>89.51</v>
      </c>
      <c r="D2047" s="178" vm="4282">
        <f ca="1"/>
        <v>91.7</v>
      </c>
      <c r="E2047" s="178" vm="4283">
        <f ca="1"/>
        <v>91.906899999999993</v>
      </c>
      <c r="F2047" s="178" vm="4284">
        <f ca="1"/>
        <v>87.12</v>
      </c>
      <c r="G2047" s="178" vm="4285">
        <f ca="1"/>
        <v>2033756</v>
      </c>
      <c r="I2047" s="178">
        <f ca="1"/>
        <v>467</v>
      </c>
      <c r="J2047" s="180" vm="4279">
        <f ca="1"/>
        <v>42894</v>
      </c>
      <c r="K2047" s="180" vm="3821">
        <f ca="1"/>
        <v>6.82</v>
      </c>
      <c r="L2047" s="180" vm="3327">
        <f ca="1"/>
        <v>6.8</v>
      </c>
      <c r="M2047" s="180" vm="3162">
        <f ca="1"/>
        <v>7</v>
      </c>
      <c r="N2047" s="180" vm="3317">
        <f ca="1"/>
        <v>6.76</v>
      </c>
      <c r="O2047" s="180" vm="4280">
        <f ca="1"/>
        <v>1408650</v>
      </c>
      <c r="Q2047" s="182">
        <f t="shared" ca="1" si="63"/>
        <v>8.8365818004981639E-3</v>
      </c>
    </row>
    <row r="2048" spans="1:17" x14ac:dyDescent="0.25">
      <c r="A2048" s="178">
        <f t="shared" si="64"/>
        <v>2044</v>
      </c>
      <c r="B2048" s="178" vm="4275">
        <f ca="1"/>
        <v>45183</v>
      </c>
      <c r="C2048" s="178" vm="718">
        <f ca="1"/>
        <v>90.72</v>
      </c>
      <c r="D2048" s="178" vm="4270">
        <f ca="1"/>
        <v>90.66</v>
      </c>
      <c r="E2048" s="178" vm="4276">
        <f ca="1"/>
        <v>90.77</v>
      </c>
      <c r="F2048" s="178" vm="4277">
        <f ca="1"/>
        <v>88.24</v>
      </c>
      <c r="G2048" s="178" vm="4278">
        <f ca="1"/>
        <v>1153648</v>
      </c>
      <c r="I2048" s="178">
        <f ca="1"/>
        <v>466</v>
      </c>
      <c r="J2048" s="180" vm="4273">
        <f ca="1"/>
        <v>42893</v>
      </c>
      <c r="K2048" s="180" vm="3317">
        <f ca="1"/>
        <v>6.76</v>
      </c>
      <c r="L2048" s="180" vm="3350">
        <f ca="1"/>
        <v>6.9</v>
      </c>
      <c r="M2048" s="180" vm="3350">
        <f ca="1"/>
        <v>6.9</v>
      </c>
      <c r="N2048" s="180" vm="3742">
        <f ca="1"/>
        <v>6.68</v>
      </c>
      <c r="O2048" s="180" vm="4274">
        <f ca="1"/>
        <v>594441</v>
      </c>
      <c r="Q2048" s="182">
        <f t="shared" ca="1" si="63"/>
        <v>-1.1033580121040221E-2</v>
      </c>
    </row>
    <row r="2049" spans="1:17" x14ac:dyDescent="0.25">
      <c r="A2049" s="178">
        <f t="shared" si="64"/>
        <v>2045</v>
      </c>
      <c r="B2049" s="178" vm="4267">
        <f ca="1"/>
        <v>45184</v>
      </c>
      <c r="C2049" s="178" vm="4268">
        <f ca="1"/>
        <v>87.99</v>
      </c>
      <c r="D2049" s="178" vm="4269">
        <f ca="1"/>
        <v>90.11</v>
      </c>
      <c r="E2049" s="178" vm="4270">
        <f ca="1"/>
        <v>90.66</v>
      </c>
      <c r="F2049" s="178" vm="4271">
        <f ca="1"/>
        <v>87.27</v>
      </c>
      <c r="G2049" s="178" vm="4272">
        <f ca="1"/>
        <v>3329759</v>
      </c>
      <c r="I2049" s="178">
        <f ca="1"/>
        <v>465</v>
      </c>
      <c r="J2049" s="180" vm="4264">
        <f ca="1"/>
        <v>42892</v>
      </c>
      <c r="K2049" s="180" vm="4265">
        <f ca="1"/>
        <v>6.835</v>
      </c>
      <c r="L2049" s="180" vm="3645">
        <f ca="1"/>
        <v>6.93</v>
      </c>
      <c r="M2049" s="180" vm="3361">
        <f ca="1"/>
        <v>6.99</v>
      </c>
      <c r="N2049" s="180" vm="3574">
        <f ca="1"/>
        <v>6.81</v>
      </c>
      <c r="O2049" s="180" vm="4266">
        <f ca="1"/>
        <v>425925</v>
      </c>
      <c r="Q2049" s="182">
        <f t="shared" ca="1" si="63"/>
        <v>-1.5965506030394261E-2</v>
      </c>
    </row>
    <row r="2050" spans="1:17" x14ac:dyDescent="0.25">
      <c r="A2050" s="178">
        <f t="shared" si="64"/>
        <v>2046</v>
      </c>
      <c r="B2050" s="178" vm="4258">
        <f ca="1"/>
        <v>45187</v>
      </c>
      <c r="C2050" s="178" vm="4259">
        <f ca="1"/>
        <v>87.62</v>
      </c>
      <c r="D2050" s="178" vm="4260">
        <f ca="1"/>
        <v>87.76</v>
      </c>
      <c r="E2050" s="178" vm="4261">
        <f ca="1"/>
        <v>88.98</v>
      </c>
      <c r="F2050" s="178" vm="4262">
        <f ca="1"/>
        <v>86.63</v>
      </c>
      <c r="G2050" s="178" vm="4263">
        <f ca="1"/>
        <v>1506048</v>
      </c>
      <c r="I2050" s="178">
        <f ca="1"/>
        <v>464</v>
      </c>
      <c r="J2050" s="180" vm="4255">
        <f ca="1"/>
        <v>42891</v>
      </c>
      <c r="K2050" s="180" vm="4256">
        <f ca="1"/>
        <v>6.9450000000000003</v>
      </c>
      <c r="L2050" s="180" vm="3341">
        <f ca="1"/>
        <v>6.92</v>
      </c>
      <c r="M2050" s="180" vm="3361">
        <f ca="1"/>
        <v>6.99</v>
      </c>
      <c r="N2050" s="180" vm="3327">
        <f ca="1"/>
        <v>6.8</v>
      </c>
      <c r="O2050" s="180" vm="4257">
        <f ca="1"/>
        <v>610262</v>
      </c>
      <c r="Q2050" s="182">
        <f t="shared" ca="1" si="63"/>
        <v>7.2020168759391145E-4</v>
      </c>
    </row>
    <row r="2051" spans="1:17" x14ac:dyDescent="0.25">
      <c r="A2051" s="178">
        <f t="shared" si="64"/>
        <v>2047</v>
      </c>
      <c r="B2051" s="178" vm="4249">
        <f ca="1"/>
        <v>45188</v>
      </c>
      <c r="C2051" s="178" vm="4250">
        <f ca="1"/>
        <v>89.68</v>
      </c>
      <c r="D2051" s="178" vm="4251">
        <f ca="1"/>
        <v>88.04</v>
      </c>
      <c r="E2051" s="178" vm="4252">
        <f ca="1"/>
        <v>90.36</v>
      </c>
      <c r="F2051" s="178" vm="4253">
        <f ca="1"/>
        <v>88</v>
      </c>
      <c r="G2051" s="178" vm="4254">
        <f ca="1"/>
        <v>1633879</v>
      </c>
      <c r="I2051" s="178">
        <f ca="1"/>
        <v>463</v>
      </c>
      <c r="J2051" s="180" vm="4247">
        <f ca="1"/>
        <v>42888</v>
      </c>
      <c r="K2051" s="180" vm="3477">
        <f ca="1"/>
        <v>6.94</v>
      </c>
      <c r="L2051" s="180" vm="3309">
        <f ca="1"/>
        <v>7.01</v>
      </c>
      <c r="M2051" s="180" vm="3525">
        <f ca="1"/>
        <v>7.1</v>
      </c>
      <c r="N2051" s="180" vm="3370">
        <f ca="1"/>
        <v>6.86</v>
      </c>
      <c r="O2051" s="180" vm="4248">
        <f ca="1"/>
        <v>850987</v>
      </c>
      <c r="Q2051" s="182">
        <f t="shared" ca="1" si="63"/>
        <v>-5.7471422555679594E-3</v>
      </c>
    </row>
    <row r="2052" spans="1:17" x14ac:dyDescent="0.25">
      <c r="A2052" s="178">
        <f t="shared" si="64"/>
        <v>2048</v>
      </c>
      <c r="B2052" s="178" vm="4242">
        <f ca="1"/>
        <v>45189</v>
      </c>
      <c r="C2052" s="178" vm="4243">
        <f ca="1"/>
        <v>87.94</v>
      </c>
      <c r="D2052" s="178" vm="4244">
        <f ca="1"/>
        <v>90.07</v>
      </c>
      <c r="E2052" s="178" vm="4245">
        <f ca="1"/>
        <v>90.698499999999996</v>
      </c>
      <c r="F2052" s="178" vm="798">
        <f ca="1"/>
        <v>87.89</v>
      </c>
      <c r="G2052" s="178" vm="4246">
        <f ca="1"/>
        <v>910798</v>
      </c>
      <c r="I2052" s="178">
        <f ca="1"/>
        <v>462</v>
      </c>
      <c r="J2052" s="180" vm="4240">
        <f ca="1"/>
        <v>42887</v>
      </c>
      <c r="K2052" s="180" vm="3165">
        <f ca="1"/>
        <v>6.98</v>
      </c>
      <c r="L2052" s="180" vm="3586">
        <f ca="1"/>
        <v>6.88</v>
      </c>
      <c r="M2052" s="180" vm="3309">
        <f ca="1"/>
        <v>7.01</v>
      </c>
      <c r="N2052" s="180" vm="3574">
        <f ca="1"/>
        <v>6.81</v>
      </c>
      <c r="O2052" s="180" vm="4241">
        <f ca="1"/>
        <v>951834</v>
      </c>
      <c r="Q2052" s="182">
        <f t="shared" ca="1" si="63"/>
        <v>2.172424319158249E-2</v>
      </c>
    </row>
    <row r="2053" spans="1:17" x14ac:dyDescent="0.25">
      <c r="A2053" s="178">
        <f t="shared" si="64"/>
        <v>2049</v>
      </c>
      <c r="B2053" s="178" vm="4234">
        <f ca="1"/>
        <v>45190</v>
      </c>
      <c r="C2053" s="178" vm="4235">
        <f ca="1"/>
        <v>86.08</v>
      </c>
      <c r="D2053" s="178" vm="4236">
        <f ca="1"/>
        <v>86.77</v>
      </c>
      <c r="E2053" s="178" vm="4237">
        <f ca="1"/>
        <v>87.499899999999997</v>
      </c>
      <c r="F2053" s="178" vm="4238">
        <f ca="1"/>
        <v>86</v>
      </c>
      <c r="G2053" s="178" vm="4239">
        <f ca="1"/>
        <v>1073796</v>
      </c>
      <c r="I2053" s="178">
        <f ca="1"/>
        <v>461</v>
      </c>
      <c r="J2053" s="180" vm="4232">
        <f ca="1"/>
        <v>42886</v>
      </c>
      <c r="K2053" s="180" vm="4144">
        <f ca="1"/>
        <v>6.83</v>
      </c>
      <c r="L2053" s="180" vm="3885">
        <f ca="1"/>
        <v>6.91</v>
      </c>
      <c r="M2053" s="180" vm="3381">
        <f ca="1"/>
        <v>6.96</v>
      </c>
      <c r="N2053" s="180" vm="3317">
        <f ca="1"/>
        <v>6.76</v>
      </c>
      <c r="O2053" s="180" vm="4233">
        <f ca="1"/>
        <v>779149</v>
      </c>
      <c r="Q2053" s="182">
        <f t="shared" ca="1" si="63"/>
        <v>-1.0196738020515093E-2</v>
      </c>
    </row>
    <row r="2054" spans="1:17" x14ac:dyDescent="0.25">
      <c r="A2054" s="178">
        <f t="shared" si="64"/>
        <v>2050</v>
      </c>
      <c r="B2054" s="178" vm="4226">
        <f ca="1"/>
        <v>45191</v>
      </c>
      <c r="C2054" s="178" vm="4227">
        <f ca="1"/>
        <v>86.45</v>
      </c>
      <c r="D2054" s="178" vm="4228">
        <f ca="1"/>
        <v>87.24</v>
      </c>
      <c r="E2054" s="178" vm="4229">
        <f ca="1"/>
        <v>87.532799999999995</v>
      </c>
      <c r="F2054" s="178" vm="4230">
        <f ca="1"/>
        <v>85.45</v>
      </c>
      <c r="G2054" s="178" vm="4231">
        <f ca="1"/>
        <v>784341</v>
      </c>
      <c r="I2054" s="178">
        <f ca="1"/>
        <v>460</v>
      </c>
      <c r="J2054" s="180" vm="4224">
        <f ca="1"/>
        <v>42885</v>
      </c>
      <c r="K2054" s="180" vm="3350">
        <f ca="1"/>
        <v>6.9</v>
      </c>
      <c r="L2054" s="180" vm="3587">
        <f ca="1"/>
        <v>6.62</v>
      </c>
      <c r="M2054" s="180" vm="3486">
        <f ca="1"/>
        <v>6.97</v>
      </c>
      <c r="N2054" s="180" vm="3587">
        <f ca="1"/>
        <v>6.62</v>
      </c>
      <c r="O2054" s="180" vm="4225">
        <f ca="1"/>
        <v>1401024</v>
      </c>
      <c r="Q2054" s="182">
        <f t="shared" ref="Q2054:Q2117" ca="1" si="65">LN(K2054/K2055)</f>
        <v>4.5968063088798007E-2</v>
      </c>
    </row>
    <row r="2055" spans="1:17" x14ac:dyDescent="0.25">
      <c r="A2055" s="178">
        <f t="shared" ref="A2055:A2118" si="66">A2054+1</f>
        <v>2051</v>
      </c>
      <c r="B2055" s="178" vm="4218">
        <f ca="1"/>
        <v>45194</v>
      </c>
      <c r="C2055" s="178" vm="4219">
        <f ca="1"/>
        <v>86.31</v>
      </c>
      <c r="D2055" s="178" vm="4220">
        <f ca="1"/>
        <v>85.53</v>
      </c>
      <c r="E2055" s="178" vm="4221">
        <f ca="1"/>
        <v>86.79</v>
      </c>
      <c r="F2055" s="178" vm="4222">
        <f ca="1"/>
        <v>85.01</v>
      </c>
      <c r="G2055" s="178" vm="4223">
        <f ca="1"/>
        <v>880361</v>
      </c>
      <c r="I2055" s="178">
        <f ca="1"/>
        <v>459</v>
      </c>
      <c r="J2055" s="180" vm="4216">
        <f ca="1"/>
        <v>42881</v>
      </c>
      <c r="K2055" s="180" vm="3794">
        <f ca="1"/>
        <v>6.59</v>
      </c>
      <c r="L2055" s="180" vm="3795">
        <f ca="1"/>
        <v>6.53</v>
      </c>
      <c r="M2055" s="180" vm="3804">
        <f ca="1"/>
        <v>6.63</v>
      </c>
      <c r="N2055" s="180" vm="3830">
        <f ca="1"/>
        <v>6.49</v>
      </c>
      <c r="O2055" s="180" vm="4217">
        <f ca="1"/>
        <v>494366</v>
      </c>
      <c r="Q2055" s="182">
        <f t="shared" ca="1" si="65"/>
        <v>1.8377240001606704E-2</v>
      </c>
    </row>
    <row r="2056" spans="1:17" x14ac:dyDescent="0.25">
      <c r="A2056" s="178">
        <f t="shared" si="66"/>
        <v>2052</v>
      </c>
      <c r="B2056" s="178" vm="4210">
        <f ca="1"/>
        <v>45195</v>
      </c>
      <c r="C2056" s="178" vm="4211">
        <f ca="1"/>
        <v>83.86</v>
      </c>
      <c r="D2056" s="178" vm="4212">
        <f ca="1"/>
        <v>85.51</v>
      </c>
      <c r="E2056" s="178" vm="4213">
        <f ca="1"/>
        <v>86.4</v>
      </c>
      <c r="F2056" s="178" vm="4214">
        <f ca="1"/>
        <v>83.784999999999997</v>
      </c>
      <c r="G2056" s="178" vm="4215">
        <f ca="1"/>
        <v>1115873</v>
      </c>
      <c r="I2056" s="178">
        <f ca="1"/>
        <v>458</v>
      </c>
      <c r="J2056" s="180" vm="4208">
        <f ca="1"/>
        <v>42880</v>
      </c>
      <c r="K2056" s="180" vm="4052">
        <f ca="1"/>
        <v>6.47</v>
      </c>
      <c r="L2056" s="180" vm="3830">
        <f ca="1"/>
        <v>6.49</v>
      </c>
      <c r="M2056" s="180" vm="3689">
        <f ca="1"/>
        <v>6.61</v>
      </c>
      <c r="N2056" s="180" vm="3778">
        <f ca="1"/>
        <v>6.46</v>
      </c>
      <c r="O2056" s="180" vm="4209">
        <f ca="1"/>
        <v>578956</v>
      </c>
      <c r="Q2056" s="182">
        <f t="shared" ca="1" si="65"/>
        <v>6.201570263281107E-3</v>
      </c>
    </row>
    <row r="2057" spans="1:17" x14ac:dyDescent="0.25">
      <c r="A2057" s="178">
        <f t="shared" si="66"/>
        <v>2053</v>
      </c>
      <c r="B2057" s="178" vm="4204">
        <f ca="1"/>
        <v>45196</v>
      </c>
      <c r="C2057" s="178" vm="4205">
        <f ca="1"/>
        <v>84.56</v>
      </c>
      <c r="D2057" s="178" vm="3939">
        <f ca="1"/>
        <v>84.4</v>
      </c>
      <c r="E2057" s="178" vm="4196">
        <f ca="1"/>
        <v>85.87</v>
      </c>
      <c r="F2057" s="178" vm="4206">
        <f ca="1"/>
        <v>83.39</v>
      </c>
      <c r="G2057" s="178" vm="4207">
        <f ca="1"/>
        <v>1074084</v>
      </c>
      <c r="I2057" s="178">
        <f ca="1"/>
        <v>457</v>
      </c>
      <c r="J2057" s="180" vm="4201">
        <f ca="1"/>
        <v>42879</v>
      </c>
      <c r="K2057" s="180" vm="4202">
        <f ca="1"/>
        <v>6.43</v>
      </c>
      <c r="L2057" s="180" vm="3795">
        <f ca="1"/>
        <v>6.53</v>
      </c>
      <c r="M2057" s="180" vm="3698">
        <f ca="1"/>
        <v>6.55</v>
      </c>
      <c r="N2057" s="180" vm="3787">
        <f ca="1"/>
        <v>6.39</v>
      </c>
      <c r="O2057" s="180" vm="4203">
        <f ca="1"/>
        <v>567103</v>
      </c>
      <c r="Q2057" s="182">
        <f t="shared" ca="1" si="65"/>
        <v>-1.3899837689033597E-2</v>
      </c>
    </row>
    <row r="2058" spans="1:17" x14ac:dyDescent="0.25">
      <c r="A2058" s="178">
        <f t="shared" si="66"/>
        <v>2054</v>
      </c>
      <c r="B2058" s="178" vm="4195">
        <f ca="1"/>
        <v>45197</v>
      </c>
      <c r="C2058" s="178" vm="4196">
        <f ca="1"/>
        <v>85.87</v>
      </c>
      <c r="D2058" s="178" vm="4197">
        <f ca="1"/>
        <v>84.72</v>
      </c>
      <c r="E2058" s="178" vm="4198">
        <f ca="1"/>
        <v>85.91</v>
      </c>
      <c r="F2058" s="178" vm="4199">
        <f ca="1"/>
        <v>83.74</v>
      </c>
      <c r="G2058" s="178" vm="4200">
        <f ca="1"/>
        <v>1270538</v>
      </c>
      <c r="I2058" s="178">
        <f ca="1"/>
        <v>456</v>
      </c>
      <c r="J2058" s="180" vm="4192">
        <f ca="1"/>
        <v>42878</v>
      </c>
      <c r="K2058" s="180" vm="4193">
        <f ca="1"/>
        <v>6.52</v>
      </c>
      <c r="L2058" s="180" vm="3723">
        <f ca="1"/>
        <v>6.57</v>
      </c>
      <c r="M2058" s="180" vm="3689">
        <f ca="1"/>
        <v>6.61</v>
      </c>
      <c r="N2058" s="180" vm="4052">
        <f ca="1"/>
        <v>6.47</v>
      </c>
      <c r="O2058" s="180" vm="4194">
        <f ca="1"/>
        <v>559090</v>
      </c>
      <c r="Q2058" s="182">
        <f t="shared" ca="1" si="65"/>
        <v>-1.5325673497782273E-3</v>
      </c>
    </row>
    <row r="2059" spans="1:17" x14ac:dyDescent="0.25">
      <c r="A2059" s="178">
        <f t="shared" si="66"/>
        <v>2055</v>
      </c>
      <c r="B2059" s="178" vm="4187">
        <f ca="1"/>
        <v>45198</v>
      </c>
      <c r="C2059" s="178" vm="4181">
        <f ca="1"/>
        <v>88.23</v>
      </c>
      <c r="D2059" s="178" vm="4188">
        <f ca="1"/>
        <v>89.82</v>
      </c>
      <c r="E2059" s="178" vm="4189">
        <f ca="1"/>
        <v>90.63</v>
      </c>
      <c r="F2059" s="178" vm="4190">
        <f ca="1"/>
        <v>87.49</v>
      </c>
      <c r="G2059" s="178" vm="4191">
        <f ca="1"/>
        <v>1800559</v>
      </c>
      <c r="I2059" s="178">
        <f ca="1"/>
        <v>455</v>
      </c>
      <c r="J2059" s="180" vm="4185">
        <f ca="1"/>
        <v>42877</v>
      </c>
      <c r="K2059" s="180" vm="3795">
        <f ca="1"/>
        <v>6.53</v>
      </c>
      <c r="L2059" s="180" vm="3777">
        <f ca="1"/>
        <v>6.48</v>
      </c>
      <c r="M2059" s="180" vm="3585">
        <f ca="1"/>
        <v>6.66</v>
      </c>
      <c r="N2059" s="180" vm="4061">
        <f ca="1"/>
        <v>6.42</v>
      </c>
      <c r="O2059" s="180" vm="4186">
        <f ca="1"/>
        <v>665802</v>
      </c>
      <c r="Q2059" s="182">
        <f t="shared" ca="1" si="65"/>
        <v>9.230834775530522E-3</v>
      </c>
    </row>
    <row r="2060" spans="1:17" x14ac:dyDescent="0.25">
      <c r="A2060" s="178">
        <f t="shared" si="66"/>
        <v>2056</v>
      </c>
      <c r="B2060" s="178" vm="4179">
        <f ca="1"/>
        <v>45201</v>
      </c>
      <c r="C2060" s="178" vm="4180">
        <f ca="1"/>
        <v>87.88</v>
      </c>
      <c r="D2060" s="178" vm="4181">
        <f ca="1"/>
        <v>88.23</v>
      </c>
      <c r="E2060" s="178" vm="4182">
        <f ca="1"/>
        <v>89.98</v>
      </c>
      <c r="F2060" s="178" vm="4183">
        <f ca="1"/>
        <v>87.8</v>
      </c>
      <c r="G2060" s="178" vm="4184">
        <f ca="1"/>
        <v>1461932</v>
      </c>
      <c r="I2060" s="178">
        <f ca="1"/>
        <v>454</v>
      </c>
      <c r="J2060" s="180" vm="4177">
        <f ca="1"/>
        <v>42874</v>
      </c>
      <c r="K2060" s="180" vm="4052">
        <f ca="1"/>
        <v>6.47</v>
      </c>
      <c r="L2060" s="180" vm="3714">
        <f ca="1"/>
        <v>6.32</v>
      </c>
      <c r="M2060" s="180" vm="3822">
        <f ca="1"/>
        <v>6.51</v>
      </c>
      <c r="N2060" s="180" vm="3970">
        <f ca="1"/>
        <v>6.14</v>
      </c>
      <c r="O2060" s="180" vm="4178">
        <f ca="1"/>
        <v>1135204</v>
      </c>
      <c r="Q2060" s="182">
        <f t="shared" ca="1" si="65"/>
        <v>2.1875872356724238E-2</v>
      </c>
    </row>
    <row r="2061" spans="1:17" x14ac:dyDescent="0.25">
      <c r="A2061" s="178">
        <f t="shared" si="66"/>
        <v>2057</v>
      </c>
      <c r="B2061" s="178" vm="4172">
        <f ca="1"/>
        <v>45202</v>
      </c>
      <c r="C2061" s="178" vm="4173">
        <f ca="1"/>
        <v>85.94</v>
      </c>
      <c r="D2061" s="178" vm="4130">
        <f ca="1"/>
        <v>86.94</v>
      </c>
      <c r="E2061" s="178" vm="4174">
        <f ca="1"/>
        <v>87.42</v>
      </c>
      <c r="F2061" s="178" vm="4175">
        <f ca="1"/>
        <v>84.5</v>
      </c>
      <c r="G2061" s="178" vm="4176">
        <f ca="1"/>
        <v>1339491</v>
      </c>
      <c r="I2061" s="178">
        <f ca="1"/>
        <v>453</v>
      </c>
      <c r="J2061" s="180" vm="4169">
        <f ca="1"/>
        <v>42873</v>
      </c>
      <c r="K2061" s="180" vm="3960">
        <f ca="1"/>
        <v>6.33</v>
      </c>
      <c r="L2061" s="180" vm="3944">
        <f ca="1"/>
        <v>6.31</v>
      </c>
      <c r="M2061" s="180" vm="4170">
        <f ca="1"/>
        <v>6.4</v>
      </c>
      <c r="N2061" s="180" vm="4023">
        <f ca="1"/>
        <v>6.22</v>
      </c>
      <c r="O2061" s="180" vm="4171">
        <f ca="1"/>
        <v>1417770</v>
      </c>
      <c r="Q2061" s="182">
        <f t="shared" ca="1" si="65"/>
        <v>-3.4164813491075696E-2</v>
      </c>
    </row>
    <row r="2062" spans="1:17" x14ac:dyDescent="0.25">
      <c r="A2062" s="178">
        <f t="shared" si="66"/>
        <v>2058</v>
      </c>
      <c r="B2062" s="178" vm="4163">
        <f ca="1"/>
        <v>45203</v>
      </c>
      <c r="C2062" s="178" vm="4164">
        <f ca="1"/>
        <v>85.49</v>
      </c>
      <c r="D2062" s="178" vm="4165">
        <f ca="1"/>
        <v>85.15</v>
      </c>
      <c r="E2062" s="178" vm="4166">
        <f ca="1"/>
        <v>86.19</v>
      </c>
      <c r="F2062" s="178" vm="4167">
        <f ca="1"/>
        <v>83.64</v>
      </c>
      <c r="G2062" s="178" vm="4168">
        <f ca="1"/>
        <v>1437215</v>
      </c>
      <c r="I2062" s="178">
        <f ca="1"/>
        <v>452</v>
      </c>
      <c r="J2062" s="180" vm="4160">
        <f ca="1"/>
        <v>42871</v>
      </c>
      <c r="K2062" s="180" vm="3698">
        <f ca="1"/>
        <v>6.55</v>
      </c>
      <c r="L2062" s="180" vm="3830">
        <f ca="1"/>
        <v>6.49</v>
      </c>
      <c r="M2062" s="180" vm="3587">
        <f ca="1"/>
        <v>6.62</v>
      </c>
      <c r="N2062" s="180" vm="4161">
        <f ca="1"/>
        <v>6.375</v>
      </c>
      <c r="O2062" s="180" vm="4162">
        <f ca="1"/>
        <v>932753</v>
      </c>
      <c r="Q2062" s="182">
        <f t="shared" ca="1" si="65"/>
        <v>6.1255934266825759E-3</v>
      </c>
    </row>
    <row r="2063" spans="1:17" x14ac:dyDescent="0.25">
      <c r="A2063" s="178">
        <f t="shared" si="66"/>
        <v>2059</v>
      </c>
      <c r="B2063" s="178" vm="4155">
        <f ca="1"/>
        <v>45204</v>
      </c>
      <c r="C2063" s="178" vm="4156">
        <f ca="1"/>
        <v>84.27</v>
      </c>
      <c r="D2063" s="178" vm="4096">
        <f ca="1"/>
        <v>85.73</v>
      </c>
      <c r="E2063" s="178" vm="4157">
        <f ca="1"/>
        <v>86.57</v>
      </c>
      <c r="F2063" s="178" vm="4158">
        <f ca="1"/>
        <v>83.92</v>
      </c>
      <c r="G2063" s="178" vm="4159">
        <f ca="1"/>
        <v>993273</v>
      </c>
      <c r="I2063" s="178">
        <f ca="1"/>
        <v>451</v>
      </c>
      <c r="J2063" s="180" vm="4152">
        <f ca="1"/>
        <v>42870</v>
      </c>
      <c r="K2063" s="180" vm="3822">
        <f ca="1"/>
        <v>6.51</v>
      </c>
      <c r="L2063" s="180" vm="3821">
        <f ca="1"/>
        <v>6.82</v>
      </c>
      <c r="M2063" s="180" vm="4153">
        <f ca="1"/>
        <v>6.8925000000000001</v>
      </c>
      <c r="N2063" s="180" vm="3778">
        <f ca="1"/>
        <v>6.46</v>
      </c>
      <c r="O2063" s="180" vm="4154">
        <f ca="1"/>
        <v>1242864</v>
      </c>
      <c r="Q2063" s="182">
        <f t="shared" ca="1" si="65"/>
        <v>-4.9448275413981259E-2</v>
      </c>
    </row>
    <row r="2064" spans="1:17" x14ac:dyDescent="0.25">
      <c r="A2064" s="178">
        <f t="shared" si="66"/>
        <v>2060</v>
      </c>
      <c r="B2064" s="178" vm="4146">
        <f ca="1"/>
        <v>45205</v>
      </c>
      <c r="C2064" s="178" vm="4147">
        <f ca="1"/>
        <v>84.82</v>
      </c>
      <c r="D2064" s="178" vm="4148">
        <f ca="1"/>
        <v>83.33</v>
      </c>
      <c r="E2064" s="178" vm="4149">
        <f ca="1"/>
        <v>85.7</v>
      </c>
      <c r="F2064" s="178" vm="4150">
        <f ca="1"/>
        <v>82.75</v>
      </c>
      <c r="G2064" s="178" vm="4151">
        <f ca="1"/>
        <v>927106</v>
      </c>
      <c r="I2064" s="178">
        <f ca="1"/>
        <v>450</v>
      </c>
      <c r="J2064" s="180" vm="4143">
        <f ca="1"/>
        <v>42867</v>
      </c>
      <c r="K2064" s="180" vm="3803">
        <f ca="1"/>
        <v>6.84</v>
      </c>
      <c r="L2064" s="180" vm="3477">
        <f ca="1"/>
        <v>6.94</v>
      </c>
      <c r="M2064" s="180" vm="3281">
        <f ca="1"/>
        <v>7.09</v>
      </c>
      <c r="N2064" s="180" vm="4144">
        <f ca="1"/>
        <v>6.83</v>
      </c>
      <c r="O2064" s="180" vm="4145">
        <f ca="1"/>
        <v>1245071</v>
      </c>
      <c r="Q2064" s="182">
        <f t="shared" ca="1" si="65"/>
        <v>-1.4514042884254071E-2</v>
      </c>
    </row>
    <row r="2065" spans="1:17" x14ac:dyDescent="0.25">
      <c r="A2065" s="178">
        <f t="shared" si="66"/>
        <v>2061</v>
      </c>
      <c r="B2065" s="178" vm="4137">
        <f ca="1"/>
        <v>45208</v>
      </c>
      <c r="C2065" s="178" vm="4138">
        <f ca="1"/>
        <v>85.2</v>
      </c>
      <c r="D2065" s="178" vm="4139">
        <f ca="1"/>
        <v>83.69</v>
      </c>
      <c r="E2065" s="178" vm="4140">
        <f ca="1"/>
        <v>85.62</v>
      </c>
      <c r="F2065" s="178" vm="4141">
        <f ca="1"/>
        <v>82.59</v>
      </c>
      <c r="G2065" s="178" vm="4142">
        <f ca="1"/>
        <v>946262</v>
      </c>
      <c r="I2065" s="178">
        <f ca="1"/>
        <v>449</v>
      </c>
      <c r="J2065" s="180" vm="4135">
        <f ca="1"/>
        <v>42866</v>
      </c>
      <c r="K2065" s="180" vm="3477">
        <f ca="1"/>
        <v>6.94</v>
      </c>
      <c r="L2065" s="180" vm="3282">
        <f ca="1"/>
        <v>7.29</v>
      </c>
      <c r="M2065" s="180" vm="3550">
        <f ca="1"/>
        <v>7.34</v>
      </c>
      <c r="N2065" s="180" vm="3645">
        <f ca="1"/>
        <v>6.93</v>
      </c>
      <c r="O2065" s="180" vm="4136">
        <f ca="1"/>
        <v>2232916</v>
      </c>
      <c r="Q2065" s="182">
        <f t="shared" ca="1" si="65"/>
        <v>-4.7829087689881408E-2</v>
      </c>
    </row>
    <row r="2066" spans="1:17" x14ac:dyDescent="0.25">
      <c r="A2066" s="178">
        <f t="shared" si="66"/>
        <v>2062</v>
      </c>
      <c r="B2066" s="178" vm="4129">
        <f ca="1"/>
        <v>45209</v>
      </c>
      <c r="C2066" s="178" vm="4130">
        <f ca="1"/>
        <v>86.94</v>
      </c>
      <c r="D2066" s="178" vm="4131">
        <f ca="1"/>
        <v>85.66</v>
      </c>
      <c r="E2066" s="178" vm="4132">
        <f ca="1"/>
        <v>88.06</v>
      </c>
      <c r="F2066" s="178" vm="4133">
        <f ca="1"/>
        <v>85.484999999999999</v>
      </c>
      <c r="G2066" s="178" vm="4134">
        <f ca="1"/>
        <v>1042641</v>
      </c>
      <c r="I2066" s="178">
        <f ca="1"/>
        <v>448</v>
      </c>
      <c r="J2066" s="180" vm="4126">
        <f ca="1"/>
        <v>42865</v>
      </c>
      <c r="K2066" s="180" vm="3272">
        <f ca="1"/>
        <v>7.28</v>
      </c>
      <c r="L2066" s="180" vm="3426">
        <f ca="1"/>
        <v>7.04</v>
      </c>
      <c r="M2066" s="180" vm="3196">
        <f ca="1"/>
        <v>7.39</v>
      </c>
      <c r="N2066" s="180" vm="4127">
        <f ca="1"/>
        <v>6.9008000000000003</v>
      </c>
      <c r="O2066" s="180" vm="4128">
        <f ca="1"/>
        <v>7366029</v>
      </c>
      <c r="Q2066" s="182">
        <f t="shared" ca="1" si="65"/>
        <v>0.16058157015754881</v>
      </c>
    </row>
    <row r="2067" spans="1:17" x14ac:dyDescent="0.25">
      <c r="A2067" s="178">
        <f t="shared" si="66"/>
        <v>2063</v>
      </c>
      <c r="B2067" s="178" vm="4122">
        <f ca="1"/>
        <v>45210</v>
      </c>
      <c r="C2067" s="178" vm="4123">
        <f ca="1"/>
        <v>86.58</v>
      </c>
      <c r="D2067" s="178" vm="4065">
        <f ca="1"/>
        <v>86.8</v>
      </c>
      <c r="E2067" s="178" vm="798">
        <f ca="1"/>
        <v>87.89</v>
      </c>
      <c r="F2067" s="178" vm="4124">
        <f ca="1"/>
        <v>85.22</v>
      </c>
      <c r="G2067" s="178" vm="4125">
        <f ca="1"/>
        <v>1068183</v>
      </c>
      <c r="I2067" s="178">
        <f ca="1"/>
        <v>447</v>
      </c>
      <c r="J2067" s="180" vm="4118">
        <f ca="1"/>
        <v>42864</v>
      </c>
      <c r="K2067" s="180" vm="4011">
        <f ca="1"/>
        <v>6.2</v>
      </c>
      <c r="L2067" s="180" vm="3973">
        <f ca="1"/>
        <v>5.97</v>
      </c>
      <c r="M2067" s="180" vm="4119">
        <f ca="1"/>
        <v>6.21</v>
      </c>
      <c r="N2067" s="180" vm="4120">
        <f ca="1"/>
        <v>5.9660000000000002</v>
      </c>
      <c r="O2067" s="180" vm="4121">
        <f ca="1"/>
        <v>2281563</v>
      </c>
      <c r="Q2067" s="182">
        <f t="shared" ca="1" si="65"/>
        <v>4.1158072493507551E-2</v>
      </c>
    </row>
    <row r="2068" spans="1:17" x14ac:dyDescent="0.25">
      <c r="A2068" s="178">
        <f t="shared" si="66"/>
        <v>2064</v>
      </c>
      <c r="B2068" s="178" vm="4113">
        <f ca="1"/>
        <v>45211</v>
      </c>
      <c r="C2068" s="178" vm="4114">
        <f ca="1"/>
        <v>84.8</v>
      </c>
      <c r="D2068" s="178" vm="4115">
        <f ca="1"/>
        <v>87.9</v>
      </c>
      <c r="E2068" s="178" vm="4066">
        <f ca="1"/>
        <v>88.52</v>
      </c>
      <c r="F2068" s="178" vm="4116">
        <f ca="1"/>
        <v>84.59</v>
      </c>
      <c r="G2068" s="178" vm="4117">
        <f ca="1"/>
        <v>1370357</v>
      </c>
      <c r="I2068" s="178">
        <f ca="1"/>
        <v>446</v>
      </c>
      <c r="J2068" s="180" vm="4110">
        <f ca="1"/>
        <v>42863</v>
      </c>
      <c r="K2068" s="180" vm="4111">
        <f ca="1"/>
        <v>5.95</v>
      </c>
      <c r="L2068" s="180" vm="3973">
        <f ca="1"/>
        <v>5.97</v>
      </c>
      <c r="M2068" s="180" vm="4012">
        <f ca="1"/>
        <v>6.07</v>
      </c>
      <c r="N2068" s="180" vm="4103">
        <f ca="1"/>
        <v>5.93</v>
      </c>
      <c r="O2068" s="180" vm="4112">
        <f ca="1"/>
        <v>1354315</v>
      </c>
      <c r="Q2068" s="182">
        <f t="shared" ca="1" si="65"/>
        <v>1.68208618298488E-3</v>
      </c>
    </row>
    <row r="2069" spans="1:17" x14ac:dyDescent="0.25">
      <c r="A2069" s="178">
        <f t="shared" si="66"/>
        <v>2065</v>
      </c>
      <c r="B2069" s="178" vm="4105">
        <f ca="1"/>
        <v>45212</v>
      </c>
      <c r="C2069" s="178" vm="4106">
        <f ca="1"/>
        <v>82.73</v>
      </c>
      <c r="D2069" s="178" vm="4107">
        <f ca="1"/>
        <v>84.78</v>
      </c>
      <c r="E2069" s="178" vm="4107">
        <f ca="1"/>
        <v>84.78</v>
      </c>
      <c r="F2069" s="178" vm="4108">
        <f ca="1"/>
        <v>82.25</v>
      </c>
      <c r="G2069" s="178" vm="4109">
        <f ca="1"/>
        <v>1161956</v>
      </c>
      <c r="I2069" s="178">
        <f ca="1"/>
        <v>445</v>
      </c>
      <c r="J2069" s="180" vm="4101">
        <f ca="1"/>
        <v>42860</v>
      </c>
      <c r="K2069" s="180" vm="4102">
        <f ca="1"/>
        <v>5.94</v>
      </c>
      <c r="L2069" s="180" vm="3970">
        <f ca="1"/>
        <v>6.14</v>
      </c>
      <c r="M2069" s="180" vm="4070">
        <f ca="1"/>
        <v>6.15</v>
      </c>
      <c r="N2069" s="180" vm="4103">
        <f ca="1"/>
        <v>5.93</v>
      </c>
      <c r="O2069" s="180" vm="4104">
        <f ca="1"/>
        <v>4576713</v>
      </c>
      <c r="Q2069" s="182">
        <f t="shared" ca="1" si="65"/>
        <v>-3.1485616573566348E-2</v>
      </c>
    </row>
    <row r="2070" spans="1:17" x14ac:dyDescent="0.25">
      <c r="A2070" s="178">
        <f t="shared" si="66"/>
        <v>2066</v>
      </c>
      <c r="B2070" s="178" vm="4095">
        <f ca="1"/>
        <v>45215</v>
      </c>
      <c r="C2070" s="178" vm="4096">
        <f ca="1"/>
        <v>85.73</v>
      </c>
      <c r="D2070" s="178" vm="4097">
        <f ca="1"/>
        <v>83.2</v>
      </c>
      <c r="E2070" s="178" vm="4098">
        <f ca="1"/>
        <v>86.48</v>
      </c>
      <c r="F2070" s="178" vm="4099">
        <f ca="1"/>
        <v>83.19</v>
      </c>
      <c r="G2070" s="178" vm="4100">
        <f ca="1"/>
        <v>1610534</v>
      </c>
      <c r="I2070" s="178">
        <f ca="1"/>
        <v>444</v>
      </c>
      <c r="J2070" s="180" vm="4093">
        <f ca="1"/>
        <v>42859</v>
      </c>
      <c r="K2070" s="180" vm="4021">
        <f ca="1"/>
        <v>6.13</v>
      </c>
      <c r="L2070" s="180" vm="3972">
        <f ca="1"/>
        <v>6.16</v>
      </c>
      <c r="M2070" s="180" vm="4000">
        <f ca="1"/>
        <v>6.19</v>
      </c>
      <c r="N2070" s="180" vm="3982">
        <f ca="1"/>
        <v>6</v>
      </c>
      <c r="O2070" s="180" vm="4094">
        <f ca="1"/>
        <v>439783</v>
      </c>
      <c r="Q2070" s="182">
        <f t="shared" ca="1" si="65"/>
        <v>-1.6299922109310643E-3</v>
      </c>
    </row>
    <row r="2071" spans="1:17" x14ac:dyDescent="0.25">
      <c r="A2071" s="178">
        <f t="shared" si="66"/>
        <v>2067</v>
      </c>
      <c r="B2071" s="178" vm="4088">
        <f ca="1"/>
        <v>45216</v>
      </c>
      <c r="C2071" s="178" vm="4089">
        <f ca="1"/>
        <v>87.23</v>
      </c>
      <c r="D2071" s="178" vm="4090">
        <f ca="1"/>
        <v>85.59</v>
      </c>
      <c r="E2071" s="178" vm="4091">
        <f ca="1"/>
        <v>88.99</v>
      </c>
      <c r="F2071" s="178" vm="4090">
        <f ca="1"/>
        <v>85.59</v>
      </c>
      <c r="G2071" s="178" vm="4092">
        <f ca="1"/>
        <v>1600453</v>
      </c>
      <c r="I2071" s="178">
        <f ca="1"/>
        <v>443</v>
      </c>
      <c r="J2071" s="180" vm="4086">
        <f ca="1"/>
        <v>42858</v>
      </c>
      <c r="K2071" s="180" vm="3970">
        <f ca="1"/>
        <v>6.14</v>
      </c>
      <c r="L2071" s="180" vm="4022">
        <f ca="1"/>
        <v>6.17</v>
      </c>
      <c r="M2071" s="180" vm="4041">
        <f ca="1"/>
        <v>6.23</v>
      </c>
      <c r="N2071" s="180" vm="4012">
        <f ca="1"/>
        <v>6.07</v>
      </c>
      <c r="O2071" s="180" vm="4087">
        <f ca="1"/>
        <v>553653</v>
      </c>
      <c r="Q2071" s="182">
        <f t="shared" ca="1" si="65"/>
        <v>-6.4935293105483427E-3</v>
      </c>
    </row>
    <row r="2072" spans="1:17" x14ac:dyDescent="0.25">
      <c r="A2072" s="178">
        <f t="shared" si="66"/>
        <v>2068</v>
      </c>
      <c r="B2072" s="178" vm="4081">
        <f ca="1"/>
        <v>45217</v>
      </c>
      <c r="C2072" s="178" vm="4074">
        <f ca="1"/>
        <v>85.3</v>
      </c>
      <c r="D2072" s="178" vm="4082">
        <f ca="1"/>
        <v>86.18</v>
      </c>
      <c r="E2072" s="178" vm="4083">
        <f ca="1"/>
        <v>86.97</v>
      </c>
      <c r="F2072" s="178" vm="4084">
        <f ca="1"/>
        <v>85.05</v>
      </c>
      <c r="G2072" s="178" vm="4085">
        <f ca="1"/>
        <v>1209628</v>
      </c>
      <c r="I2072" s="178">
        <f ca="1"/>
        <v>442</v>
      </c>
      <c r="J2072" s="180" vm="4078">
        <f ca="1"/>
        <v>42857</v>
      </c>
      <c r="K2072" s="180" vm="4010">
        <f ca="1"/>
        <v>6.18</v>
      </c>
      <c r="L2072" s="180" vm="4000">
        <f ca="1"/>
        <v>6.19</v>
      </c>
      <c r="M2072" s="180" vm="4079">
        <f ca="1"/>
        <v>6.29</v>
      </c>
      <c r="N2072" s="180" vm="4022">
        <f ca="1"/>
        <v>6.17</v>
      </c>
      <c r="O2072" s="180" vm="4080">
        <f ca="1"/>
        <v>703385</v>
      </c>
      <c r="Q2072" s="182">
        <f t="shared" ca="1" si="65"/>
        <v>4.8661896511729063E-3</v>
      </c>
    </row>
    <row r="2073" spans="1:17" x14ac:dyDescent="0.25">
      <c r="A2073" s="178">
        <f t="shared" si="66"/>
        <v>2069</v>
      </c>
      <c r="B2073" s="178" vm="4072">
        <f ca="1"/>
        <v>45218</v>
      </c>
      <c r="C2073" s="178" vm="4073">
        <f ca="1"/>
        <v>84.45</v>
      </c>
      <c r="D2073" s="178" vm="4074">
        <f ca="1"/>
        <v>85.3</v>
      </c>
      <c r="E2073" s="178" vm="4075">
        <f ca="1"/>
        <v>86.307100000000005</v>
      </c>
      <c r="F2073" s="178" vm="4076">
        <f ca="1"/>
        <v>84.135000000000005</v>
      </c>
      <c r="G2073" s="178" vm="4077">
        <f ca="1"/>
        <v>1292814</v>
      </c>
      <c r="I2073" s="178">
        <f ca="1"/>
        <v>441</v>
      </c>
      <c r="J2073" s="180" vm="4069">
        <f ca="1"/>
        <v>42856</v>
      </c>
      <c r="K2073" s="180" vm="4070">
        <f ca="1"/>
        <v>6.15</v>
      </c>
      <c r="L2073" s="180" vm="3992">
        <f ca="1"/>
        <v>6.25</v>
      </c>
      <c r="M2073" s="180" vm="3992">
        <f ca="1"/>
        <v>6.25</v>
      </c>
      <c r="N2073" s="180" vm="4070">
        <f ca="1"/>
        <v>6.15</v>
      </c>
      <c r="O2073" s="180" vm="4071">
        <f ca="1"/>
        <v>565243</v>
      </c>
      <c r="Q2073" s="182">
        <f t="shared" ca="1" si="65"/>
        <v>-1.292425098093529E-2</v>
      </c>
    </row>
    <row r="2074" spans="1:17" x14ac:dyDescent="0.25">
      <c r="A2074" s="178">
        <f t="shared" si="66"/>
        <v>2070</v>
      </c>
      <c r="B2074" s="178" vm="4063">
        <f ca="1"/>
        <v>45219</v>
      </c>
      <c r="C2074" s="178" vm="4064">
        <f ca="1"/>
        <v>85.56</v>
      </c>
      <c r="D2074" s="178" vm="4065">
        <f ca="1"/>
        <v>86.8</v>
      </c>
      <c r="E2074" s="178" vm="4066">
        <f ca="1"/>
        <v>88.52</v>
      </c>
      <c r="F2074" s="178" vm="4067">
        <f ca="1"/>
        <v>85.06</v>
      </c>
      <c r="G2074" s="178" vm="4068">
        <f ca="1"/>
        <v>1290814</v>
      </c>
      <c r="I2074" s="178">
        <f ca="1"/>
        <v>440</v>
      </c>
      <c r="J2074" s="180" vm="4060">
        <f ca="1"/>
        <v>42853</v>
      </c>
      <c r="K2074" s="180" vm="4041">
        <f ca="1"/>
        <v>6.23</v>
      </c>
      <c r="L2074" s="180" vm="3831">
        <f ca="1"/>
        <v>6.41</v>
      </c>
      <c r="M2074" s="180" vm="4061">
        <f ca="1"/>
        <v>6.42</v>
      </c>
      <c r="N2074" s="180" vm="4011">
        <f ca="1"/>
        <v>6.2</v>
      </c>
      <c r="O2074" s="180" vm="4062">
        <f ca="1"/>
        <v>488608</v>
      </c>
      <c r="Q2074" s="182">
        <f t="shared" ca="1" si="65"/>
        <v>-2.8482938133216826E-2</v>
      </c>
    </row>
    <row r="2075" spans="1:17" x14ac:dyDescent="0.25">
      <c r="A2075" s="178">
        <f t="shared" si="66"/>
        <v>2071</v>
      </c>
      <c r="B2075" s="178" vm="4054">
        <f ca="1"/>
        <v>45222</v>
      </c>
      <c r="C2075" s="178" vm="4055">
        <f ca="1"/>
        <v>84.85</v>
      </c>
      <c r="D2075" s="178" vm="4056">
        <f ca="1"/>
        <v>85.28</v>
      </c>
      <c r="E2075" s="178" vm="4057">
        <f ca="1"/>
        <v>86.32</v>
      </c>
      <c r="F2075" s="178" vm="4058">
        <f ca="1"/>
        <v>84.275000000000006</v>
      </c>
      <c r="G2075" s="178" vm="4059">
        <f ca="1"/>
        <v>1087821</v>
      </c>
      <c r="I2075" s="178">
        <f ca="1"/>
        <v>439</v>
      </c>
      <c r="J2075" s="180" vm="4050">
        <f ca="1"/>
        <v>42852</v>
      </c>
      <c r="K2075" s="180" vm="3831">
        <f ca="1"/>
        <v>6.41</v>
      </c>
      <c r="L2075" s="180" vm="4051">
        <f ca="1"/>
        <v>6.27</v>
      </c>
      <c r="M2075" s="180" vm="4052">
        <f ca="1"/>
        <v>6.47</v>
      </c>
      <c r="N2075" s="180" vm="4041">
        <f ca="1"/>
        <v>6.23</v>
      </c>
      <c r="O2075" s="180" vm="4053">
        <f ca="1"/>
        <v>980052</v>
      </c>
      <c r="Q2075" s="182">
        <f t="shared" ca="1" si="65"/>
        <v>2.8482938133216902E-2</v>
      </c>
    </row>
    <row r="2076" spans="1:17" x14ac:dyDescent="0.25">
      <c r="A2076" s="178">
        <f t="shared" si="66"/>
        <v>2072</v>
      </c>
      <c r="B2076" s="178" vm="4045">
        <f ca="1"/>
        <v>45223</v>
      </c>
      <c r="C2076" s="178" vm="4046">
        <f ca="1"/>
        <v>89.16</v>
      </c>
      <c r="D2076" s="178" vm="4047">
        <f ca="1"/>
        <v>86.27</v>
      </c>
      <c r="E2076" s="178" vm="4048">
        <f ca="1"/>
        <v>89.92</v>
      </c>
      <c r="F2076" s="178" vm="4047">
        <f ca="1"/>
        <v>86.27</v>
      </c>
      <c r="G2076" s="178" vm="4049">
        <f ca="1"/>
        <v>1540024</v>
      </c>
      <c r="I2076" s="178">
        <f ca="1"/>
        <v>438</v>
      </c>
      <c r="J2076" s="180" vm="4040">
        <f ca="1"/>
        <v>42851</v>
      </c>
      <c r="K2076" s="180" vm="4041">
        <f ca="1"/>
        <v>6.23</v>
      </c>
      <c r="L2076" s="180" vm="4042">
        <f ca="1"/>
        <v>6.24</v>
      </c>
      <c r="M2076" s="180" vm="4043">
        <f ca="1"/>
        <v>6.3475000000000001</v>
      </c>
      <c r="N2076" s="180" vm="3970">
        <f ca="1"/>
        <v>6.14</v>
      </c>
      <c r="O2076" s="180" vm="4044">
        <f ca="1"/>
        <v>1172062</v>
      </c>
      <c r="Q2076" s="182">
        <f t="shared" ca="1" si="65"/>
        <v>6.4412461028570747E-3</v>
      </c>
    </row>
    <row r="2077" spans="1:17" x14ac:dyDescent="0.25">
      <c r="A2077" s="178">
        <f t="shared" si="66"/>
        <v>2073</v>
      </c>
      <c r="B2077" s="178" vm="4034">
        <f ca="1"/>
        <v>45224</v>
      </c>
      <c r="C2077" s="178" vm="4035">
        <f ca="1"/>
        <v>87.52</v>
      </c>
      <c r="D2077" s="178" vm="4036">
        <f ca="1"/>
        <v>88.89</v>
      </c>
      <c r="E2077" s="178" vm="4037">
        <f ca="1"/>
        <v>89.394999999999996</v>
      </c>
      <c r="F2077" s="178" vm="4038">
        <f ca="1"/>
        <v>87.47</v>
      </c>
      <c r="G2077" s="178" vm="4039">
        <f ca="1"/>
        <v>1076265</v>
      </c>
      <c r="I2077" s="178">
        <f ca="1"/>
        <v>437</v>
      </c>
      <c r="J2077" s="180" vm="4032">
        <f ca="1"/>
        <v>42850</v>
      </c>
      <c r="K2077" s="180" vm="4000">
        <f ca="1"/>
        <v>6.19</v>
      </c>
      <c r="L2077" s="180" vm="3972">
        <f ca="1"/>
        <v>6.16</v>
      </c>
      <c r="M2077" s="180" vm="3715">
        <f ca="1"/>
        <v>6.26</v>
      </c>
      <c r="N2077" s="180" vm="3959">
        <f ca="1"/>
        <v>6.09</v>
      </c>
      <c r="O2077" s="180" vm="4033">
        <f ca="1"/>
        <v>598246</v>
      </c>
      <c r="Q2077" s="182">
        <f t="shared" ca="1" si="65"/>
        <v>9.7403367483848043E-3</v>
      </c>
    </row>
    <row r="2078" spans="1:17" x14ac:dyDescent="0.25">
      <c r="A2078" s="178">
        <f t="shared" si="66"/>
        <v>2074</v>
      </c>
      <c r="B2078" s="178" vm="4026">
        <f ca="1"/>
        <v>45225</v>
      </c>
      <c r="C2078" s="178" vm="4027">
        <f ca="1"/>
        <v>86.35</v>
      </c>
      <c r="D2078" s="178" vm="4028">
        <f ca="1"/>
        <v>87.16</v>
      </c>
      <c r="E2078" s="178" vm="4029">
        <f ca="1"/>
        <v>88.68</v>
      </c>
      <c r="F2078" s="178" vm="4030">
        <f ca="1"/>
        <v>85.713999999999999</v>
      </c>
      <c r="G2078" s="178" vm="4031">
        <f ca="1"/>
        <v>1271706</v>
      </c>
      <c r="I2078" s="178">
        <f ca="1"/>
        <v>436</v>
      </c>
      <c r="J2078" s="180" vm="4020">
        <f ca="1"/>
        <v>42849</v>
      </c>
      <c r="K2078" s="180" vm="4021">
        <f ca="1"/>
        <v>6.13</v>
      </c>
      <c r="L2078" s="180" vm="4022">
        <f ca="1"/>
        <v>6.17</v>
      </c>
      <c r="M2078" s="180" vm="4023">
        <f ca="1"/>
        <v>6.22</v>
      </c>
      <c r="N2078" s="180" vm="4024">
        <f ca="1"/>
        <v>6.08</v>
      </c>
      <c r="O2078" s="180" vm="4025">
        <f ca="1"/>
        <v>549773</v>
      </c>
      <c r="Q2078" s="182">
        <f t="shared" ca="1" si="65"/>
        <v>6.5466682263143677E-3</v>
      </c>
    </row>
    <row r="2079" spans="1:17" x14ac:dyDescent="0.25">
      <c r="A2079" s="178">
        <f t="shared" si="66"/>
        <v>2075</v>
      </c>
      <c r="B2079" s="178" vm="4014">
        <f ca="1"/>
        <v>45226</v>
      </c>
      <c r="C2079" s="178" vm="4015">
        <f ca="1"/>
        <v>85.98</v>
      </c>
      <c r="D2079" s="178" vm="4016">
        <f ca="1"/>
        <v>87.08</v>
      </c>
      <c r="E2079" s="178" vm="4017">
        <f ca="1"/>
        <v>89.55</v>
      </c>
      <c r="F2079" s="178" vm="4018">
        <f ca="1"/>
        <v>85.84</v>
      </c>
      <c r="G2079" s="178" vm="4019">
        <f ca="1"/>
        <v>1113317</v>
      </c>
      <c r="I2079" s="178">
        <f ca="1"/>
        <v>435</v>
      </c>
      <c r="J2079" s="180" vm="4009">
        <f ca="1"/>
        <v>42846</v>
      </c>
      <c r="K2079" s="180" vm="3959">
        <f ca="1"/>
        <v>6.09</v>
      </c>
      <c r="L2079" s="180" vm="4010">
        <f ca="1"/>
        <v>6.18</v>
      </c>
      <c r="M2079" s="180" vm="4011">
        <f ca="1"/>
        <v>6.2</v>
      </c>
      <c r="N2079" s="180" vm="4012">
        <f ca="1"/>
        <v>6.07</v>
      </c>
      <c r="O2079" s="180" vm="4013">
        <f ca="1"/>
        <v>476707</v>
      </c>
      <c r="Q2079" s="182">
        <f t="shared" ca="1" si="65"/>
        <v>-1.6287004974699162E-2</v>
      </c>
    </row>
    <row r="2080" spans="1:17" x14ac:dyDescent="0.25">
      <c r="A2080" s="178">
        <f t="shared" si="66"/>
        <v>2076</v>
      </c>
      <c r="B2080" s="178" vm="4004">
        <f ca="1"/>
        <v>45229</v>
      </c>
      <c r="C2080" s="178" vm="4005">
        <f ca="1"/>
        <v>87.48</v>
      </c>
      <c r="D2080" s="178" vm="4006">
        <f ca="1"/>
        <v>87</v>
      </c>
      <c r="E2080" s="178" vm="4007">
        <f ca="1"/>
        <v>88.84</v>
      </c>
      <c r="F2080" s="178" vm="4006">
        <f ca="1"/>
        <v>87</v>
      </c>
      <c r="G2080" s="178" vm="4008">
        <f ca="1"/>
        <v>1242573</v>
      </c>
      <c r="I2080" s="178">
        <f ca="1"/>
        <v>434</v>
      </c>
      <c r="J2080" s="180" vm="3999">
        <f ca="1"/>
        <v>42845</v>
      </c>
      <c r="K2080" s="180" vm="4000">
        <f ca="1"/>
        <v>6.19</v>
      </c>
      <c r="L2080" s="180" vm="3959">
        <f ca="1"/>
        <v>6.09</v>
      </c>
      <c r="M2080" s="180" vm="4001">
        <f ca="1"/>
        <v>6.2050000000000001</v>
      </c>
      <c r="N2080" s="180" vm="4002">
        <f ca="1"/>
        <v>6.04</v>
      </c>
      <c r="O2080" s="180" vm="4003">
        <f ca="1"/>
        <v>616587</v>
      </c>
      <c r="Q2080" s="182">
        <f t="shared" ca="1" si="65"/>
        <v>2.1225286615281742E-2</v>
      </c>
    </row>
    <row r="2081" spans="1:17" x14ac:dyDescent="0.25">
      <c r="A2081" s="178">
        <f t="shared" si="66"/>
        <v>2077</v>
      </c>
      <c r="B2081" s="178" vm="3995">
        <f ca="1"/>
        <v>45230</v>
      </c>
      <c r="C2081" s="178" vm="795">
        <f ca="1"/>
        <v>89.32</v>
      </c>
      <c r="D2081" s="178" vm="3996">
        <f ca="1"/>
        <v>87.4</v>
      </c>
      <c r="E2081" s="178" vm="3997">
        <f ca="1"/>
        <v>90.03</v>
      </c>
      <c r="F2081" s="178" vm="3996">
        <f ca="1"/>
        <v>87.4</v>
      </c>
      <c r="G2081" s="178" vm="3998">
        <f ca="1"/>
        <v>1398541</v>
      </c>
      <c r="I2081" s="178">
        <f ca="1"/>
        <v>433</v>
      </c>
      <c r="J2081" s="180" vm="3989">
        <f ca="1"/>
        <v>42844</v>
      </c>
      <c r="K2081" s="180" vm="3990">
        <f ca="1"/>
        <v>6.06</v>
      </c>
      <c r="L2081" s="180" vm="3991">
        <f ca="1"/>
        <v>6.12</v>
      </c>
      <c r="M2081" s="180" vm="3992">
        <f ca="1"/>
        <v>6.25</v>
      </c>
      <c r="N2081" s="180" vm="3993">
        <f ca="1"/>
        <v>5.96</v>
      </c>
      <c r="O2081" s="180" vm="3994">
        <f ca="1"/>
        <v>1380841</v>
      </c>
      <c r="Q2081" s="182">
        <f t="shared" ca="1" si="65"/>
        <v>-6.578971098042511E-3</v>
      </c>
    </row>
    <row r="2082" spans="1:17" x14ac:dyDescent="0.25">
      <c r="A2082" s="178">
        <f t="shared" si="66"/>
        <v>2078</v>
      </c>
      <c r="B2082" s="178" vm="3984">
        <f ca="1"/>
        <v>45231</v>
      </c>
      <c r="C2082" s="178" vm="3985">
        <f ca="1"/>
        <v>87.41</v>
      </c>
      <c r="D2082" s="178" vm="795">
        <f ca="1"/>
        <v>89.32</v>
      </c>
      <c r="E2082" s="178" vm="3986">
        <f ca="1"/>
        <v>89.67</v>
      </c>
      <c r="F2082" s="178" vm="3987">
        <f ca="1"/>
        <v>84.69</v>
      </c>
      <c r="G2082" s="178" vm="3988">
        <f ca="1"/>
        <v>2640325</v>
      </c>
      <c r="I2082" s="178">
        <f ca="1"/>
        <v>432</v>
      </c>
      <c r="J2082" s="180" vm="3981">
        <f ca="1"/>
        <v>42843</v>
      </c>
      <c r="K2082" s="180" vm="3971">
        <f ca="1"/>
        <v>6.1</v>
      </c>
      <c r="L2082" s="180" vm="3971">
        <f ca="1"/>
        <v>6.1</v>
      </c>
      <c r="M2082" s="180" vm="3970">
        <f ca="1"/>
        <v>6.14</v>
      </c>
      <c r="N2082" s="180" vm="3982">
        <f ca="1"/>
        <v>6</v>
      </c>
      <c r="O2082" s="180" vm="3983">
        <f ca="1"/>
        <v>601049</v>
      </c>
      <c r="Q2082" s="182">
        <f t="shared" ca="1" si="65"/>
        <v>-6.5359709797855334E-3</v>
      </c>
    </row>
    <row r="2083" spans="1:17" x14ac:dyDescent="0.25">
      <c r="A2083" s="178">
        <f t="shared" si="66"/>
        <v>2079</v>
      </c>
      <c r="B2083" s="178" vm="3975">
        <f ca="1"/>
        <v>45232</v>
      </c>
      <c r="C2083" s="178" vm="3976">
        <f ca="1"/>
        <v>82.79</v>
      </c>
      <c r="D2083" s="178" vm="3977">
        <f ca="1"/>
        <v>74.2</v>
      </c>
      <c r="E2083" s="178" vm="3978">
        <f ca="1"/>
        <v>82.85</v>
      </c>
      <c r="F2083" s="178" vm="3979">
        <f ca="1"/>
        <v>74</v>
      </c>
      <c r="G2083" s="178" vm="3980">
        <f ca="1"/>
        <v>6414436</v>
      </c>
      <c r="I2083" s="178">
        <f ca="1"/>
        <v>431</v>
      </c>
      <c r="J2083" s="180" vm="3969">
        <f ca="1"/>
        <v>42842</v>
      </c>
      <c r="K2083" s="180" vm="3970">
        <f ca="1"/>
        <v>6.14</v>
      </c>
      <c r="L2083" s="180" vm="3971">
        <f ca="1"/>
        <v>6.1</v>
      </c>
      <c r="M2083" s="180" vm="3972">
        <f ca="1"/>
        <v>6.16</v>
      </c>
      <c r="N2083" s="180" vm="3973">
        <f ca="1"/>
        <v>5.97</v>
      </c>
      <c r="O2083" s="180" vm="3974">
        <f ca="1"/>
        <v>709813</v>
      </c>
      <c r="Q2083" s="182">
        <f t="shared" ca="1" si="65"/>
        <v>8.1766604372453186E-3</v>
      </c>
    </row>
    <row r="2084" spans="1:17" x14ac:dyDescent="0.25">
      <c r="A2084" s="178">
        <f t="shared" si="66"/>
        <v>2080</v>
      </c>
      <c r="B2084" s="178" vm="3963">
        <f ca="1"/>
        <v>45233</v>
      </c>
      <c r="C2084" s="178" vm="3964">
        <f ca="1"/>
        <v>83.93</v>
      </c>
      <c r="D2084" s="178" vm="3965">
        <f ca="1"/>
        <v>84</v>
      </c>
      <c r="E2084" s="178" vm="3966">
        <f ca="1"/>
        <v>87.424999999999997</v>
      </c>
      <c r="F2084" s="178" vm="3967">
        <f ca="1"/>
        <v>82.584999999999994</v>
      </c>
      <c r="G2084" s="178" vm="3968">
        <f ca="1"/>
        <v>2183701</v>
      </c>
      <c r="I2084" s="178">
        <f ca="1"/>
        <v>430</v>
      </c>
      <c r="J2084" s="180" vm="3958">
        <f ca="1"/>
        <v>42838</v>
      </c>
      <c r="K2084" s="180" vm="3959">
        <f ca="1"/>
        <v>6.09</v>
      </c>
      <c r="L2084" s="180" vm="3714">
        <f ca="1"/>
        <v>6.32</v>
      </c>
      <c r="M2084" s="180" vm="3960">
        <f ca="1"/>
        <v>6.33</v>
      </c>
      <c r="N2084" s="180" vm="3961">
        <f ca="1"/>
        <v>6.03</v>
      </c>
      <c r="O2084" s="180" vm="3962">
        <f ca="1"/>
        <v>770134</v>
      </c>
      <c r="Q2084" s="182">
        <f t="shared" ca="1" si="65"/>
        <v>-3.7071126436960485E-2</v>
      </c>
    </row>
    <row r="2085" spans="1:17" x14ac:dyDescent="0.25">
      <c r="A2085" s="178">
        <f t="shared" si="66"/>
        <v>2081</v>
      </c>
      <c r="B2085" s="178" vm="3953">
        <f ca="1"/>
        <v>45236</v>
      </c>
      <c r="C2085" s="178" vm="3949">
        <f ca="1"/>
        <v>82.2</v>
      </c>
      <c r="D2085" s="178" vm="3954">
        <f ca="1"/>
        <v>84.28</v>
      </c>
      <c r="E2085" s="178" vm="3955">
        <f ca="1"/>
        <v>84.48</v>
      </c>
      <c r="F2085" s="178" vm="3956">
        <f ca="1"/>
        <v>81.025000000000006</v>
      </c>
      <c r="G2085" s="178" vm="3957">
        <f ca="1"/>
        <v>1495199</v>
      </c>
      <c r="I2085" s="178">
        <f ca="1"/>
        <v>429</v>
      </c>
      <c r="J2085" s="180" vm="3951">
        <f ca="1"/>
        <v>42837</v>
      </c>
      <c r="K2085" s="180" vm="3714">
        <f ca="1"/>
        <v>6.32</v>
      </c>
      <c r="L2085" s="180" vm="3778">
        <f ca="1"/>
        <v>6.46</v>
      </c>
      <c r="M2085" s="180" vm="3778">
        <f ca="1"/>
        <v>6.46</v>
      </c>
      <c r="N2085" s="180" vm="3944">
        <f ca="1"/>
        <v>6.31</v>
      </c>
      <c r="O2085" s="180" vm="3952">
        <f ca="1"/>
        <v>632433</v>
      </c>
      <c r="Q2085" s="182">
        <f t="shared" ca="1" si="65"/>
        <v>-2.6543322557232522E-2</v>
      </c>
    </row>
    <row r="2086" spans="1:17" x14ac:dyDescent="0.25">
      <c r="A2086" s="178">
        <f t="shared" si="66"/>
        <v>2082</v>
      </c>
      <c r="B2086" s="178" vm="3946">
        <f ca="1"/>
        <v>45237</v>
      </c>
      <c r="C2086" s="178" vm="3939">
        <f ca="1"/>
        <v>84.4</v>
      </c>
      <c r="D2086" s="178" vm="3947">
        <f ca="1"/>
        <v>82.29</v>
      </c>
      <c r="E2086" s="178" vm="3948">
        <f ca="1"/>
        <v>84.47</v>
      </c>
      <c r="F2086" s="178" vm="3949">
        <f ca="1"/>
        <v>82.2</v>
      </c>
      <c r="G2086" s="178" vm="3950">
        <f ca="1"/>
        <v>1194455</v>
      </c>
      <c r="I2086" s="178">
        <f ca="1"/>
        <v>428</v>
      </c>
      <c r="J2086" s="180" vm="3943">
        <f ca="1"/>
        <v>42836</v>
      </c>
      <c r="K2086" s="180" vm="3830">
        <f ca="1"/>
        <v>6.49</v>
      </c>
      <c r="L2086" s="180" vm="3935">
        <f ca="1"/>
        <v>6.38</v>
      </c>
      <c r="M2086" s="180" vm="3830">
        <f ca="1"/>
        <v>6.49</v>
      </c>
      <c r="N2086" s="180" vm="3944">
        <f ca="1"/>
        <v>6.31</v>
      </c>
      <c r="O2086" s="180" vm="3945">
        <f ca="1"/>
        <v>500575</v>
      </c>
      <c r="Q2086" s="182">
        <f t="shared" ca="1" si="65"/>
        <v>1.5528262326555194E-2</v>
      </c>
    </row>
    <row r="2087" spans="1:17" x14ac:dyDescent="0.25">
      <c r="A2087" s="178">
        <f t="shared" si="66"/>
        <v>2083</v>
      </c>
      <c r="B2087" s="178" vm="3937">
        <f ca="1"/>
        <v>45238</v>
      </c>
      <c r="C2087" s="178" vm="3938">
        <f ca="1"/>
        <v>82.98</v>
      </c>
      <c r="D2087" s="178" vm="3939">
        <f ca="1"/>
        <v>84.4</v>
      </c>
      <c r="E2087" s="178" vm="3940">
        <f ca="1"/>
        <v>84.65</v>
      </c>
      <c r="F2087" s="178" vm="3941">
        <f ca="1"/>
        <v>81.63</v>
      </c>
      <c r="G2087" s="178" vm="3942">
        <f ca="1"/>
        <v>1322281</v>
      </c>
      <c r="I2087" s="178">
        <f ca="1"/>
        <v>427</v>
      </c>
      <c r="J2087" s="180" vm="3934">
        <f ca="1"/>
        <v>42835</v>
      </c>
      <c r="K2087" s="180" vm="3787">
        <f ca="1"/>
        <v>6.39</v>
      </c>
      <c r="L2087" s="180" vm="3756">
        <f ca="1"/>
        <v>6.5</v>
      </c>
      <c r="M2087" s="180" vm="3918">
        <f ca="1"/>
        <v>6.58</v>
      </c>
      <c r="N2087" s="180" vm="3935">
        <f ca="1"/>
        <v>6.38</v>
      </c>
      <c r="O2087" s="180" vm="3936">
        <f ca="1"/>
        <v>599603</v>
      </c>
      <c r="Q2087" s="182">
        <f t="shared" ca="1" si="65"/>
        <v>-1.5528262326555221E-2</v>
      </c>
    </row>
    <row r="2088" spans="1:17" x14ac:dyDescent="0.25">
      <c r="A2088" s="178">
        <f t="shared" si="66"/>
        <v>2084</v>
      </c>
      <c r="B2088" s="178" vm="3929">
        <f ca="1"/>
        <v>45239</v>
      </c>
      <c r="C2088" s="178" vm="3930">
        <f ca="1"/>
        <v>79.239999999999995</v>
      </c>
      <c r="D2088" s="178" vm="3931">
        <f ca="1"/>
        <v>83.57</v>
      </c>
      <c r="E2088" s="178" vm="3931">
        <f ca="1"/>
        <v>83.57</v>
      </c>
      <c r="F2088" s="178" vm="3932">
        <f ca="1"/>
        <v>79.19</v>
      </c>
      <c r="G2088" s="178" vm="3933">
        <f ca="1"/>
        <v>1425440</v>
      </c>
      <c r="I2088" s="178">
        <f ca="1"/>
        <v>426</v>
      </c>
      <c r="J2088" s="180" vm="3926">
        <f ca="1"/>
        <v>42832</v>
      </c>
      <c r="K2088" s="180" vm="3830">
        <f ca="1"/>
        <v>6.49</v>
      </c>
      <c r="L2088" s="180" vm="3795">
        <f ca="1"/>
        <v>6.53</v>
      </c>
      <c r="M2088" s="180" vm="3723">
        <f ca="1"/>
        <v>6.57</v>
      </c>
      <c r="N2088" s="180" vm="3927">
        <f ca="1"/>
        <v>6.4356</v>
      </c>
      <c r="O2088" s="180" vm="3928">
        <f ca="1"/>
        <v>930164</v>
      </c>
      <c r="Q2088" s="182">
        <f t="shared" ca="1" si="65"/>
        <v>-1.0728072239999E-2</v>
      </c>
    </row>
    <row r="2089" spans="1:17" x14ac:dyDescent="0.25">
      <c r="A2089" s="178">
        <f t="shared" si="66"/>
        <v>2085</v>
      </c>
      <c r="B2089" s="178" vm="3920">
        <f ca="1"/>
        <v>45240</v>
      </c>
      <c r="C2089" s="178" vm="3921">
        <f ca="1"/>
        <v>79.69</v>
      </c>
      <c r="D2089" s="178" vm="3922">
        <f ca="1"/>
        <v>79.3</v>
      </c>
      <c r="E2089" s="178" vm="3923">
        <f ca="1"/>
        <v>79.709999999999994</v>
      </c>
      <c r="F2089" s="178" vm="3924">
        <f ca="1"/>
        <v>78.11</v>
      </c>
      <c r="G2089" s="178" vm="3925">
        <f ca="1"/>
        <v>1223139</v>
      </c>
      <c r="I2089" s="178">
        <f ca="1"/>
        <v>425</v>
      </c>
      <c r="J2089" s="180" vm="3917">
        <f ca="1"/>
        <v>42831</v>
      </c>
      <c r="K2089" s="180" vm="3785">
        <f ca="1"/>
        <v>6.56</v>
      </c>
      <c r="L2089" s="180" vm="3918">
        <f ca="1"/>
        <v>6.58</v>
      </c>
      <c r="M2089" s="180" vm="3688">
        <f ca="1"/>
        <v>6.69</v>
      </c>
      <c r="N2089" s="180" vm="3756">
        <f ca="1"/>
        <v>6.5</v>
      </c>
      <c r="O2089" s="180" vm="3919">
        <f ca="1"/>
        <v>1113235</v>
      </c>
      <c r="Q2089" s="182">
        <f t="shared" ca="1" si="65"/>
        <v>-1.5232295405215258E-3</v>
      </c>
    </row>
    <row r="2090" spans="1:17" x14ac:dyDescent="0.25">
      <c r="A2090" s="178">
        <f t="shared" si="66"/>
        <v>2086</v>
      </c>
      <c r="B2090" s="178" vm="3911">
        <f ca="1"/>
        <v>45243</v>
      </c>
      <c r="C2090" s="178" vm="3912">
        <f ca="1"/>
        <v>77.27</v>
      </c>
      <c r="D2090" s="178" vm="3913">
        <f ca="1"/>
        <v>79.099999999999994</v>
      </c>
      <c r="E2090" s="178" vm="3914">
        <f ca="1"/>
        <v>79.63</v>
      </c>
      <c r="F2090" s="178" vm="3915">
        <f ca="1"/>
        <v>77.16</v>
      </c>
      <c r="G2090" s="178" vm="3916">
        <f ca="1"/>
        <v>1608607</v>
      </c>
      <c r="I2090" s="178">
        <f ca="1"/>
        <v>424</v>
      </c>
      <c r="J2090" s="180" vm="3909">
        <f ca="1"/>
        <v>42830</v>
      </c>
      <c r="K2090" s="180" vm="3723">
        <f ca="1"/>
        <v>6.57</v>
      </c>
      <c r="L2090" s="180" vm="3575">
        <f ca="1"/>
        <v>6.78</v>
      </c>
      <c r="M2090" s="180" vm="3575">
        <f ca="1"/>
        <v>6.78</v>
      </c>
      <c r="N2090" s="180" vm="3795">
        <f ca="1"/>
        <v>6.53</v>
      </c>
      <c r="O2090" s="180" vm="3910">
        <f ca="1"/>
        <v>1239631</v>
      </c>
      <c r="Q2090" s="182">
        <f t="shared" ca="1" si="65"/>
        <v>-2.7028672387919259E-2</v>
      </c>
    </row>
    <row r="2091" spans="1:17" x14ac:dyDescent="0.25">
      <c r="A2091" s="178">
        <f t="shared" si="66"/>
        <v>2087</v>
      </c>
      <c r="B2091" s="178" vm="3903">
        <f ca="1"/>
        <v>45244</v>
      </c>
      <c r="C2091" s="178" vm="3904">
        <f ca="1"/>
        <v>85.14</v>
      </c>
      <c r="D2091" s="178" vm="3905">
        <f ca="1"/>
        <v>79.5</v>
      </c>
      <c r="E2091" s="178" vm="3906">
        <f ca="1"/>
        <v>85.19</v>
      </c>
      <c r="F2091" s="178" vm="3907">
        <f ca="1"/>
        <v>79.444999999999993</v>
      </c>
      <c r="G2091" s="178" vm="3908">
        <f ca="1"/>
        <v>1908163</v>
      </c>
      <c r="I2091" s="178">
        <f ca="1"/>
        <v>423</v>
      </c>
      <c r="J2091" s="180" vm="3901">
        <f ca="1"/>
        <v>42829</v>
      </c>
      <c r="K2091" s="180" vm="3328">
        <f ca="1"/>
        <v>6.75</v>
      </c>
      <c r="L2091" s="180" vm="3586">
        <f ca="1"/>
        <v>6.88</v>
      </c>
      <c r="M2091" s="180" vm="3885">
        <f ca="1"/>
        <v>6.91</v>
      </c>
      <c r="N2091" s="180" vm="3351">
        <f ca="1"/>
        <v>6.7</v>
      </c>
      <c r="O2091" s="180" vm="3902">
        <f ca="1"/>
        <v>766740</v>
      </c>
      <c r="Q2091" s="182">
        <f t="shared" ca="1" si="65"/>
        <v>-2.4873264745139689E-2</v>
      </c>
    </row>
    <row r="2092" spans="1:17" x14ac:dyDescent="0.25">
      <c r="A2092" s="178">
        <f t="shared" si="66"/>
        <v>2088</v>
      </c>
      <c r="B2092" s="178" vm="3895">
        <f ca="1"/>
        <v>45245</v>
      </c>
      <c r="C2092" s="178" vm="3896">
        <f ca="1"/>
        <v>89.51</v>
      </c>
      <c r="D2092" s="178" vm="3897">
        <f ca="1"/>
        <v>86.69</v>
      </c>
      <c r="E2092" s="178" vm="3898">
        <f ca="1"/>
        <v>91.61</v>
      </c>
      <c r="F2092" s="178" vm="3899">
        <f ca="1"/>
        <v>86.5</v>
      </c>
      <c r="G2092" s="178" vm="3900">
        <f ca="1"/>
        <v>2352416</v>
      </c>
      <c r="I2092" s="178">
        <f ca="1"/>
        <v>422</v>
      </c>
      <c r="J2092" s="180" vm="3893">
        <f ca="1"/>
        <v>42828</v>
      </c>
      <c r="K2092" s="180" vm="3341">
        <f ca="1"/>
        <v>6.92</v>
      </c>
      <c r="L2092" s="180" vm="3281">
        <f ca="1"/>
        <v>7.09</v>
      </c>
      <c r="M2092" s="180" vm="3603">
        <f ca="1"/>
        <v>7.11</v>
      </c>
      <c r="N2092" s="180" vm="3341">
        <f ca="1"/>
        <v>6.92</v>
      </c>
      <c r="O2092" s="180" vm="3894">
        <f ca="1"/>
        <v>483681</v>
      </c>
      <c r="Q2092" s="182">
        <f t="shared" ca="1" si="65"/>
        <v>-2.1444710278903257E-2</v>
      </c>
    </row>
    <row r="2093" spans="1:17" x14ac:dyDescent="0.25">
      <c r="A2093" s="178">
        <f t="shared" si="66"/>
        <v>2089</v>
      </c>
      <c r="B2093" s="178" vm="3887">
        <f ca="1"/>
        <v>45246</v>
      </c>
      <c r="C2093" s="178" vm="3888">
        <f ca="1"/>
        <v>87.82</v>
      </c>
      <c r="D2093" s="178" vm="3889">
        <f ca="1"/>
        <v>88.5</v>
      </c>
      <c r="E2093" s="178" vm="3890">
        <f ca="1"/>
        <v>88.97</v>
      </c>
      <c r="F2093" s="178" vm="3891">
        <f ca="1"/>
        <v>86.744</v>
      </c>
      <c r="G2093" s="178" vm="3892">
        <f ca="1"/>
        <v>1065067</v>
      </c>
      <c r="I2093" s="178">
        <f ca="1"/>
        <v>421</v>
      </c>
      <c r="J2093" s="180" vm="3884">
        <f ca="1"/>
        <v>42825</v>
      </c>
      <c r="K2093" s="180" vm="3175">
        <f ca="1"/>
        <v>7.07</v>
      </c>
      <c r="L2093" s="180" vm="3361">
        <f ca="1"/>
        <v>6.99</v>
      </c>
      <c r="M2093" s="180" vm="3408">
        <f ca="1"/>
        <v>7.12</v>
      </c>
      <c r="N2093" s="180" vm="3885">
        <f ca="1"/>
        <v>6.91</v>
      </c>
      <c r="O2093" s="180" vm="3886">
        <f ca="1"/>
        <v>819000</v>
      </c>
      <c r="Q2093" s="182">
        <f t="shared" ca="1" si="65"/>
        <v>8.5227788619828358E-3</v>
      </c>
    </row>
    <row r="2094" spans="1:17" x14ac:dyDescent="0.25">
      <c r="A2094" s="178">
        <f t="shared" si="66"/>
        <v>2090</v>
      </c>
      <c r="B2094" s="178" vm="3878">
        <f ca="1"/>
        <v>45247</v>
      </c>
      <c r="C2094" s="178" vm="3879">
        <f ca="1"/>
        <v>91.18</v>
      </c>
      <c r="D2094" s="178" vm="3880">
        <f ca="1"/>
        <v>89.49</v>
      </c>
      <c r="E2094" s="178" vm="3881">
        <f ca="1"/>
        <v>91.5</v>
      </c>
      <c r="F2094" s="178" vm="3882">
        <f ca="1"/>
        <v>88.58</v>
      </c>
      <c r="G2094" s="178" vm="3883">
        <f ca="1"/>
        <v>1139362</v>
      </c>
      <c r="I2094" s="178">
        <f ca="1"/>
        <v>420</v>
      </c>
      <c r="J2094" s="180" vm="3875">
        <f ca="1"/>
        <v>42824</v>
      </c>
      <c r="K2094" s="180" vm="3309">
        <f ca="1"/>
        <v>7.01</v>
      </c>
      <c r="L2094" s="180" vm="3645">
        <f ca="1"/>
        <v>6.93</v>
      </c>
      <c r="M2094" s="180" vm="3876">
        <f ca="1"/>
        <v>7.0149999999999997</v>
      </c>
      <c r="N2094" s="180" vm="3586">
        <f ca="1"/>
        <v>6.88</v>
      </c>
      <c r="O2094" s="180" vm="3877">
        <f ca="1"/>
        <v>635032</v>
      </c>
      <c r="Q2094" s="182">
        <f t="shared" ca="1" si="65"/>
        <v>8.5960414697978174E-3</v>
      </c>
    </row>
    <row r="2095" spans="1:17" x14ac:dyDescent="0.25">
      <c r="A2095" s="178">
        <f t="shared" si="66"/>
        <v>2091</v>
      </c>
      <c r="B2095" s="178" vm="3869">
        <f ca="1"/>
        <v>45250</v>
      </c>
      <c r="C2095" s="178" vm="3870">
        <f ca="1"/>
        <v>94.57</v>
      </c>
      <c r="D2095" s="178" vm="3871">
        <f ca="1"/>
        <v>91.1</v>
      </c>
      <c r="E2095" s="178" vm="3872">
        <f ca="1"/>
        <v>94.7</v>
      </c>
      <c r="F2095" s="178" vm="3873">
        <f ca="1"/>
        <v>90.92</v>
      </c>
      <c r="G2095" s="178" vm="3874">
        <f ca="1"/>
        <v>1506350</v>
      </c>
      <c r="I2095" s="178">
        <f ca="1"/>
        <v>419</v>
      </c>
      <c r="J2095" s="180" vm="3867">
        <f ca="1"/>
        <v>42823</v>
      </c>
      <c r="K2095" s="180" vm="3380">
        <f ca="1"/>
        <v>6.95</v>
      </c>
      <c r="L2095" s="180" vm="3317">
        <f ca="1"/>
        <v>6.76</v>
      </c>
      <c r="M2095" s="180" vm="3281">
        <f ca="1"/>
        <v>7.09</v>
      </c>
      <c r="N2095" s="180" vm="3317">
        <f ca="1"/>
        <v>6.76</v>
      </c>
      <c r="O2095" s="180" vm="3868">
        <f ca="1"/>
        <v>2175504</v>
      </c>
      <c r="Q2095" s="182">
        <f t="shared" ca="1" si="65"/>
        <v>2.1819047394639888E-2</v>
      </c>
    </row>
    <row r="2096" spans="1:17" x14ac:dyDescent="0.25">
      <c r="A2096" s="178">
        <f t="shared" si="66"/>
        <v>2092</v>
      </c>
      <c r="B2096" s="178" vm="3861">
        <f ca="1"/>
        <v>45251</v>
      </c>
      <c r="C2096" s="178" vm="3862">
        <f ca="1"/>
        <v>92.6</v>
      </c>
      <c r="D2096" s="178" vm="3863">
        <f ca="1"/>
        <v>93.87</v>
      </c>
      <c r="E2096" s="178" vm="3864">
        <f ca="1"/>
        <v>94.49</v>
      </c>
      <c r="F2096" s="178" vm="3865">
        <f ca="1"/>
        <v>91.84</v>
      </c>
      <c r="G2096" s="178" vm="3866">
        <f ca="1"/>
        <v>1074432</v>
      </c>
      <c r="I2096" s="178">
        <f ca="1"/>
        <v>418</v>
      </c>
      <c r="J2096" s="180" vm="3859">
        <f ca="1"/>
        <v>42822</v>
      </c>
      <c r="K2096" s="180" vm="3327">
        <f ca="1"/>
        <v>6.8</v>
      </c>
      <c r="L2096" s="180" vm="3678">
        <f ca="1"/>
        <v>6.74</v>
      </c>
      <c r="M2096" s="180" vm="3370">
        <f ca="1"/>
        <v>6.86</v>
      </c>
      <c r="N2096" s="180" vm="3688">
        <f ca="1"/>
        <v>6.69</v>
      </c>
      <c r="O2096" s="180" vm="3860">
        <f ca="1"/>
        <v>1128674</v>
      </c>
      <c r="Q2096" s="182">
        <f t="shared" ca="1" si="65"/>
        <v>8.8626872578453243E-3</v>
      </c>
    </row>
    <row r="2097" spans="1:17" x14ac:dyDescent="0.25">
      <c r="A2097" s="178">
        <f t="shared" si="66"/>
        <v>2093</v>
      </c>
      <c r="B2097" s="178" vm="3854">
        <f ca="1"/>
        <v>45252</v>
      </c>
      <c r="C2097" s="178" vm="764">
        <f ca="1"/>
        <v>93.7</v>
      </c>
      <c r="D2097" s="178" vm="3855">
        <f ca="1"/>
        <v>93.64</v>
      </c>
      <c r="E2097" s="178" vm="3856">
        <f ca="1"/>
        <v>94.56</v>
      </c>
      <c r="F2097" s="178" vm="3857">
        <f ca="1"/>
        <v>92.63</v>
      </c>
      <c r="G2097" s="178" vm="3858">
        <f ca="1"/>
        <v>718388</v>
      </c>
      <c r="I2097" s="178">
        <f ca="1"/>
        <v>417</v>
      </c>
      <c r="J2097" s="180" vm="3852">
        <f ca="1"/>
        <v>42821</v>
      </c>
      <c r="K2097" s="180" vm="3678">
        <f ca="1"/>
        <v>6.74</v>
      </c>
      <c r="L2097" s="180" vm="3698">
        <f ca="1"/>
        <v>6.55</v>
      </c>
      <c r="M2097" s="180" vm="3340">
        <f ca="1"/>
        <v>6.77</v>
      </c>
      <c r="N2097" s="180" vm="3698">
        <f ca="1"/>
        <v>6.55</v>
      </c>
      <c r="O2097" s="180" vm="3853">
        <f ca="1"/>
        <v>955635</v>
      </c>
      <c r="Q2097" s="182">
        <f t="shared" ca="1" si="65"/>
        <v>1.1940440371917849E-2</v>
      </c>
    </row>
    <row r="2098" spans="1:17" x14ac:dyDescent="0.25">
      <c r="A2098" s="178">
        <f t="shared" si="66"/>
        <v>2094</v>
      </c>
      <c r="B2098" s="178" vm="3847">
        <f ca="1"/>
        <v>45254</v>
      </c>
      <c r="C2098" s="178" vm="3848">
        <f ca="1"/>
        <v>94.59</v>
      </c>
      <c r="D2098" s="178" vm="3841">
        <f ca="1"/>
        <v>93.73</v>
      </c>
      <c r="E2098" s="178" vm="3849">
        <f ca="1"/>
        <v>94.86</v>
      </c>
      <c r="F2098" s="178" vm="3850">
        <f ca="1"/>
        <v>93.394999999999996</v>
      </c>
      <c r="G2098" s="178" vm="3851">
        <f ca="1"/>
        <v>437545</v>
      </c>
      <c r="I2098" s="178">
        <f ca="1"/>
        <v>416</v>
      </c>
      <c r="J2098" s="180" vm="3845">
        <f ca="1"/>
        <v>42818</v>
      </c>
      <c r="K2098" s="180" vm="3585">
        <f ca="1"/>
        <v>6.66</v>
      </c>
      <c r="L2098" s="180" vm="3594">
        <f ca="1"/>
        <v>6.64</v>
      </c>
      <c r="M2098" s="180" vm="3351">
        <f ca="1"/>
        <v>6.7</v>
      </c>
      <c r="N2098" s="180" vm="3689">
        <f ca="1"/>
        <v>6.61</v>
      </c>
      <c r="O2098" s="180" vm="3846">
        <f ca="1"/>
        <v>411760</v>
      </c>
      <c r="Q2098" s="182">
        <f t="shared" ca="1" si="65"/>
        <v>0</v>
      </c>
    </row>
    <row r="2099" spans="1:17" x14ac:dyDescent="0.25">
      <c r="A2099" s="178">
        <f t="shared" si="66"/>
        <v>2095</v>
      </c>
      <c r="B2099" s="178" vm="3839">
        <f ca="1"/>
        <v>45257</v>
      </c>
      <c r="C2099" s="178" vm="3840">
        <f ca="1"/>
        <v>96.16</v>
      </c>
      <c r="D2099" s="178" vm="3841">
        <f ca="1"/>
        <v>93.73</v>
      </c>
      <c r="E2099" s="178" vm="3842">
        <f ca="1"/>
        <v>98.71</v>
      </c>
      <c r="F2099" s="178" vm="3843">
        <f ca="1"/>
        <v>93.47</v>
      </c>
      <c r="G2099" s="178" vm="3844">
        <f ca="1"/>
        <v>2288370</v>
      </c>
      <c r="I2099" s="178">
        <f ca="1"/>
        <v>415</v>
      </c>
      <c r="J2099" s="180" vm="3837">
        <f ca="1"/>
        <v>42817</v>
      </c>
      <c r="K2099" s="180" vm="3585">
        <f ca="1"/>
        <v>6.66</v>
      </c>
      <c r="L2099" s="180" vm="3822">
        <f ca="1"/>
        <v>6.51</v>
      </c>
      <c r="M2099" s="180" vm="3697">
        <f ca="1"/>
        <v>6.71</v>
      </c>
      <c r="N2099" s="180" vm="3822">
        <f ca="1"/>
        <v>6.51</v>
      </c>
      <c r="O2099" s="180" vm="3838">
        <f ca="1"/>
        <v>540618</v>
      </c>
      <c r="Q2099" s="182">
        <f t="shared" ca="1" si="65"/>
        <v>2.5856953836299094E-2</v>
      </c>
    </row>
    <row r="2100" spans="1:17" x14ac:dyDescent="0.25">
      <c r="A2100" s="178">
        <f t="shared" si="66"/>
        <v>2096</v>
      </c>
      <c r="B2100" s="178" vm="3833">
        <f ca="1"/>
        <v>45258</v>
      </c>
      <c r="C2100" s="178" vm="3834">
        <f ca="1"/>
        <v>101.09</v>
      </c>
      <c r="D2100" s="178" vm="3562">
        <f ca="1"/>
        <v>99.2</v>
      </c>
      <c r="E2100" s="178" vm="991">
        <f ca="1"/>
        <v>101.49</v>
      </c>
      <c r="F2100" s="178" vm="3835">
        <f ca="1"/>
        <v>97.06</v>
      </c>
      <c r="G2100" s="178" vm="3836">
        <f ca="1"/>
        <v>2508032</v>
      </c>
      <c r="I2100" s="178">
        <f ca="1"/>
        <v>414</v>
      </c>
      <c r="J2100" s="180" vm="3829">
        <f ca="1"/>
        <v>42816</v>
      </c>
      <c r="K2100" s="180" vm="3830">
        <f ca="1"/>
        <v>6.49</v>
      </c>
      <c r="L2100" s="180" vm="3795">
        <f ca="1"/>
        <v>6.53</v>
      </c>
      <c r="M2100" s="180" vm="3723">
        <f ca="1"/>
        <v>6.57</v>
      </c>
      <c r="N2100" s="180" vm="3831">
        <f ca="1"/>
        <v>6.41</v>
      </c>
      <c r="O2100" s="180" vm="3832">
        <f ca="1"/>
        <v>996869</v>
      </c>
      <c r="Q2100" s="182">
        <f t="shared" ca="1" si="65"/>
        <v>-6.9098163601866349E-3</v>
      </c>
    </row>
    <row r="2101" spans="1:17" x14ac:dyDescent="0.25">
      <c r="A2101" s="178">
        <f t="shared" si="66"/>
        <v>2097</v>
      </c>
      <c r="B2101" s="178" vm="3824">
        <f ca="1"/>
        <v>45259</v>
      </c>
      <c r="C2101" s="178" vm="3825">
        <f ca="1"/>
        <v>103.7</v>
      </c>
      <c r="D2101" s="178" vm="3826">
        <f ca="1"/>
        <v>102.32</v>
      </c>
      <c r="E2101" s="178" vm="3827">
        <f ca="1"/>
        <v>106.12</v>
      </c>
      <c r="F2101" s="178" vm="1020">
        <f ca="1"/>
        <v>102.18</v>
      </c>
      <c r="G2101" s="178" vm="3828">
        <f ca="1"/>
        <v>1983449</v>
      </c>
      <c r="I2101" s="178">
        <f ca="1"/>
        <v>413</v>
      </c>
      <c r="J2101" s="180" vm="3819">
        <f ca="1"/>
        <v>42815</v>
      </c>
      <c r="K2101" s="180" vm="3820">
        <f ca="1"/>
        <v>6.5350000000000001</v>
      </c>
      <c r="L2101" s="180" vm="3821">
        <f ca="1"/>
        <v>6.82</v>
      </c>
      <c r="M2101" s="180" vm="3803">
        <f ca="1"/>
        <v>6.84</v>
      </c>
      <c r="N2101" s="180" vm="3822">
        <f ca="1"/>
        <v>6.51</v>
      </c>
      <c r="O2101" s="180" vm="3823">
        <f ca="1"/>
        <v>846203</v>
      </c>
      <c r="Q2101" s="182">
        <f t="shared" ca="1" si="65"/>
        <v>-3.5328739847998225E-2</v>
      </c>
    </row>
    <row r="2102" spans="1:17" x14ac:dyDescent="0.25">
      <c r="A2102" s="178">
        <f t="shared" si="66"/>
        <v>2098</v>
      </c>
      <c r="B2102" s="178" vm="3813">
        <f ca="1"/>
        <v>45260</v>
      </c>
      <c r="C2102" s="178" vm="3814">
        <f ca="1"/>
        <v>105.61</v>
      </c>
      <c r="D2102" s="178" vm="3815">
        <f ca="1"/>
        <v>104</v>
      </c>
      <c r="E2102" s="178" vm="3816">
        <f ca="1"/>
        <v>106.03</v>
      </c>
      <c r="F2102" s="178" vm="3817">
        <f ca="1"/>
        <v>101.77</v>
      </c>
      <c r="G2102" s="178" vm="3818">
        <f ca="1"/>
        <v>1630647</v>
      </c>
      <c r="I2102" s="178">
        <f ca="1"/>
        <v>412</v>
      </c>
      <c r="J2102" s="180" vm="3811">
        <f ca="1"/>
        <v>42814</v>
      </c>
      <c r="K2102" s="180" vm="3340">
        <f ca="1"/>
        <v>6.77</v>
      </c>
      <c r="L2102" s="180" vm="3340">
        <f ca="1"/>
        <v>6.77</v>
      </c>
      <c r="M2102" s="180" vm="3339">
        <f ca="1"/>
        <v>6.87</v>
      </c>
      <c r="N2102" s="180" vm="3678">
        <f ca="1"/>
        <v>6.74</v>
      </c>
      <c r="O2102" s="180" vm="3812">
        <f ca="1"/>
        <v>465218</v>
      </c>
      <c r="Q2102" s="182">
        <f t="shared" ca="1" si="65"/>
        <v>-4.4215252578773739E-3</v>
      </c>
    </row>
    <row r="2103" spans="1:17" x14ac:dyDescent="0.25">
      <c r="A2103" s="178">
        <f t="shared" si="66"/>
        <v>2099</v>
      </c>
      <c r="B2103" s="178" vm="3806">
        <f ca="1"/>
        <v>45261</v>
      </c>
      <c r="C2103" s="178" vm="3807">
        <f ca="1"/>
        <v>106.56</v>
      </c>
      <c r="D2103" s="178" vm="3808">
        <f ca="1"/>
        <v>104.99</v>
      </c>
      <c r="E2103" s="178" vm="3809">
        <f ca="1"/>
        <v>106.72</v>
      </c>
      <c r="F2103" s="178" vm="596">
        <f ca="1"/>
        <v>102.95</v>
      </c>
      <c r="G2103" s="178" vm="3810">
        <f ca="1"/>
        <v>1697104</v>
      </c>
      <c r="I2103" s="178">
        <f ca="1"/>
        <v>411</v>
      </c>
      <c r="J2103" s="180" vm="3802">
        <f ca="1"/>
        <v>42811</v>
      </c>
      <c r="K2103" s="180" vm="3327">
        <f ca="1"/>
        <v>6.8</v>
      </c>
      <c r="L2103" s="180" vm="3318">
        <f ca="1"/>
        <v>6.73</v>
      </c>
      <c r="M2103" s="180" vm="3803">
        <f ca="1"/>
        <v>6.84</v>
      </c>
      <c r="N2103" s="180" vm="3804">
        <f ca="1"/>
        <v>6.63</v>
      </c>
      <c r="O2103" s="180" vm="3805">
        <f ca="1"/>
        <v>1137016</v>
      </c>
      <c r="Q2103" s="182">
        <f t="shared" ca="1" si="65"/>
        <v>1.0347468525424543E-2</v>
      </c>
    </row>
    <row r="2104" spans="1:17" x14ac:dyDescent="0.25">
      <c r="A2104" s="178">
        <f t="shared" si="66"/>
        <v>2100</v>
      </c>
      <c r="B2104" s="178" vm="3797">
        <f ca="1"/>
        <v>45264</v>
      </c>
      <c r="C2104" s="178" vm="1298">
        <f ca="1"/>
        <v>105.06</v>
      </c>
      <c r="D2104" s="178" vm="3798">
        <f ca="1"/>
        <v>106.07</v>
      </c>
      <c r="E2104" s="178" vm="3799">
        <f ca="1"/>
        <v>107.37990000000001</v>
      </c>
      <c r="F2104" s="178" vm="3800">
        <f ca="1"/>
        <v>104.035</v>
      </c>
      <c r="G2104" s="178" vm="3801">
        <f ca="1"/>
        <v>1346660</v>
      </c>
      <c r="I2104" s="178">
        <f ca="1"/>
        <v>410</v>
      </c>
      <c r="J2104" s="180" vm="3793">
        <f ca="1"/>
        <v>42810</v>
      </c>
      <c r="K2104" s="180" vm="3318">
        <f ca="1"/>
        <v>6.73</v>
      </c>
      <c r="L2104" s="180" vm="3794">
        <f ca="1"/>
        <v>6.59</v>
      </c>
      <c r="M2104" s="180" vm="3771">
        <f ca="1"/>
        <v>6.7649999999999997</v>
      </c>
      <c r="N2104" s="180" vm="3795">
        <f ca="1"/>
        <v>6.53</v>
      </c>
      <c r="O2104" s="180" vm="3796">
        <f ca="1"/>
        <v>644331</v>
      </c>
      <c r="Q2104" s="182">
        <f t="shared" ca="1" si="65"/>
        <v>2.5584540700638949E-2</v>
      </c>
    </row>
    <row r="2105" spans="1:17" x14ac:dyDescent="0.25">
      <c r="A2105" s="178">
        <f t="shared" si="66"/>
        <v>2101</v>
      </c>
      <c r="B2105" s="178" vm="3789">
        <f ca="1"/>
        <v>45265</v>
      </c>
      <c r="C2105" s="178" vm="3790">
        <f ca="1"/>
        <v>102.2</v>
      </c>
      <c r="D2105" s="178" vm="3791">
        <f ca="1"/>
        <v>104.32</v>
      </c>
      <c r="E2105" s="178" vm="1619">
        <f ca="1"/>
        <v>104.56</v>
      </c>
      <c r="F2105" s="178" vm="964">
        <f ca="1"/>
        <v>101.67</v>
      </c>
      <c r="G2105" s="178" vm="3792">
        <f ca="1"/>
        <v>1563814</v>
      </c>
      <c r="I2105" s="178">
        <f ca="1"/>
        <v>409</v>
      </c>
      <c r="J2105" s="180" vm="3784">
        <f ca="1"/>
        <v>42809</v>
      </c>
      <c r="K2105" s="180" vm="3785">
        <f ca="1"/>
        <v>6.56</v>
      </c>
      <c r="L2105" s="180" vm="3756">
        <f ca="1"/>
        <v>6.5</v>
      </c>
      <c r="M2105" s="180" vm="3786">
        <f ca="1"/>
        <v>6.6</v>
      </c>
      <c r="N2105" s="180" vm="3787">
        <f ca="1"/>
        <v>6.39</v>
      </c>
      <c r="O2105" s="180" vm="3788">
        <f ca="1"/>
        <v>797675</v>
      </c>
      <c r="Q2105" s="182">
        <f t="shared" ca="1" si="65"/>
        <v>1.2270092591814183E-2</v>
      </c>
    </row>
    <row r="2106" spans="1:17" x14ac:dyDescent="0.25">
      <c r="A2106" s="178">
        <f t="shared" si="66"/>
        <v>2102</v>
      </c>
      <c r="B2106" s="178" vm="3780">
        <f ca="1"/>
        <v>45266</v>
      </c>
      <c r="C2106" s="178" vm="3781">
        <f ca="1"/>
        <v>103.67</v>
      </c>
      <c r="D2106" s="178" vm="3782">
        <f ca="1"/>
        <v>103.06</v>
      </c>
      <c r="E2106" s="178" vm="910">
        <f ca="1"/>
        <v>105.485</v>
      </c>
      <c r="F2106" s="178" vm="3528">
        <f ca="1"/>
        <v>102.71</v>
      </c>
      <c r="G2106" s="178" vm="3783">
        <f ca="1"/>
        <v>1037709</v>
      </c>
      <c r="I2106" s="178">
        <f ca="1"/>
        <v>408</v>
      </c>
      <c r="J2106" s="180" vm="3776">
        <f ca="1"/>
        <v>42808</v>
      </c>
      <c r="K2106" s="180" vm="3777">
        <f ca="1"/>
        <v>6.48</v>
      </c>
      <c r="L2106" s="180" vm="3587">
        <f ca="1"/>
        <v>6.62</v>
      </c>
      <c r="M2106" s="180" vm="3680">
        <f ca="1"/>
        <v>6.67</v>
      </c>
      <c r="N2106" s="180" vm="3778">
        <f ca="1"/>
        <v>6.46</v>
      </c>
      <c r="O2106" s="180" vm="3779">
        <f ca="1"/>
        <v>773608</v>
      </c>
      <c r="Q2106" s="182">
        <f t="shared" ca="1" si="65"/>
        <v>-2.5896344303579479E-2</v>
      </c>
    </row>
    <row r="2107" spans="1:17" x14ac:dyDescent="0.25">
      <c r="A2107" s="178">
        <f t="shared" si="66"/>
        <v>2103</v>
      </c>
      <c r="B2107" s="178" vm="3773">
        <f ca="1"/>
        <v>45267</v>
      </c>
      <c r="C2107" s="178" vm="1262">
        <f ca="1"/>
        <v>104.11</v>
      </c>
      <c r="D2107" s="178" vm="1086">
        <f ca="1"/>
        <v>103.15</v>
      </c>
      <c r="E2107" s="178" vm="327">
        <f ca="1"/>
        <v>104.29</v>
      </c>
      <c r="F2107" s="178" vm="3774">
        <f ca="1"/>
        <v>102.92</v>
      </c>
      <c r="G2107" s="178" vm="3775">
        <f ca="1"/>
        <v>943758</v>
      </c>
      <c r="I2107" s="178">
        <f ca="1"/>
        <v>407</v>
      </c>
      <c r="J2107" s="180" vm="3770">
        <f ca="1"/>
        <v>42807</v>
      </c>
      <c r="K2107" s="180" vm="3705">
        <f ca="1"/>
        <v>6.65</v>
      </c>
      <c r="L2107" s="180" vm="3706">
        <f ca="1"/>
        <v>6.72</v>
      </c>
      <c r="M2107" s="180" vm="3771">
        <f ca="1"/>
        <v>6.7649999999999997</v>
      </c>
      <c r="N2107" s="180" vm="3723">
        <f ca="1"/>
        <v>6.57</v>
      </c>
      <c r="O2107" s="180" vm="3772">
        <f ca="1"/>
        <v>531523</v>
      </c>
      <c r="Q2107" s="182">
        <f t="shared" ca="1" si="65"/>
        <v>-1.1958288988873623E-2</v>
      </c>
    </row>
    <row r="2108" spans="1:17" x14ac:dyDescent="0.25">
      <c r="A2108" s="178">
        <f t="shared" si="66"/>
        <v>2104</v>
      </c>
      <c r="B2108" s="178" vm="3765">
        <f ca="1"/>
        <v>45268</v>
      </c>
      <c r="C2108" s="178" vm="414">
        <f ca="1"/>
        <v>103.74</v>
      </c>
      <c r="D2108" s="178" vm="3766">
        <f ca="1"/>
        <v>103.4</v>
      </c>
      <c r="E2108" s="178" vm="3767">
        <f ca="1"/>
        <v>105.95</v>
      </c>
      <c r="F2108" s="178" vm="3768">
        <f ca="1"/>
        <v>103.13200000000001</v>
      </c>
      <c r="G2108" s="178" vm="3769">
        <f ca="1"/>
        <v>928222</v>
      </c>
      <c r="I2108" s="178">
        <f ca="1"/>
        <v>406</v>
      </c>
      <c r="J2108" s="180" vm="3762">
        <f ca="1"/>
        <v>42804</v>
      </c>
      <c r="K2108" s="180" vm="3318">
        <f ca="1"/>
        <v>6.73</v>
      </c>
      <c r="L2108" s="180" vm="3328">
        <f ca="1"/>
        <v>6.75</v>
      </c>
      <c r="M2108" s="180" vm="3575">
        <f ca="1"/>
        <v>6.78</v>
      </c>
      <c r="N2108" s="180" vm="3763">
        <f ca="1"/>
        <v>6.6599000000000004</v>
      </c>
      <c r="O2108" s="180" vm="3764">
        <f ca="1"/>
        <v>816239</v>
      </c>
      <c r="Q2108" s="182">
        <f t="shared" ca="1" si="65"/>
        <v>5.9612695164994456E-3</v>
      </c>
    </row>
    <row r="2109" spans="1:17" x14ac:dyDescent="0.25">
      <c r="A2109" s="178">
        <f t="shared" si="66"/>
        <v>2105</v>
      </c>
      <c r="B2109" s="178" vm="3758">
        <f ca="1"/>
        <v>45271</v>
      </c>
      <c r="C2109" s="178" vm="3759">
        <f ca="1"/>
        <v>104.6</v>
      </c>
      <c r="D2109" s="178" vm="3492">
        <f ca="1"/>
        <v>103.26</v>
      </c>
      <c r="E2109" s="178" vm="3760">
        <f ca="1"/>
        <v>105.47</v>
      </c>
      <c r="F2109" s="178" vm="3492">
        <f ca="1"/>
        <v>103.26</v>
      </c>
      <c r="G2109" s="178" vm="3761">
        <f ca="1"/>
        <v>651653</v>
      </c>
      <c r="I2109" s="178">
        <f ca="1"/>
        <v>405</v>
      </c>
      <c r="J2109" s="180" vm="3755">
        <f ca="1"/>
        <v>42803</v>
      </c>
      <c r="K2109" s="180" vm="3688">
        <f ca="1"/>
        <v>6.69</v>
      </c>
      <c r="L2109" s="180" vm="3317">
        <f ca="1"/>
        <v>6.76</v>
      </c>
      <c r="M2109" s="180" vm="3317">
        <f ca="1"/>
        <v>6.76</v>
      </c>
      <c r="N2109" s="180" vm="3756">
        <f ca="1"/>
        <v>6.5</v>
      </c>
      <c r="O2109" s="180" vm="3757">
        <f ca="1"/>
        <v>1210802</v>
      </c>
      <c r="Q2109" s="182">
        <f t="shared" ca="1" si="65"/>
        <v>-1.3363227812167141E-2</v>
      </c>
    </row>
    <row r="2110" spans="1:17" x14ac:dyDescent="0.25">
      <c r="A2110" s="178">
        <f t="shared" si="66"/>
        <v>2106</v>
      </c>
      <c r="B2110" s="178" vm="3750">
        <f ca="1"/>
        <v>45272</v>
      </c>
      <c r="C2110" s="178" vm="3751">
        <f ca="1"/>
        <v>104.92</v>
      </c>
      <c r="D2110" s="178" vm="3752">
        <f ca="1"/>
        <v>106.05</v>
      </c>
      <c r="E2110" s="178" vm="3752">
        <f ca="1"/>
        <v>106.05</v>
      </c>
      <c r="F2110" s="178" vm="3753">
        <f ca="1"/>
        <v>103.79</v>
      </c>
      <c r="G2110" s="178" vm="3754">
        <f ca="1"/>
        <v>921955</v>
      </c>
      <c r="I2110" s="178">
        <f ca="1"/>
        <v>404</v>
      </c>
      <c r="J2110" s="180" vm="3748">
        <f ca="1"/>
        <v>42802</v>
      </c>
      <c r="K2110" s="180" vm="3575">
        <f ca="1"/>
        <v>6.78</v>
      </c>
      <c r="L2110" s="180" vm="3360">
        <f ca="1"/>
        <v>6.85</v>
      </c>
      <c r="M2110" s="180" vm="3350">
        <f ca="1"/>
        <v>6.9</v>
      </c>
      <c r="N2110" s="180" vm="3688">
        <f ca="1"/>
        <v>6.69</v>
      </c>
      <c r="O2110" s="180" vm="3749">
        <f ca="1"/>
        <v>966890</v>
      </c>
      <c r="Q2110" s="182">
        <f t="shared" ca="1" si="65"/>
        <v>0</v>
      </c>
    </row>
    <row r="2111" spans="1:17" x14ac:dyDescent="0.25">
      <c r="A2111" s="178">
        <f t="shared" si="66"/>
        <v>2107</v>
      </c>
      <c r="B2111" s="178" vm="3744">
        <f ca="1"/>
        <v>45273</v>
      </c>
      <c r="C2111" s="178" vm="3745">
        <f ca="1"/>
        <v>106.8</v>
      </c>
      <c r="D2111" s="178" vm="1253">
        <f ca="1"/>
        <v>104.5</v>
      </c>
      <c r="E2111" s="178" vm="3746">
        <f ca="1"/>
        <v>107.23</v>
      </c>
      <c r="F2111" s="178" vm="384">
        <f ca="1"/>
        <v>102.79</v>
      </c>
      <c r="G2111" s="178" vm="3747">
        <f ca="1"/>
        <v>1101126</v>
      </c>
      <c r="I2111" s="178">
        <f ca="1"/>
        <v>403</v>
      </c>
      <c r="J2111" s="180" vm="3740">
        <f ca="1"/>
        <v>42801</v>
      </c>
      <c r="K2111" s="180" vm="3575">
        <f ca="1"/>
        <v>6.78</v>
      </c>
      <c r="L2111" s="180" vm="3188">
        <f ca="1"/>
        <v>7.08</v>
      </c>
      <c r="M2111" s="180" vm="3741">
        <f ca="1"/>
        <v>7.1116000000000001</v>
      </c>
      <c r="N2111" s="180" vm="3742">
        <f ca="1"/>
        <v>6.68</v>
      </c>
      <c r="O2111" s="180" vm="3743">
        <f ca="1"/>
        <v>1470469</v>
      </c>
      <c r="Q2111" s="182">
        <f t="shared" ca="1" si="65"/>
        <v>-5.0334132473900339E-2</v>
      </c>
    </row>
    <row r="2112" spans="1:17" x14ac:dyDescent="0.25">
      <c r="A2112" s="178">
        <f t="shared" si="66"/>
        <v>2108</v>
      </c>
      <c r="B2112" s="178" vm="3736">
        <f ca="1"/>
        <v>45274</v>
      </c>
      <c r="C2112" s="178" vm="3737">
        <f ca="1"/>
        <v>107.86</v>
      </c>
      <c r="D2112" s="178" vm="3738">
        <f ca="1"/>
        <v>108.94</v>
      </c>
      <c r="E2112" s="178" vm="433">
        <f ca="1"/>
        <v>110.9</v>
      </c>
      <c r="F2112" s="178" vm="1095">
        <f ca="1"/>
        <v>107.8</v>
      </c>
      <c r="G2112" s="178" vm="3739">
        <f ca="1"/>
        <v>1359303</v>
      </c>
      <c r="I2112" s="178">
        <f ca="1"/>
        <v>402</v>
      </c>
      <c r="J2112" s="180" vm="3734">
        <f ca="1"/>
        <v>42800</v>
      </c>
      <c r="K2112" s="180" vm="3293">
        <f ca="1"/>
        <v>7.13</v>
      </c>
      <c r="L2112" s="180" vm="3162">
        <f ca="1"/>
        <v>7</v>
      </c>
      <c r="M2112" s="180" vm="3186">
        <f ca="1"/>
        <v>7.14</v>
      </c>
      <c r="N2112" s="180" vm="3341">
        <f ca="1"/>
        <v>6.92</v>
      </c>
      <c r="O2112" s="180" vm="3735">
        <f ca="1"/>
        <v>974105</v>
      </c>
      <c r="Q2112" s="182">
        <f t="shared" ca="1" si="65"/>
        <v>9.866182921053979E-3</v>
      </c>
    </row>
    <row r="2113" spans="1:17" x14ac:dyDescent="0.25">
      <c r="A2113" s="178">
        <f t="shared" si="66"/>
        <v>2109</v>
      </c>
      <c r="B2113" s="178" vm="3731">
        <f ca="1"/>
        <v>45275</v>
      </c>
      <c r="C2113" s="178" vm="1646">
        <f ca="1"/>
        <v>107.11</v>
      </c>
      <c r="D2113" s="178" vm="434">
        <f ca="1"/>
        <v>107.93</v>
      </c>
      <c r="E2113" s="178" vm="3732">
        <f ca="1"/>
        <v>108.93</v>
      </c>
      <c r="F2113" s="178" vm="36">
        <f ca="1"/>
        <v>107.04</v>
      </c>
      <c r="G2113" s="178" vm="3733">
        <f ca="1"/>
        <v>1384202</v>
      </c>
      <c r="I2113" s="178">
        <f ca="1"/>
        <v>401</v>
      </c>
      <c r="J2113" s="180" vm="3728">
        <f ca="1"/>
        <v>42797</v>
      </c>
      <c r="K2113" s="180" vm="3417">
        <f ca="1"/>
        <v>7.06</v>
      </c>
      <c r="L2113" s="180" vm="3242">
        <f ca="1"/>
        <v>7.21</v>
      </c>
      <c r="M2113" s="180" vm="3729">
        <f ca="1"/>
        <v>7.36</v>
      </c>
      <c r="N2113" s="180" vm="3361">
        <f ca="1"/>
        <v>6.99</v>
      </c>
      <c r="O2113" s="180" vm="3730">
        <f ca="1"/>
        <v>1474016</v>
      </c>
      <c r="Q2113" s="182">
        <f t="shared" ca="1" si="65"/>
        <v>-2.1023899791707101E-2</v>
      </c>
    </row>
    <row r="2114" spans="1:17" x14ac:dyDescent="0.25">
      <c r="A2114" s="178">
        <f t="shared" si="66"/>
        <v>2110</v>
      </c>
      <c r="B2114" s="178" vm="3725">
        <f ca="1"/>
        <v>45278</v>
      </c>
      <c r="C2114" s="178" vm="3726">
        <f ca="1"/>
        <v>103.63</v>
      </c>
      <c r="D2114" s="178" vm="1104">
        <f ca="1"/>
        <v>107.6</v>
      </c>
      <c r="E2114" s="178" vm="1104">
        <f ca="1"/>
        <v>107.6</v>
      </c>
      <c r="F2114" s="178" vm="863">
        <f ca="1"/>
        <v>103.46</v>
      </c>
      <c r="G2114" s="178" vm="3727">
        <f ca="1"/>
        <v>1479858</v>
      </c>
      <c r="I2114" s="178">
        <f ca="1"/>
        <v>400</v>
      </c>
      <c r="J2114" s="180" vm="3722">
        <f ca="1"/>
        <v>42796</v>
      </c>
      <c r="K2114" s="180" vm="3242">
        <f ca="1"/>
        <v>7.21</v>
      </c>
      <c r="L2114" s="180" vm="3574">
        <f ca="1"/>
        <v>6.81</v>
      </c>
      <c r="M2114" s="180" vm="3282">
        <f ca="1"/>
        <v>7.29</v>
      </c>
      <c r="N2114" s="180" vm="3723">
        <f ca="1"/>
        <v>6.57</v>
      </c>
      <c r="O2114" s="180" vm="3724">
        <f ca="1"/>
        <v>2841278</v>
      </c>
      <c r="Q2114" s="182">
        <f t="shared" ca="1" si="65"/>
        <v>4.39475396936439E-2</v>
      </c>
    </row>
    <row r="2115" spans="1:17" x14ac:dyDescent="0.25">
      <c r="A2115" s="178">
        <f t="shared" si="66"/>
        <v>2111</v>
      </c>
      <c r="B2115" s="178" vm="3717">
        <f ca="1"/>
        <v>45279</v>
      </c>
      <c r="C2115" s="178" vm="1485">
        <f ca="1"/>
        <v>105.26</v>
      </c>
      <c r="D2115" s="178" vm="3718">
        <f ca="1"/>
        <v>104.46</v>
      </c>
      <c r="E2115" s="178" vm="3719">
        <f ca="1"/>
        <v>106.6</v>
      </c>
      <c r="F2115" s="178" vm="3720">
        <f ca="1"/>
        <v>104.09</v>
      </c>
      <c r="G2115" s="178" vm="3721">
        <f ca="1"/>
        <v>1319394</v>
      </c>
      <c r="I2115" s="178">
        <f ca="1"/>
        <v>399</v>
      </c>
      <c r="J2115" s="180" vm="3713">
        <f ca="1"/>
        <v>42795</v>
      </c>
      <c r="K2115" s="180" vm="3350">
        <f ca="1"/>
        <v>6.9</v>
      </c>
      <c r="L2115" s="180" vm="3714">
        <f ca="1"/>
        <v>6.32</v>
      </c>
      <c r="M2115" s="180" vm="3477">
        <f ca="1"/>
        <v>6.94</v>
      </c>
      <c r="N2115" s="180" vm="3715">
        <f ca="1"/>
        <v>6.26</v>
      </c>
      <c r="O2115" s="180" vm="3716">
        <f ca="1"/>
        <v>4736848</v>
      </c>
      <c r="Q2115" s="182">
        <f t="shared" ca="1" si="65"/>
        <v>3.6904556935450979E-2</v>
      </c>
    </row>
    <row r="2116" spans="1:17" x14ac:dyDescent="0.25">
      <c r="A2116" s="178">
        <f t="shared" si="66"/>
        <v>2112</v>
      </c>
      <c r="B2116" s="178" vm="3708">
        <f ca="1"/>
        <v>45280</v>
      </c>
      <c r="C2116" s="178" vm="3709">
        <f ca="1"/>
        <v>100.88</v>
      </c>
      <c r="D2116" s="178" vm="3710">
        <f ca="1"/>
        <v>105.07</v>
      </c>
      <c r="E2116" s="178" vm="908">
        <f ca="1"/>
        <v>106.5</v>
      </c>
      <c r="F2116" s="178" vm="3711">
        <f ca="1"/>
        <v>100.83</v>
      </c>
      <c r="G2116" s="178" vm="3712">
        <f ca="1"/>
        <v>1259057</v>
      </c>
      <c r="I2116" s="178">
        <f ca="1"/>
        <v>398</v>
      </c>
      <c r="J2116" s="180" vm="3704">
        <f ca="1"/>
        <v>42794</v>
      </c>
      <c r="K2116" s="180" vm="3705">
        <f ca="1"/>
        <v>6.65</v>
      </c>
      <c r="L2116" s="180" vm="3688">
        <f ca="1"/>
        <v>6.69</v>
      </c>
      <c r="M2116" s="180" vm="3706">
        <f ca="1"/>
        <v>6.72</v>
      </c>
      <c r="N2116" s="180" vm="3698">
        <f ca="1"/>
        <v>6.55</v>
      </c>
      <c r="O2116" s="180" vm="3707">
        <f ca="1"/>
        <v>1780004</v>
      </c>
      <c r="Q2116" s="182">
        <f t="shared" ca="1" si="65"/>
        <v>-8.9820963158275917E-3</v>
      </c>
    </row>
    <row r="2117" spans="1:17" x14ac:dyDescent="0.25">
      <c r="A2117" s="178">
        <f t="shared" si="66"/>
        <v>2113</v>
      </c>
      <c r="B2117" s="178" vm="3700">
        <f ca="1"/>
        <v>45281</v>
      </c>
      <c r="C2117" s="178" vm="3701">
        <f ca="1"/>
        <v>102.33</v>
      </c>
      <c r="D2117" s="178" vm="395">
        <f ca="1"/>
        <v>102.61</v>
      </c>
      <c r="E2117" s="178" vm="3702">
        <f ca="1"/>
        <v>103.905</v>
      </c>
      <c r="F2117" s="178" vm="1060">
        <f ca="1"/>
        <v>101.55</v>
      </c>
      <c r="G2117" s="178" vm="3703">
        <f ca="1"/>
        <v>957659</v>
      </c>
      <c r="I2117" s="178">
        <f ca="1"/>
        <v>397</v>
      </c>
      <c r="J2117" s="180" vm="3696">
        <f ca="1"/>
        <v>42793</v>
      </c>
      <c r="K2117" s="180" vm="3697">
        <f ca="1"/>
        <v>6.71</v>
      </c>
      <c r="L2117" s="180" vm="3585">
        <f ca="1"/>
        <v>6.66</v>
      </c>
      <c r="M2117" s="180" vm="3327">
        <f ca="1"/>
        <v>6.8</v>
      </c>
      <c r="N2117" s="180" vm="3698">
        <f ca="1"/>
        <v>6.55</v>
      </c>
      <c r="O2117" s="180" vm="3699">
        <f ca="1"/>
        <v>1536732</v>
      </c>
      <c r="Q2117" s="182">
        <f t="shared" ca="1" si="65"/>
        <v>7.4794664312926532E-3</v>
      </c>
    </row>
    <row r="2118" spans="1:17" x14ac:dyDescent="0.25">
      <c r="A2118" s="178">
        <f t="shared" si="66"/>
        <v>2114</v>
      </c>
      <c r="B2118" s="178" vm="3691">
        <f ca="1"/>
        <v>45282</v>
      </c>
      <c r="C2118" s="178" vm="3465">
        <f ca="1"/>
        <v>98.18</v>
      </c>
      <c r="D2118" s="178" vm="3692">
        <f ca="1"/>
        <v>99.69</v>
      </c>
      <c r="E2118" s="178" vm="3693">
        <f ca="1"/>
        <v>99.8</v>
      </c>
      <c r="F2118" s="178" vm="3694">
        <f ca="1"/>
        <v>97.09</v>
      </c>
      <c r="G2118" s="178" vm="3695">
        <f ca="1"/>
        <v>2336964</v>
      </c>
      <c r="I2118" s="178">
        <f ca="1"/>
        <v>396</v>
      </c>
      <c r="J2118" s="180" vm="3687">
        <f ca="1"/>
        <v>42790</v>
      </c>
      <c r="K2118" s="180" vm="3585">
        <f ca="1"/>
        <v>6.66</v>
      </c>
      <c r="L2118" s="180" vm="3688">
        <f ca="1"/>
        <v>6.69</v>
      </c>
      <c r="M2118" s="180" vm="3574">
        <f ca="1"/>
        <v>6.81</v>
      </c>
      <c r="N2118" s="180" vm="3689">
        <f ca="1"/>
        <v>6.61</v>
      </c>
      <c r="O2118" s="180" vm="3690">
        <f ca="1"/>
        <v>1001277</v>
      </c>
      <c r="Q2118" s="182">
        <f t="shared" ref="Q2118:Q2181" ca="1" si="67">LN(K2118/K2119)</f>
        <v>-1.1940440371917863E-2</v>
      </c>
    </row>
    <row r="2119" spans="1:17" x14ac:dyDescent="0.25">
      <c r="A2119" s="178">
        <f t="shared" ref="A2119:A2182" si="68">A2118+1</f>
        <v>2115</v>
      </c>
      <c r="B2119" s="178" vm="3682">
        <f ca="1"/>
        <v>45286</v>
      </c>
      <c r="C2119" s="178" vm="3683">
        <f ca="1"/>
        <v>96.7</v>
      </c>
      <c r="D2119" s="178" vm="3614">
        <f ca="1"/>
        <v>98.5</v>
      </c>
      <c r="E2119" s="178" vm="3684">
        <f ca="1"/>
        <v>98.67</v>
      </c>
      <c r="F2119" s="178" vm="3685">
        <f ca="1"/>
        <v>96.605000000000004</v>
      </c>
      <c r="G2119" s="178" vm="3686">
        <f ca="1"/>
        <v>1220278</v>
      </c>
      <c r="I2119" s="178">
        <f ca="1"/>
        <v>395</v>
      </c>
      <c r="J2119" s="180" vm="3677">
        <f ca="1"/>
        <v>42789</v>
      </c>
      <c r="K2119" s="180" vm="3678">
        <f ca="1"/>
        <v>6.74</v>
      </c>
      <c r="L2119" s="180" vm="3575">
        <f ca="1"/>
        <v>6.78</v>
      </c>
      <c r="M2119" s="180" vm="3679">
        <f ca="1"/>
        <v>6.8449999999999998</v>
      </c>
      <c r="N2119" s="180" vm="3680">
        <f ca="1"/>
        <v>6.67</v>
      </c>
      <c r="O2119" s="180" vm="3681">
        <f ca="1"/>
        <v>1267003</v>
      </c>
      <c r="Q2119" s="182">
        <f t="shared" ca="1" si="67"/>
        <v>-1.7647516813578228E-2</v>
      </c>
    </row>
    <row r="2120" spans="1:17" x14ac:dyDescent="0.25">
      <c r="A2120" s="178">
        <f t="shared" si="68"/>
        <v>2116</v>
      </c>
      <c r="B2120" s="178" vm="3673">
        <f ca="1"/>
        <v>45287</v>
      </c>
      <c r="C2120" s="178" vm="752">
        <f ca="1"/>
        <v>94.51</v>
      </c>
      <c r="D2120" s="178" vm="311">
        <f ca="1"/>
        <v>96.75</v>
      </c>
      <c r="E2120" s="178" vm="3674">
        <f ca="1"/>
        <v>96.96</v>
      </c>
      <c r="F2120" s="178" vm="3675">
        <f ca="1"/>
        <v>94.2</v>
      </c>
      <c r="G2120" s="178" vm="3676">
        <f ca="1"/>
        <v>1570998</v>
      </c>
      <c r="I2120" s="178">
        <f ca="1"/>
        <v>394</v>
      </c>
      <c r="J2120" s="180" vm="3670">
        <f ca="1"/>
        <v>42788</v>
      </c>
      <c r="K2120" s="180" vm="3370">
        <f ca="1"/>
        <v>6.86</v>
      </c>
      <c r="L2120" s="180" vm="3381">
        <f ca="1"/>
        <v>6.96</v>
      </c>
      <c r="M2120" s="180" vm="3188">
        <f ca="1"/>
        <v>7.08</v>
      </c>
      <c r="N2120" s="180" vm="3671">
        <f ca="1"/>
        <v>6.8150000000000004</v>
      </c>
      <c r="O2120" s="180" vm="3672">
        <f ca="1"/>
        <v>679592</v>
      </c>
      <c r="Q2120" s="182">
        <f t="shared" ca="1" si="67"/>
        <v>-1.0152371464017962E-2</v>
      </c>
    </row>
    <row r="2121" spans="1:17" x14ac:dyDescent="0.25">
      <c r="A2121" s="178">
        <f t="shared" si="68"/>
        <v>2117</v>
      </c>
      <c r="B2121" s="178" vm="3664">
        <f ca="1"/>
        <v>45288</v>
      </c>
      <c r="C2121" s="178" vm="3665">
        <f ca="1"/>
        <v>95.27</v>
      </c>
      <c r="D2121" s="178" vm="3666">
        <f ca="1"/>
        <v>94.36</v>
      </c>
      <c r="E2121" s="178" vm="3667">
        <f ca="1"/>
        <v>95.29</v>
      </c>
      <c r="F2121" s="178" vm="3668">
        <f ca="1"/>
        <v>93.98</v>
      </c>
      <c r="G2121" s="178" vm="3669">
        <f ca="1"/>
        <v>1169072</v>
      </c>
      <c r="I2121" s="178">
        <f ca="1"/>
        <v>393</v>
      </c>
      <c r="J2121" s="180" vm="3661">
        <f ca="1"/>
        <v>42787</v>
      </c>
      <c r="K2121" s="180" vm="3645">
        <f ca="1"/>
        <v>6.93</v>
      </c>
      <c r="L2121" s="180" vm="3381">
        <f ca="1"/>
        <v>6.96</v>
      </c>
      <c r="M2121" s="180" vm="3662">
        <f ca="1"/>
        <v>6.9898999999999996</v>
      </c>
      <c r="N2121" s="180" vm="3575">
        <f ca="1"/>
        <v>6.78</v>
      </c>
      <c r="O2121" s="180" vm="3663">
        <f ca="1"/>
        <v>1419205</v>
      </c>
      <c r="Q2121" s="182">
        <f t="shared" ca="1" si="67"/>
        <v>-7.1891035724693381E-3</v>
      </c>
    </row>
    <row r="2122" spans="1:17" x14ac:dyDescent="0.25">
      <c r="A2122" s="178">
        <f t="shared" si="68"/>
        <v>2118</v>
      </c>
      <c r="B2122" s="178" vm="3655">
        <f ca="1"/>
        <v>45289</v>
      </c>
      <c r="C2122" s="178" vm="3656">
        <f ca="1"/>
        <v>93.41</v>
      </c>
      <c r="D2122" s="178" vm="3657">
        <f ca="1"/>
        <v>95</v>
      </c>
      <c r="E2122" s="178" vm="3658">
        <f ca="1"/>
        <v>95.94</v>
      </c>
      <c r="F2122" s="178" vm="3659">
        <f ca="1"/>
        <v>92.88</v>
      </c>
      <c r="G2122" s="178" vm="3660">
        <f ca="1"/>
        <v>1277012</v>
      </c>
      <c r="I2122" s="178">
        <f ca="1"/>
        <v>392</v>
      </c>
      <c r="J2122" s="180" vm="3653">
        <f ca="1"/>
        <v>42783</v>
      </c>
      <c r="K2122" s="180" vm="3165">
        <f ca="1"/>
        <v>6.98</v>
      </c>
      <c r="L2122" s="180" vm="3162">
        <f ca="1"/>
        <v>7</v>
      </c>
      <c r="M2122" s="180" vm="3283">
        <f ca="1"/>
        <v>7.03</v>
      </c>
      <c r="N2122" s="180" vm="3371">
        <f ca="1"/>
        <v>6.89</v>
      </c>
      <c r="O2122" s="180" vm="3654">
        <f ca="1"/>
        <v>821926</v>
      </c>
      <c r="Q2122" s="182">
        <f t="shared" ca="1" si="67"/>
        <v>-2.8612322810321234E-3</v>
      </c>
    </row>
    <row r="2123" spans="1:17" x14ac:dyDescent="0.25">
      <c r="A2123" s="178">
        <f t="shared" si="68"/>
        <v>2119</v>
      </c>
      <c r="B2123" s="178" vm="3647">
        <f ca="1"/>
        <v>45293</v>
      </c>
      <c r="C2123" s="178" vm="3648">
        <f ca="1"/>
        <v>93.77</v>
      </c>
      <c r="D2123" s="178" vm="3649">
        <f ca="1"/>
        <v>92.7</v>
      </c>
      <c r="E2123" s="178" vm="3650">
        <f ca="1"/>
        <v>95.68</v>
      </c>
      <c r="F2123" s="178" vm="3651">
        <f ca="1"/>
        <v>92.18</v>
      </c>
      <c r="G2123" s="178" vm="3652">
        <f ca="1"/>
        <v>1670305</v>
      </c>
      <c r="I2123" s="178">
        <f ca="1"/>
        <v>391</v>
      </c>
      <c r="J2123" s="180" vm="3644">
        <f ca="1"/>
        <v>42782</v>
      </c>
      <c r="K2123" s="180" vm="3162">
        <f ca="1"/>
        <v>7</v>
      </c>
      <c r="L2123" s="180" vm="3242">
        <f ca="1"/>
        <v>7.21</v>
      </c>
      <c r="M2123" s="180" vm="3391">
        <f ca="1"/>
        <v>7.25</v>
      </c>
      <c r="N2123" s="180" vm="3645">
        <f ca="1"/>
        <v>6.93</v>
      </c>
      <c r="O2123" s="180" vm="3646">
        <f ca="1"/>
        <v>864992</v>
      </c>
      <c r="Q2123" s="182">
        <f t="shared" ca="1" si="67"/>
        <v>-2.8170876966696335E-2</v>
      </c>
    </row>
    <row r="2124" spans="1:17" x14ac:dyDescent="0.25">
      <c r="A2124" s="178">
        <f t="shared" si="68"/>
        <v>2120</v>
      </c>
      <c r="B2124" s="178" vm="3638">
        <f ca="1"/>
        <v>45294</v>
      </c>
      <c r="C2124" s="178" vm="3639">
        <f ca="1"/>
        <v>88.69</v>
      </c>
      <c r="D2124" s="178" vm="3640">
        <f ca="1"/>
        <v>92.12</v>
      </c>
      <c r="E2124" s="178" vm="3641">
        <f ca="1"/>
        <v>92.22</v>
      </c>
      <c r="F2124" s="178" vm="3642">
        <f ca="1"/>
        <v>88.43</v>
      </c>
      <c r="G2124" s="178" vm="3643">
        <f ca="1"/>
        <v>2243455</v>
      </c>
      <c r="I2124" s="178">
        <f ca="1"/>
        <v>390</v>
      </c>
      <c r="J2124" s="180" vm="3634">
        <f ca="1"/>
        <v>42781</v>
      </c>
      <c r="K2124" s="180" vm="3509">
        <f ca="1"/>
        <v>7.2</v>
      </c>
      <c r="L2124" s="180" vm="3251">
        <f ca="1"/>
        <v>7.27</v>
      </c>
      <c r="M2124" s="180" vm="3635">
        <f ca="1"/>
        <v>7.3700999999999999</v>
      </c>
      <c r="N2124" s="180" vm="3636">
        <f ca="1"/>
        <v>7.1849999999999996</v>
      </c>
      <c r="O2124" s="180" vm="3637">
        <f ca="1"/>
        <v>1203325</v>
      </c>
      <c r="Q2124" s="182">
        <f t="shared" ca="1" si="67"/>
        <v>-1.516224773967741E-2</v>
      </c>
    </row>
    <row r="2125" spans="1:17" x14ac:dyDescent="0.25">
      <c r="A2125" s="178">
        <f t="shared" si="68"/>
        <v>2121</v>
      </c>
      <c r="B2125" s="178" vm="3628">
        <f ca="1"/>
        <v>45295</v>
      </c>
      <c r="C2125" s="178" vm="3629">
        <f ca="1"/>
        <v>89.78</v>
      </c>
      <c r="D2125" s="178" vm="3630">
        <f ca="1"/>
        <v>88.19</v>
      </c>
      <c r="E2125" s="178" vm="3631">
        <f ca="1"/>
        <v>91.2</v>
      </c>
      <c r="F2125" s="178" vm="3632">
        <f ca="1"/>
        <v>87.91</v>
      </c>
      <c r="G2125" s="178" vm="3633">
        <f ca="1"/>
        <v>2094703</v>
      </c>
      <c r="I2125" s="178">
        <f ca="1"/>
        <v>389</v>
      </c>
      <c r="J2125" s="180" vm="3625">
        <f ca="1"/>
        <v>42780</v>
      </c>
      <c r="K2125" s="180" vm="3626">
        <f ca="1"/>
        <v>7.31</v>
      </c>
      <c r="L2125" s="180" vm="3260">
        <f ca="1"/>
        <v>7.17</v>
      </c>
      <c r="M2125" s="180" vm="3002">
        <f ca="1"/>
        <v>7.35</v>
      </c>
      <c r="N2125" s="180" vm="3409">
        <f ca="1"/>
        <v>7.16</v>
      </c>
      <c r="O2125" s="180" vm="3627">
        <f ca="1"/>
        <v>808504</v>
      </c>
      <c r="Q2125" s="182">
        <f t="shared" ca="1" si="67"/>
        <v>1.3774322464829422E-2</v>
      </c>
    </row>
    <row r="2126" spans="1:17" x14ac:dyDescent="0.25">
      <c r="A2126" s="178">
        <f t="shared" si="68"/>
        <v>2122</v>
      </c>
      <c r="B2126" s="178" vm="3620">
        <f ca="1"/>
        <v>45296</v>
      </c>
      <c r="C2126" s="178" vm="3621">
        <f ca="1"/>
        <v>86.454999999999998</v>
      </c>
      <c r="D2126" s="178" vm="719">
        <f ca="1"/>
        <v>89</v>
      </c>
      <c r="E2126" s="178" vm="3622">
        <f ca="1"/>
        <v>89.474999999999994</v>
      </c>
      <c r="F2126" s="178" vm="3623">
        <f ca="1"/>
        <v>85.71</v>
      </c>
      <c r="G2126" s="178" vm="3624">
        <f ca="1"/>
        <v>2857360</v>
      </c>
      <c r="I2126" s="178">
        <f ca="1"/>
        <v>388</v>
      </c>
      <c r="J2126" s="180" vm="3618">
        <f ca="1"/>
        <v>42779</v>
      </c>
      <c r="K2126" s="180" vm="3242">
        <f ca="1"/>
        <v>7.21</v>
      </c>
      <c r="L2126" s="180" vm="3186">
        <f ca="1"/>
        <v>7.14</v>
      </c>
      <c r="M2126" s="180" vm="3251">
        <f ca="1"/>
        <v>7.27</v>
      </c>
      <c r="N2126" s="180" vm="3603">
        <f ca="1"/>
        <v>7.11</v>
      </c>
      <c r="O2126" s="180" vm="3619">
        <f ca="1"/>
        <v>1071782</v>
      </c>
      <c r="Q2126" s="182">
        <f t="shared" ca="1" si="67"/>
        <v>1.3966707481708102E-2</v>
      </c>
    </row>
    <row r="2127" spans="1:17" x14ac:dyDescent="0.25">
      <c r="A2127" s="178">
        <f t="shared" si="68"/>
        <v>2123</v>
      </c>
      <c r="B2127" s="178" vm="3613">
        <f ca="1"/>
        <v>45299</v>
      </c>
      <c r="C2127" s="178" vm="1636">
        <f ca="1"/>
        <v>104.03</v>
      </c>
      <c r="D2127" s="178" vm="3614">
        <f ca="1"/>
        <v>98.5</v>
      </c>
      <c r="E2127" s="178" vm="3615">
        <f ca="1"/>
        <v>104.85</v>
      </c>
      <c r="F2127" s="178" vm="3616">
        <f ca="1"/>
        <v>96.02</v>
      </c>
      <c r="G2127" s="178" vm="3617">
        <f ca="1"/>
        <v>7257957</v>
      </c>
      <c r="I2127" s="178">
        <f ca="1"/>
        <v>387</v>
      </c>
      <c r="J2127" s="180" vm="3611">
        <f ca="1"/>
        <v>42776</v>
      </c>
      <c r="K2127" s="180" vm="3603">
        <f ca="1"/>
        <v>7.11</v>
      </c>
      <c r="L2127" s="180" vm="3417">
        <f ca="1"/>
        <v>7.06</v>
      </c>
      <c r="M2127" s="180" vm="3207">
        <f ca="1"/>
        <v>7.33</v>
      </c>
      <c r="N2127" s="180" vm="3443">
        <f ca="1"/>
        <v>7.05</v>
      </c>
      <c r="O2127" s="180" vm="3612">
        <f ca="1"/>
        <v>2279454</v>
      </c>
      <c r="Q2127" s="182">
        <f t="shared" ca="1" si="67"/>
        <v>1.559209475983628E-2</v>
      </c>
    </row>
    <row r="2128" spans="1:17" x14ac:dyDescent="0.25">
      <c r="A2128" s="178">
        <f t="shared" si="68"/>
        <v>2124</v>
      </c>
      <c r="B2128" s="178" vm="3605">
        <f ca="1"/>
        <v>45300</v>
      </c>
      <c r="C2128" s="178" vm="3606">
        <f ca="1"/>
        <v>100.12</v>
      </c>
      <c r="D2128" s="178" vm="3607">
        <f ca="1"/>
        <v>103.35</v>
      </c>
      <c r="E2128" s="178" vm="3608">
        <f ca="1"/>
        <v>104.14</v>
      </c>
      <c r="F2128" s="178" vm="3609">
        <f ca="1"/>
        <v>100.11</v>
      </c>
      <c r="G2128" s="178" vm="3610">
        <f ca="1"/>
        <v>2942465</v>
      </c>
      <c r="I2128" s="178">
        <f ca="1"/>
        <v>386</v>
      </c>
      <c r="J2128" s="180" vm="3602">
        <f ca="1"/>
        <v>42775</v>
      </c>
      <c r="K2128" s="180" vm="3162">
        <f ca="1"/>
        <v>7</v>
      </c>
      <c r="L2128" s="180" vm="3327">
        <f ca="1"/>
        <v>6.8</v>
      </c>
      <c r="M2128" s="180" vm="3603">
        <f ca="1"/>
        <v>7.11</v>
      </c>
      <c r="N2128" s="180" vm="3327">
        <f ca="1"/>
        <v>6.8</v>
      </c>
      <c r="O2128" s="180" vm="3604">
        <f ca="1"/>
        <v>1133268</v>
      </c>
      <c r="Q2128" s="182">
        <f t="shared" ca="1" si="67"/>
        <v>3.3409062131129832E-2</v>
      </c>
    </row>
    <row r="2129" spans="1:17" x14ac:dyDescent="0.25">
      <c r="A2129" s="178">
        <f t="shared" si="68"/>
        <v>2125</v>
      </c>
      <c r="B2129" s="178" vm="3597">
        <f ca="1"/>
        <v>45301</v>
      </c>
      <c r="C2129" s="178" vm="3580">
        <f ca="1"/>
        <v>105.16</v>
      </c>
      <c r="D2129" s="178" vm="3598">
        <f ca="1"/>
        <v>101.19</v>
      </c>
      <c r="E2129" s="178" vm="3599">
        <f ca="1"/>
        <v>106</v>
      </c>
      <c r="F2129" s="178" vm="3600">
        <f ca="1"/>
        <v>100.604</v>
      </c>
      <c r="G2129" s="178" vm="3601">
        <f ca="1"/>
        <v>2245430</v>
      </c>
      <c r="I2129" s="178">
        <f ca="1"/>
        <v>385</v>
      </c>
      <c r="J2129" s="180" vm="3593">
        <f ca="1"/>
        <v>42774</v>
      </c>
      <c r="K2129" s="180" vm="3340">
        <f ca="1"/>
        <v>6.77</v>
      </c>
      <c r="L2129" s="180" vm="3594">
        <f ca="1"/>
        <v>6.64</v>
      </c>
      <c r="M2129" s="180" vm="3574">
        <f ca="1"/>
        <v>6.81</v>
      </c>
      <c r="N2129" s="180" vm="3595">
        <f ca="1"/>
        <v>6.45</v>
      </c>
      <c r="O2129" s="180" vm="3596">
        <f ca="1"/>
        <v>1286839</v>
      </c>
      <c r="Q2129" s="182">
        <f t="shared" ca="1" si="67"/>
        <v>1.6381602371885764E-2</v>
      </c>
    </row>
    <row r="2130" spans="1:17" x14ac:dyDescent="0.25">
      <c r="A2130" s="178">
        <f t="shared" si="68"/>
        <v>2126</v>
      </c>
      <c r="B2130" s="178" vm="3589">
        <f ca="1"/>
        <v>45302</v>
      </c>
      <c r="C2130" s="178" vm="44">
        <f ca="1"/>
        <v>104.9</v>
      </c>
      <c r="D2130" s="178" vm="3590">
        <f ca="1"/>
        <v>105.2</v>
      </c>
      <c r="E2130" s="178" vm="145">
        <f ca="1"/>
        <v>106.83</v>
      </c>
      <c r="F2130" s="178" vm="3591">
        <f ca="1"/>
        <v>103.34010000000001</v>
      </c>
      <c r="G2130" s="178" vm="3592">
        <f ca="1"/>
        <v>1637107</v>
      </c>
      <c r="I2130" s="178">
        <f ca="1"/>
        <v>384</v>
      </c>
      <c r="J2130" s="180" vm="3584">
        <f ca="1"/>
        <v>42773</v>
      </c>
      <c r="K2130" s="180" vm="3585">
        <f ca="1"/>
        <v>6.66</v>
      </c>
      <c r="L2130" s="180" vm="3360">
        <f ca="1"/>
        <v>6.85</v>
      </c>
      <c r="M2130" s="180" vm="3586">
        <f ca="1"/>
        <v>6.88</v>
      </c>
      <c r="N2130" s="180" vm="3587">
        <f ca="1"/>
        <v>6.62</v>
      </c>
      <c r="O2130" s="180" vm="3588">
        <f ca="1"/>
        <v>798032</v>
      </c>
      <c r="Q2130" s="182">
        <f t="shared" ca="1" si="67"/>
        <v>-2.2272635609123178E-2</v>
      </c>
    </row>
    <row r="2131" spans="1:17" x14ac:dyDescent="0.25">
      <c r="A2131" s="178">
        <f t="shared" si="68"/>
        <v>2127</v>
      </c>
      <c r="B2131" s="178" vm="3578">
        <f ca="1"/>
        <v>45303</v>
      </c>
      <c r="C2131" s="178" vm="3579">
        <f ca="1"/>
        <v>103.39</v>
      </c>
      <c r="D2131" s="178" vm="3580">
        <f ca="1"/>
        <v>105.16</v>
      </c>
      <c r="E2131" s="178" vm="3581">
        <f ca="1"/>
        <v>105.8317</v>
      </c>
      <c r="F2131" s="178" vm="3582">
        <f ca="1"/>
        <v>103.09</v>
      </c>
      <c r="G2131" s="178" vm="3583">
        <f ca="1"/>
        <v>1432243</v>
      </c>
      <c r="I2131" s="178">
        <f ca="1"/>
        <v>383</v>
      </c>
      <c r="J2131" s="180" vm="3573">
        <f ca="1"/>
        <v>42772</v>
      </c>
      <c r="K2131" s="180" vm="3574">
        <f ca="1"/>
        <v>6.81</v>
      </c>
      <c r="L2131" s="180" vm="3575">
        <f ca="1"/>
        <v>6.78</v>
      </c>
      <c r="M2131" s="180" vm="3574">
        <f ca="1"/>
        <v>6.81</v>
      </c>
      <c r="N2131" s="180" vm="3576">
        <f ca="1"/>
        <v>6.625</v>
      </c>
      <c r="O2131" s="180" vm="3577">
        <f ca="1"/>
        <v>1159489</v>
      </c>
      <c r="Q2131" s="182">
        <f t="shared" ca="1" si="67"/>
        <v>5.8910332372373421E-3</v>
      </c>
    </row>
    <row r="2132" spans="1:17" x14ac:dyDescent="0.25">
      <c r="A2132" s="178">
        <f t="shared" si="68"/>
        <v>2128</v>
      </c>
      <c r="B2132" s="178" vm="3569">
        <f ca="1"/>
        <v>45307</v>
      </c>
      <c r="C2132" s="178" vm="3570">
        <f ca="1"/>
        <v>100.73</v>
      </c>
      <c r="D2132" s="178" vm="3571">
        <f ca="1"/>
        <v>102.81</v>
      </c>
      <c r="E2132" s="178" vm="3571">
        <f ca="1"/>
        <v>102.81</v>
      </c>
      <c r="F2132" s="178" vm="3466">
        <f ca="1"/>
        <v>99.58</v>
      </c>
      <c r="G2132" s="178" vm="3572">
        <f ca="1"/>
        <v>1758434</v>
      </c>
      <c r="I2132" s="178">
        <f ca="1"/>
        <v>382</v>
      </c>
      <c r="J2132" s="180" vm="3566">
        <f ca="1"/>
        <v>42769</v>
      </c>
      <c r="K2132" s="180" vm="3340">
        <f ca="1"/>
        <v>6.77</v>
      </c>
      <c r="L2132" s="180" vm="3371">
        <f ca="1"/>
        <v>6.89</v>
      </c>
      <c r="M2132" s="180" vm="3162">
        <f ca="1"/>
        <v>7</v>
      </c>
      <c r="N2132" s="180" vm="3567">
        <f ca="1"/>
        <v>6.6749999999999998</v>
      </c>
      <c r="O2132" s="180" vm="3568">
        <f ca="1"/>
        <v>1286544</v>
      </c>
      <c r="Q2132" s="182">
        <f t="shared" ca="1" si="67"/>
        <v>-2.7678387422144721E-2</v>
      </c>
    </row>
    <row r="2133" spans="1:17" x14ac:dyDescent="0.25">
      <c r="A2133" s="178">
        <f t="shared" si="68"/>
        <v>2129</v>
      </c>
      <c r="B2133" s="178" vm="3560">
        <f ca="1"/>
        <v>45308</v>
      </c>
      <c r="C2133" s="178" vm="3561">
        <f ca="1"/>
        <v>99.47</v>
      </c>
      <c r="D2133" s="178" vm="3562">
        <f ca="1"/>
        <v>99.2</v>
      </c>
      <c r="E2133" s="178" vm="3563">
        <f ca="1"/>
        <v>99.93</v>
      </c>
      <c r="F2133" s="178" vm="3564">
        <f ca="1"/>
        <v>98.013999999999996</v>
      </c>
      <c r="G2133" s="178" vm="3565">
        <f ca="1"/>
        <v>1145481</v>
      </c>
      <c r="I2133" s="178">
        <f ca="1"/>
        <v>381</v>
      </c>
      <c r="J2133" s="180" vm="3558">
        <f ca="1"/>
        <v>42768</v>
      </c>
      <c r="K2133" s="180" vm="3381">
        <f ca="1"/>
        <v>6.96</v>
      </c>
      <c r="L2133" s="180" vm="3176">
        <f ca="1"/>
        <v>7.3</v>
      </c>
      <c r="M2133" s="180" vm="3176">
        <f ca="1"/>
        <v>7.3</v>
      </c>
      <c r="N2133" s="180" vm="3477">
        <f ca="1"/>
        <v>6.94</v>
      </c>
      <c r="O2133" s="180" vm="3559">
        <f ca="1"/>
        <v>1325288</v>
      </c>
      <c r="Q2133" s="182">
        <f t="shared" ca="1" si="67"/>
        <v>-4.6324071674238521E-2</v>
      </c>
    </row>
    <row r="2134" spans="1:17" x14ac:dyDescent="0.25">
      <c r="A2134" s="178">
        <f t="shared" si="68"/>
        <v>2130</v>
      </c>
      <c r="B2134" s="178" vm="3552">
        <f ca="1"/>
        <v>45309</v>
      </c>
      <c r="C2134" s="178" vm="3553">
        <f ca="1"/>
        <v>100.5</v>
      </c>
      <c r="D2134" s="178" vm="3554">
        <f ca="1"/>
        <v>100.1</v>
      </c>
      <c r="E2134" s="178" vm="3555">
        <f ca="1"/>
        <v>100.9045</v>
      </c>
      <c r="F2134" s="178" vm="3556">
        <f ca="1"/>
        <v>98.57</v>
      </c>
      <c r="G2134" s="178" vm="3557">
        <f ca="1"/>
        <v>1044596</v>
      </c>
      <c r="I2134" s="178">
        <f ca="1"/>
        <v>380</v>
      </c>
      <c r="J2134" s="180" vm="3549">
        <f ca="1"/>
        <v>42767</v>
      </c>
      <c r="K2134" s="180" vm="3282">
        <f ca="1"/>
        <v>7.29</v>
      </c>
      <c r="L2134" s="180" vm="3550">
        <f ca="1"/>
        <v>7.34</v>
      </c>
      <c r="M2134" s="180" vm="3010">
        <f ca="1"/>
        <v>7.54</v>
      </c>
      <c r="N2134" s="180" vm="3174">
        <f ca="1"/>
        <v>7.19</v>
      </c>
      <c r="O2134" s="180" vm="3551">
        <f ca="1"/>
        <v>1387596</v>
      </c>
      <c r="Q2134" s="182">
        <f t="shared" ca="1" si="67"/>
        <v>-1.3708021337786036E-3</v>
      </c>
    </row>
    <row r="2135" spans="1:17" x14ac:dyDescent="0.25">
      <c r="A2135" s="178">
        <f t="shared" si="68"/>
        <v>2131</v>
      </c>
      <c r="B2135" s="178" vm="3543">
        <f ca="1"/>
        <v>45310</v>
      </c>
      <c r="C2135" s="178" vm="3544">
        <f ca="1"/>
        <v>101.35</v>
      </c>
      <c r="D2135" s="178" vm="3545">
        <f ca="1"/>
        <v>100.56</v>
      </c>
      <c r="E2135" s="178" vm="3546">
        <f ca="1"/>
        <v>102.04</v>
      </c>
      <c r="F2135" s="178" vm="3547">
        <f ca="1"/>
        <v>99.05</v>
      </c>
      <c r="G2135" s="178" vm="3548">
        <f ca="1"/>
        <v>813348</v>
      </c>
      <c r="I2135" s="178">
        <f ca="1"/>
        <v>379</v>
      </c>
      <c r="J2135" s="180" vm="3541">
        <f ca="1"/>
        <v>42766</v>
      </c>
      <c r="K2135" s="180" vm="3176">
        <f ca="1"/>
        <v>7.3</v>
      </c>
      <c r="L2135" s="180" vm="3281">
        <f ca="1"/>
        <v>7.09</v>
      </c>
      <c r="M2135" s="180" vm="3261">
        <f ca="1"/>
        <v>7.32</v>
      </c>
      <c r="N2135" s="180" vm="3533">
        <f ca="1"/>
        <v>7.02</v>
      </c>
      <c r="O2135" s="180" vm="3542">
        <f ca="1"/>
        <v>1194251</v>
      </c>
      <c r="Q2135" s="182">
        <f t="shared" ca="1" si="67"/>
        <v>9.6353119836720923E-3</v>
      </c>
    </row>
    <row r="2136" spans="1:17" x14ac:dyDescent="0.25">
      <c r="A2136" s="178">
        <f t="shared" si="68"/>
        <v>2132</v>
      </c>
      <c r="B2136" s="178" vm="3535">
        <f ca="1"/>
        <v>45313</v>
      </c>
      <c r="C2136" s="178" vm="3536">
        <f ca="1"/>
        <v>102.09</v>
      </c>
      <c r="D2136" s="178" vm="3537">
        <f ca="1"/>
        <v>102.73</v>
      </c>
      <c r="E2136" s="178" vm="3538">
        <f ca="1"/>
        <v>102.97</v>
      </c>
      <c r="F2136" s="178" vm="3539">
        <f ca="1"/>
        <v>100.9</v>
      </c>
      <c r="G2136" s="178" vm="3540">
        <f ca="1"/>
        <v>1234388</v>
      </c>
      <c r="I2136" s="178">
        <f ca="1"/>
        <v>378</v>
      </c>
      <c r="J2136" s="180" vm="3532">
        <f ca="1"/>
        <v>42765</v>
      </c>
      <c r="K2136" s="180" vm="3436">
        <f ca="1"/>
        <v>7.23</v>
      </c>
      <c r="L2136" s="180" vm="3260">
        <f ca="1"/>
        <v>7.17</v>
      </c>
      <c r="M2136" s="180" vm="3198">
        <f ca="1"/>
        <v>7.26</v>
      </c>
      <c r="N2136" s="180" vm="3533">
        <f ca="1"/>
        <v>7.02</v>
      </c>
      <c r="O2136" s="180" vm="3534">
        <f ca="1"/>
        <v>738319</v>
      </c>
      <c r="Q2136" s="182">
        <f t="shared" ca="1" si="67"/>
        <v>1.3840832659385552E-3</v>
      </c>
    </row>
    <row r="2137" spans="1:17" x14ac:dyDescent="0.25">
      <c r="A2137" s="178">
        <f t="shared" si="68"/>
        <v>2133</v>
      </c>
      <c r="B2137" s="178" vm="3527">
        <f ca="1"/>
        <v>45314</v>
      </c>
      <c r="C2137" s="178" vm="1729">
        <f ca="1"/>
        <v>101.99</v>
      </c>
      <c r="D2137" s="178" vm="3528">
        <f ca="1"/>
        <v>102.71</v>
      </c>
      <c r="E2137" s="178" vm="3529">
        <f ca="1"/>
        <v>103.44</v>
      </c>
      <c r="F2137" s="178" vm="3530">
        <f ca="1"/>
        <v>100.16</v>
      </c>
      <c r="G2137" s="178" vm="3531">
        <f ca="1"/>
        <v>1407970</v>
      </c>
      <c r="I2137" s="178">
        <f ca="1"/>
        <v>377</v>
      </c>
      <c r="J2137" s="180" vm="3523">
        <f ca="1"/>
        <v>42762</v>
      </c>
      <c r="K2137" s="180" vm="3435">
        <f ca="1"/>
        <v>7.22</v>
      </c>
      <c r="L2137" s="180" vm="3509">
        <f ca="1"/>
        <v>7.2</v>
      </c>
      <c r="M2137" s="180" vm="3524">
        <f ca="1"/>
        <v>7.2549999999999999</v>
      </c>
      <c r="N2137" s="180" vm="3525">
        <f ca="1"/>
        <v>7.1</v>
      </c>
      <c r="O2137" s="180" vm="3526">
        <f ca="1"/>
        <v>565902</v>
      </c>
      <c r="Q2137" s="182">
        <f t="shared" ca="1" si="67"/>
        <v>1.3860016078771529E-3</v>
      </c>
    </row>
    <row r="2138" spans="1:17" x14ac:dyDescent="0.25">
      <c r="A2138" s="178">
        <f t="shared" si="68"/>
        <v>2134</v>
      </c>
      <c r="B2138" s="178" vm="3519">
        <f ca="1"/>
        <v>45315</v>
      </c>
      <c r="C2138" s="178" vm="80">
        <f ca="1"/>
        <v>100.2</v>
      </c>
      <c r="D2138" s="178" vm="3520">
        <f ca="1"/>
        <v>102.69</v>
      </c>
      <c r="E2138" s="178" vm="3521">
        <f ca="1"/>
        <v>102.7936</v>
      </c>
      <c r="F2138" s="178" vm="3449">
        <f ca="1"/>
        <v>99.6</v>
      </c>
      <c r="G2138" s="178" vm="3522">
        <f ca="1"/>
        <v>1195695</v>
      </c>
      <c r="I2138" s="178">
        <f ca="1"/>
        <v>376</v>
      </c>
      <c r="J2138" s="180" vm="3516">
        <f ca="1"/>
        <v>42761</v>
      </c>
      <c r="K2138" s="180" vm="3242">
        <f ca="1"/>
        <v>7.21</v>
      </c>
      <c r="L2138" s="180" vm="3185">
        <f ca="1"/>
        <v>7.37</v>
      </c>
      <c r="M2138" s="180" vm="3517">
        <f ca="1"/>
        <v>7.4001000000000001</v>
      </c>
      <c r="N2138" s="180" vm="3271">
        <f ca="1"/>
        <v>7.18</v>
      </c>
      <c r="O2138" s="180" vm="3518">
        <f ca="1"/>
        <v>503036</v>
      </c>
      <c r="Q2138" s="182">
        <f t="shared" ca="1" si="67"/>
        <v>-1.5141376676362556E-2</v>
      </c>
    </row>
    <row r="2139" spans="1:17" x14ac:dyDescent="0.25">
      <c r="A2139" s="178">
        <f t="shared" si="68"/>
        <v>2135</v>
      </c>
      <c r="B2139" s="178" vm="3512">
        <f ca="1"/>
        <v>45316</v>
      </c>
      <c r="C2139" s="178" vm="269">
        <f ca="1"/>
        <v>100.66</v>
      </c>
      <c r="D2139" s="178" vm="990">
        <f ca="1"/>
        <v>100.92</v>
      </c>
      <c r="E2139" s="178" vm="3513">
        <f ca="1"/>
        <v>101.47620000000001</v>
      </c>
      <c r="F2139" s="178" vm="3514">
        <f ca="1"/>
        <v>99.25</v>
      </c>
      <c r="G2139" s="178" vm="3515">
        <f ca="1"/>
        <v>1311945</v>
      </c>
      <c r="I2139" s="178">
        <f ca="1"/>
        <v>375</v>
      </c>
      <c r="J2139" s="180" vm="3508">
        <f ca="1"/>
        <v>42760</v>
      </c>
      <c r="K2139" s="180" vm="3261">
        <f ca="1"/>
        <v>7.32</v>
      </c>
      <c r="L2139" s="180" vm="3509">
        <f ca="1"/>
        <v>7.2</v>
      </c>
      <c r="M2139" s="180" vm="3510">
        <f ca="1"/>
        <v>7.3650000000000002</v>
      </c>
      <c r="N2139" s="180" vm="3271">
        <f ca="1"/>
        <v>7.18</v>
      </c>
      <c r="O2139" s="180" vm="3511">
        <f ca="1"/>
        <v>964975</v>
      </c>
      <c r="Q2139" s="182">
        <f t="shared" ca="1" si="67"/>
        <v>1.7919156240264755E-2</v>
      </c>
    </row>
    <row r="2140" spans="1:17" x14ac:dyDescent="0.25">
      <c r="A2140" s="178">
        <f t="shared" si="68"/>
        <v>2136</v>
      </c>
      <c r="B2140" s="178" vm="3503">
        <f ca="1"/>
        <v>45317</v>
      </c>
      <c r="C2140" s="178" vm="1040">
        <f ca="1"/>
        <v>102.96</v>
      </c>
      <c r="D2140" s="178" vm="3504">
        <f ca="1"/>
        <v>102.45</v>
      </c>
      <c r="E2140" s="178" vm="3505">
        <f ca="1"/>
        <v>103.92</v>
      </c>
      <c r="F2140" s="178" vm="3506">
        <f ca="1"/>
        <v>101.74</v>
      </c>
      <c r="G2140" s="178" vm="3507">
        <f ca="1"/>
        <v>1639558</v>
      </c>
      <c r="I2140" s="178">
        <f ca="1"/>
        <v>374</v>
      </c>
      <c r="J2140" s="180" vm="3501">
        <f ca="1"/>
        <v>42759</v>
      </c>
      <c r="K2140" s="180" vm="3174">
        <f ca="1"/>
        <v>7.19</v>
      </c>
      <c r="L2140" s="180" vm="3175">
        <f ca="1"/>
        <v>7.07</v>
      </c>
      <c r="M2140" s="180" vm="3240">
        <f ca="1"/>
        <v>7.24</v>
      </c>
      <c r="N2140" s="180" vm="3426">
        <f ca="1"/>
        <v>7.04</v>
      </c>
      <c r="O2140" s="180" vm="3502">
        <f ca="1"/>
        <v>1440341</v>
      </c>
      <c r="Q2140" s="182">
        <f t="shared" ca="1" si="67"/>
        <v>1.6830691824473852E-2</v>
      </c>
    </row>
    <row r="2141" spans="1:17" x14ac:dyDescent="0.25">
      <c r="A2141" s="178">
        <f t="shared" si="68"/>
        <v>2137</v>
      </c>
      <c r="B2141" s="178" vm="3496">
        <f ca="1"/>
        <v>45320</v>
      </c>
      <c r="C2141" s="178" vm="3497">
        <f ca="1"/>
        <v>104.4</v>
      </c>
      <c r="D2141" s="178" vm="1086">
        <f ca="1"/>
        <v>103.15</v>
      </c>
      <c r="E2141" s="178" vm="3498">
        <f ca="1"/>
        <v>104.81</v>
      </c>
      <c r="F2141" s="178" vm="3499">
        <f ca="1"/>
        <v>103.07</v>
      </c>
      <c r="G2141" s="178" vm="3500">
        <f ca="1"/>
        <v>1718693</v>
      </c>
      <c r="I2141" s="178">
        <f ca="1"/>
        <v>373</v>
      </c>
      <c r="J2141" s="180" vm="3494">
        <f ca="1"/>
        <v>42758</v>
      </c>
      <c r="K2141" s="180" vm="3175">
        <f ca="1"/>
        <v>7.07</v>
      </c>
      <c r="L2141" s="180" vm="3174">
        <f ca="1"/>
        <v>7.19</v>
      </c>
      <c r="M2141" s="180" vm="3174">
        <f ca="1"/>
        <v>7.19</v>
      </c>
      <c r="N2141" s="180" vm="3165">
        <f ca="1"/>
        <v>6.98</v>
      </c>
      <c r="O2141" s="180" vm="3495">
        <f ca="1"/>
        <v>756374</v>
      </c>
      <c r="Q2141" s="182">
        <f t="shared" ca="1" si="67"/>
        <v>-1.264950106407286E-2</v>
      </c>
    </row>
    <row r="2142" spans="1:17" x14ac:dyDescent="0.25">
      <c r="A2142" s="178">
        <f t="shared" si="68"/>
        <v>2138</v>
      </c>
      <c r="B2142" s="178" vm="3488">
        <f ca="1"/>
        <v>45321</v>
      </c>
      <c r="C2142" s="178" vm="3489">
        <f ca="1"/>
        <v>103.94</v>
      </c>
      <c r="D2142" s="178" vm="3490">
        <f ca="1"/>
        <v>104.01</v>
      </c>
      <c r="E2142" s="178" vm="3491">
        <f ca="1"/>
        <v>104.43</v>
      </c>
      <c r="F2142" s="178" vm="3492">
        <f ca="1"/>
        <v>103.26</v>
      </c>
      <c r="G2142" s="178" vm="3493">
        <f ca="1"/>
        <v>1009243</v>
      </c>
      <c r="I2142" s="178">
        <f ca="1"/>
        <v>372</v>
      </c>
      <c r="J2142" s="180" vm="3485">
        <f ca="1"/>
        <v>42755</v>
      </c>
      <c r="K2142" s="180" vm="3409">
        <f ca="1"/>
        <v>7.16</v>
      </c>
      <c r="L2142" s="180" vm="3486">
        <f ca="1"/>
        <v>6.97</v>
      </c>
      <c r="M2142" s="180" vm="3271">
        <f ca="1"/>
        <v>7.18</v>
      </c>
      <c r="N2142" s="180" vm="3486">
        <f ca="1"/>
        <v>6.97</v>
      </c>
      <c r="O2142" s="180" vm="3487">
        <f ca="1"/>
        <v>603525</v>
      </c>
      <c r="Q2142" s="182">
        <f t="shared" ca="1" si="67"/>
        <v>2.5461064198273091E-2</v>
      </c>
    </row>
    <row r="2143" spans="1:17" x14ac:dyDescent="0.25">
      <c r="A2143" s="178">
        <f t="shared" si="68"/>
        <v>2139</v>
      </c>
      <c r="B2143" s="178" vm="3479">
        <f ca="1"/>
        <v>45322</v>
      </c>
      <c r="C2143" s="178" vm="3480">
        <f ca="1"/>
        <v>101.48</v>
      </c>
      <c r="D2143" s="178" vm="3481">
        <f ca="1"/>
        <v>103</v>
      </c>
      <c r="E2143" s="178" vm="3482">
        <f ca="1"/>
        <v>104.68</v>
      </c>
      <c r="F2143" s="178" vm="3483">
        <f ca="1"/>
        <v>101.41</v>
      </c>
      <c r="G2143" s="178" vm="3484">
        <f ca="1"/>
        <v>1278646</v>
      </c>
      <c r="I2143" s="178">
        <f ca="1"/>
        <v>371</v>
      </c>
      <c r="J2143" s="180" vm="3476">
        <f ca="1"/>
        <v>42754</v>
      </c>
      <c r="K2143" s="180" vm="3165">
        <f ca="1"/>
        <v>6.98</v>
      </c>
      <c r="L2143" s="180" vm="3271">
        <f ca="1"/>
        <v>7.18</v>
      </c>
      <c r="M2143" s="180" vm="3282">
        <f ca="1"/>
        <v>7.29</v>
      </c>
      <c r="N2143" s="180" vm="3477">
        <f ca="1"/>
        <v>6.94</v>
      </c>
      <c r="O2143" s="180" vm="3478">
        <f ca="1"/>
        <v>864768</v>
      </c>
      <c r="Q2143" s="182">
        <f t="shared" ca="1" si="67"/>
        <v>-2.8250466285851619E-2</v>
      </c>
    </row>
    <row r="2144" spans="1:17" x14ac:dyDescent="0.25">
      <c r="A2144" s="178">
        <f t="shared" si="68"/>
        <v>2140</v>
      </c>
      <c r="B2144" s="178" vm="3471">
        <f ca="1"/>
        <v>45323</v>
      </c>
      <c r="C2144" s="178" vm="1019">
        <f ca="1"/>
        <v>100.81</v>
      </c>
      <c r="D2144" s="178" vm="3472">
        <f ca="1"/>
        <v>103.04</v>
      </c>
      <c r="E2144" s="178" vm="3473">
        <f ca="1"/>
        <v>103.3199</v>
      </c>
      <c r="F2144" s="178" vm="3474">
        <f ca="1"/>
        <v>98.89</v>
      </c>
      <c r="G2144" s="178" vm="3475">
        <f ca="1"/>
        <v>1759214</v>
      </c>
      <c r="I2144" s="178">
        <f ca="1"/>
        <v>370</v>
      </c>
      <c r="J2144" s="180" vm="3469">
        <f ca="1"/>
        <v>42753</v>
      </c>
      <c r="K2144" s="180" vm="3271">
        <f ca="1"/>
        <v>7.18</v>
      </c>
      <c r="L2144" s="180" vm="3293">
        <f ca="1"/>
        <v>7.13</v>
      </c>
      <c r="M2144" s="180" vm="3174">
        <f ca="1"/>
        <v>7.19</v>
      </c>
      <c r="N2144" s="180" vm="3371">
        <f ca="1"/>
        <v>6.89</v>
      </c>
      <c r="O2144" s="180" vm="3470">
        <f ca="1"/>
        <v>968925</v>
      </c>
      <c r="Q2144" s="182">
        <f t="shared" ca="1" si="67"/>
        <v>8.3916576362483807E-3</v>
      </c>
    </row>
    <row r="2145" spans="1:17" x14ac:dyDescent="0.25">
      <c r="A2145" s="178">
        <f t="shared" si="68"/>
        <v>2141</v>
      </c>
      <c r="B2145" s="178" vm="3464">
        <f ca="1"/>
        <v>45324</v>
      </c>
      <c r="C2145" s="178" vm="3465">
        <f ca="1"/>
        <v>98.18</v>
      </c>
      <c r="D2145" s="178" vm="3466">
        <f ca="1"/>
        <v>99.58</v>
      </c>
      <c r="E2145" s="178" vm="3467">
        <f ca="1"/>
        <v>99.75</v>
      </c>
      <c r="F2145" s="178" vm="675">
        <f ca="1"/>
        <v>96.91</v>
      </c>
      <c r="G2145" s="178" vm="3468">
        <f ca="1"/>
        <v>1665911</v>
      </c>
      <c r="I2145" s="178">
        <f ca="1"/>
        <v>369</v>
      </c>
      <c r="J2145" s="180" vm="3461">
        <f ca="1"/>
        <v>42752</v>
      </c>
      <c r="K2145" s="180" vm="3408">
        <f ca="1"/>
        <v>7.12</v>
      </c>
      <c r="L2145" s="180" vm="3188">
        <f ca="1"/>
        <v>7.08</v>
      </c>
      <c r="M2145" s="180" vm="3242">
        <f ca="1"/>
        <v>7.21</v>
      </c>
      <c r="N2145" s="180" vm="3462">
        <f ca="1"/>
        <v>7.0265000000000004</v>
      </c>
      <c r="O2145" s="180" vm="3463">
        <f ca="1"/>
        <v>553044</v>
      </c>
      <c r="Q2145" s="182">
        <f t="shared" ca="1" si="67"/>
        <v>7.0472455154029223E-3</v>
      </c>
    </row>
    <row r="2146" spans="1:17" x14ac:dyDescent="0.25">
      <c r="A2146" s="178">
        <f t="shared" si="68"/>
        <v>2142</v>
      </c>
      <c r="B2146" s="178" vm="3455">
        <f ca="1"/>
        <v>45327</v>
      </c>
      <c r="C2146" s="178" vm="3456">
        <f ca="1"/>
        <v>96.21</v>
      </c>
      <c r="D2146" s="178" vm="3457">
        <f ca="1"/>
        <v>97.53</v>
      </c>
      <c r="E2146" s="178" vm="3458">
        <f ca="1"/>
        <v>97.71</v>
      </c>
      <c r="F2146" s="178" vm="3459">
        <f ca="1"/>
        <v>95.26</v>
      </c>
      <c r="G2146" s="178" vm="3460">
        <f ca="1"/>
        <v>922048</v>
      </c>
      <c r="I2146" s="178">
        <f ca="1"/>
        <v>368</v>
      </c>
      <c r="J2146" s="180" vm="3452">
        <f ca="1"/>
        <v>42748</v>
      </c>
      <c r="K2146" s="180" vm="3175">
        <f ca="1"/>
        <v>7.07</v>
      </c>
      <c r="L2146" s="180" vm="3417">
        <f ca="1"/>
        <v>7.06</v>
      </c>
      <c r="M2146" s="180" vm="3240">
        <f ca="1"/>
        <v>7.24</v>
      </c>
      <c r="N2146" s="180" vm="3453">
        <f ca="1"/>
        <v>6.9550000000000001</v>
      </c>
      <c r="O2146" s="180" vm="3454">
        <f ca="1"/>
        <v>656937</v>
      </c>
      <c r="Q2146" s="182">
        <f t="shared" ca="1" si="67"/>
        <v>2.8328630843041072E-3</v>
      </c>
    </row>
    <row r="2147" spans="1:17" x14ac:dyDescent="0.25">
      <c r="A2147" s="178">
        <f t="shared" si="68"/>
        <v>2143</v>
      </c>
      <c r="B2147" s="178" vm="3446">
        <f ca="1"/>
        <v>45328</v>
      </c>
      <c r="C2147" s="178" vm="3447">
        <f ca="1"/>
        <v>99</v>
      </c>
      <c r="D2147" s="178" vm="3448">
        <f ca="1"/>
        <v>96.484999999999999</v>
      </c>
      <c r="E2147" s="178" vm="3449">
        <f ca="1"/>
        <v>99.6</v>
      </c>
      <c r="F2147" s="178" vm="3450">
        <f ca="1"/>
        <v>94.5</v>
      </c>
      <c r="G2147" s="178" vm="3451">
        <f ca="1"/>
        <v>1004305</v>
      </c>
      <c r="I2147" s="178">
        <f ca="1"/>
        <v>367</v>
      </c>
      <c r="J2147" s="180" vm="3442">
        <f ca="1"/>
        <v>42747</v>
      </c>
      <c r="K2147" s="180" vm="3443">
        <f ca="1"/>
        <v>7.05</v>
      </c>
      <c r="L2147" s="180" vm="3293">
        <f ca="1"/>
        <v>7.13</v>
      </c>
      <c r="M2147" s="180" vm="3293">
        <f ca="1"/>
        <v>7.13</v>
      </c>
      <c r="N2147" s="180" vm="3444">
        <f ca="1"/>
        <v>6.9207000000000001</v>
      </c>
      <c r="O2147" s="180" vm="3445">
        <f ca="1"/>
        <v>791639</v>
      </c>
      <c r="Q2147" s="182">
        <f t="shared" ca="1" si="67"/>
        <v>-1.4084739881739085E-2</v>
      </c>
    </row>
    <row r="2148" spans="1:17" x14ac:dyDescent="0.25">
      <c r="A2148" s="178">
        <f t="shared" si="68"/>
        <v>2144</v>
      </c>
      <c r="B2148" s="178" vm="3439">
        <f ca="1"/>
        <v>45329</v>
      </c>
      <c r="C2148" s="178" vm="1324">
        <f ca="1"/>
        <v>99.97</v>
      </c>
      <c r="D2148" s="178" vm="3440">
        <f ca="1"/>
        <v>99.82</v>
      </c>
      <c r="E2148" s="178" vm="292">
        <f ca="1"/>
        <v>100.51</v>
      </c>
      <c r="F2148" s="178" vm="1218">
        <f ca="1"/>
        <v>97.86</v>
      </c>
      <c r="G2148" s="178" vm="3441">
        <f ca="1"/>
        <v>1020987</v>
      </c>
      <c r="I2148" s="178">
        <f ca="1"/>
        <v>366</v>
      </c>
      <c r="J2148" s="180" vm="3434">
        <f ca="1"/>
        <v>42746</v>
      </c>
      <c r="K2148" s="180" vm="3292">
        <f ca="1"/>
        <v>7.15</v>
      </c>
      <c r="L2148" s="180" vm="3435">
        <f ca="1"/>
        <v>7.22</v>
      </c>
      <c r="M2148" s="180" vm="3436">
        <f ca="1"/>
        <v>7.23</v>
      </c>
      <c r="N2148" s="180" vm="3437">
        <f ca="1"/>
        <v>7.0400999999999998</v>
      </c>
      <c r="O2148" s="180" vm="3438">
        <f ca="1"/>
        <v>652958</v>
      </c>
      <c r="Q2148" s="182">
        <f t="shared" ca="1" si="67"/>
        <v>-4.1870263542164643E-3</v>
      </c>
    </row>
    <row r="2149" spans="1:17" x14ac:dyDescent="0.25">
      <c r="A2149" s="178">
        <f t="shared" si="68"/>
        <v>2145</v>
      </c>
      <c r="B2149" s="178" vm="3428">
        <f ca="1"/>
        <v>45330</v>
      </c>
      <c r="C2149" s="178" vm="3429">
        <f ca="1"/>
        <v>104.31</v>
      </c>
      <c r="D2149" s="178" vm="3430">
        <f ca="1"/>
        <v>100.97</v>
      </c>
      <c r="E2149" s="178" vm="3431">
        <f ca="1"/>
        <v>104.37</v>
      </c>
      <c r="F2149" s="178" vm="3432">
        <f ca="1"/>
        <v>99.334299999999999</v>
      </c>
      <c r="G2149" s="178" vm="3433">
        <f ca="1"/>
        <v>1135996</v>
      </c>
      <c r="I2149" s="178">
        <f ca="1"/>
        <v>365</v>
      </c>
      <c r="J2149" s="180" vm="3425">
        <f ca="1"/>
        <v>42745</v>
      </c>
      <c r="K2149" s="180" vm="3271">
        <f ca="1"/>
        <v>7.18</v>
      </c>
      <c r="L2149" s="180" vm="3426">
        <f ca="1"/>
        <v>7.04</v>
      </c>
      <c r="M2149" s="180" vm="3282">
        <f ca="1"/>
        <v>7.29</v>
      </c>
      <c r="N2149" s="180" vm="3309">
        <f ca="1"/>
        <v>7.01</v>
      </c>
      <c r="O2149" s="180" vm="3427">
        <f ca="1"/>
        <v>581115</v>
      </c>
      <c r="Q2149" s="182">
        <f t="shared" ca="1" si="67"/>
        <v>1.6854331554982182E-2</v>
      </c>
    </row>
    <row r="2150" spans="1:17" x14ac:dyDescent="0.25">
      <c r="A2150" s="178">
        <f t="shared" si="68"/>
        <v>2146</v>
      </c>
      <c r="B2150" s="178" vm="3419">
        <f ca="1"/>
        <v>45331</v>
      </c>
      <c r="C2150" s="178" vm="3420">
        <f ca="1"/>
        <v>107.54</v>
      </c>
      <c r="D2150" s="178" vm="3421">
        <f ca="1"/>
        <v>105.1</v>
      </c>
      <c r="E2150" s="178" vm="3422">
        <f ca="1"/>
        <v>107.77</v>
      </c>
      <c r="F2150" s="178" vm="3423">
        <f ca="1"/>
        <v>104.62</v>
      </c>
      <c r="G2150" s="178" vm="3424">
        <f ca="1"/>
        <v>1263917</v>
      </c>
      <c r="I2150" s="178">
        <f ca="1"/>
        <v>364</v>
      </c>
      <c r="J2150" s="180" vm="3416">
        <f ca="1"/>
        <v>42744</v>
      </c>
      <c r="K2150" s="180" vm="3417">
        <f ca="1"/>
        <v>7.06</v>
      </c>
      <c r="L2150" s="180" vm="3162">
        <f ca="1"/>
        <v>7</v>
      </c>
      <c r="M2150" s="180" vm="3292">
        <f ca="1"/>
        <v>7.15</v>
      </c>
      <c r="N2150" s="180" vm="3350">
        <f ca="1"/>
        <v>6.9</v>
      </c>
      <c r="O2150" s="180" vm="3418">
        <f ca="1"/>
        <v>693331</v>
      </c>
      <c r="Q2150" s="182">
        <f t="shared" ca="1" si="67"/>
        <v>8.5349024498372859E-3</v>
      </c>
    </row>
    <row r="2151" spans="1:17" x14ac:dyDescent="0.25">
      <c r="A2151" s="178">
        <f t="shared" si="68"/>
        <v>2147</v>
      </c>
      <c r="B2151" s="178" vm="3411">
        <f ca="1"/>
        <v>45334</v>
      </c>
      <c r="C2151" s="178" vm="3412">
        <f ca="1"/>
        <v>110.08</v>
      </c>
      <c r="D2151" s="178" vm="3413">
        <f ca="1"/>
        <v>108.14</v>
      </c>
      <c r="E2151" s="178" vm="3414">
        <f ca="1"/>
        <v>112.41</v>
      </c>
      <c r="F2151" s="178" vm="1770">
        <f ca="1"/>
        <v>108</v>
      </c>
      <c r="G2151" s="178" vm="3415">
        <f ca="1"/>
        <v>1554139</v>
      </c>
      <c r="I2151" s="178">
        <f ca="1"/>
        <v>363</v>
      </c>
      <c r="J2151" s="180" vm="3407">
        <f ca="1"/>
        <v>42741</v>
      </c>
      <c r="K2151" s="180" vm="3162">
        <f ca="1"/>
        <v>7</v>
      </c>
      <c r="L2151" s="180" vm="3408">
        <f ca="1"/>
        <v>7.12</v>
      </c>
      <c r="M2151" s="180" vm="3409">
        <f ca="1"/>
        <v>7.16</v>
      </c>
      <c r="N2151" s="180" vm="3380">
        <f ca="1"/>
        <v>6.95</v>
      </c>
      <c r="O2151" s="180" vm="3410">
        <f ca="1"/>
        <v>553189</v>
      </c>
      <c r="Q2151" s="182">
        <f t="shared" ca="1" si="67"/>
        <v>-1.1363758650315095E-2</v>
      </c>
    </row>
    <row r="2152" spans="1:17" x14ac:dyDescent="0.25">
      <c r="A2152" s="178">
        <f t="shared" si="68"/>
        <v>2148</v>
      </c>
      <c r="B2152" s="178" vm="3402">
        <f ca="1"/>
        <v>45335</v>
      </c>
      <c r="C2152" s="178" vm="3403">
        <f ca="1"/>
        <v>106.94</v>
      </c>
      <c r="D2152" s="178" vm="3404">
        <f ca="1"/>
        <v>105.4</v>
      </c>
      <c r="E2152" s="178" vm="1568">
        <f ca="1"/>
        <v>108.5</v>
      </c>
      <c r="F2152" s="178" vm="3405">
        <f ca="1"/>
        <v>104.6352</v>
      </c>
      <c r="G2152" s="178" vm="3406">
        <f ca="1"/>
        <v>1370148</v>
      </c>
      <c r="I2152" s="178">
        <f ca="1"/>
        <v>362</v>
      </c>
      <c r="J2152" s="180" vm="3399">
        <f ca="1"/>
        <v>42740</v>
      </c>
      <c r="K2152" s="180" vm="3188">
        <f ca="1"/>
        <v>7.08</v>
      </c>
      <c r="L2152" s="180" vm="3292">
        <f ca="1"/>
        <v>7.15</v>
      </c>
      <c r="M2152" s="180" vm="3292">
        <f ca="1"/>
        <v>7.15</v>
      </c>
      <c r="N2152" s="180" vm="3400">
        <f ca="1"/>
        <v>6.8849999999999998</v>
      </c>
      <c r="O2152" s="180" vm="3401">
        <f ca="1"/>
        <v>1389124</v>
      </c>
      <c r="Q2152" s="182">
        <f t="shared" ca="1" si="67"/>
        <v>-8.4388686458645949E-3</v>
      </c>
    </row>
    <row r="2153" spans="1:17" x14ac:dyDescent="0.25">
      <c r="A2153" s="178">
        <f t="shared" si="68"/>
        <v>2149</v>
      </c>
      <c r="B2153" s="178" vm="3393">
        <f ca="1"/>
        <v>45336</v>
      </c>
      <c r="C2153" s="178" vm="3394">
        <f ca="1"/>
        <v>108.37</v>
      </c>
      <c r="D2153" s="178" vm="3395">
        <f ca="1"/>
        <v>108.99</v>
      </c>
      <c r="E2153" s="178" vm="3396">
        <f ca="1"/>
        <v>109.66500000000001</v>
      </c>
      <c r="F2153" s="178" vm="3397">
        <f ca="1"/>
        <v>106.02</v>
      </c>
      <c r="G2153" s="178" vm="3398">
        <f ca="1"/>
        <v>1944271</v>
      </c>
      <c r="I2153" s="178">
        <f ca="1"/>
        <v>361</v>
      </c>
      <c r="J2153" s="180" vm="3390">
        <f ca="1"/>
        <v>42739</v>
      </c>
      <c r="K2153" s="180" vm="3186">
        <f ca="1"/>
        <v>7.14</v>
      </c>
      <c r="L2153" s="180" vm="3162">
        <f ca="1"/>
        <v>7</v>
      </c>
      <c r="M2153" s="180" vm="3391">
        <f ca="1"/>
        <v>7.25</v>
      </c>
      <c r="N2153" s="180" vm="3162">
        <f ca="1"/>
        <v>7</v>
      </c>
      <c r="O2153" s="180" vm="3392">
        <f ca="1"/>
        <v>1034640</v>
      </c>
      <c r="Q2153" s="182">
        <f t="shared" ca="1" si="67"/>
        <v>2.6971116774792175E-2</v>
      </c>
    </row>
    <row r="2154" spans="1:17" x14ac:dyDescent="0.25">
      <c r="A2154" s="178">
        <f t="shared" si="68"/>
        <v>2150</v>
      </c>
      <c r="B2154" s="178" vm="3384">
        <f ca="1"/>
        <v>45337</v>
      </c>
      <c r="C2154" s="178" vm="3385">
        <f ca="1"/>
        <v>121.63</v>
      </c>
      <c r="D2154" s="178" vm="3386">
        <f ca="1"/>
        <v>116.66</v>
      </c>
      <c r="E2154" s="178" vm="3387">
        <f ca="1"/>
        <v>122.69</v>
      </c>
      <c r="F2154" s="178" vm="3388">
        <f ca="1"/>
        <v>112.32129999999999</v>
      </c>
      <c r="G2154" s="178" vm="3389">
        <f ca="1"/>
        <v>4853610</v>
      </c>
      <c r="I2154" s="178">
        <f ca="1"/>
        <v>360</v>
      </c>
      <c r="J2154" s="180" vm="3379">
        <f ca="1"/>
        <v>42738</v>
      </c>
      <c r="K2154" s="180" vm="3380">
        <f ca="1"/>
        <v>6.95</v>
      </c>
      <c r="L2154" s="180" vm="3381">
        <f ca="1"/>
        <v>6.96</v>
      </c>
      <c r="M2154" s="180" vm="3382">
        <f ca="1"/>
        <v>7.125</v>
      </c>
      <c r="N2154" s="180" vm="3327">
        <f ca="1"/>
        <v>6.8</v>
      </c>
      <c r="O2154" s="180" vm="3383">
        <f ca="1"/>
        <v>1235099</v>
      </c>
      <c r="Q2154" s="182">
        <f t="shared" ca="1" si="67"/>
        <v>1.3034217838906906E-2</v>
      </c>
    </row>
    <row r="2155" spans="1:17" x14ac:dyDescent="0.25">
      <c r="A2155" s="178">
        <f t="shared" si="68"/>
        <v>2151</v>
      </c>
      <c r="B2155" s="178" vm="3373">
        <f ca="1"/>
        <v>45338</v>
      </c>
      <c r="C2155" s="178" vm="3374">
        <f ca="1"/>
        <v>118.98</v>
      </c>
      <c r="D2155" s="178" vm="3375">
        <f ca="1"/>
        <v>120.58</v>
      </c>
      <c r="E2155" s="178" vm="3376">
        <f ca="1"/>
        <v>121.13</v>
      </c>
      <c r="F2155" s="178" vm="3377">
        <f ca="1"/>
        <v>117.69</v>
      </c>
      <c r="G2155" s="178" vm="3378">
        <f ca="1"/>
        <v>1888107</v>
      </c>
      <c r="I2155" s="178">
        <f ca="1"/>
        <v>359</v>
      </c>
      <c r="J2155" s="180" vm="3369">
        <f ca="1"/>
        <v>42734</v>
      </c>
      <c r="K2155" s="180" vm="3370">
        <f ca="1"/>
        <v>6.86</v>
      </c>
      <c r="L2155" s="180" vm="3360">
        <f ca="1"/>
        <v>6.85</v>
      </c>
      <c r="M2155" s="180" vm="3371">
        <f ca="1"/>
        <v>6.89</v>
      </c>
      <c r="N2155" s="180" vm="3318">
        <f ca="1"/>
        <v>6.73</v>
      </c>
      <c r="O2155" s="180" vm="3372">
        <f ca="1"/>
        <v>825968</v>
      </c>
      <c r="Q2155" s="182">
        <f t="shared" ca="1" si="67"/>
        <v>1.4587894636600882E-3</v>
      </c>
    </row>
    <row r="2156" spans="1:17" x14ac:dyDescent="0.25">
      <c r="A2156" s="178">
        <f t="shared" si="68"/>
        <v>2152</v>
      </c>
      <c r="B2156" s="178" vm="3363">
        <f ca="1"/>
        <v>45342</v>
      </c>
      <c r="C2156" s="178" vm="3364">
        <f ca="1"/>
        <v>115.59</v>
      </c>
      <c r="D2156" s="178" vm="3365">
        <f ca="1"/>
        <v>117.08</v>
      </c>
      <c r="E2156" s="178" vm="3366">
        <f ca="1"/>
        <v>117.83</v>
      </c>
      <c r="F2156" s="178" vm="3367">
        <f ca="1"/>
        <v>113.7</v>
      </c>
      <c r="G2156" s="178" vm="3368">
        <f ca="1"/>
        <v>1482288</v>
      </c>
      <c r="I2156" s="178">
        <f ca="1"/>
        <v>358</v>
      </c>
      <c r="J2156" s="180" vm="3359">
        <f ca="1"/>
        <v>42733</v>
      </c>
      <c r="K2156" s="180" vm="3360">
        <f ca="1"/>
        <v>6.85</v>
      </c>
      <c r="L2156" s="180" vm="3360">
        <f ca="1"/>
        <v>6.85</v>
      </c>
      <c r="M2156" s="180" vm="3361">
        <f ca="1"/>
        <v>6.99</v>
      </c>
      <c r="N2156" s="180" vm="3340">
        <f ca="1"/>
        <v>6.77</v>
      </c>
      <c r="O2156" s="180" vm="3362">
        <f ca="1"/>
        <v>497511</v>
      </c>
      <c r="Q2156" s="182">
        <f t="shared" ca="1" si="67"/>
        <v>-2.9154539601241309E-3</v>
      </c>
    </row>
    <row r="2157" spans="1:17" x14ac:dyDescent="0.25">
      <c r="A2157" s="178">
        <f t="shared" si="68"/>
        <v>2153</v>
      </c>
      <c r="B2157" s="178" vm="3353">
        <f ca="1"/>
        <v>45343</v>
      </c>
      <c r="C2157" s="178" vm="3354">
        <f ca="1"/>
        <v>115.72</v>
      </c>
      <c r="D2157" s="178" vm="3355">
        <f ca="1"/>
        <v>113.89</v>
      </c>
      <c r="E2157" s="178" vm="3356">
        <f ca="1"/>
        <v>116.22</v>
      </c>
      <c r="F2157" s="178" vm="3357">
        <f ca="1"/>
        <v>113.32</v>
      </c>
      <c r="G2157" s="178" vm="3358">
        <f ca="1"/>
        <v>861231</v>
      </c>
      <c r="I2157" s="178">
        <f ca="1"/>
        <v>357</v>
      </c>
      <c r="J2157" s="180" vm="3349">
        <f ca="1"/>
        <v>42732</v>
      </c>
      <c r="K2157" s="180" vm="3339">
        <f ca="1"/>
        <v>6.87</v>
      </c>
      <c r="L2157" s="180" vm="3350">
        <f ca="1"/>
        <v>6.9</v>
      </c>
      <c r="M2157" s="180" vm="3350">
        <f ca="1"/>
        <v>6.9</v>
      </c>
      <c r="N2157" s="180" vm="3351">
        <f ca="1"/>
        <v>6.7</v>
      </c>
      <c r="O2157" s="180" vm="3352">
        <f ca="1"/>
        <v>564488</v>
      </c>
      <c r="Q2157" s="182">
        <f t="shared" ca="1" si="67"/>
        <v>0</v>
      </c>
    </row>
    <row r="2158" spans="1:17" x14ac:dyDescent="0.25">
      <c r="A2158" s="178">
        <f t="shared" si="68"/>
        <v>2154</v>
      </c>
      <c r="B2158" s="178" vm="3343">
        <f ca="1"/>
        <v>45344</v>
      </c>
      <c r="C2158" s="178" vm="3344">
        <f ca="1"/>
        <v>117.29</v>
      </c>
      <c r="D2158" s="178" vm="3345">
        <f ca="1"/>
        <v>116.65</v>
      </c>
      <c r="E2158" s="178" vm="3346">
        <f ca="1"/>
        <v>118.53</v>
      </c>
      <c r="F2158" s="178" vm="3347">
        <f ca="1"/>
        <v>116.105</v>
      </c>
      <c r="G2158" s="178" vm="3348">
        <f ca="1"/>
        <v>1272503</v>
      </c>
      <c r="I2158" s="178">
        <f ca="1"/>
        <v>356</v>
      </c>
      <c r="J2158" s="180" vm="3338">
        <f ca="1"/>
        <v>42731</v>
      </c>
      <c r="K2158" s="180" vm="3339">
        <f ca="1"/>
        <v>6.87</v>
      </c>
      <c r="L2158" s="180" vm="3340">
        <f ca="1"/>
        <v>6.77</v>
      </c>
      <c r="M2158" s="180" vm="3341">
        <f ca="1"/>
        <v>6.92</v>
      </c>
      <c r="N2158" s="180" vm="3340">
        <f ca="1"/>
        <v>6.77</v>
      </c>
      <c r="O2158" s="180" vm="3342">
        <f ca="1"/>
        <v>428516</v>
      </c>
      <c r="Q2158" s="182">
        <f t="shared" ca="1" si="67"/>
        <v>1.0241494052196921E-2</v>
      </c>
    </row>
    <row r="2159" spans="1:17" x14ac:dyDescent="0.25">
      <c r="A2159" s="178">
        <f t="shared" si="68"/>
        <v>2155</v>
      </c>
      <c r="B2159" s="178" vm="3332">
        <f ca="1"/>
        <v>45345</v>
      </c>
      <c r="C2159" s="178" vm="3333">
        <f ca="1"/>
        <v>118.31</v>
      </c>
      <c r="D2159" s="178" vm="3334">
        <f ca="1"/>
        <v>117.28</v>
      </c>
      <c r="E2159" s="178" vm="3335">
        <f ca="1"/>
        <v>119.44</v>
      </c>
      <c r="F2159" s="178" vm="3336">
        <f ca="1"/>
        <v>117.18</v>
      </c>
      <c r="G2159" s="178" vm="3337">
        <f ca="1"/>
        <v>891902</v>
      </c>
      <c r="I2159" s="178">
        <f ca="1"/>
        <v>355</v>
      </c>
      <c r="J2159" s="180" vm="3326">
        <f ca="1"/>
        <v>42727</v>
      </c>
      <c r="K2159" s="180" vm="3327">
        <f ca="1"/>
        <v>6.8</v>
      </c>
      <c r="L2159" s="180" vm="3328">
        <f ca="1"/>
        <v>6.75</v>
      </c>
      <c r="M2159" s="180" vm="3329">
        <f ca="1"/>
        <v>6.875</v>
      </c>
      <c r="N2159" s="180" vm="3330">
        <f ca="1"/>
        <v>6.7249999999999996</v>
      </c>
      <c r="O2159" s="180" vm="3331">
        <f ca="1"/>
        <v>480965</v>
      </c>
      <c r="Q2159" s="182">
        <f t="shared" ca="1" si="67"/>
        <v>5.899722127188322E-3</v>
      </c>
    </row>
    <row r="2160" spans="1:17" x14ac:dyDescent="0.25">
      <c r="A2160" s="178">
        <f t="shared" si="68"/>
        <v>2156</v>
      </c>
      <c r="B2160" s="178" vm="3320">
        <f ca="1"/>
        <v>45348</v>
      </c>
      <c r="C2160" s="178" vm="3321">
        <f ca="1"/>
        <v>119.88</v>
      </c>
      <c r="D2160" s="178" vm="3322">
        <f ca="1"/>
        <v>118.75</v>
      </c>
      <c r="E2160" s="178" vm="3323">
        <f ca="1"/>
        <v>120.43</v>
      </c>
      <c r="F2160" s="178" vm="3324">
        <f ca="1"/>
        <v>118.045</v>
      </c>
      <c r="G2160" s="178" vm="3325">
        <f ca="1"/>
        <v>1099025</v>
      </c>
      <c r="I2160" s="178">
        <f ca="1"/>
        <v>354</v>
      </c>
      <c r="J2160" s="180" vm="3316">
        <f ca="1"/>
        <v>42726</v>
      </c>
      <c r="K2160" s="180" vm="3317">
        <f ca="1"/>
        <v>6.76</v>
      </c>
      <c r="L2160" s="180" vm="3188">
        <f ca="1"/>
        <v>7.08</v>
      </c>
      <c r="M2160" s="180" vm="3188">
        <f ca="1"/>
        <v>7.08</v>
      </c>
      <c r="N2160" s="180" vm="3318">
        <f ca="1"/>
        <v>6.73</v>
      </c>
      <c r="O2160" s="180" vm="3319">
        <f ca="1"/>
        <v>871677</v>
      </c>
      <c r="Q2160" s="182">
        <f t="shared" ca="1" si="67"/>
        <v>-4.6251017650755698E-2</v>
      </c>
    </row>
    <row r="2161" spans="1:17" x14ac:dyDescent="0.25">
      <c r="A2161" s="178">
        <f t="shared" si="68"/>
        <v>2157</v>
      </c>
      <c r="B2161" s="178" vm="3311">
        <f ca="1"/>
        <v>45349</v>
      </c>
      <c r="C2161" s="178" vm="3312">
        <f ca="1"/>
        <v>121.09</v>
      </c>
      <c r="D2161" s="178" vm="3313">
        <f ca="1"/>
        <v>118.52</v>
      </c>
      <c r="E2161" s="178" vm="3314">
        <f ca="1"/>
        <v>121.64</v>
      </c>
      <c r="F2161" s="178" vm="3313">
        <f ca="1"/>
        <v>118.52</v>
      </c>
      <c r="G2161" s="178" vm="3315">
        <f ca="1"/>
        <v>1189869</v>
      </c>
      <c r="I2161" s="178">
        <f ca="1"/>
        <v>353</v>
      </c>
      <c r="J2161" s="180" vm="3308">
        <f ca="1"/>
        <v>42725</v>
      </c>
      <c r="K2161" s="180" vm="3188">
        <f ca="1"/>
        <v>7.08</v>
      </c>
      <c r="L2161" s="180" vm="3281">
        <f ca="1"/>
        <v>7.09</v>
      </c>
      <c r="M2161" s="180" vm="3271">
        <f ca="1"/>
        <v>7.18</v>
      </c>
      <c r="N2161" s="180" vm="3309">
        <f ca="1"/>
        <v>7.01</v>
      </c>
      <c r="O2161" s="180" vm="3310">
        <f ca="1"/>
        <v>546266</v>
      </c>
      <c r="Q2161" s="182">
        <f t="shared" ca="1" si="67"/>
        <v>-8.4388686458645949E-3</v>
      </c>
    </row>
    <row r="2162" spans="1:17" x14ac:dyDescent="0.25">
      <c r="A2162" s="178">
        <f t="shared" si="68"/>
        <v>2158</v>
      </c>
      <c r="B2162" s="178" vm="3303">
        <f ca="1"/>
        <v>45350</v>
      </c>
      <c r="C2162" s="178" vm="3304">
        <f ca="1"/>
        <v>123.26</v>
      </c>
      <c r="D2162" s="178" vm="3305">
        <f ca="1"/>
        <v>120.17</v>
      </c>
      <c r="E2162" s="178" vm="2909">
        <f ca="1"/>
        <v>124.42</v>
      </c>
      <c r="F2162" s="178" vm="3306">
        <f ca="1"/>
        <v>119.86320000000001</v>
      </c>
      <c r="G2162" s="178" vm="3307">
        <f ca="1"/>
        <v>1015745</v>
      </c>
      <c r="I2162" s="178">
        <f ca="1"/>
        <v>352</v>
      </c>
      <c r="J2162" s="180" vm="3300">
        <f ca="1"/>
        <v>42724</v>
      </c>
      <c r="K2162" s="180" vm="3186">
        <f ca="1"/>
        <v>7.14</v>
      </c>
      <c r="L2162" s="180" vm="3260">
        <f ca="1"/>
        <v>7.17</v>
      </c>
      <c r="M2162" s="180" vm="3176">
        <f ca="1"/>
        <v>7.3</v>
      </c>
      <c r="N2162" s="180" vm="3301">
        <f ca="1"/>
        <v>7.085</v>
      </c>
      <c r="O2162" s="180" vm="3302">
        <f ca="1"/>
        <v>533169</v>
      </c>
      <c r="Q2162" s="182">
        <f t="shared" ca="1" si="67"/>
        <v>-1.3995803544233545E-3</v>
      </c>
    </row>
    <row r="2163" spans="1:17" x14ac:dyDescent="0.25">
      <c r="A2163" s="178">
        <f t="shared" si="68"/>
        <v>2159</v>
      </c>
      <c r="B2163" s="178" vm="3295">
        <f ca="1"/>
        <v>45351</v>
      </c>
      <c r="C2163" s="178" vm="3296">
        <f ca="1"/>
        <v>122.25</v>
      </c>
      <c r="D2163" s="178" vm="3297">
        <f ca="1"/>
        <v>124.7</v>
      </c>
      <c r="E2163" s="178" vm="3298">
        <f ca="1"/>
        <v>125.5</v>
      </c>
      <c r="F2163" s="178" vm="3299">
        <f ca="1"/>
        <v>121.87</v>
      </c>
      <c r="G2163" s="178" vm="2866">
        <f ca="1"/>
        <v>1423386</v>
      </c>
      <c r="I2163" s="178">
        <f ca="1"/>
        <v>351</v>
      </c>
      <c r="J2163" s="180" vm="3291">
        <f ca="1"/>
        <v>42723</v>
      </c>
      <c r="K2163" s="180" vm="3292">
        <f ca="1"/>
        <v>7.15</v>
      </c>
      <c r="L2163" s="180" vm="3293">
        <f ca="1"/>
        <v>7.13</v>
      </c>
      <c r="M2163" s="180" vm="3198">
        <f ca="1"/>
        <v>7.26</v>
      </c>
      <c r="N2163" s="180" vm="3283">
        <f ca="1"/>
        <v>7.03</v>
      </c>
      <c r="O2163" s="180" vm="3294">
        <f ca="1"/>
        <v>743967</v>
      </c>
      <c r="Q2163" s="182">
        <f t="shared" ca="1" si="67"/>
        <v>8.427016161880142E-3</v>
      </c>
    </row>
    <row r="2164" spans="1:17" x14ac:dyDescent="0.25">
      <c r="A2164" s="178">
        <f t="shared" si="68"/>
        <v>2160</v>
      </c>
      <c r="B2164" s="178" vm="3285">
        <f ca="1"/>
        <v>45352</v>
      </c>
      <c r="C2164" s="178" vm="3286">
        <f ca="1"/>
        <v>124.81</v>
      </c>
      <c r="D2164" s="178" vm="3287">
        <f ca="1"/>
        <v>123.57</v>
      </c>
      <c r="E2164" s="178" vm="3288">
        <f ca="1"/>
        <v>126.03</v>
      </c>
      <c r="F2164" s="178" vm="3289">
        <f ca="1"/>
        <v>122.09</v>
      </c>
      <c r="G2164" s="178" vm="3290">
        <f ca="1"/>
        <v>1084491</v>
      </c>
      <c r="I2164" s="178">
        <f ca="1"/>
        <v>350</v>
      </c>
      <c r="J2164" s="180" vm="3280">
        <f ca="1"/>
        <v>42720</v>
      </c>
      <c r="K2164" s="180" vm="3281">
        <f ca="1"/>
        <v>7.09</v>
      </c>
      <c r="L2164" s="180" vm="3271">
        <f ca="1"/>
        <v>7.18</v>
      </c>
      <c r="M2164" s="180" vm="3282">
        <f ca="1"/>
        <v>7.29</v>
      </c>
      <c r="N2164" s="180" vm="3283">
        <f ca="1"/>
        <v>7.03</v>
      </c>
      <c r="O2164" s="180" vm="3284">
        <f ca="1"/>
        <v>1759838</v>
      </c>
      <c r="Q2164" s="182">
        <f t="shared" ca="1" si="67"/>
        <v>-1.2614042516096716E-2</v>
      </c>
    </row>
    <row r="2165" spans="1:17" x14ac:dyDescent="0.25">
      <c r="A2165" s="178">
        <f t="shared" si="68"/>
        <v>2161</v>
      </c>
      <c r="B2165" s="178" vm="3275">
        <f ca="1"/>
        <v>45355</v>
      </c>
      <c r="C2165" s="178" vm="3276">
        <f ca="1"/>
        <v>124.59</v>
      </c>
      <c r="D2165" s="178" vm="3201">
        <f ca="1"/>
        <v>125.99</v>
      </c>
      <c r="E2165" s="178" vm="3277">
        <f ca="1"/>
        <v>126.04</v>
      </c>
      <c r="F2165" s="178" vm="3278">
        <f ca="1"/>
        <v>123.21</v>
      </c>
      <c r="G2165" s="178" vm="3279">
        <f ca="1"/>
        <v>1039621</v>
      </c>
      <c r="I2165" s="178">
        <f ca="1"/>
        <v>349</v>
      </c>
      <c r="J2165" s="180" vm="3270">
        <f ca="1"/>
        <v>42719</v>
      </c>
      <c r="K2165" s="180" vm="3271">
        <f ca="1"/>
        <v>7.18</v>
      </c>
      <c r="L2165" s="180" vm="3271">
        <f ca="1"/>
        <v>7.18</v>
      </c>
      <c r="M2165" s="180" vm="3272">
        <f ca="1"/>
        <v>7.28</v>
      </c>
      <c r="N2165" s="180" vm="3273">
        <f ca="1"/>
        <v>6.9635999999999996</v>
      </c>
      <c r="O2165" s="180" vm="3274">
        <f ca="1"/>
        <v>1457437</v>
      </c>
      <c r="Q2165" s="182">
        <f t="shared" ca="1" si="67"/>
        <v>1.3937284486038831E-3</v>
      </c>
    </row>
    <row r="2166" spans="1:17" x14ac:dyDescent="0.25">
      <c r="A2166" s="178">
        <f t="shared" si="68"/>
        <v>2162</v>
      </c>
      <c r="B2166" s="178" vm="3264">
        <f ca="1"/>
        <v>45356</v>
      </c>
      <c r="C2166" s="178" vm="3265">
        <f ca="1"/>
        <v>122.02</v>
      </c>
      <c r="D2166" s="178" vm="3266">
        <f ca="1"/>
        <v>123.14</v>
      </c>
      <c r="E2166" s="178" vm="3267">
        <f ca="1"/>
        <v>124.73</v>
      </c>
      <c r="F2166" s="178" vm="3268">
        <f ca="1"/>
        <v>121.36</v>
      </c>
      <c r="G2166" s="178" vm="3269">
        <f ca="1"/>
        <v>1171398</v>
      </c>
      <c r="I2166" s="178">
        <f ca="1"/>
        <v>348</v>
      </c>
      <c r="J2166" s="180" vm="3259">
        <f ca="1"/>
        <v>42718</v>
      </c>
      <c r="K2166" s="180" vm="3260">
        <f ca="1"/>
        <v>7.17</v>
      </c>
      <c r="L2166" s="180" vm="3261">
        <f ca="1"/>
        <v>7.32</v>
      </c>
      <c r="M2166" s="180" vm="3196">
        <f ca="1"/>
        <v>7.39</v>
      </c>
      <c r="N2166" s="180" vm="3262">
        <f ca="1"/>
        <v>7.1245000000000003</v>
      </c>
      <c r="O2166" s="180" vm="3263">
        <f ca="1"/>
        <v>1149774</v>
      </c>
      <c r="Q2166" s="182">
        <f t="shared" ca="1" si="67"/>
        <v>-2.4794658613216277E-2</v>
      </c>
    </row>
    <row r="2167" spans="1:17" x14ac:dyDescent="0.25">
      <c r="A2167" s="178">
        <f t="shared" si="68"/>
        <v>2163</v>
      </c>
      <c r="B2167" s="178" vm="3253">
        <f ca="1"/>
        <v>45357</v>
      </c>
      <c r="C2167" s="178" vm="3254">
        <f ca="1"/>
        <v>120.39</v>
      </c>
      <c r="D2167" s="178" vm="3255">
        <f ca="1"/>
        <v>123.5</v>
      </c>
      <c r="E2167" s="178" vm="3256">
        <f ca="1"/>
        <v>123.8018</v>
      </c>
      <c r="F2167" s="178" vm="3257">
        <f ca="1"/>
        <v>120.31</v>
      </c>
      <c r="G2167" s="178" vm="3258">
        <f ca="1"/>
        <v>689700</v>
      </c>
      <c r="I2167" s="178">
        <f ca="1"/>
        <v>347</v>
      </c>
      <c r="J2167" s="180" vm="3249">
        <f ca="1"/>
        <v>42717</v>
      </c>
      <c r="K2167" s="180" vm="3002">
        <f ca="1"/>
        <v>7.35</v>
      </c>
      <c r="L2167" s="180" vm="3207">
        <f ca="1"/>
        <v>7.33</v>
      </c>
      <c r="M2167" s="180" vm="3250">
        <f ca="1"/>
        <v>7.5750000000000002</v>
      </c>
      <c r="N2167" s="180" vm="3251">
        <f ca="1"/>
        <v>7.27</v>
      </c>
      <c r="O2167" s="180" vm="3252">
        <f ca="1"/>
        <v>1183551</v>
      </c>
      <c r="Q2167" s="182">
        <f t="shared" ca="1" si="67"/>
        <v>1.5079106827120299E-2</v>
      </c>
    </row>
    <row r="2168" spans="1:17" x14ac:dyDescent="0.25">
      <c r="A2168" s="178">
        <f t="shared" si="68"/>
        <v>2164</v>
      </c>
      <c r="B2168" s="178" vm="3244">
        <f ca="1"/>
        <v>45358</v>
      </c>
      <c r="C2168" s="178" vm="3245">
        <f ca="1"/>
        <v>124</v>
      </c>
      <c r="D2168" s="178" vm="3246">
        <f ca="1"/>
        <v>120.24</v>
      </c>
      <c r="E2168" s="178" vm="3247">
        <f ca="1"/>
        <v>124.795</v>
      </c>
      <c r="F2168" s="178" vm="3246">
        <f ca="1"/>
        <v>120.24</v>
      </c>
      <c r="G2168" s="178" vm="3248">
        <f ca="1"/>
        <v>1152647</v>
      </c>
      <c r="I2168" s="178">
        <f ca="1"/>
        <v>346</v>
      </c>
      <c r="J2168" s="180" vm="3239">
        <f ca="1"/>
        <v>42716</v>
      </c>
      <c r="K2168" s="180" vm="3240">
        <f ca="1"/>
        <v>7.24</v>
      </c>
      <c r="L2168" s="180" vm="3241">
        <f ca="1"/>
        <v>7.52</v>
      </c>
      <c r="M2168" s="180" vm="2934">
        <f ca="1"/>
        <v>7.67</v>
      </c>
      <c r="N2168" s="180" vm="3242">
        <f ca="1"/>
        <v>7.21</v>
      </c>
      <c r="O2168" s="180" vm="3243">
        <f ca="1"/>
        <v>848705</v>
      </c>
      <c r="Q2168" s="182">
        <f t="shared" ca="1" si="67"/>
        <v>-4.9841965475969488E-2</v>
      </c>
    </row>
    <row r="2169" spans="1:17" x14ac:dyDescent="0.25">
      <c r="A2169" s="178">
        <f t="shared" si="68"/>
        <v>2165</v>
      </c>
      <c r="B2169" s="178" vm="3234">
        <f ca="1"/>
        <v>45359</v>
      </c>
      <c r="C2169" s="178" vm="3235">
        <f ca="1"/>
        <v>125.04</v>
      </c>
      <c r="D2169" s="178" vm="3236">
        <f ca="1"/>
        <v>124.19</v>
      </c>
      <c r="E2169" s="178" vm="3237">
        <f ca="1"/>
        <v>126.58</v>
      </c>
      <c r="F2169" s="178" vm="2342">
        <f ca="1"/>
        <v>123.86</v>
      </c>
      <c r="G2169" s="178" vm="3238">
        <f ca="1"/>
        <v>1112764</v>
      </c>
      <c r="I2169" s="178">
        <f ca="1"/>
        <v>345</v>
      </c>
      <c r="J2169" s="180" vm="3232">
        <f ca="1"/>
        <v>42713</v>
      </c>
      <c r="K2169" s="180" vm="2979">
        <f ca="1"/>
        <v>7.61</v>
      </c>
      <c r="L2169" s="180" vm="2954">
        <f ca="1"/>
        <v>7.7</v>
      </c>
      <c r="M2169" s="180" vm="1904">
        <f ca="1"/>
        <v>7.73</v>
      </c>
      <c r="N2169" s="180" vm="3011">
        <f ca="1"/>
        <v>7.55</v>
      </c>
      <c r="O2169" s="180" vm="3233">
        <f ca="1"/>
        <v>839538</v>
      </c>
      <c r="Q2169" s="182">
        <f t="shared" ca="1" si="67"/>
        <v>-6.5488118789054396E-3</v>
      </c>
    </row>
    <row r="2170" spans="1:17" x14ac:dyDescent="0.25">
      <c r="A2170" s="178">
        <f t="shared" si="68"/>
        <v>2166</v>
      </c>
      <c r="B2170" s="178" vm="3227">
        <f ca="1"/>
        <v>45362</v>
      </c>
      <c r="C2170" s="178" vm="2112">
        <f ca="1"/>
        <v>126.7</v>
      </c>
      <c r="D2170" s="178" vm="3228">
        <f ca="1"/>
        <v>124.9</v>
      </c>
      <c r="E2170" s="178" vm="3229">
        <f ca="1"/>
        <v>127.02</v>
      </c>
      <c r="F2170" s="178" vm="3230">
        <f ca="1"/>
        <v>124.74</v>
      </c>
      <c r="G2170" s="178" vm="3231">
        <f ca="1"/>
        <v>1219956</v>
      </c>
      <c r="I2170" s="178">
        <f ca="1"/>
        <v>344</v>
      </c>
      <c r="J2170" s="180" vm="3225">
        <f ca="1"/>
        <v>42712</v>
      </c>
      <c r="K2170" s="180" vm="3033">
        <f ca="1"/>
        <v>7.66</v>
      </c>
      <c r="L2170" s="180" vm="3033">
        <f ca="1"/>
        <v>7.66</v>
      </c>
      <c r="M2170" s="180" vm="2924">
        <f ca="1"/>
        <v>7.84</v>
      </c>
      <c r="N2170" s="180" vm="2979">
        <f ca="1"/>
        <v>7.61</v>
      </c>
      <c r="O2170" s="180" vm="3226">
        <f ca="1"/>
        <v>1053316</v>
      </c>
      <c r="Q2170" s="182">
        <f t="shared" ca="1" si="67"/>
        <v>5.2356140539449427E-3</v>
      </c>
    </row>
    <row r="2171" spans="1:17" x14ac:dyDescent="0.25">
      <c r="A2171" s="178">
        <f t="shared" si="68"/>
        <v>2167</v>
      </c>
      <c r="B2171" s="178" vm="3220">
        <f ca="1"/>
        <v>45363</v>
      </c>
      <c r="C2171" s="178" vm="3051">
        <f ca="1"/>
        <v>125.59</v>
      </c>
      <c r="D2171" s="178" vm="3221">
        <f ca="1"/>
        <v>126.4</v>
      </c>
      <c r="E2171" s="178" vm="3222">
        <f ca="1"/>
        <v>128.05000000000001</v>
      </c>
      <c r="F2171" s="178" vm="3223">
        <f ca="1"/>
        <v>124.03</v>
      </c>
      <c r="G2171" s="178" vm="3224">
        <f ca="1"/>
        <v>1216074</v>
      </c>
      <c r="I2171" s="178">
        <f ca="1"/>
        <v>343</v>
      </c>
      <c r="J2171" s="180" vm="3216">
        <f ca="1"/>
        <v>42711</v>
      </c>
      <c r="K2171" s="180" vm="2925">
        <f ca="1"/>
        <v>7.62</v>
      </c>
      <c r="L2171" s="180" vm="3217">
        <f ca="1"/>
        <v>7.38</v>
      </c>
      <c r="M2171" s="180" vm="3033">
        <f ca="1"/>
        <v>7.66</v>
      </c>
      <c r="N2171" s="180" vm="3218">
        <f ca="1"/>
        <v>7.3101000000000003</v>
      </c>
      <c r="O2171" s="180" vm="3219">
        <f ca="1"/>
        <v>670804</v>
      </c>
      <c r="Q2171" s="182">
        <f t="shared" ca="1" si="67"/>
        <v>2.7945930390559322E-2</v>
      </c>
    </row>
    <row r="2172" spans="1:17" x14ac:dyDescent="0.25">
      <c r="A2172" s="178">
        <f t="shared" si="68"/>
        <v>2168</v>
      </c>
      <c r="B2172" s="178" vm="3211">
        <f ca="1"/>
        <v>45364</v>
      </c>
      <c r="C2172" s="178" vm="3212">
        <f ca="1"/>
        <v>129.32</v>
      </c>
      <c r="D2172" s="178" vm="3213">
        <f ca="1"/>
        <v>125.53</v>
      </c>
      <c r="E2172" s="178" vm="3214">
        <f ca="1"/>
        <v>129.4999</v>
      </c>
      <c r="F2172" s="178" vm="3213">
        <f ca="1"/>
        <v>125.53</v>
      </c>
      <c r="G2172" s="178" vm="3215">
        <f ca="1"/>
        <v>1338871</v>
      </c>
      <c r="I2172" s="178">
        <f ca="1"/>
        <v>342</v>
      </c>
      <c r="J2172" s="180" vm="3206">
        <f ca="1"/>
        <v>42710</v>
      </c>
      <c r="K2172" s="180" vm="2988">
        <f ca="1"/>
        <v>7.41</v>
      </c>
      <c r="L2172" s="180" vm="3207">
        <f ca="1"/>
        <v>7.33</v>
      </c>
      <c r="M2172" s="180" vm="3208">
        <f ca="1"/>
        <v>7.5049999999999999</v>
      </c>
      <c r="N2172" s="180" vm="3209">
        <f ca="1"/>
        <v>7.2350000000000003</v>
      </c>
      <c r="O2172" s="180" vm="3210">
        <f ca="1"/>
        <v>934050</v>
      </c>
      <c r="Q2172" s="182">
        <f t="shared" ca="1" si="67"/>
        <v>-2.6954194216722112E-3</v>
      </c>
    </row>
    <row r="2173" spans="1:17" x14ac:dyDescent="0.25">
      <c r="A2173" s="178">
        <f t="shared" si="68"/>
        <v>2169</v>
      </c>
      <c r="B2173" s="178" vm="3200">
        <f ca="1"/>
        <v>45365</v>
      </c>
      <c r="C2173" s="178" vm="3201">
        <f ca="1"/>
        <v>125.99</v>
      </c>
      <c r="D2173" s="178" vm="3202">
        <f ca="1"/>
        <v>129.72</v>
      </c>
      <c r="E2173" s="178" vm="3203">
        <f ca="1"/>
        <v>130.04</v>
      </c>
      <c r="F2173" s="178" vm="3204">
        <f ca="1"/>
        <v>125.08</v>
      </c>
      <c r="G2173" s="178" vm="3205">
        <f ca="1"/>
        <v>879043</v>
      </c>
      <c r="I2173" s="178">
        <f ca="1"/>
        <v>341</v>
      </c>
      <c r="J2173" s="180" vm="3195">
        <f ca="1"/>
        <v>42709</v>
      </c>
      <c r="K2173" s="180" vm="3152">
        <f ca="1"/>
        <v>7.43</v>
      </c>
      <c r="L2173" s="180" vm="3196">
        <f ca="1"/>
        <v>7.39</v>
      </c>
      <c r="M2173" s="180" vm="3197">
        <f ca="1"/>
        <v>7.59</v>
      </c>
      <c r="N2173" s="180" vm="3198">
        <f ca="1"/>
        <v>7.26</v>
      </c>
      <c r="O2173" s="180" vm="3199">
        <f ca="1"/>
        <v>751319</v>
      </c>
      <c r="Q2173" s="182">
        <f t="shared" ca="1" si="67"/>
        <v>8.1081525284225249E-3</v>
      </c>
    </row>
    <row r="2174" spans="1:17" x14ac:dyDescent="0.25">
      <c r="A2174" s="178">
        <f t="shared" si="68"/>
        <v>2170</v>
      </c>
      <c r="B2174" s="178" vm="3190">
        <f ca="1"/>
        <v>45366</v>
      </c>
      <c r="C2174" s="178" vm="3191">
        <f ca="1"/>
        <v>128.16999999999999</v>
      </c>
      <c r="D2174" s="178" vm="2311">
        <f ca="1"/>
        <v>126.18</v>
      </c>
      <c r="E2174" s="178" vm="3192">
        <f ca="1"/>
        <v>129.05000000000001</v>
      </c>
      <c r="F2174" s="178" vm="3193">
        <f ca="1"/>
        <v>126.09</v>
      </c>
      <c r="G2174" s="178" vm="3194">
        <f ca="1"/>
        <v>1466398</v>
      </c>
      <c r="I2174" s="178">
        <f ca="1"/>
        <v>340</v>
      </c>
      <c r="J2174" s="180" vm="3184">
        <f ca="1"/>
        <v>42706</v>
      </c>
      <c r="K2174" s="180" vm="3185">
        <f ca="1"/>
        <v>7.37</v>
      </c>
      <c r="L2174" s="180" vm="3186">
        <f ca="1"/>
        <v>7.14</v>
      </c>
      <c r="M2174" s="180" vm="3187">
        <f ca="1"/>
        <v>7.45</v>
      </c>
      <c r="N2174" s="180" vm="3188">
        <f ca="1"/>
        <v>7.08</v>
      </c>
      <c r="O2174" s="180" vm="3189">
        <f ca="1"/>
        <v>1036290</v>
      </c>
      <c r="Q2174" s="182">
        <f t="shared" ca="1" si="67"/>
        <v>2.4726534468289974E-2</v>
      </c>
    </row>
    <row r="2175" spans="1:17" x14ac:dyDescent="0.25">
      <c r="A2175" s="178">
        <f t="shared" si="68"/>
        <v>2171</v>
      </c>
      <c r="B2175" s="178" vm="3178">
        <f ca="1"/>
        <v>45369</v>
      </c>
      <c r="C2175" s="178" vm="3179">
        <f ca="1"/>
        <v>129.96</v>
      </c>
      <c r="D2175" s="178" vm="3180">
        <f ca="1"/>
        <v>128.01</v>
      </c>
      <c r="E2175" s="178" vm="3181">
        <f ca="1"/>
        <v>131.24</v>
      </c>
      <c r="F2175" s="178" vm="3182">
        <f ca="1"/>
        <v>126.28</v>
      </c>
      <c r="G2175" s="178" vm="3183">
        <f ca="1"/>
        <v>1175266</v>
      </c>
      <c r="I2175" s="178">
        <f ca="1"/>
        <v>339</v>
      </c>
      <c r="J2175" s="180" vm="3173">
        <f ca="1"/>
        <v>42705</v>
      </c>
      <c r="K2175" s="180" vm="3174">
        <f ca="1"/>
        <v>7.19</v>
      </c>
      <c r="L2175" s="180" vm="3175">
        <f ca="1"/>
        <v>7.07</v>
      </c>
      <c r="M2175" s="180" vm="3176">
        <f ca="1"/>
        <v>7.3</v>
      </c>
      <c r="N2175" s="180" vm="3162">
        <f ca="1"/>
        <v>7</v>
      </c>
      <c r="O2175" s="180" vm="3177">
        <f ca="1"/>
        <v>1148375</v>
      </c>
      <c r="Q2175" s="182">
        <f t="shared" ca="1" si="67"/>
        <v>2.6781022677642007E-2</v>
      </c>
    </row>
    <row r="2176" spans="1:17" x14ac:dyDescent="0.25">
      <c r="A2176" s="178">
        <f t="shared" si="68"/>
        <v>2172</v>
      </c>
      <c r="B2176" s="178" vm="3167">
        <f ca="1"/>
        <v>45370</v>
      </c>
      <c r="C2176" s="178" vm="3168">
        <f ca="1"/>
        <v>131.71</v>
      </c>
      <c r="D2176" s="178" vm="3169">
        <f ca="1"/>
        <v>128.59</v>
      </c>
      <c r="E2176" s="178" vm="3170">
        <f ca="1"/>
        <v>132.185</v>
      </c>
      <c r="F2176" s="178" vm="3171">
        <f ca="1"/>
        <v>128.08000000000001</v>
      </c>
      <c r="G2176" s="178" vm="3172">
        <f ca="1"/>
        <v>964462</v>
      </c>
      <c r="I2176" s="178">
        <f ca="1"/>
        <v>338</v>
      </c>
      <c r="J2176" s="180" vm="3161">
        <f ca="1"/>
        <v>42704</v>
      </c>
      <c r="K2176" s="180" vm="3162">
        <f ca="1"/>
        <v>7</v>
      </c>
      <c r="L2176" s="180" vm="3163">
        <f ca="1"/>
        <v>7.51</v>
      </c>
      <c r="M2176" s="180" vm="3164">
        <f ca="1"/>
        <v>7.57</v>
      </c>
      <c r="N2176" s="180" vm="3165">
        <f ca="1"/>
        <v>6.98</v>
      </c>
      <c r="O2176" s="180" vm="3166">
        <f ca="1"/>
        <v>1953584</v>
      </c>
      <c r="Q2176" s="182">
        <f t="shared" ca="1" si="67"/>
        <v>-5.9615709674354464E-2</v>
      </c>
    </row>
    <row r="2177" spans="1:17" x14ac:dyDescent="0.25">
      <c r="A2177" s="178">
        <f t="shared" si="68"/>
        <v>2173</v>
      </c>
      <c r="B2177" s="178" vm="3156">
        <f ca="1"/>
        <v>45371</v>
      </c>
      <c r="C2177" s="178" vm="3157">
        <f ca="1"/>
        <v>139.99</v>
      </c>
      <c r="D2177" s="178" vm="2352">
        <f ca="1"/>
        <v>133.04</v>
      </c>
      <c r="E2177" s="178" vm="3158">
        <f ca="1"/>
        <v>140.1</v>
      </c>
      <c r="F2177" s="178" vm="3159">
        <f ca="1"/>
        <v>132.76</v>
      </c>
      <c r="G2177" s="178" vm="3160">
        <f ca="1"/>
        <v>2432394</v>
      </c>
      <c r="I2177" s="178">
        <f ca="1"/>
        <v>337</v>
      </c>
      <c r="J2177" s="180" vm="3151">
        <f ca="1"/>
        <v>42703</v>
      </c>
      <c r="K2177" s="180" vm="3152">
        <f ca="1"/>
        <v>7.43</v>
      </c>
      <c r="L2177" s="180" vm="3153">
        <f ca="1"/>
        <v>8.0299999999999994</v>
      </c>
      <c r="M2177" s="180" vm="3154">
        <f ca="1"/>
        <v>8.0500000000000007</v>
      </c>
      <c r="N2177" s="180" vm="3152">
        <f ca="1"/>
        <v>7.43</v>
      </c>
      <c r="O2177" s="180" vm="3155">
        <f ca="1"/>
        <v>1642117</v>
      </c>
      <c r="Q2177" s="182">
        <f t="shared" ca="1" si="67"/>
        <v>-6.8903141126623893E-2</v>
      </c>
    </row>
    <row r="2178" spans="1:17" x14ac:dyDescent="0.25">
      <c r="A2178" s="178">
        <f t="shared" si="68"/>
        <v>2174</v>
      </c>
      <c r="B2178" s="178" vm="3145">
        <f ca="1"/>
        <v>45372</v>
      </c>
      <c r="C2178" s="178" vm="3146">
        <f ca="1"/>
        <v>141</v>
      </c>
      <c r="D2178" s="178" vm="3147">
        <f ca="1"/>
        <v>140</v>
      </c>
      <c r="E2178" s="178" vm="3148">
        <f ca="1"/>
        <v>141.27000000000001</v>
      </c>
      <c r="F2178" s="178" vm="3149">
        <f ca="1"/>
        <v>138.38</v>
      </c>
      <c r="G2178" s="178" vm="3150">
        <f ca="1"/>
        <v>1304420</v>
      </c>
      <c r="I2178" s="178">
        <f ca="1"/>
        <v>336</v>
      </c>
      <c r="J2178" s="180" vm="3143">
        <f ca="1"/>
        <v>42702</v>
      </c>
      <c r="K2178" s="180" vm="2955">
        <f ca="1"/>
        <v>7.96</v>
      </c>
      <c r="L2178" s="180" vm="2455">
        <f ca="1"/>
        <v>8.34</v>
      </c>
      <c r="M2178" s="180" vm="1849">
        <f ca="1"/>
        <v>8.41</v>
      </c>
      <c r="N2178" s="180" vm="2955">
        <f ca="1"/>
        <v>7.96</v>
      </c>
      <c r="O2178" s="180" vm="3144">
        <f ca="1"/>
        <v>961166</v>
      </c>
      <c r="Q2178" s="182">
        <f t="shared" ca="1" si="67"/>
        <v>-5.3802705992976325E-2</v>
      </c>
    </row>
    <row r="2179" spans="1:17" x14ac:dyDescent="0.25">
      <c r="A2179" s="178">
        <f t="shared" si="68"/>
        <v>2175</v>
      </c>
      <c r="B2179" s="178" vm="3138">
        <f ca="1"/>
        <v>45373</v>
      </c>
      <c r="C2179" s="178" vm="3139">
        <f ca="1"/>
        <v>141.62</v>
      </c>
      <c r="D2179" s="178" vm="2772">
        <f ca="1"/>
        <v>139.54</v>
      </c>
      <c r="E2179" s="178" vm="3140">
        <f ca="1"/>
        <v>141.91</v>
      </c>
      <c r="F2179" s="178" vm="3141">
        <f ca="1"/>
        <v>138.62</v>
      </c>
      <c r="G2179" s="178" vm="3142">
        <f ca="1"/>
        <v>1111254</v>
      </c>
      <c r="I2179" s="178">
        <f ca="1"/>
        <v>335</v>
      </c>
      <c r="J2179" s="180" vm="3136">
        <f ca="1"/>
        <v>42699</v>
      </c>
      <c r="K2179" s="180" vm="1352">
        <f ca="1"/>
        <v>8.4</v>
      </c>
      <c r="L2179" s="180" vm="2465">
        <f ca="1"/>
        <v>8.3699999999999992</v>
      </c>
      <c r="M2179" s="180" vm="2619">
        <f ca="1"/>
        <v>8.49</v>
      </c>
      <c r="N2179" s="180" vm="1839">
        <f ca="1"/>
        <v>8.35</v>
      </c>
      <c r="O2179" s="180" vm="3137">
        <f ca="1"/>
        <v>203947</v>
      </c>
      <c r="Q2179" s="182">
        <f t="shared" ca="1" si="67"/>
        <v>-1.1897681355886845E-3</v>
      </c>
    </row>
    <row r="2180" spans="1:17" x14ac:dyDescent="0.25">
      <c r="A2180" s="178">
        <f t="shared" si="68"/>
        <v>2176</v>
      </c>
      <c r="B2180" s="178" vm="3130">
        <f ca="1"/>
        <v>45376</v>
      </c>
      <c r="C2180" s="178" vm="3131">
        <f ca="1"/>
        <v>141.25</v>
      </c>
      <c r="D2180" s="178" vm="3132">
        <f ca="1"/>
        <v>141.72999999999999</v>
      </c>
      <c r="E2180" s="178" vm="3133">
        <f ca="1"/>
        <v>143.91999999999999</v>
      </c>
      <c r="F2180" s="178" vm="3134">
        <f ca="1"/>
        <v>140.88999999999999</v>
      </c>
      <c r="G2180" s="178" vm="3135">
        <f ca="1"/>
        <v>1071042</v>
      </c>
      <c r="I2180" s="178">
        <f ca="1"/>
        <v>334</v>
      </c>
      <c r="J2180" s="180" vm="3127">
        <f ca="1"/>
        <v>42697</v>
      </c>
      <c r="K2180" s="180" vm="1849">
        <f ca="1"/>
        <v>8.41</v>
      </c>
      <c r="L2180" s="180" vm="1839">
        <f ca="1"/>
        <v>8.35</v>
      </c>
      <c r="M2180" s="180" vm="3128">
        <f ca="1"/>
        <v>8.4999000000000002</v>
      </c>
      <c r="N2180" s="180" vm="2456">
        <f ca="1"/>
        <v>8.3000000000000007</v>
      </c>
      <c r="O2180" s="180" vm="3129">
        <f ca="1"/>
        <v>456768</v>
      </c>
      <c r="Q2180" s="182">
        <f t="shared" ca="1" si="67"/>
        <v>3.5735594908649221E-3</v>
      </c>
    </row>
    <row r="2181" spans="1:17" x14ac:dyDescent="0.25">
      <c r="A2181" s="178">
        <f t="shared" si="68"/>
        <v>2177</v>
      </c>
      <c r="B2181" s="178" vm="3122">
        <f ca="1"/>
        <v>45377</v>
      </c>
      <c r="C2181" s="178" vm="3123">
        <f ca="1"/>
        <v>140.05000000000001</v>
      </c>
      <c r="D2181" s="178" vm="3124">
        <f ca="1"/>
        <v>142.13999999999999</v>
      </c>
      <c r="E2181" s="178" vm="3124">
        <f ca="1"/>
        <v>142.13999999999999</v>
      </c>
      <c r="F2181" s="178" vm="3125">
        <f ca="1"/>
        <v>139.91</v>
      </c>
      <c r="G2181" s="178" vm="3126">
        <f ca="1"/>
        <v>1023328</v>
      </c>
      <c r="I2181" s="178">
        <f ca="1"/>
        <v>333</v>
      </c>
      <c r="J2181" s="180" vm="3119">
        <f ca="1"/>
        <v>42696</v>
      </c>
      <c r="K2181" s="180" vm="1195">
        <f ca="1"/>
        <v>8.3800000000000008</v>
      </c>
      <c r="L2181" s="180" vm="3120">
        <f ca="1"/>
        <v>8.2200000000000006</v>
      </c>
      <c r="M2181" s="180" vm="1821">
        <f ca="1"/>
        <v>8.5299999999999994</v>
      </c>
      <c r="N2181" s="180" vm="3120">
        <f ca="1"/>
        <v>8.2200000000000006</v>
      </c>
      <c r="O2181" s="180" vm="3121">
        <f ca="1"/>
        <v>786293</v>
      </c>
      <c r="Q2181" s="182">
        <f t="shared" ca="1" si="67"/>
        <v>2.1713760223784479E-2</v>
      </c>
    </row>
    <row r="2182" spans="1:17" x14ac:dyDescent="0.25">
      <c r="A2182" s="178">
        <f t="shared" si="68"/>
        <v>2178</v>
      </c>
      <c r="B2182" s="178" vm="3113">
        <f ca="1"/>
        <v>45378</v>
      </c>
      <c r="C2182" s="178" vm="3114">
        <f ca="1"/>
        <v>143.02000000000001</v>
      </c>
      <c r="D2182" s="178" vm="3115">
        <f ca="1"/>
        <v>140.84</v>
      </c>
      <c r="E2182" s="178" vm="3116">
        <f ca="1"/>
        <v>143.27500000000001</v>
      </c>
      <c r="F2182" s="178" vm="3117">
        <f ca="1"/>
        <v>139.67500000000001</v>
      </c>
      <c r="G2182" s="178" vm="3118">
        <f ca="1"/>
        <v>1015594</v>
      </c>
      <c r="I2182" s="178">
        <f ca="1"/>
        <v>332</v>
      </c>
      <c r="J2182" s="180" vm="3110">
        <f ca="1"/>
        <v>42695</v>
      </c>
      <c r="K2182" s="180" vm="2728">
        <f ca="1"/>
        <v>8.1999999999999993</v>
      </c>
      <c r="L2182" s="180" vm="2447">
        <f ca="1"/>
        <v>8.2799999999999994</v>
      </c>
      <c r="M2182" s="180" vm="3111">
        <f ca="1"/>
        <v>8.4192999999999998</v>
      </c>
      <c r="N2182" s="180" vm="1894">
        <f ca="1"/>
        <v>8.11</v>
      </c>
      <c r="O2182" s="180" vm="3112">
        <f ca="1"/>
        <v>699267</v>
      </c>
      <c r="Q2182" s="182">
        <f t="shared" ref="Q2182:Q2245" ca="1" si="69">LN(K2182/K2183)</f>
        <v>-1.091581487699613E-2</v>
      </c>
    </row>
    <row r="2183" spans="1:17" x14ac:dyDescent="0.25">
      <c r="A2183" s="178">
        <f t="shared" ref="A2183:A2246" si="70">A2182+1</f>
        <v>2179</v>
      </c>
      <c r="B2183" s="178" vm="3105">
        <f ca="1"/>
        <v>45379</v>
      </c>
      <c r="C2183" s="178" vm="3106">
        <f ca="1"/>
        <v>143.80000000000001</v>
      </c>
      <c r="D2183" s="178" vm="3107">
        <f ca="1"/>
        <v>142.9</v>
      </c>
      <c r="E2183" s="178" vm="2556">
        <f ca="1"/>
        <v>144.88999999999999</v>
      </c>
      <c r="F2183" s="178" vm="3108">
        <f ca="1"/>
        <v>142.15</v>
      </c>
      <c r="G2183" s="178" vm="3109">
        <f ca="1"/>
        <v>800035</v>
      </c>
      <c r="I2183" s="178">
        <f ca="1"/>
        <v>331</v>
      </c>
      <c r="J2183" s="180" vm="3103">
        <f ca="1"/>
        <v>42692</v>
      </c>
      <c r="K2183" s="180" vm="1225">
        <f ca="1"/>
        <v>8.2899999999999991</v>
      </c>
      <c r="L2183" s="180" vm="1894">
        <f ca="1"/>
        <v>8.11</v>
      </c>
      <c r="M2183" s="180" vm="2702">
        <f ca="1"/>
        <v>8.31</v>
      </c>
      <c r="N2183" s="180" vm="2685">
        <f ca="1"/>
        <v>8.07</v>
      </c>
      <c r="O2183" s="180" vm="3104">
        <f ca="1"/>
        <v>680763</v>
      </c>
      <c r="Q2183" s="182">
        <f t="shared" ca="1" si="69"/>
        <v>1.5805800171187909E-2</v>
      </c>
    </row>
    <row r="2184" spans="1:17" x14ac:dyDescent="0.25">
      <c r="A2184" s="178">
        <f t="shared" si="70"/>
        <v>2180</v>
      </c>
      <c r="B2184" s="178" vm="3097">
        <f ca="1"/>
        <v>45383</v>
      </c>
      <c r="C2184" s="178" vm="3098">
        <f ca="1"/>
        <v>145.75</v>
      </c>
      <c r="D2184" s="178" vm="3099">
        <f ca="1"/>
        <v>145.81</v>
      </c>
      <c r="E2184" s="178" vm="3100">
        <f ca="1"/>
        <v>146.79</v>
      </c>
      <c r="F2184" s="178" vm="3101">
        <f ca="1"/>
        <v>143.88499999999999</v>
      </c>
      <c r="G2184" s="178" vm="3102">
        <f ca="1"/>
        <v>1144909</v>
      </c>
      <c r="I2184" s="178">
        <f ca="1"/>
        <v>330</v>
      </c>
      <c r="J2184" s="180" vm="3095">
        <f ca="1"/>
        <v>42691</v>
      </c>
      <c r="K2184" s="180" vm="1882">
        <f ca="1"/>
        <v>8.16</v>
      </c>
      <c r="L2184" s="180" vm="2728">
        <f ca="1"/>
        <v>8.1999999999999993</v>
      </c>
      <c r="M2184" s="180" vm="1214">
        <f ca="1"/>
        <v>8.3049999999999997</v>
      </c>
      <c r="N2184" s="180" vm="2893">
        <f ca="1"/>
        <v>8.1300000000000008</v>
      </c>
      <c r="O2184" s="180" vm="3096">
        <f ca="1"/>
        <v>1032518</v>
      </c>
      <c r="Q2184" s="182">
        <f t="shared" ca="1" si="69"/>
        <v>2.4539889615665658E-3</v>
      </c>
    </row>
    <row r="2185" spans="1:17" x14ac:dyDescent="0.25">
      <c r="A2185" s="178">
        <f t="shared" si="70"/>
        <v>2181</v>
      </c>
      <c r="B2185" s="178" vm="3090">
        <f ca="1"/>
        <v>45384</v>
      </c>
      <c r="C2185" s="178" vm="3091">
        <f ca="1"/>
        <v>141.66</v>
      </c>
      <c r="D2185" s="178" vm="3092">
        <f ca="1"/>
        <v>141.75</v>
      </c>
      <c r="E2185" s="178" vm="3093">
        <f ca="1"/>
        <v>142.69</v>
      </c>
      <c r="F2185" s="178" vm="2137">
        <f ca="1"/>
        <v>138.72999999999999</v>
      </c>
      <c r="G2185" s="178" vm="3094">
        <f ca="1"/>
        <v>1081481</v>
      </c>
      <c r="I2185" s="178">
        <f ca="1"/>
        <v>329</v>
      </c>
      <c r="J2185" s="180" vm="3087">
        <f ca="1"/>
        <v>42690</v>
      </c>
      <c r="K2185" s="180" vm="1870">
        <f ca="1"/>
        <v>8.14</v>
      </c>
      <c r="L2185" s="180" vm="1195">
        <f ca="1"/>
        <v>8.3800000000000008</v>
      </c>
      <c r="M2185" s="180" vm="1212">
        <f ca="1"/>
        <v>8.43</v>
      </c>
      <c r="N2185" s="180" vm="3088">
        <f ca="1"/>
        <v>8.09</v>
      </c>
      <c r="O2185" s="180" vm="3089">
        <f ca="1"/>
        <v>898989</v>
      </c>
      <c r="Q2185" s="182">
        <f t="shared" ca="1" si="69"/>
        <v>-2.9057734479542782E-2</v>
      </c>
    </row>
    <row r="2186" spans="1:17" x14ac:dyDescent="0.25">
      <c r="A2186" s="178">
        <f t="shared" si="70"/>
        <v>2182</v>
      </c>
      <c r="B2186" s="178" vm="3081">
        <f ca="1"/>
        <v>45385</v>
      </c>
      <c r="C2186" s="178" vm="3082">
        <f ca="1"/>
        <v>138.76</v>
      </c>
      <c r="D2186" s="178" vm="3083">
        <f ca="1"/>
        <v>141.69</v>
      </c>
      <c r="E2186" s="178" vm="3084">
        <f ca="1"/>
        <v>142.22</v>
      </c>
      <c r="F2186" s="178" vm="3085">
        <f ca="1"/>
        <v>138.06</v>
      </c>
      <c r="G2186" s="178" vm="3086">
        <f ca="1"/>
        <v>1153092</v>
      </c>
      <c r="I2186" s="178">
        <f ca="1"/>
        <v>328</v>
      </c>
      <c r="J2186" s="180" vm="3078">
        <f ca="1"/>
        <v>42689</v>
      </c>
      <c r="K2186" s="180" vm="1195">
        <f ca="1"/>
        <v>8.3800000000000008</v>
      </c>
      <c r="L2186" s="180" vm="1212">
        <f ca="1"/>
        <v>8.43</v>
      </c>
      <c r="M2186" s="180" vm="1351">
        <f ca="1"/>
        <v>8.5</v>
      </c>
      <c r="N2186" s="180" vm="3079">
        <f ca="1"/>
        <v>8.141</v>
      </c>
      <c r="O2186" s="180" vm="3080">
        <f ca="1"/>
        <v>723030</v>
      </c>
      <c r="Q2186" s="182">
        <f t="shared" ca="1" si="69"/>
        <v>-9.5012591241402516E-3</v>
      </c>
    </row>
    <row r="2187" spans="1:17" x14ac:dyDescent="0.25">
      <c r="A2187" s="178">
        <f t="shared" si="70"/>
        <v>2183</v>
      </c>
      <c r="B2187" s="178" vm="3074">
        <f ca="1"/>
        <v>45386</v>
      </c>
      <c r="C2187" s="178" vm="3075">
        <f ca="1"/>
        <v>134.38</v>
      </c>
      <c r="D2187" s="178" vm="1963">
        <f ca="1"/>
        <v>140.97</v>
      </c>
      <c r="E2187" s="178" vm="2819">
        <f ca="1"/>
        <v>141.02000000000001</v>
      </c>
      <c r="F2187" s="178" vm="3076">
        <f ca="1"/>
        <v>133.22499999999999</v>
      </c>
      <c r="G2187" s="178" vm="3077">
        <f ca="1"/>
        <v>1241970</v>
      </c>
      <c r="I2187" s="178">
        <f ca="1"/>
        <v>327</v>
      </c>
      <c r="J2187" s="180" vm="3071">
        <f ca="1"/>
        <v>42688</v>
      </c>
      <c r="K2187" s="180" vm="2492">
        <f ca="1"/>
        <v>8.4600000000000009</v>
      </c>
      <c r="L2187" s="180" vm="1830">
        <f ca="1"/>
        <v>8.6300000000000008</v>
      </c>
      <c r="M2187" s="180" vm="1170">
        <f ca="1"/>
        <v>8.99</v>
      </c>
      <c r="N2187" s="180" vm="3072">
        <f ca="1"/>
        <v>8.4149999999999991</v>
      </c>
      <c r="O2187" s="180" vm="3073">
        <f ca="1"/>
        <v>1378750</v>
      </c>
      <c r="Q2187" s="182">
        <f t="shared" ca="1" si="69"/>
        <v>-1.0582109330536972E-2</v>
      </c>
    </row>
    <row r="2188" spans="1:17" x14ac:dyDescent="0.25">
      <c r="A2188" s="178">
        <f t="shared" si="70"/>
        <v>2184</v>
      </c>
      <c r="B2188" s="178" vm="3065">
        <f ca="1"/>
        <v>45387</v>
      </c>
      <c r="C2188" s="178" vm="3066">
        <f ca="1"/>
        <v>134.09</v>
      </c>
      <c r="D2188" s="178" vm="3067">
        <f ca="1"/>
        <v>134.52000000000001</v>
      </c>
      <c r="E2188" s="178" vm="3068">
        <f ca="1"/>
        <v>135.75</v>
      </c>
      <c r="F2188" s="178" vm="3069">
        <f ca="1"/>
        <v>133.625</v>
      </c>
      <c r="G2188" s="178" vm="3070">
        <f ca="1"/>
        <v>743789</v>
      </c>
      <c r="I2188" s="178">
        <f ca="1"/>
        <v>326</v>
      </c>
      <c r="J2188" s="180" vm="3063">
        <f ca="1"/>
        <v>42685</v>
      </c>
      <c r="K2188" s="180" vm="2517">
        <f ca="1"/>
        <v>8.5500000000000007</v>
      </c>
      <c r="L2188" s="180" vm="2934">
        <f ca="1"/>
        <v>7.67</v>
      </c>
      <c r="M2188" s="180" vm="2567">
        <f ca="1"/>
        <v>8.75</v>
      </c>
      <c r="N2188" s="180" vm="1906">
        <f ca="1"/>
        <v>7.63</v>
      </c>
      <c r="O2188" s="180" vm="3064">
        <f ca="1"/>
        <v>3229279</v>
      </c>
      <c r="Q2188" s="182">
        <f t="shared" ca="1" si="69"/>
        <v>0.11844114690093288</v>
      </c>
    </row>
    <row r="2189" spans="1:17" x14ac:dyDescent="0.25">
      <c r="A2189" s="178">
        <f t="shared" si="70"/>
        <v>2185</v>
      </c>
      <c r="B2189" s="178" vm="3057">
        <f ca="1"/>
        <v>45390</v>
      </c>
      <c r="C2189" s="178" vm="3058">
        <f ca="1"/>
        <v>132.72999999999999</v>
      </c>
      <c r="D2189" s="178" vm="3059">
        <f ca="1"/>
        <v>134.51</v>
      </c>
      <c r="E2189" s="178" vm="3060">
        <f ca="1"/>
        <v>135.5</v>
      </c>
      <c r="F2189" s="178" vm="3061">
        <f ca="1"/>
        <v>132.44</v>
      </c>
      <c r="G2189" s="178" vm="3062">
        <f ca="1"/>
        <v>866417</v>
      </c>
      <c r="I2189" s="178">
        <f ca="1"/>
        <v>325</v>
      </c>
      <c r="J2189" s="180" vm="3053">
        <f ca="1"/>
        <v>42684</v>
      </c>
      <c r="K2189" s="180" vm="3054">
        <f ca="1"/>
        <v>7.5949999999999998</v>
      </c>
      <c r="L2189" s="180" vm="3001">
        <f ca="1"/>
        <v>7.5</v>
      </c>
      <c r="M2189" s="180" vm="2965">
        <f ca="1"/>
        <v>7.8</v>
      </c>
      <c r="N2189" s="180" vm="3055">
        <f ca="1"/>
        <v>7.0640000000000001</v>
      </c>
      <c r="O2189" s="180" vm="3056">
        <f ca="1"/>
        <v>1539886</v>
      </c>
      <c r="Q2189" s="182">
        <f t="shared" ca="1" si="69"/>
        <v>-3.2862336508187582E-3</v>
      </c>
    </row>
    <row r="2190" spans="1:17" x14ac:dyDescent="0.25">
      <c r="A2190" s="178">
        <f t="shared" si="70"/>
        <v>2186</v>
      </c>
      <c r="B2190" s="178" vm="3047">
        <f ca="1"/>
        <v>45391</v>
      </c>
      <c r="C2190" s="178" vm="3048">
        <f ca="1"/>
        <v>128.22</v>
      </c>
      <c r="D2190" s="178" vm="3049">
        <f ca="1"/>
        <v>131.79</v>
      </c>
      <c r="E2190" s="178" vm="3050">
        <f ca="1"/>
        <v>131.89500000000001</v>
      </c>
      <c r="F2190" s="178" vm="3051">
        <f ca="1"/>
        <v>125.59</v>
      </c>
      <c r="G2190" s="178" vm="3052">
        <f ca="1"/>
        <v>1877691</v>
      </c>
      <c r="I2190" s="178">
        <f ca="1"/>
        <v>324</v>
      </c>
      <c r="J2190" s="180" vm="3043">
        <f ca="1"/>
        <v>42683</v>
      </c>
      <c r="K2190" s="180" vm="2925">
        <f ca="1"/>
        <v>7.62</v>
      </c>
      <c r="L2190" s="180" vm="3000">
        <f ca="1"/>
        <v>7.47</v>
      </c>
      <c r="M2190" s="180" vm="3044">
        <f ca="1"/>
        <v>7.91</v>
      </c>
      <c r="N2190" s="180" vm="3045">
        <f ca="1"/>
        <v>6.79</v>
      </c>
      <c r="O2190" s="180" vm="3046">
        <f ca="1"/>
        <v>1527581</v>
      </c>
      <c r="Q2190" s="182">
        <f t="shared" ca="1" si="69"/>
        <v>-2.4628594153039678E-2</v>
      </c>
    </row>
    <row r="2191" spans="1:17" x14ac:dyDescent="0.25">
      <c r="A2191" s="178">
        <f t="shared" si="70"/>
        <v>2187</v>
      </c>
      <c r="B2191" s="178" vm="3037">
        <f ca="1"/>
        <v>45392</v>
      </c>
      <c r="C2191" s="178" vm="3038">
        <f ca="1"/>
        <v>128.29</v>
      </c>
      <c r="D2191" s="178" vm="3039">
        <f ca="1"/>
        <v>125.22</v>
      </c>
      <c r="E2191" s="178" vm="3040">
        <f ca="1"/>
        <v>129.56989999999999</v>
      </c>
      <c r="F2191" s="178" vm="3041">
        <f ca="1"/>
        <v>124.1</v>
      </c>
      <c r="G2191" s="178" vm="3042">
        <f ca="1"/>
        <v>910247</v>
      </c>
      <c r="I2191" s="178">
        <f ca="1"/>
        <v>323</v>
      </c>
      <c r="J2191" s="180" vm="3032">
        <f ca="1"/>
        <v>42682</v>
      </c>
      <c r="K2191" s="180" vm="2990">
        <f ca="1"/>
        <v>7.81</v>
      </c>
      <c r="L2191" s="180" vm="3033">
        <f ca="1"/>
        <v>7.66</v>
      </c>
      <c r="M2191" s="180" vm="3034">
        <f ca="1"/>
        <v>7.9</v>
      </c>
      <c r="N2191" s="180" vm="3035">
        <f ca="1"/>
        <v>7.58</v>
      </c>
      <c r="O2191" s="180" vm="3036">
        <f ca="1"/>
        <v>1117414</v>
      </c>
      <c r="Q2191" s="182">
        <f t="shared" ca="1" si="69"/>
        <v>2.2007360673165537E-2</v>
      </c>
    </row>
    <row r="2192" spans="1:17" x14ac:dyDescent="0.25">
      <c r="A2192" s="178">
        <f t="shared" si="70"/>
        <v>2188</v>
      </c>
      <c r="B2192" s="178" vm="3026">
        <f ca="1"/>
        <v>45393</v>
      </c>
      <c r="C2192" s="178" vm="3027">
        <f ca="1"/>
        <v>129.41</v>
      </c>
      <c r="D2192" s="178" vm="3028">
        <f ca="1"/>
        <v>129.76</v>
      </c>
      <c r="E2192" s="178" vm="3029">
        <f ca="1"/>
        <v>130.43</v>
      </c>
      <c r="F2192" s="178" vm="3030">
        <f ca="1"/>
        <v>128.15</v>
      </c>
      <c r="G2192" s="178" vm="3031">
        <f ca="1"/>
        <v>743955</v>
      </c>
      <c r="I2192" s="178">
        <f ca="1"/>
        <v>322</v>
      </c>
      <c r="J2192" s="180" vm="3021">
        <f ca="1"/>
        <v>42681</v>
      </c>
      <c r="K2192" s="180" vm="3022">
        <f ca="1"/>
        <v>7.64</v>
      </c>
      <c r="L2192" s="180" vm="3023">
        <f ca="1"/>
        <v>7.74</v>
      </c>
      <c r="M2192" s="180" vm="3024">
        <f ca="1"/>
        <v>7.83</v>
      </c>
      <c r="N2192" s="180" vm="2967">
        <f ca="1"/>
        <v>7.56</v>
      </c>
      <c r="O2192" s="180" vm="3025">
        <f ca="1"/>
        <v>780864</v>
      </c>
      <c r="Q2192" s="182">
        <f t="shared" ca="1" si="69"/>
        <v>1.3175421158564328E-2</v>
      </c>
    </row>
    <row r="2193" spans="1:17" x14ac:dyDescent="0.25">
      <c r="A2193" s="178">
        <f t="shared" si="70"/>
        <v>2189</v>
      </c>
      <c r="B2193" s="178" vm="3015">
        <f ca="1"/>
        <v>45394</v>
      </c>
      <c r="C2193" s="178" vm="3016">
        <f ca="1"/>
        <v>125.54</v>
      </c>
      <c r="D2193" s="178" vm="3017">
        <f ca="1"/>
        <v>128.28</v>
      </c>
      <c r="E2193" s="178" vm="3018">
        <f ca="1"/>
        <v>128.935</v>
      </c>
      <c r="F2193" s="178" vm="3019">
        <f ca="1"/>
        <v>124.85899999999999</v>
      </c>
      <c r="G2193" s="178" vm="3020">
        <f ca="1"/>
        <v>882976</v>
      </c>
      <c r="I2193" s="178">
        <f ca="1"/>
        <v>321</v>
      </c>
      <c r="J2193" s="180" vm="3009">
        <f ca="1"/>
        <v>42678</v>
      </c>
      <c r="K2193" s="180" vm="3010">
        <f ca="1"/>
        <v>7.54</v>
      </c>
      <c r="L2193" s="180" vm="3011">
        <f ca="1"/>
        <v>7.55</v>
      </c>
      <c r="M2193" s="180" vm="3012">
        <f ca="1"/>
        <v>7.665</v>
      </c>
      <c r="N2193" s="180" vm="3013">
        <f ca="1"/>
        <v>7.46</v>
      </c>
      <c r="O2193" s="180" vm="3014">
        <f ca="1"/>
        <v>919974</v>
      </c>
      <c r="Q2193" s="182">
        <f t="shared" ca="1" si="69"/>
        <v>9.3271828751388813E-3</v>
      </c>
    </row>
    <row r="2194" spans="1:17" x14ac:dyDescent="0.25">
      <c r="A2194" s="178">
        <f t="shared" si="70"/>
        <v>2190</v>
      </c>
      <c r="B2194" s="178" vm="3004">
        <f ca="1"/>
        <v>45397</v>
      </c>
      <c r="C2194" s="178" vm="2400">
        <f ca="1"/>
        <v>123.36</v>
      </c>
      <c r="D2194" s="178" vm="3005">
        <f ca="1"/>
        <v>126.96</v>
      </c>
      <c r="E2194" s="178" vm="3006">
        <f ca="1"/>
        <v>128.34</v>
      </c>
      <c r="F2194" s="178" vm="3007">
        <f ca="1"/>
        <v>123.02</v>
      </c>
      <c r="G2194" s="178" vm="3008">
        <f ca="1"/>
        <v>1090261</v>
      </c>
      <c r="I2194" s="178">
        <f ca="1"/>
        <v>320</v>
      </c>
      <c r="J2194" s="180" vm="2999">
        <f ca="1"/>
        <v>42677</v>
      </c>
      <c r="K2194" s="180" vm="3000">
        <f ca="1"/>
        <v>7.47</v>
      </c>
      <c r="L2194" s="180" vm="3000">
        <f ca="1"/>
        <v>7.47</v>
      </c>
      <c r="M2194" s="180" vm="3001">
        <f ca="1"/>
        <v>7.5</v>
      </c>
      <c r="N2194" s="180" vm="3002">
        <f ca="1"/>
        <v>7.35</v>
      </c>
      <c r="O2194" s="180" vm="3003">
        <f ca="1"/>
        <v>716114</v>
      </c>
      <c r="Q2194" s="182">
        <f t="shared" ca="1" si="69"/>
        <v>8.0645598367302743E-3</v>
      </c>
    </row>
    <row r="2195" spans="1:17" x14ac:dyDescent="0.25">
      <c r="A2195" s="178">
        <f t="shared" si="70"/>
        <v>2191</v>
      </c>
      <c r="B2195" s="178" vm="2993">
        <f ca="1"/>
        <v>45398</v>
      </c>
      <c r="C2195" s="178" vm="2994">
        <f ca="1"/>
        <v>120.68</v>
      </c>
      <c r="D2195" s="178" vm="2995">
        <f ca="1"/>
        <v>121.99</v>
      </c>
      <c r="E2195" s="178" vm="2996">
        <f ca="1"/>
        <v>124.67</v>
      </c>
      <c r="F2195" s="178" vm="2997">
        <f ca="1"/>
        <v>119.9</v>
      </c>
      <c r="G2195" s="178" vm="2998">
        <f ca="1"/>
        <v>1626338</v>
      </c>
      <c r="I2195" s="178">
        <f ca="1"/>
        <v>319</v>
      </c>
      <c r="J2195" s="180" vm="2987">
        <f ca="1"/>
        <v>42676</v>
      </c>
      <c r="K2195" s="180" vm="2988">
        <f ca="1"/>
        <v>7.41</v>
      </c>
      <c r="L2195" s="180" vm="2989">
        <f ca="1"/>
        <v>7.6</v>
      </c>
      <c r="M2195" s="180" vm="2990">
        <f ca="1"/>
        <v>7.81</v>
      </c>
      <c r="N2195" s="180" vm="2991">
        <f ca="1"/>
        <v>7.4</v>
      </c>
      <c r="O2195" s="180" vm="2992">
        <f ca="1"/>
        <v>810987</v>
      </c>
      <c r="Q2195" s="182">
        <f t="shared" ca="1" si="69"/>
        <v>-3.1875208530448951E-2</v>
      </c>
    </row>
    <row r="2196" spans="1:17" x14ac:dyDescent="0.25">
      <c r="A2196" s="178">
        <f t="shared" si="70"/>
        <v>2192</v>
      </c>
      <c r="B2196" s="178" vm="2981">
        <f ca="1"/>
        <v>45399</v>
      </c>
      <c r="C2196" s="178" vm="2982">
        <f ca="1"/>
        <v>119.33</v>
      </c>
      <c r="D2196" s="178" vm="2983">
        <f ca="1"/>
        <v>122.89</v>
      </c>
      <c r="E2196" s="178" vm="2984">
        <f ca="1"/>
        <v>122.905</v>
      </c>
      <c r="F2196" s="178" vm="2985">
        <f ca="1"/>
        <v>118.6</v>
      </c>
      <c r="G2196" s="178" vm="2986">
        <f ca="1"/>
        <v>987792</v>
      </c>
      <c r="I2196" s="178">
        <f ca="1"/>
        <v>318</v>
      </c>
      <c r="J2196" s="180" vm="2975">
        <f ca="1"/>
        <v>42675</v>
      </c>
      <c r="K2196" s="180" vm="2976">
        <f ca="1"/>
        <v>7.65</v>
      </c>
      <c r="L2196" s="180" vm="2977">
        <f ca="1"/>
        <v>7.72</v>
      </c>
      <c r="M2196" s="180" vm="2978">
        <f ca="1"/>
        <v>7.92</v>
      </c>
      <c r="N2196" s="180" vm="2979">
        <f ca="1"/>
        <v>7.61</v>
      </c>
      <c r="O2196" s="180" vm="2980">
        <f ca="1"/>
        <v>473652</v>
      </c>
      <c r="Q2196" s="182">
        <f t="shared" ca="1" si="69"/>
        <v>-5.2151356791081595E-3</v>
      </c>
    </row>
    <row r="2197" spans="1:17" x14ac:dyDescent="0.25">
      <c r="A2197" s="178">
        <f t="shared" si="70"/>
        <v>2193</v>
      </c>
      <c r="B2197" s="178" vm="2969">
        <f ca="1"/>
        <v>45400</v>
      </c>
      <c r="C2197" s="178" vm="2970">
        <f ca="1"/>
        <v>121.08</v>
      </c>
      <c r="D2197" s="178" vm="2971">
        <f ca="1"/>
        <v>120.76</v>
      </c>
      <c r="E2197" s="178" vm="2972">
        <f ca="1"/>
        <v>124.095</v>
      </c>
      <c r="F2197" s="178" vm="2973">
        <f ca="1"/>
        <v>119.72</v>
      </c>
      <c r="G2197" s="178" vm="2974">
        <f ca="1"/>
        <v>715476</v>
      </c>
      <c r="I2197" s="178">
        <f ca="1"/>
        <v>317</v>
      </c>
      <c r="J2197" s="180" vm="2963">
        <f ca="1"/>
        <v>42674</v>
      </c>
      <c r="K2197" s="180" vm="2964">
        <f ca="1"/>
        <v>7.69</v>
      </c>
      <c r="L2197" s="180" vm="2965">
        <f ca="1"/>
        <v>7.8</v>
      </c>
      <c r="M2197" s="180" vm="2966">
        <f ca="1"/>
        <v>7.875</v>
      </c>
      <c r="N2197" s="180" vm="2967">
        <f ca="1"/>
        <v>7.56</v>
      </c>
      <c r="O2197" s="180" vm="2968">
        <f ca="1"/>
        <v>814105</v>
      </c>
      <c r="Q2197" s="182">
        <f t="shared" ca="1" si="69"/>
        <v>-1.6763771039667114E-2</v>
      </c>
    </row>
    <row r="2198" spans="1:17" x14ac:dyDescent="0.25">
      <c r="A2198" s="178">
        <f t="shared" si="70"/>
        <v>2194</v>
      </c>
      <c r="B2198" s="178" vm="2957">
        <f ca="1"/>
        <v>45401</v>
      </c>
      <c r="C2198" s="178" vm="2958">
        <f ca="1"/>
        <v>120.54</v>
      </c>
      <c r="D2198" s="178" vm="2959">
        <f ca="1"/>
        <v>120.23</v>
      </c>
      <c r="E2198" s="178" vm="2960">
        <f ca="1"/>
        <v>122.63</v>
      </c>
      <c r="F2198" s="178" vm="2961">
        <f ca="1"/>
        <v>119.83</v>
      </c>
      <c r="G2198" s="178" vm="2962">
        <f ca="1"/>
        <v>809878</v>
      </c>
      <c r="I2198" s="178">
        <f ca="1"/>
        <v>316</v>
      </c>
      <c r="J2198" s="180" vm="2953">
        <f ca="1"/>
        <v>42671</v>
      </c>
      <c r="K2198" s="180" vm="1895">
        <f ca="1"/>
        <v>7.82</v>
      </c>
      <c r="L2198" s="180" vm="2954">
        <f ca="1"/>
        <v>7.7</v>
      </c>
      <c r="M2198" s="180" vm="2955">
        <f ca="1"/>
        <v>7.96</v>
      </c>
      <c r="N2198" s="180" vm="2944">
        <f ca="1"/>
        <v>7.68</v>
      </c>
      <c r="O2198" s="180" vm="2956">
        <f ca="1"/>
        <v>877270</v>
      </c>
      <c r="Q2198" s="182">
        <f t="shared" ca="1" si="69"/>
        <v>1.8065007397638985E-2</v>
      </c>
    </row>
    <row r="2199" spans="1:17" x14ac:dyDescent="0.25">
      <c r="A2199" s="178">
        <f t="shared" si="70"/>
        <v>2195</v>
      </c>
      <c r="B2199" s="178" vm="2947">
        <f ca="1"/>
        <v>45404</v>
      </c>
      <c r="C2199" s="178" vm="2948">
        <f ca="1"/>
        <v>125.38</v>
      </c>
      <c r="D2199" s="178" vm="2949">
        <f ca="1"/>
        <v>121.82</v>
      </c>
      <c r="E2199" s="178" vm="2950">
        <f ca="1"/>
        <v>127.47</v>
      </c>
      <c r="F2199" s="178" vm="2951">
        <f ca="1"/>
        <v>121.32</v>
      </c>
      <c r="G2199" s="178" vm="2952">
        <f ca="1"/>
        <v>1285351</v>
      </c>
      <c r="I2199" s="178">
        <f ca="1"/>
        <v>315</v>
      </c>
      <c r="J2199" s="180" vm="2943">
        <f ca="1"/>
        <v>42670</v>
      </c>
      <c r="K2199" s="180" vm="2944">
        <f ca="1"/>
        <v>7.68</v>
      </c>
      <c r="L2199" s="180" vm="2944">
        <f ca="1"/>
        <v>7.68</v>
      </c>
      <c r="M2199" s="180" vm="2945">
        <f ca="1"/>
        <v>7.78</v>
      </c>
      <c r="N2199" s="180" vm="1906">
        <f ca="1"/>
        <v>7.63</v>
      </c>
      <c r="O2199" s="180" vm="2946">
        <f ca="1"/>
        <v>673593</v>
      </c>
      <c r="Q2199" s="182">
        <f t="shared" ca="1" si="69"/>
        <v>1.3029317804160619E-3</v>
      </c>
    </row>
    <row r="2200" spans="1:17" x14ac:dyDescent="0.25">
      <c r="A2200" s="178">
        <f t="shared" si="70"/>
        <v>2196</v>
      </c>
      <c r="B2200" s="178" vm="2937">
        <f ca="1"/>
        <v>45405</v>
      </c>
      <c r="C2200" s="178" vm="2938">
        <f ca="1"/>
        <v>126.43</v>
      </c>
      <c r="D2200" s="178" vm="2939">
        <f ca="1"/>
        <v>125.65</v>
      </c>
      <c r="E2200" s="178" vm="2940">
        <f ca="1"/>
        <v>128.44999999999999</v>
      </c>
      <c r="F2200" s="178" vm="2941">
        <f ca="1"/>
        <v>125.19</v>
      </c>
      <c r="G2200" s="178" vm="2942">
        <f ca="1"/>
        <v>1172269</v>
      </c>
      <c r="I2200" s="178">
        <f ca="1"/>
        <v>314</v>
      </c>
      <c r="J2200" s="180" vm="2933">
        <f ca="1"/>
        <v>42669</v>
      </c>
      <c r="K2200" s="180" vm="2934">
        <f ca="1"/>
        <v>7.67</v>
      </c>
      <c r="L2200" s="180" vm="2934">
        <f ca="1"/>
        <v>7.67</v>
      </c>
      <c r="M2200" s="180" vm="1895">
        <f ca="1"/>
        <v>7.82</v>
      </c>
      <c r="N2200" s="180" vm="2935">
        <f ca="1"/>
        <v>7.6482000000000001</v>
      </c>
      <c r="O2200" s="180" vm="2936">
        <f ca="1"/>
        <v>492113</v>
      </c>
      <c r="Q2200" s="182">
        <f t="shared" ca="1" si="69"/>
        <v>-1.1665718815962522E-2</v>
      </c>
    </row>
    <row r="2201" spans="1:17" x14ac:dyDescent="0.25">
      <c r="A2201" s="178">
        <f t="shared" si="70"/>
        <v>2197</v>
      </c>
      <c r="B2201" s="178" vm="2927">
        <f ca="1"/>
        <v>45406</v>
      </c>
      <c r="C2201" s="178" vm="2928">
        <f ca="1"/>
        <v>125.77</v>
      </c>
      <c r="D2201" s="178" vm="2929">
        <f ca="1"/>
        <v>126.68</v>
      </c>
      <c r="E2201" s="178" vm="2930">
        <f ca="1"/>
        <v>127.3724</v>
      </c>
      <c r="F2201" s="178" vm="2931">
        <f ca="1"/>
        <v>124.2501</v>
      </c>
      <c r="G2201" s="178" vm="2932">
        <f ca="1"/>
        <v>665004</v>
      </c>
      <c r="I2201" s="178">
        <f ca="1"/>
        <v>313</v>
      </c>
      <c r="J2201" s="180" vm="2922">
        <f ca="1"/>
        <v>42668</v>
      </c>
      <c r="K2201" s="180" vm="2904">
        <f ca="1"/>
        <v>7.76</v>
      </c>
      <c r="L2201" s="180" vm="2923">
        <f ca="1"/>
        <v>7.79</v>
      </c>
      <c r="M2201" s="180" vm="2924">
        <f ca="1"/>
        <v>7.84</v>
      </c>
      <c r="N2201" s="180" vm="2925">
        <f ca="1"/>
        <v>7.62</v>
      </c>
      <c r="O2201" s="180" vm="2926">
        <f ca="1"/>
        <v>660816</v>
      </c>
      <c r="Q2201" s="182">
        <f t="shared" ca="1" si="69"/>
        <v>-1.5345569674660421E-2</v>
      </c>
    </row>
    <row r="2202" spans="1:17" x14ac:dyDescent="0.25">
      <c r="A2202" s="178">
        <f t="shared" si="70"/>
        <v>2198</v>
      </c>
      <c r="B2202" s="178" vm="2916">
        <f ca="1"/>
        <v>45407</v>
      </c>
      <c r="C2202" s="178" vm="2917">
        <f ca="1"/>
        <v>123.51</v>
      </c>
      <c r="D2202" s="178" vm="2918">
        <f ca="1"/>
        <v>123.44</v>
      </c>
      <c r="E2202" s="178" vm="2919">
        <f ca="1"/>
        <v>124.07</v>
      </c>
      <c r="F2202" s="178" vm="2920">
        <f ca="1"/>
        <v>120.33</v>
      </c>
      <c r="G2202" s="178" vm="2921">
        <f ca="1"/>
        <v>794241</v>
      </c>
      <c r="I2202" s="178">
        <f ca="1"/>
        <v>312</v>
      </c>
      <c r="J2202" s="180" vm="2911">
        <f ca="1"/>
        <v>42667</v>
      </c>
      <c r="K2202" s="180" vm="2912">
        <f ca="1"/>
        <v>7.88</v>
      </c>
      <c r="L2202" s="180" vm="2913">
        <f ca="1"/>
        <v>7.89</v>
      </c>
      <c r="M2202" s="180" vm="1872">
        <f ca="1"/>
        <v>8.08</v>
      </c>
      <c r="N2202" s="180" vm="2914">
        <f ca="1"/>
        <v>7.8550000000000004</v>
      </c>
      <c r="O2202" s="180" vm="2915">
        <f ca="1"/>
        <v>832161</v>
      </c>
      <c r="Q2202" s="182">
        <f t="shared" ca="1" si="69"/>
        <v>2.5412974286725481E-3</v>
      </c>
    </row>
    <row r="2203" spans="1:17" x14ac:dyDescent="0.25">
      <c r="A2203" s="178">
        <f t="shared" si="70"/>
        <v>2199</v>
      </c>
      <c r="B2203" s="178" vm="2906">
        <f ca="1"/>
        <v>45408</v>
      </c>
      <c r="C2203" s="178" vm="2907">
        <f ca="1"/>
        <v>125.4</v>
      </c>
      <c r="D2203" s="178" vm="2908">
        <f ca="1"/>
        <v>125.31</v>
      </c>
      <c r="E2203" s="178" vm="2093">
        <f ca="1"/>
        <v>127.73</v>
      </c>
      <c r="F2203" s="178" vm="2909">
        <f ca="1"/>
        <v>124.42</v>
      </c>
      <c r="G2203" s="178" vm="2910">
        <f ca="1"/>
        <v>847006</v>
      </c>
      <c r="I2203" s="178">
        <f ca="1"/>
        <v>311</v>
      </c>
      <c r="J2203" s="180" vm="2900">
        <f ca="1"/>
        <v>42664</v>
      </c>
      <c r="K2203" s="180" vm="2901">
        <f ca="1"/>
        <v>7.86</v>
      </c>
      <c r="L2203" s="180" vm="2902">
        <f ca="1"/>
        <v>8</v>
      </c>
      <c r="M2203" s="180" vm="2903">
        <f ca="1"/>
        <v>8.1150000000000002</v>
      </c>
      <c r="N2203" s="180" vm="2904">
        <f ca="1"/>
        <v>7.76</v>
      </c>
      <c r="O2203" s="180" vm="2905">
        <f ca="1"/>
        <v>1470666</v>
      </c>
      <c r="Q2203" s="182">
        <f t="shared" ca="1" si="69"/>
        <v>-2.5126950077421759E-2</v>
      </c>
    </row>
    <row r="2204" spans="1:17" x14ac:dyDescent="0.25">
      <c r="A2204" s="178">
        <f t="shared" si="70"/>
        <v>2200</v>
      </c>
      <c r="B2204" s="178" vm="2896">
        <f ca="1"/>
        <v>45411</v>
      </c>
      <c r="C2204" s="178" vm="2897">
        <f ca="1"/>
        <v>127.69</v>
      </c>
      <c r="D2204" s="178" vm="2898">
        <f ca="1"/>
        <v>126.02</v>
      </c>
      <c r="E2204" s="178" vm="2095">
        <f ca="1"/>
        <v>128.87</v>
      </c>
      <c r="F2204" s="178" vm="2898">
        <f ca="1"/>
        <v>126.02</v>
      </c>
      <c r="G2204" s="178" vm="2899">
        <f ca="1"/>
        <v>825275</v>
      </c>
      <c r="I2204" s="178">
        <f ca="1"/>
        <v>310</v>
      </c>
      <c r="J2204" s="180" vm="2892">
        <f ca="1"/>
        <v>42663</v>
      </c>
      <c r="K2204" s="180" vm="1892">
        <f ca="1"/>
        <v>8.06</v>
      </c>
      <c r="L2204" s="180" vm="2893">
        <f ca="1"/>
        <v>8.1300000000000008</v>
      </c>
      <c r="M2204" s="180" vm="1840">
        <f ca="1"/>
        <v>8.2100000000000009</v>
      </c>
      <c r="N2204" s="180" vm="2894">
        <f ca="1"/>
        <v>8.01</v>
      </c>
      <c r="O2204" s="180" vm="2895">
        <f ca="1"/>
        <v>514631</v>
      </c>
      <c r="Q2204" s="182">
        <f t="shared" ca="1" si="69"/>
        <v>-1.1104370734234353E-2</v>
      </c>
    </row>
    <row r="2205" spans="1:17" x14ac:dyDescent="0.25">
      <c r="A2205" s="178">
        <f t="shared" si="70"/>
        <v>2201</v>
      </c>
      <c r="B2205" s="178" vm="2887">
        <f ca="1"/>
        <v>45412</v>
      </c>
      <c r="C2205" s="178" vm="2888">
        <f ca="1"/>
        <v>124.37</v>
      </c>
      <c r="D2205" s="178" vm="2871">
        <f ca="1"/>
        <v>126.73</v>
      </c>
      <c r="E2205" s="178" vm="2889">
        <f ca="1"/>
        <v>127.56</v>
      </c>
      <c r="F2205" s="178" vm="2890">
        <f ca="1"/>
        <v>124.31</v>
      </c>
      <c r="G2205" s="178" vm="2891">
        <f ca="1"/>
        <v>756279</v>
      </c>
      <c r="I2205" s="178">
        <f ca="1"/>
        <v>309</v>
      </c>
      <c r="J2205" s="180" vm="2883">
        <f ca="1"/>
        <v>42662</v>
      </c>
      <c r="K2205" s="180" vm="1203">
        <f ca="1"/>
        <v>8.15</v>
      </c>
      <c r="L2205" s="180" vm="1872">
        <f ca="1"/>
        <v>8.08</v>
      </c>
      <c r="M2205" s="180" vm="2884">
        <f ca="1"/>
        <v>8.26</v>
      </c>
      <c r="N2205" s="180" vm="2885">
        <f ca="1"/>
        <v>8.0729000000000006</v>
      </c>
      <c r="O2205" s="180" vm="2886">
        <f ca="1"/>
        <v>346946</v>
      </c>
      <c r="Q2205" s="182">
        <f t="shared" ca="1" si="69"/>
        <v>8.6260547197674481E-3</v>
      </c>
    </row>
    <row r="2206" spans="1:17" x14ac:dyDescent="0.25">
      <c r="A2206" s="178">
        <f t="shared" si="70"/>
        <v>2202</v>
      </c>
      <c r="B2206" s="178" vm="2877">
        <f ca="1"/>
        <v>45413</v>
      </c>
      <c r="C2206" s="178" vm="2878">
        <f ca="1"/>
        <v>123.55</v>
      </c>
      <c r="D2206" s="178" vm="2879">
        <f ca="1"/>
        <v>124.25</v>
      </c>
      <c r="E2206" s="178" vm="2880">
        <f ca="1"/>
        <v>126.66500000000001</v>
      </c>
      <c r="F2206" s="178" vm="2881">
        <f ca="1"/>
        <v>121.5</v>
      </c>
      <c r="G2206" s="178" vm="2882">
        <f ca="1"/>
        <v>1010101</v>
      </c>
      <c r="I2206" s="178">
        <f ca="1"/>
        <v>308</v>
      </c>
      <c r="J2206" s="180" vm="2874">
        <f ca="1"/>
        <v>42661</v>
      </c>
      <c r="K2206" s="180" vm="1872">
        <f ca="1"/>
        <v>8.08</v>
      </c>
      <c r="L2206" s="180" vm="1905">
        <f ca="1"/>
        <v>8.1199999999999992</v>
      </c>
      <c r="M2206" s="180" vm="2474">
        <f ca="1"/>
        <v>8.23</v>
      </c>
      <c r="N2206" s="180" vm="2875">
        <f ca="1"/>
        <v>8.0289000000000001</v>
      </c>
      <c r="O2206" s="180" vm="2876">
        <f ca="1"/>
        <v>476199</v>
      </c>
      <c r="Q2206" s="182">
        <f t="shared" ca="1" si="69"/>
        <v>0</v>
      </c>
    </row>
    <row r="2207" spans="1:17" x14ac:dyDescent="0.25">
      <c r="A2207" s="178">
        <f t="shared" si="70"/>
        <v>2203</v>
      </c>
      <c r="B2207" s="178" vm="2869">
        <f ca="1"/>
        <v>45414</v>
      </c>
      <c r="C2207" s="178" vm="2112">
        <f ca="1"/>
        <v>126.7</v>
      </c>
      <c r="D2207" s="178" vm="2870">
        <f ca="1"/>
        <v>126.34</v>
      </c>
      <c r="E2207" s="178" vm="2871">
        <f ca="1"/>
        <v>126.73</v>
      </c>
      <c r="F2207" s="178" vm="2872">
        <f ca="1"/>
        <v>123.62</v>
      </c>
      <c r="G2207" s="178" vm="2873">
        <f ca="1"/>
        <v>801394</v>
      </c>
      <c r="I2207" s="178">
        <f ca="1"/>
        <v>307</v>
      </c>
      <c r="J2207" s="180" vm="2867">
        <f ca="1"/>
        <v>42660</v>
      </c>
      <c r="K2207" s="180" vm="1872">
        <f ca="1"/>
        <v>8.08</v>
      </c>
      <c r="L2207" s="180" vm="1862">
        <f ca="1"/>
        <v>8.25</v>
      </c>
      <c r="M2207" s="180" vm="1214">
        <f ca="1"/>
        <v>8.3049999999999997</v>
      </c>
      <c r="N2207" s="180" vm="1872">
        <f ca="1"/>
        <v>8.08</v>
      </c>
      <c r="O2207" s="180" vm="2868">
        <f ca="1"/>
        <v>302752</v>
      </c>
      <c r="Q2207" s="182">
        <f t="shared" ca="1" si="69"/>
        <v>-2.4451095864164194E-2</v>
      </c>
    </row>
    <row r="2208" spans="1:17" x14ac:dyDescent="0.25">
      <c r="A2208" s="178">
        <f t="shared" si="70"/>
        <v>2204</v>
      </c>
      <c r="B2208" s="178" vm="2862">
        <f ca="1"/>
        <v>45415</v>
      </c>
      <c r="C2208" s="178" vm="2863">
        <f ca="1"/>
        <v>124.28</v>
      </c>
      <c r="D2208" s="178" vm="2864">
        <f ca="1"/>
        <v>129.59</v>
      </c>
      <c r="E2208" s="178" vm="2864">
        <f ca="1"/>
        <v>129.59</v>
      </c>
      <c r="F2208" s="178" vm="2865">
        <f ca="1"/>
        <v>123.08</v>
      </c>
      <c r="G2208" s="178" vm="2866">
        <f ca="1"/>
        <v>1423386</v>
      </c>
      <c r="I2208" s="178">
        <f ca="1"/>
        <v>306</v>
      </c>
      <c r="J2208" s="180" vm="2860">
        <f ca="1"/>
        <v>42657</v>
      </c>
      <c r="K2208" s="180" vm="2447">
        <f ca="1"/>
        <v>8.2799999999999994</v>
      </c>
      <c r="L2208" s="180" vm="1195">
        <f ca="1"/>
        <v>8.3800000000000008</v>
      </c>
      <c r="M2208" s="180" vm="1849">
        <f ca="1"/>
        <v>8.41</v>
      </c>
      <c r="N2208" s="180" vm="2474">
        <f ca="1"/>
        <v>8.23</v>
      </c>
      <c r="O2208" s="180" vm="2861">
        <f ca="1"/>
        <v>307353</v>
      </c>
      <c r="Q2208" s="182">
        <f t="shared" ca="1" si="69"/>
        <v>-3.6166404701886618E-3</v>
      </c>
    </row>
    <row r="2209" spans="1:17" x14ac:dyDescent="0.25">
      <c r="A2209" s="178">
        <f t="shared" si="70"/>
        <v>2205</v>
      </c>
      <c r="B2209" s="178" vm="2854">
        <f ca="1"/>
        <v>45418</v>
      </c>
      <c r="C2209" s="178" vm="2855">
        <f ca="1"/>
        <v>126.63</v>
      </c>
      <c r="D2209" s="178" vm="2856">
        <f ca="1"/>
        <v>125.9</v>
      </c>
      <c r="E2209" s="178" vm="2857">
        <f ca="1"/>
        <v>128.24</v>
      </c>
      <c r="F2209" s="178" vm="2858">
        <f ca="1"/>
        <v>125.5301</v>
      </c>
      <c r="G2209" s="178" vm="2859">
        <f ca="1"/>
        <v>1799445</v>
      </c>
      <c r="I2209" s="178">
        <f ca="1"/>
        <v>305</v>
      </c>
      <c r="J2209" s="180" vm="2851">
        <f ca="1"/>
        <v>42656</v>
      </c>
      <c r="K2209" s="180" vm="2702">
        <f ca="1"/>
        <v>8.31</v>
      </c>
      <c r="L2209" s="180" vm="1195">
        <f ca="1"/>
        <v>8.3800000000000008</v>
      </c>
      <c r="M2209" s="180" vm="1192">
        <f ca="1"/>
        <v>8.42</v>
      </c>
      <c r="N2209" s="180" vm="2852">
        <f ca="1"/>
        <v>8.2850000000000001</v>
      </c>
      <c r="O2209" s="180" vm="2853">
        <f ca="1"/>
        <v>418284</v>
      </c>
      <c r="Q2209" s="182">
        <f t="shared" ca="1" si="69"/>
        <v>-2.0250840936454833E-2</v>
      </c>
    </row>
    <row r="2210" spans="1:17" x14ac:dyDescent="0.25">
      <c r="A2210" s="178">
        <f t="shared" si="70"/>
        <v>2206</v>
      </c>
      <c r="B2210" s="178" vm="2845">
        <f ca="1"/>
        <v>45419</v>
      </c>
      <c r="C2210" s="178" vm="2846">
        <f ca="1"/>
        <v>136.49</v>
      </c>
      <c r="D2210" s="178" vm="2847">
        <f ca="1"/>
        <v>133.12</v>
      </c>
      <c r="E2210" s="178" vm="2848">
        <f ca="1"/>
        <v>142.71</v>
      </c>
      <c r="F2210" s="178" vm="2849">
        <f ca="1"/>
        <v>132.1</v>
      </c>
      <c r="G2210" s="178" vm="2850">
        <f ca="1"/>
        <v>5366566</v>
      </c>
      <c r="I2210" s="178">
        <f ca="1"/>
        <v>304</v>
      </c>
      <c r="J2210" s="180" vm="2843">
        <f ca="1"/>
        <v>42655</v>
      </c>
      <c r="K2210" s="180" vm="1916">
        <f ca="1"/>
        <v>8.48</v>
      </c>
      <c r="L2210" s="180" vm="1871">
        <f ca="1"/>
        <v>8.33</v>
      </c>
      <c r="M2210" s="180" vm="1360">
        <f ca="1"/>
        <v>8.57</v>
      </c>
      <c r="N2210" s="180" vm="1871">
        <f ca="1"/>
        <v>8.33</v>
      </c>
      <c r="O2210" s="180" vm="2844">
        <f ca="1"/>
        <v>311725</v>
      </c>
      <c r="Q2210" s="182">
        <f t="shared" ca="1" si="69"/>
        <v>1.6647233433156428E-2</v>
      </c>
    </row>
    <row r="2211" spans="1:17" x14ac:dyDescent="0.25">
      <c r="A2211" s="178">
        <f t="shared" si="70"/>
        <v>2207</v>
      </c>
      <c r="B2211" s="178" vm="2839">
        <f ca="1"/>
        <v>45420</v>
      </c>
      <c r="C2211" s="178" vm="2129">
        <f ca="1"/>
        <v>135.41999999999999</v>
      </c>
      <c r="D2211" s="178" vm="1867">
        <f ca="1"/>
        <v>135.27000000000001</v>
      </c>
      <c r="E2211" s="178" vm="2840">
        <f ca="1"/>
        <v>137.27000000000001</v>
      </c>
      <c r="F2211" s="178" vm="2841">
        <f ca="1"/>
        <v>133.15</v>
      </c>
      <c r="G2211" s="178" vm="2842">
        <f ca="1"/>
        <v>1204886</v>
      </c>
      <c r="I2211" s="178">
        <f ca="1"/>
        <v>303</v>
      </c>
      <c r="J2211" s="180" vm="2837">
        <f ca="1"/>
        <v>42654</v>
      </c>
      <c r="K2211" s="180" vm="2455">
        <f ca="1"/>
        <v>8.34</v>
      </c>
      <c r="L2211" s="180" vm="1716">
        <f ca="1"/>
        <v>8.66</v>
      </c>
      <c r="M2211" s="180" vm="1716">
        <f ca="1"/>
        <v>8.66</v>
      </c>
      <c r="N2211" s="180" vm="2456">
        <f ca="1"/>
        <v>8.3000000000000007</v>
      </c>
      <c r="O2211" s="180" vm="2838">
        <f ca="1"/>
        <v>504120</v>
      </c>
      <c r="Q2211" s="182">
        <f t="shared" ca="1" si="69"/>
        <v>-3.8805574421795122E-2</v>
      </c>
    </row>
    <row r="2212" spans="1:17" x14ac:dyDescent="0.25">
      <c r="A2212" s="178">
        <f t="shared" si="70"/>
        <v>2208</v>
      </c>
      <c r="B2212" s="178" vm="2831">
        <f ca="1"/>
        <v>45421</v>
      </c>
      <c r="C2212" s="178" vm="2832">
        <f ca="1"/>
        <v>139.69999999999999</v>
      </c>
      <c r="D2212" s="178" vm="2833">
        <f ca="1"/>
        <v>135.86000000000001</v>
      </c>
      <c r="E2212" s="178" vm="2834">
        <f ca="1"/>
        <v>139.86000000000001</v>
      </c>
      <c r="F2212" s="178" vm="2835">
        <f ca="1"/>
        <v>134.77000000000001</v>
      </c>
      <c r="G2212" s="178" vm="2836">
        <f ca="1"/>
        <v>1419359</v>
      </c>
      <c r="I2212" s="178">
        <f ca="1"/>
        <v>302</v>
      </c>
      <c r="J2212" s="180" vm="2829">
        <f ca="1"/>
        <v>42653</v>
      </c>
      <c r="K2212" s="180" vm="1247">
        <f ca="1"/>
        <v>8.67</v>
      </c>
      <c r="L2212" s="180" vm="1821">
        <f ca="1"/>
        <v>8.5299999999999994</v>
      </c>
      <c r="M2212" s="180" vm="1377">
        <f ca="1"/>
        <v>8.77</v>
      </c>
      <c r="N2212" s="180" vm="1212">
        <f ca="1"/>
        <v>8.43</v>
      </c>
      <c r="O2212" s="180" vm="2830">
        <f ca="1"/>
        <v>235341</v>
      </c>
      <c r="Q2212" s="182">
        <f t="shared" ca="1" si="69"/>
        <v>1.980262729617973E-2</v>
      </c>
    </row>
    <row r="2213" spans="1:17" x14ac:dyDescent="0.25">
      <c r="A2213" s="178">
        <f t="shared" si="70"/>
        <v>2209</v>
      </c>
      <c r="B2213" s="178" vm="2823">
        <f ca="1"/>
        <v>45422</v>
      </c>
      <c r="C2213" s="178" vm="2824">
        <f ca="1"/>
        <v>143.27000000000001</v>
      </c>
      <c r="D2213" s="178" vm="2825">
        <f ca="1"/>
        <v>140.72</v>
      </c>
      <c r="E2213" s="178" vm="2826">
        <f ca="1"/>
        <v>143.36000000000001</v>
      </c>
      <c r="F2213" s="178" vm="2827">
        <f ca="1"/>
        <v>139.18010000000001</v>
      </c>
      <c r="G2213" s="178" vm="2828">
        <f ca="1"/>
        <v>1711934</v>
      </c>
      <c r="I2213" s="178">
        <f ca="1"/>
        <v>301</v>
      </c>
      <c r="J2213" s="180" vm="2821">
        <f ca="1"/>
        <v>42650</v>
      </c>
      <c r="K2213" s="180" vm="1351">
        <f ca="1"/>
        <v>8.5</v>
      </c>
      <c r="L2213" s="180" vm="1830">
        <f ca="1"/>
        <v>8.6300000000000008</v>
      </c>
      <c r="M2213" s="180" vm="2551">
        <f ca="1"/>
        <v>8.7100000000000009</v>
      </c>
      <c r="N2213" s="180" vm="1212">
        <f ca="1"/>
        <v>8.43</v>
      </c>
      <c r="O2213" s="180" vm="2822">
        <f ca="1"/>
        <v>325455</v>
      </c>
      <c r="Q2213" s="182">
        <f t="shared" ca="1" si="69"/>
        <v>-8.2015691134176335E-3</v>
      </c>
    </row>
    <row r="2214" spans="1:17" x14ac:dyDescent="0.25">
      <c r="A2214" s="178">
        <f t="shared" si="70"/>
        <v>2210</v>
      </c>
      <c r="B2214" s="178" vm="2816">
        <f ca="1"/>
        <v>45425</v>
      </c>
      <c r="C2214" s="178" vm="2176">
        <f ca="1"/>
        <v>142.94</v>
      </c>
      <c r="D2214" s="178" vm="2817">
        <f ca="1"/>
        <v>144.59</v>
      </c>
      <c r="E2214" s="178" vm="2818">
        <f ca="1"/>
        <v>144.7799</v>
      </c>
      <c r="F2214" s="178" vm="2819">
        <f ca="1"/>
        <v>141.02000000000001</v>
      </c>
      <c r="G2214" s="178" vm="2820">
        <f ca="1"/>
        <v>903974</v>
      </c>
      <c r="I2214" s="178">
        <f ca="1"/>
        <v>300</v>
      </c>
      <c r="J2214" s="180" vm="2814">
        <f ca="1"/>
        <v>42649</v>
      </c>
      <c r="K2214" s="180" vm="1360">
        <f ca="1"/>
        <v>8.57</v>
      </c>
      <c r="L2214" s="180" vm="1725">
        <f ca="1"/>
        <v>8.68</v>
      </c>
      <c r="M2214" s="180" vm="2551">
        <f ca="1"/>
        <v>8.7100000000000009</v>
      </c>
      <c r="N2214" s="180" vm="1916">
        <f ca="1"/>
        <v>8.48</v>
      </c>
      <c r="O2214" s="180" vm="2815">
        <f ca="1"/>
        <v>625803</v>
      </c>
      <c r="Q2214" s="182">
        <f t="shared" ca="1" si="69"/>
        <v>-1.9642457057755663E-2</v>
      </c>
    </row>
    <row r="2215" spans="1:17" x14ac:dyDescent="0.25">
      <c r="A2215" s="178">
        <f t="shared" si="70"/>
        <v>2211</v>
      </c>
      <c r="B2215" s="178" vm="2808">
        <f ca="1"/>
        <v>45426</v>
      </c>
      <c r="C2215" s="178" vm="2809">
        <f ca="1"/>
        <v>145.31</v>
      </c>
      <c r="D2215" s="178" vm="2810">
        <f ca="1"/>
        <v>144.77000000000001</v>
      </c>
      <c r="E2215" s="178" vm="2811">
        <f ca="1"/>
        <v>147.36000000000001</v>
      </c>
      <c r="F2215" s="178" vm="2812">
        <f ca="1"/>
        <v>144.57</v>
      </c>
      <c r="G2215" s="178" vm="2813">
        <f ca="1"/>
        <v>1371245</v>
      </c>
      <c r="I2215" s="178">
        <f ca="1"/>
        <v>299</v>
      </c>
      <c r="J2215" s="180" vm="2806">
        <f ca="1"/>
        <v>42648</v>
      </c>
      <c r="K2215" s="180" vm="1193">
        <f ca="1"/>
        <v>8.74</v>
      </c>
      <c r="L2215" s="180" vm="1180">
        <f ca="1"/>
        <v>8.6999999999999993</v>
      </c>
      <c r="M2215" s="180" vm="1213">
        <f ca="1"/>
        <v>8.85</v>
      </c>
      <c r="N2215" s="180" vm="1716">
        <f ca="1"/>
        <v>8.66</v>
      </c>
      <c r="O2215" s="180" vm="2807">
        <f ca="1"/>
        <v>470357</v>
      </c>
      <c r="Q2215" s="182">
        <f t="shared" ca="1" si="69"/>
        <v>1.4985871227804757E-2</v>
      </c>
    </row>
    <row r="2216" spans="1:17" x14ac:dyDescent="0.25">
      <c r="A2216" s="178">
        <f t="shared" si="70"/>
        <v>2212</v>
      </c>
      <c r="B2216" s="178" vm="2801">
        <f ca="1"/>
        <v>45427</v>
      </c>
      <c r="C2216" s="178" vm="2747">
        <f ca="1"/>
        <v>144.72999999999999</v>
      </c>
      <c r="D2216" s="178" vm="2802">
        <f ca="1"/>
        <v>146.83000000000001</v>
      </c>
      <c r="E2216" s="178" vm="2803">
        <f ca="1"/>
        <v>148.16</v>
      </c>
      <c r="F2216" s="178" vm="2804">
        <f ca="1"/>
        <v>144.06</v>
      </c>
      <c r="G2216" s="178" vm="2805">
        <f ca="1"/>
        <v>1054215</v>
      </c>
      <c r="I2216" s="178">
        <f ca="1"/>
        <v>298</v>
      </c>
      <c r="J2216" s="180" vm="2799">
        <f ca="1"/>
        <v>42647</v>
      </c>
      <c r="K2216" s="180" vm="1389">
        <f ca="1"/>
        <v>8.61</v>
      </c>
      <c r="L2216" s="180" vm="2768">
        <f ca="1"/>
        <v>8.24</v>
      </c>
      <c r="M2216" s="180" vm="1183">
        <f ca="1"/>
        <v>8.65</v>
      </c>
      <c r="N2216" s="180" vm="2768">
        <f ca="1"/>
        <v>8.24</v>
      </c>
      <c r="O2216" s="180" vm="2800">
        <f ca="1"/>
        <v>641716</v>
      </c>
      <c r="Q2216" s="182">
        <f t="shared" ca="1" si="69"/>
        <v>4.2711118093049658E-2</v>
      </c>
    </row>
    <row r="2217" spans="1:17" x14ac:dyDescent="0.25">
      <c r="A2217" s="178">
        <f t="shared" si="70"/>
        <v>2213</v>
      </c>
      <c r="B2217" s="178" vm="2793">
        <f ca="1"/>
        <v>45428</v>
      </c>
      <c r="C2217" s="178" vm="2794">
        <f ca="1"/>
        <v>142.01</v>
      </c>
      <c r="D2217" s="178" vm="2795">
        <f ca="1"/>
        <v>144.80000000000001</v>
      </c>
      <c r="E2217" s="178" vm="2796">
        <f ca="1"/>
        <v>145.38</v>
      </c>
      <c r="F2217" s="178" vm="2797">
        <f ca="1"/>
        <v>140.72999999999999</v>
      </c>
      <c r="G2217" s="178" vm="2798">
        <f ca="1"/>
        <v>1102201</v>
      </c>
      <c r="I2217" s="178">
        <f ca="1"/>
        <v>297</v>
      </c>
      <c r="J2217" s="180" vm="2791">
        <f ca="1"/>
        <v>42646</v>
      </c>
      <c r="K2217" s="180" vm="1862">
        <f ca="1"/>
        <v>8.25</v>
      </c>
      <c r="L2217" s="180" vm="2456">
        <f ca="1"/>
        <v>8.3000000000000007</v>
      </c>
      <c r="M2217" s="180" vm="2466">
        <f ca="1"/>
        <v>8.39</v>
      </c>
      <c r="N2217" s="180" vm="1870">
        <f ca="1"/>
        <v>8.14</v>
      </c>
      <c r="O2217" s="180" vm="2792">
        <f ca="1"/>
        <v>922217</v>
      </c>
      <c r="Q2217" s="182">
        <f t="shared" ca="1" si="69"/>
        <v>-6.0423144559626982E-3</v>
      </c>
    </row>
    <row r="2218" spans="1:17" x14ac:dyDescent="0.25">
      <c r="A2218" s="178">
        <f t="shared" si="70"/>
        <v>2214</v>
      </c>
      <c r="B2218" s="178" vm="2786">
        <f ca="1"/>
        <v>45429</v>
      </c>
      <c r="C2218" s="178" vm="2787">
        <f ca="1"/>
        <v>140.94999999999999</v>
      </c>
      <c r="D2218" s="178" vm="2487">
        <f ca="1"/>
        <v>142.16</v>
      </c>
      <c r="E2218" s="178" vm="2788">
        <f ca="1"/>
        <v>142.78</v>
      </c>
      <c r="F2218" s="178" vm="2789">
        <f ca="1"/>
        <v>140.19999999999999</v>
      </c>
      <c r="G2218" s="178" vm="2790">
        <f ca="1"/>
        <v>878090</v>
      </c>
      <c r="I2218" s="178">
        <f ca="1"/>
        <v>296</v>
      </c>
      <c r="J2218" s="180" vm="2784">
        <f ca="1"/>
        <v>42643</v>
      </c>
      <c r="K2218" s="180" vm="2456">
        <f ca="1"/>
        <v>8.3000000000000007</v>
      </c>
      <c r="L2218" s="180" vm="2702">
        <f ca="1"/>
        <v>8.31</v>
      </c>
      <c r="M2218" s="180" vm="1734">
        <f ca="1"/>
        <v>8.44</v>
      </c>
      <c r="N2218" s="180" vm="2447">
        <f ca="1"/>
        <v>8.2799999999999994</v>
      </c>
      <c r="O2218" s="180" vm="2785">
        <f ca="1"/>
        <v>908530</v>
      </c>
      <c r="Q2218" s="182">
        <f t="shared" ca="1" si="69"/>
        <v>2.4125464053841475E-3</v>
      </c>
    </row>
    <row r="2219" spans="1:17" x14ac:dyDescent="0.25">
      <c r="A2219" s="178">
        <f t="shared" si="70"/>
        <v>2215</v>
      </c>
      <c r="B2219" s="178" vm="2778">
        <f ca="1"/>
        <v>45432</v>
      </c>
      <c r="C2219" s="178" vm="2779">
        <f ca="1"/>
        <v>139.32</v>
      </c>
      <c r="D2219" s="178" vm="2780">
        <f ca="1"/>
        <v>141.09</v>
      </c>
      <c r="E2219" s="178" vm="2781">
        <f ca="1"/>
        <v>141.8699</v>
      </c>
      <c r="F2219" s="178" vm="2782">
        <f ca="1"/>
        <v>139.01</v>
      </c>
      <c r="G2219" s="178" vm="2783">
        <f ca="1"/>
        <v>609122</v>
      </c>
      <c r="I2219" s="178">
        <f ca="1"/>
        <v>295</v>
      </c>
      <c r="J2219" s="180" vm="2775">
        <f ca="1"/>
        <v>42642</v>
      </c>
      <c r="K2219" s="180" vm="2447">
        <f ca="1"/>
        <v>8.2799999999999994</v>
      </c>
      <c r="L2219" s="180" vm="2465">
        <f ca="1"/>
        <v>8.3699999999999992</v>
      </c>
      <c r="M2219" s="180" vm="1916">
        <f ca="1"/>
        <v>8.48</v>
      </c>
      <c r="N2219" s="180" vm="2776">
        <f ca="1"/>
        <v>8.27</v>
      </c>
      <c r="O2219" s="180" vm="2777">
        <f ca="1"/>
        <v>745879</v>
      </c>
      <c r="Q2219" s="182">
        <f t="shared" ca="1" si="69"/>
        <v>-7.220247973487132E-3</v>
      </c>
    </row>
    <row r="2220" spans="1:17" x14ac:dyDescent="0.25">
      <c r="A2220" s="178">
        <f t="shared" si="70"/>
        <v>2216</v>
      </c>
      <c r="B2220" s="178" vm="2770">
        <f ca="1"/>
        <v>45433</v>
      </c>
      <c r="C2220" s="178" vm="2771">
        <f ca="1"/>
        <v>144.41999999999999</v>
      </c>
      <c r="D2220" s="178" vm="2772">
        <f ca="1"/>
        <v>139.54</v>
      </c>
      <c r="E2220" s="178" vm="2556">
        <f ca="1"/>
        <v>144.88999999999999</v>
      </c>
      <c r="F2220" s="178" vm="2773">
        <f ca="1"/>
        <v>139.5</v>
      </c>
      <c r="G2220" s="178" vm="2774">
        <f ca="1"/>
        <v>1086582</v>
      </c>
      <c r="I2220" s="178">
        <f ca="1"/>
        <v>294</v>
      </c>
      <c r="J2220" s="180" vm="2767">
        <f ca="1"/>
        <v>42641</v>
      </c>
      <c r="K2220" s="180" vm="2455">
        <f ca="1"/>
        <v>8.34</v>
      </c>
      <c r="L2220" s="180" vm="2702">
        <f ca="1"/>
        <v>8.31</v>
      </c>
      <c r="M2220" s="180" vm="1212">
        <f ca="1"/>
        <v>8.43</v>
      </c>
      <c r="N2220" s="180" vm="2768">
        <f ca="1"/>
        <v>8.24</v>
      </c>
      <c r="O2220" s="180" vm="2769">
        <f ca="1"/>
        <v>1268735</v>
      </c>
      <c r="Q2220" s="182">
        <f t="shared" ca="1" si="69"/>
        <v>3.6036075032983964E-3</v>
      </c>
    </row>
    <row r="2221" spans="1:17" x14ac:dyDescent="0.25">
      <c r="A2221" s="178">
        <f t="shared" si="70"/>
        <v>2217</v>
      </c>
      <c r="B2221" s="178" vm="2761">
        <f ca="1"/>
        <v>45434</v>
      </c>
      <c r="C2221" s="178" vm="2762">
        <f ca="1"/>
        <v>141.54</v>
      </c>
      <c r="D2221" s="178" vm="2763">
        <f ca="1"/>
        <v>142.97</v>
      </c>
      <c r="E2221" s="178" vm="2764">
        <f ca="1"/>
        <v>144.24</v>
      </c>
      <c r="F2221" s="178" vm="2765">
        <f ca="1"/>
        <v>141.08000000000001</v>
      </c>
      <c r="G2221" s="178" vm="2766">
        <f ca="1"/>
        <v>805052</v>
      </c>
      <c r="I2221" s="178">
        <f ca="1"/>
        <v>293</v>
      </c>
      <c r="J2221" s="180" vm="2759">
        <f ca="1"/>
        <v>42640</v>
      </c>
      <c r="K2221" s="180" vm="2702">
        <f ca="1"/>
        <v>8.31</v>
      </c>
      <c r="L2221" s="180" vm="2455">
        <f ca="1"/>
        <v>8.34</v>
      </c>
      <c r="M2221" s="180" vm="1860">
        <f ca="1"/>
        <v>8.36</v>
      </c>
      <c r="N2221" s="180" vm="2728">
        <f ca="1"/>
        <v>8.1999999999999993</v>
      </c>
      <c r="O2221" s="180" vm="2760">
        <f ca="1"/>
        <v>563137</v>
      </c>
      <c r="Q2221" s="182">
        <f t="shared" ca="1" si="69"/>
        <v>7.2464085207672533E-3</v>
      </c>
    </row>
    <row r="2222" spans="1:17" x14ac:dyDescent="0.25">
      <c r="A2222" s="178">
        <f t="shared" si="70"/>
        <v>2218</v>
      </c>
      <c r="B2222" s="178" vm="2753">
        <f ca="1"/>
        <v>45435</v>
      </c>
      <c r="C2222" s="178" vm="2754">
        <f ca="1"/>
        <v>142.62</v>
      </c>
      <c r="D2222" s="178" vm="2755">
        <f ca="1"/>
        <v>141.86000000000001</v>
      </c>
      <c r="E2222" s="178" vm="2756">
        <f ca="1"/>
        <v>144.6</v>
      </c>
      <c r="F2222" s="178" vm="2757">
        <f ca="1"/>
        <v>139.5001</v>
      </c>
      <c r="G2222" s="178" vm="2758">
        <f ca="1"/>
        <v>1106040</v>
      </c>
      <c r="I2222" s="178">
        <f ca="1"/>
        <v>292</v>
      </c>
      <c r="J2222" s="180" vm="2750">
        <f ca="1"/>
        <v>42639</v>
      </c>
      <c r="K2222" s="180" vm="1862">
        <f ca="1"/>
        <v>8.25</v>
      </c>
      <c r="L2222" s="180" vm="2619">
        <f ca="1"/>
        <v>8.49</v>
      </c>
      <c r="M2222" s="180" vm="2751">
        <f ca="1"/>
        <v>8.56</v>
      </c>
      <c r="N2222" s="180" vm="2474">
        <f ca="1"/>
        <v>8.23</v>
      </c>
      <c r="O2222" s="180" vm="2752">
        <f ca="1"/>
        <v>946208</v>
      </c>
      <c r="Q2222" s="182">
        <f t="shared" ca="1" si="69"/>
        <v>-2.8675799976666309E-2</v>
      </c>
    </row>
    <row r="2223" spans="1:17" x14ac:dyDescent="0.25">
      <c r="A2223" s="178">
        <f t="shared" si="70"/>
        <v>2219</v>
      </c>
      <c r="B2223" s="178" vm="2745">
        <f ca="1"/>
        <v>45436</v>
      </c>
      <c r="C2223" s="178" vm="2746">
        <f ca="1"/>
        <v>148.91999999999999</v>
      </c>
      <c r="D2223" s="178" vm="2747">
        <f ca="1"/>
        <v>144.72999999999999</v>
      </c>
      <c r="E2223" s="178" vm="2748">
        <f ca="1"/>
        <v>150.715</v>
      </c>
      <c r="F2223" s="178" vm="2747">
        <f ca="1"/>
        <v>144.72999999999999</v>
      </c>
      <c r="G2223" s="178" vm="2749">
        <f ca="1"/>
        <v>1641822</v>
      </c>
      <c r="I2223" s="178">
        <f ca="1"/>
        <v>291</v>
      </c>
      <c r="J2223" s="180" vm="2743">
        <f ca="1"/>
        <v>42636</v>
      </c>
      <c r="K2223" s="180" vm="2619">
        <f ca="1"/>
        <v>8.49</v>
      </c>
      <c r="L2223" s="180" vm="1389">
        <f ca="1"/>
        <v>8.61</v>
      </c>
      <c r="M2223" s="180" vm="1256">
        <f ca="1"/>
        <v>8.76</v>
      </c>
      <c r="N2223" s="180" vm="2473">
        <f ca="1"/>
        <v>8.4700000000000006</v>
      </c>
      <c r="O2223" s="180" vm="2744">
        <f ca="1"/>
        <v>926971</v>
      </c>
      <c r="Q2223" s="182">
        <f t="shared" ca="1" si="69"/>
        <v>-1.7513582492708357E-2</v>
      </c>
    </row>
    <row r="2224" spans="1:17" x14ac:dyDescent="0.25">
      <c r="A2224" s="178">
        <f t="shared" si="70"/>
        <v>2220</v>
      </c>
      <c r="B2224" s="178" vm="2738">
        <f ca="1"/>
        <v>45440</v>
      </c>
      <c r="C2224" s="178" vm="2739">
        <f ca="1"/>
        <v>154.91</v>
      </c>
      <c r="D2224" s="178" vm="2740">
        <f ca="1"/>
        <v>150.77000000000001</v>
      </c>
      <c r="E2224" s="178" vm="2625">
        <f ca="1"/>
        <v>155.46</v>
      </c>
      <c r="F2224" s="178" vm="2741">
        <f ca="1"/>
        <v>150.7621</v>
      </c>
      <c r="G2224" s="178" vm="2742">
        <f ca="1"/>
        <v>1447229</v>
      </c>
      <c r="I2224" s="178">
        <f ca="1"/>
        <v>290</v>
      </c>
      <c r="J2224" s="180" vm="2736">
        <f ca="1"/>
        <v>42635</v>
      </c>
      <c r="K2224" s="180" vm="1278">
        <f ca="1"/>
        <v>8.64</v>
      </c>
      <c r="L2224" s="180" vm="1734">
        <f ca="1"/>
        <v>8.44</v>
      </c>
      <c r="M2224" s="180" vm="1183">
        <f ca="1"/>
        <v>8.65</v>
      </c>
      <c r="N2224" s="180" vm="1734">
        <f ca="1"/>
        <v>8.44</v>
      </c>
      <c r="O2224" s="180" vm="2737">
        <f ca="1"/>
        <v>560406</v>
      </c>
      <c r="Q2224" s="182">
        <f t="shared" ca="1" si="69"/>
        <v>2.3420274208098637E-2</v>
      </c>
    </row>
    <row r="2225" spans="1:17" x14ac:dyDescent="0.25">
      <c r="A2225" s="178">
        <f t="shared" si="70"/>
        <v>2221</v>
      </c>
      <c r="B2225" s="178" vm="2730">
        <f ca="1"/>
        <v>45441</v>
      </c>
      <c r="C2225" s="178" vm="2731">
        <f ca="1"/>
        <v>153.61000000000001</v>
      </c>
      <c r="D2225" s="178" vm="2732">
        <f ca="1"/>
        <v>152.9</v>
      </c>
      <c r="E2225" s="178" vm="2733">
        <f ca="1"/>
        <v>154.9</v>
      </c>
      <c r="F2225" s="178" vm="2734">
        <f ca="1"/>
        <v>151.57</v>
      </c>
      <c r="G2225" s="178" vm="2735">
        <f ca="1"/>
        <v>1036687</v>
      </c>
      <c r="I2225" s="178">
        <f ca="1"/>
        <v>289</v>
      </c>
      <c r="J2225" s="180" vm="2727">
        <f ca="1"/>
        <v>42634</v>
      </c>
      <c r="K2225" s="180" vm="1734">
        <f ca="1"/>
        <v>8.44</v>
      </c>
      <c r="L2225" s="180" vm="2728">
        <f ca="1"/>
        <v>8.1999999999999993</v>
      </c>
      <c r="M2225" s="180" vm="2446">
        <f ca="1"/>
        <v>8.4499999999999993</v>
      </c>
      <c r="N2225" s="180" vm="1882">
        <f ca="1"/>
        <v>8.16</v>
      </c>
      <c r="O2225" s="180" vm="2729">
        <f ca="1"/>
        <v>699919</v>
      </c>
      <c r="Q2225" s="182">
        <f t="shared" ca="1" si="69"/>
        <v>2.7629385143528706E-2</v>
      </c>
    </row>
    <row r="2226" spans="1:17" x14ac:dyDescent="0.25">
      <c r="A2226" s="178">
        <f t="shared" si="70"/>
        <v>2222</v>
      </c>
      <c r="B2226" s="178" vm="2721">
        <f ca="1"/>
        <v>45442</v>
      </c>
      <c r="C2226" s="178" vm="2722">
        <f ca="1"/>
        <v>155.97</v>
      </c>
      <c r="D2226" s="178" vm="2723">
        <f ca="1"/>
        <v>154.05000000000001</v>
      </c>
      <c r="E2226" s="178" vm="2724">
        <f ca="1"/>
        <v>157.56</v>
      </c>
      <c r="F2226" s="178" vm="2725">
        <f ca="1"/>
        <v>153.62</v>
      </c>
      <c r="G2226" s="178" vm="2726">
        <f ca="1"/>
        <v>896304</v>
      </c>
      <c r="I2226" s="178">
        <f ca="1"/>
        <v>288</v>
      </c>
      <c r="J2226" s="180" vm="2718">
        <f ca="1"/>
        <v>42633</v>
      </c>
      <c r="K2226" s="180" vm="1840">
        <f ca="1"/>
        <v>8.2100000000000009</v>
      </c>
      <c r="L2226" s="180" vm="2447">
        <f ca="1"/>
        <v>8.2799999999999994</v>
      </c>
      <c r="M2226" s="180" vm="1225">
        <f ca="1"/>
        <v>8.2899999999999991</v>
      </c>
      <c r="N2226" s="180" vm="2719">
        <f ca="1"/>
        <v>8.18</v>
      </c>
      <c r="O2226" s="180" vm="2720">
        <f ca="1"/>
        <v>480753</v>
      </c>
      <c r="Q2226" s="182">
        <f t="shared" ca="1" si="69"/>
        <v>-4.8602768822526825E-3</v>
      </c>
    </row>
    <row r="2227" spans="1:17" x14ac:dyDescent="0.25">
      <c r="A2227" s="178">
        <f t="shared" si="70"/>
        <v>2223</v>
      </c>
      <c r="B2227" s="178" vm="2714">
        <f ca="1"/>
        <v>45443</v>
      </c>
      <c r="C2227" s="178" vm="2715">
        <f ca="1"/>
        <v>155.63999999999999</v>
      </c>
      <c r="D2227" s="178" vm="2616">
        <f ca="1"/>
        <v>156.34</v>
      </c>
      <c r="E2227" s="178" vm="2648">
        <f ca="1"/>
        <v>158</v>
      </c>
      <c r="F2227" s="178" vm="2716">
        <f ca="1"/>
        <v>152.18</v>
      </c>
      <c r="G2227" s="178" vm="2717">
        <f ca="1"/>
        <v>1050466</v>
      </c>
      <c r="I2227" s="178">
        <f ca="1"/>
        <v>287</v>
      </c>
      <c r="J2227" s="180" vm="2711">
        <f ca="1"/>
        <v>42632</v>
      </c>
      <c r="K2227" s="180" vm="1862">
        <f ca="1"/>
        <v>8.25</v>
      </c>
      <c r="L2227" s="180" vm="2474">
        <f ca="1"/>
        <v>8.23</v>
      </c>
      <c r="M2227" s="180" vm="1839">
        <f ca="1"/>
        <v>8.35</v>
      </c>
      <c r="N2227" s="180" vm="2712">
        <f ca="1"/>
        <v>8.1600999999999999</v>
      </c>
      <c r="O2227" s="180" vm="2713">
        <f ca="1"/>
        <v>629564</v>
      </c>
      <c r="Q2227" s="182">
        <f t="shared" ca="1" si="69"/>
        <v>2.4271856576111375E-3</v>
      </c>
    </row>
    <row r="2228" spans="1:17" x14ac:dyDescent="0.25">
      <c r="A2228" s="178">
        <f t="shared" si="70"/>
        <v>2224</v>
      </c>
      <c r="B2228" s="178" vm="2705">
        <f ca="1"/>
        <v>45446</v>
      </c>
      <c r="C2228" s="178" vm="2706">
        <f ca="1"/>
        <v>153.93</v>
      </c>
      <c r="D2228" s="178" vm="2707">
        <f ca="1"/>
        <v>157</v>
      </c>
      <c r="E2228" s="178" vm="2708">
        <f ca="1"/>
        <v>158.11000000000001</v>
      </c>
      <c r="F2228" s="178" vm="2709">
        <f ca="1"/>
        <v>153.07499999999999</v>
      </c>
      <c r="G2228" s="178" vm="2710">
        <f ca="1"/>
        <v>900876</v>
      </c>
      <c r="I2228" s="178">
        <f ca="1"/>
        <v>286</v>
      </c>
      <c r="J2228" s="180" vm="2701">
        <f ca="1"/>
        <v>42629</v>
      </c>
      <c r="K2228" s="180" vm="2474">
        <f ca="1"/>
        <v>8.23</v>
      </c>
      <c r="L2228" s="180" vm="2702">
        <f ca="1"/>
        <v>8.31</v>
      </c>
      <c r="M2228" s="180" vm="2702">
        <f ca="1"/>
        <v>8.31</v>
      </c>
      <c r="N2228" s="180" vm="2703">
        <f ca="1"/>
        <v>8.1475000000000009</v>
      </c>
      <c r="O2228" s="180" vm="2704">
        <f ca="1"/>
        <v>990699</v>
      </c>
      <c r="Q2228" s="182">
        <f t="shared" ca="1" si="69"/>
        <v>-7.2639544582250573E-3</v>
      </c>
    </row>
    <row r="2229" spans="1:17" x14ac:dyDescent="0.25">
      <c r="A2229" s="178">
        <f t="shared" si="70"/>
        <v>2225</v>
      </c>
      <c r="B2229" s="178" vm="2695">
        <f ca="1"/>
        <v>45447</v>
      </c>
      <c r="C2229" s="178" vm="2696">
        <f ca="1"/>
        <v>148.72</v>
      </c>
      <c r="D2229" s="178" vm="2697">
        <f ca="1"/>
        <v>152.47999999999999</v>
      </c>
      <c r="E2229" s="178" vm="2698">
        <f ca="1"/>
        <v>154.7353</v>
      </c>
      <c r="F2229" s="178" vm="2699">
        <f ca="1"/>
        <v>148.58000000000001</v>
      </c>
      <c r="G2229" s="178" vm="2700">
        <f ca="1"/>
        <v>1029842</v>
      </c>
      <c r="I2229" s="178">
        <f ca="1"/>
        <v>285</v>
      </c>
      <c r="J2229" s="180" vm="2692">
        <f ca="1"/>
        <v>42628</v>
      </c>
      <c r="K2229" s="180" vm="1225">
        <f ca="1"/>
        <v>8.2899999999999991</v>
      </c>
      <c r="L2229" s="180" vm="1872">
        <f ca="1"/>
        <v>8.08</v>
      </c>
      <c r="M2229" s="180" vm="2456">
        <f ca="1"/>
        <v>8.3000000000000007</v>
      </c>
      <c r="N2229" s="180" vm="2693">
        <f ca="1"/>
        <v>8.02</v>
      </c>
      <c r="O2229" s="180" vm="2694">
        <f ca="1"/>
        <v>780377</v>
      </c>
      <c r="Q2229" s="182">
        <f t="shared" ca="1" si="69"/>
        <v>2.1952101019882018E-2</v>
      </c>
    </row>
    <row r="2230" spans="1:17" x14ac:dyDescent="0.25">
      <c r="A2230" s="178">
        <f t="shared" si="70"/>
        <v>2226</v>
      </c>
      <c r="B2230" s="178" vm="2687">
        <f ca="1"/>
        <v>45448</v>
      </c>
      <c r="C2230" s="178" vm="1997">
        <f ca="1"/>
        <v>148.01</v>
      </c>
      <c r="D2230" s="178" vm="2688">
        <f ca="1"/>
        <v>148.96</v>
      </c>
      <c r="E2230" s="178" vm="2689">
        <f ca="1"/>
        <v>149.69999999999999</v>
      </c>
      <c r="F2230" s="178" vm="2690">
        <f ca="1"/>
        <v>147.6</v>
      </c>
      <c r="G2230" s="178" vm="2691">
        <f ca="1"/>
        <v>773591</v>
      </c>
      <c r="I2230" s="178">
        <f ca="1"/>
        <v>284</v>
      </c>
      <c r="J2230" s="180" vm="2684">
        <f ca="1"/>
        <v>42627</v>
      </c>
      <c r="K2230" s="180" vm="1894">
        <f ca="1"/>
        <v>8.11</v>
      </c>
      <c r="L2230" s="180" vm="1352">
        <f ca="1"/>
        <v>8.4</v>
      </c>
      <c r="M2230" s="180" vm="2446">
        <f ca="1"/>
        <v>8.4499999999999993</v>
      </c>
      <c r="N2230" s="180" vm="2685">
        <f ca="1"/>
        <v>8.07</v>
      </c>
      <c r="O2230" s="180" vm="2686">
        <f ca="1"/>
        <v>606554</v>
      </c>
      <c r="Q2230" s="182">
        <f t="shared" ca="1" si="69"/>
        <v>-4.2251305490810478E-2</v>
      </c>
    </row>
    <row r="2231" spans="1:17" x14ac:dyDescent="0.25">
      <c r="A2231" s="178">
        <f t="shared" si="70"/>
        <v>2227</v>
      </c>
      <c r="B2231" s="178" vm="2679">
        <f ca="1"/>
        <v>45449</v>
      </c>
      <c r="C2231" s="178" vm="2680">
        <f ca="1"/>
        <v>148.41</v>
      </c>
      <c r="D2231" s="178" vm="2681">
        <f ca="1"/>
        <v>148.5</v>
      </c>
      <c r="E2231" s="178" vm="2682">
        <f ca="1"/>
        <v>149.41999999999999</v>
      </c>
      <c r="F2231" s="178" vm="2675">
        <f ca="1"/>
        <v>146.66</v>
      </c>
      <c r="G2231" s="178" vm="2683">
        <f ca="1"/>
        <v>1379440</v>
      </c>
      <c r="I2231" s="178">
        <f ca="1"/>
        <v>283</v>
      </c>
      <c r="J2231" s="180" vm="2677">
        <f ca="1"/>
        <v>42626</v>
      </c>
      <c r="K2231" s="180" vm="2492">
        <f ca="1"/>
        <v>8.4600000000000009</v>
      </c>
      <c r="L2231" s="180" vm="1716">
        <f ca="1"/>
        <v>8.66</v>
      </c>
      <c r="M2231" s="180" vm="1180">
        <f ca="1"/>
        <v>8.6999999999999993</v>
      </c>
      <c r="N2231" s="180" vm="1871">
        <f ca="1"/>
        <v>8.33</v>
      </c>
      <c r="O2231" s="180" vm="2678">
        <f ca="1"/>
        <v>972426</v>
      </c>
      <c r="Q2231" s="182">
        <f t="shared" ca="1" si="69"/>
        <v>-3.0270064302756337E-2</v>
      </c>
    </row>
    <row r="2232" spans="1:17" x14ac:dyDescent="0.25">
      <c r="A2232" s="178">
        <f t="shared" si="70"/>
        <v>2228</v>
      </c>
      <c r="B2232" s="178" vm="2671">
        <f ca="1"/>
        <v>45450</v>
      </c>
      <c r="C2232" s="178" vm="2672">
        <f ca="1"/>
        <v>147</v>
      </c>
      <c r="D2232" s="178" vm="2673">
        <f ca="1"/>
        <v>147.94</v>
      </c>
      <c r="E2232" s="178" vm="2674">
        <f ca="1"/>
        <v>150.87</v>
      </c>
      <c r="F2232" s="178" vm="2675">
        <f ca="1"/>
        <v>146.66</v>
      </c>
      <c r="G2232" s="178" vm="2676">
        <f ca="1"/>
        <v>923163</v>
      </c>
      <c r="I2232" s="178">
        <f ca="1"/>
        <v>282</v>
      </c>
      <c r="J2232" s="180" vm="2668">
        <f ca="1"/>
        <v>42625</v>
      </c>
      <c r="K2232" s="180" vm="2527">
        <f ca="1"/>
        <v>8.7200000000000006</v>
      </c>
      <c r="L2232" s="180" vm="1351">
        <f ca="1"/>
        <v>8.5</v>
      </c>
      <c r="M2232" s="180" vm="2669">
        <f ca="1"/>
        <v>8.7349999999999994</v>
      </c>
      <c r="N2232" s="180" vm="1351">
        <f ca="1"/>
        <v>8.5</v>
      </c>
      <c r="O2232" s="180" vm="2670">
        <f ca="1"/>
        <v>855132</v>
      </c>
      <c r="Q2232" s="182">
        <f t="shared" ca="1" si="69"/>
        <v>2.0858230120410007E-2</v>
      </c>
    </row>
    <row r="2233" spans="1:17" x14ac:dyDescent="0.25">
      <c r="A2233" s="178">
        <f t="shared" si="70"/>
        <v>2229</v>
      </c>
      <c r="B2233" s="178" vm="2662">
        <f ca="1"/>
        <v>45453</v>
      </c>
      <c r="C2233" s="178" vm="2663">
        <f ca="1"/>
        <v>154.08000000000001</v>
      </c>
      <c r="D2233" s="178" vm="2664">
        <f ca="1"/>
        <v>145.4</v>
      </c>
      <c r="E2233" s="178" vm="2665">
        <f ca="1"/>
        <v>155.04</v>
      </c>
      <c r="F2233" s="178" vm="2666">
        <f ca="1"/>
        <v>143.28</v>
      </c>
      <c r="G2233" s="178" vm="2667">
        <f ca="1"/>
        <v>1361922</v>
      </c>
      <c r="I2233" s="178">
        <f ca="1"/>
        <v>281</v>
      </c>
      <c r="J2233" s="180" vm="2660">
        <f ca="1"/>
        <v>42622</v>
      </c>
      <c r="K2233" s="180" vm="1342">
        <f ca="1"/>
        <v>8.5399999999999991</v>
      </c>
      <c r="L2233" s="180" vm="2585">
        <f ca="1"/>
        <v>8.52</v>
      </c>
      <c r="M2233" s="180" vm="1183">
        <f ca="1"/>
        <v>8.65</v>
      </c>
      <c r="N2233" s="180" vm="2585">
        <f ca="1"/>
        <v>8.52</v>
      </c>
      <c r="O2233" s="180" vm="2661">
        <f ca="1"/>
        <v>882864</v>
      </c>
      <c r="Q2233" s="182">
        <f t="shared" ca="1" si="69"/>
        <v>-8.1633106391609811E-3</v>
      </c>
    </row>
    <row r="2234" spans="1:17" x14ac:dyDescent="0.25">
      <c r="A2234" s="178">
        <f t="shared" si="70"/>
        <v>2230</v>
      </c>
      <c r="B2234" s="178" vm="2654">
        <f ca="1"/>
        <v>45454</v>
      </c>
      <c r="C2234" s="178" vm="2655">
        <f ca="1"/>
        <v>154.53</v>
      </c>
      <c r="D2234" s="178" vm="2656">
        <f ca="1"/>
        <v>153.01</v>
      </c>
      <c r="E2234" s="178" vm="2657">
        <f ca="1"/>
        <v>154.66</v>
      </c>
      <c r="F2234" s="178" vm="2658">
        <f ca="1"/>
        <v>150.09</v>
      </c>
      <c r="G2234" s="178" vm="2659">
        <f ca="1"/>
        <v>1014531</v>
      </c>
      <c r="I2234" s="178">
        <f ca="1"/>
        <v>280</v>
      </c>
      <c r="J2234" s="180" vm="2652">
        <f ca="1"/>
        <v>42621</v>
      </c>
      <c r="K2234" s="180" vm="1389">
        <f ca="1"/>
        <v>8.61</v>
      </c>
      <c r="L2234" s="180" vm="2500">
        <f ca="1"/>
        <v>8.6199999999999992</v>
      </c>
      <c r="M2234" s="180" vm="1160">
        <f ca="1"/>
        <v>8.73</v>
      </c>
      <c r="N2234" s="180" vm="1340">
        <f ca="1"/>
        <v>8.6</v>
      </c>
      <c r="O2234" s="180" vm="2653">
        <f ca="1"/>
        <v>455975</v>
      </c>
      <c r="Q2234" s="182">
        <f t="shared" ca="1" si="69"/>
        <v>-5.790404134704441E-3</v>
      </c>
    </row>
    <row r="2235" spans="1:17" x14ac:dyDescent="0.25">
      <c r="A2235" s="178">
        <f t="shared" si="70"/>
        <v>2231</v>
      </c>
      <c r="B2235" s="178" vm="2646">
        <f ca="1"/>
        <v>45455</v>
      </c>
      <c r="C2235" s="178" vm="2647">
        <f ca="1"/>
        <v>157.44999999999999</v>
      </c>
      <c r="D2235" s="178" vm="2648">
        <f ca="1"/>
        <v>158</v>
      </c>
      <c r="E2235" s="178" vm="2649">
        <f ca="1"/>
        <v>158.80000000000001</v>
      </c>
      <c r="F2235" s="178" vm="2650">
        <f ca="1"/>
        <v>155.54</v>
      </c>
      <c r="G2235" s="178" vm="2651">
        <f ca="1"/>
        <v>1111527</v>
      </c>
      <c r="I2235" s="178">
        <f ca="1"/>
        <v>279</v>
      </c>
      <c r="J2235" s="180" vm="2644">
        <f ca="1"/>
        <v>42620</v>
      </c>
      <c r="K2235" s="180" vm="1716">
        <f ca="1"/>
        <v>8.66</v>
      </c>
      <c r="L2235" s="180" vm="1839">
        <f ca="1"/>
        <v>8.35</v>
      </c>
      <c r="M2235" s="180" vm="1235">
        <f ca="1"/>
        <v>8.69</v>
      </c>
      <c r="N2235" s="180" vm="1839">
        <f ca="1"/>
        <v>8.35</v>
      </c>
      <c r="O2235" s="180" vm="2645">
        <f ca="1"/>
        <v>449628</v>
      </c>
      <c r="Q2235" s="182">
        <f t="shared" ca="1" si="69"/>
        <v>2.9293248589487012E-2</v>
      </c>
    </row>
    <row r="2236" spans="1:17" x14ac:dyDescent="0.25">
      <c r="A2236" s="178">
        <f t="shared" si="70"/>
        <v>2232</v>
      </c>
      <c r="B2236" s="178" vm="2638">
        <f ca="1"/>
        <v>45456</v>
      </c>
      <c r="C2236" s="178" vm="2639">
        <f ca="1"/>
        <v>158.65</v>
      </c>
      <c r="D2236" s="178" vm="2640">
        <f ca="1"/>
        <v>156.96</v>
      </c>
      <c r="E2236" s="178" vm="2641">
        <f ca="1"/>
        <v>159.75</v>
      </c>
      <c r="F2236" s="178" vm="2642">
        <f ca="1"/>
        <v>155.52850000000001</v>
      </c>
      <c r="G2236" s="178" vm="2643">
        <f ca="1"/>
        <v>1345116</v>
      </c>
      <c r="I2236" s="178">
        <f ca="1"/>
        <v>278</v>
      </c>
      <c r="J2236" s="180" vm="2636">
        <f ca="1"/>
        <v>42619</v>
      </c>
      <c r="K2236" s="180" vm="1849">
        <f ca="1"/>
        <v>8.41</v>
      </c>
      <c r="L2236" s="180" vm="2517">
        <f ca="1"/>
        <v>8.5500000000000007</v>
      </c>
      <c r="M2236" s="180" vm="2500">
        <f ca="1"/>
        <v>8.6199999999999992</v>
      </c>
      <c r="N2236" s="180" vm="2456">
        <f ca="1"/>
        <v>8.3000000000000007</v>
      </c>
      <c r="O2236" s="180" vm="2637">
        <f ca="1"/>
        <v>570543</v>
      </c>
      <c r="Q2236" s="182">
        <f t="shared" ca="1" si="69"/>
        <v>-1.2994866856367585E-2</v>
      </c>
    </row>
    <row r="2237" spans="1:17" x14ac:dyDescent="0.25">
      <c r="A2237" s="178">
        <f t="shared" si="70"/>
        <v>2233</v>
      </c>
      <c r="B2237" s="178" vm="2630">
        <f ca="1"/>
        <v>45457</v>
      </c>
      <c r="C2237" s="178" vm="2631">
        <f ca="1"/>
        <v>156.97999999999999</v>
      </c>
      <c r="D2237" s="178" vm="2632">
        <f ca="1"/>
        <v>156.31</v>
      </c>
      <c r="E2237" s="178" vm="2633">
        <f ca="1"/>
        <v>159.16079999999999</v>
      </c>
      <c r="F2237" s="178" vm="2634">
        <f ca="1"/>
        <v>154.78</v>
      </c>
      <c r="G2237" s="178" vm="2635">
        <f ca="1"/>
        <v>1074275</v>
      </c>
      <c r="I2237" s="178">
        <f ca="1"/>
        <v>277</v>
      </c>
      <c r="J2237" s="180" vm="2627">
        <f ca="1"/>
        <v>42615</v>
      </c>
      <c r="K2237" s="180" vm="2585">
        <f ca="1"/>
        <v>8.52</v>
      </c>
      <c r="L2237" s="180" vm="1351">
        <f ca="1"/>
        <v>8.5</v>
      </c>
      <c r="M2237" s="180" vm="2628">
        <f ca="1"/>
        <v>8.6349999999999998</v>
      </c>
      <c r="N2237" s="180" vm="2465">
        <f ca="1"/>
        <v>8.3699999999999992</v>
      </c>
      <c r="O2237" s="180" vm="2629">
        <f ca="1"/>
        <v>375656</v>
      </c>
      <c r="Q2237" s="182">
        <f t="shared" ca="1" si="69"/>
        <v>3.5273405179684406E-3</v>
      </c>
    </row>
    <row r="2238" spans="1:17" x14ac:dyDescent="0.25">
      <c r="A2238" s="178">
        <f t="shared" si="70"/>
        <v>2234</v>
      </c>
      <c r="B2238" s="178" vm="2621">
        <f ca="1"/>
        <v>45460</v>
      </c>
      <c r="C2238" s="178" vm="2622">
        <f ca="1"/>
        <v>159.68</v>
      </c>
      <c r="D2238" s="178" vm="2623">
        <f ca="1"/>
        <v>156.63999999999999</v>
      </c>
      <c r="E2238" s="178" vm="2624">
        <f ca="1"/>
        <v>161.04499999999999</v>
      </c>
      <c r="F2238" s="178" vm="2625">
        <f ca="1"/>
        <v>155.46</v>
      </c>
      <c r="G2238" s="178" vm="2626">
        <f ca="1"/>
        <v>858634</v>
      </c>
      <c r="I2238" s="178">
        <f ca="1"/>
        <v>276</v>
      </c>
      <c r="J2238" s="180" vm="2618">
        <f ca="1"/>
        <v>42614</v>
      </c>
      <c r="K2238" s="180" vm="2619">
        <f ca="1"/>
        <v>8.49</v>
      </c>
      <c r="L2238" s="180" vm="1830">
        <f ca="1"/>
        <v>8.6300000000000008</v>
      </c>
      <c r="M2238" s="180" vm="1830">
        <f ca="1"/>
        <v>8.6300000000000008</v>
      </c>
      <c r="N2238" s="180" vm="1195">
        <f ca="1"/>
        <v>8.3800000000000008</v>
      </c>
      <c r="O2238" s="180" vm="2620">
        <f ca="1"/>
        <v>520350</v>
      </c>
      <c r="Q2238" s="182">
        <f t="shared" ca="1" si="69"/>
        <v>-1.7513582492708357E-2</v>
      </c>
    </row>
    <row r="2239" spans="1:17" x14ac:dyDescent="0.25">
      <c r="A2239" s="178">
        <f t="shared" si="70"/>
        <v>2235</v>
      </c>
      <c r="B2239" s="178" vm="2612">
        <f ca="1"/>
        <v>45461</v>
      </c>
      <c r="C2239" s="178" vm="2613">
        <f ca="1"/>
        <v>159.41999999999999</v>
      </c>
      <c r="D2239" s="178" vm="2614">
        <f ca="1"/>
        <v>159.49</v>
      </c>
      <c r="E2239" s="178" vm="2615">
        <f ca="1"/>
        <v>160.02500000000001</v>
      </c>
      <c r="F2239" s="178" vm="2616">
        <f ca="1"/>
        <v>156.34</v>
      </c>
      <c r="G2239" s="178" vm="2617">
        <f ca="1"/>
        <v>1177560</v>
      </c>
      <c r="I2239" s="178">
        <f ca="1"/>
        <v>275</v>
      </c>
      <c r="J2239" s="180" vm="2608">
        <f ca="1"/>
        <v>42613</v>
      </c>
      <c r="K2239" s="180" vm="1278">
        <f ca="1"/>
        <v>8.64</v>
      </c>
      <c r="L2239" s="180" vm="2609">
        <f ca="1"/>
        <v>8.82</v>
      </c>
      <c r="M2239" s="180" vm="2552">
        <f ca="1"/>
        <v>8.8800000000000008</v>
      </c>
      <c r="N2239" s="180" vm="2610">
        <f ca="1"/>
        <v>8.5850000000000009</v>
      </c>
      <c r="O2239" s="180" vm="2611">
        <f ca="1"/>
        <v>768586</v>
      </c>
      <c r="Q2239" s="182">
        <f t="shared" ca="1" si="69"/>
        <v>-1.9484857132123914E-2</v>
      </c>
    </row>
    <row r="2240" spans="1:17" x14ac:dyDescent="0.25">
      <c r="A2240" s="178">
        <f t="shared" si="70"/>
        <v>2236</v>
      </c>
      <c r="B2240" s="178" vm="2602">
        <f ca="1"/>
        <v>45463</v>
      </c>
      <c r="C2240" s="178" vm="2603">
        <f ca="1"/>
        <v>157.85</v>
      </c>
      <c r="D2240" s="178" vm="2604">
        <f ca="1"/>
        <v>160</v>
      </c>
      <c r="E2240" s="178" vm="2605">
        <f ca="1"/>
        <v>165.32</v>
      </c>
      <c r="F2240" s="178" vm="2606">
        <f ca="1"/>
        <v>156.7901</v>
      </c>
      <c r="G2240" s="178" vm="2607">
        <f ca="1"/>
        <v>1541840</v>
      </c>
      <c r="I2240" s="178">
        <f ca="1"/>
        <v>274</v>
      </c>
      <c r="J2240" s="180" vm="2600">
        <f ca="1"/>
        <v>42612</v>
      </c>
      <c r="K2240" s="180" vm="1244">
        <f ca="1"/>
        <v>8.81</v>
      </c>
      <c r="L2240" s="180" vm="1305">
        <f ca="1"/>
        <v>9.02</v>
      </c>
      <c r="M2240" s="180" vm="1181">
        <f ca="1"/>
        <v>9.0500000000000007</v>
      </c>
      <c r="N2240" s="180" vm="1556">
        <f ca="1"/>
        <v>8.7449999999999992</v>
      </c>
      <c r="O2240" s="180" vm="2601">
        <f ca="1"/>
        <v>582655</v>
      </c>
      <c r="Q2240" s="182">
        <f t="shared" ca="1" si="69"/>
        <v>-2.6877317763746633E-2</v>
      </c>
    </row>
    <row r="2241" spans="1:17" x14ac:dyDescent="0.25">
      <c r="A2241" s="178">
        <f t="shared" si="70"/>
        <v>2237</v>
      </c>
      <c r="B2241" s="178" vm="2595">
        <f ca="1"/>
        <v>45464</v>
      </c>
      <c r="C2241" s="178" vm="2596">
        <f ca="1"/>
        <v>154.74</v>
      </c>
      <c r="D2241" s="178" vm="2597">
        <f ca="1"/>
        <v>156.5</v>
      </c>
      <c r="E2241" s="178" vm="2597">
        <f ca="1"/>
        <v>156.5</v>
      </c>
      <c r="F2241" s="178" vm="2598">
        <f ca="1"/>
        <v>153.11000000000001</v>
      </c>
      <c r="G2241" s="178" vm="2599">
        <f ca="1"/>
        <v>1765382</v>
      </c>
      <c r="I2241" s="178">
        <f ca="1"/>
        <v>273</v>
      </c>
      <c r="J2241" s="180" vm="2593">
        <f ca="1"/>
        <v>42611</v>
      </c>
      <c r="K2241" s="180" vm="1181">
        <f ca="1"/>
        <v>9.0500000000000007</v>
      </c>
      <c r="L2241" s="180" vm="1555">
        <f ca="1"/>
        <v>8.9</v>
      </c>
      <c r="M2241" s="180" vm="1303">
        <f ca="1"/>
        <v>9.16</v>
      </c>
      <c r="N2241" s="180" vm="1158">
        <f ca="1"/>
        <v>8.84</v>
      </c>
      <c r="O2241" s="180" vm="2594">
        <f ca="1"/>
        <v>894396</v>
      </c>
      <c r="Q2241" s="182">
        <f t="shared" ca="1" si="69"/>
        <v>5.1002554452372791E-2</v>
      </c>
    </row>
    <row r="2242" spans="1:17" x14ac:dyDescent="0.25">
      <c r="A2242" s="178">
        <f t="shared" si="70"/>
        <v>2238</v>
      </c>
      <c r="B2242" s="178" vm="2587">
        <f ca="1"/>
        <v>45467</v>
      </c>
      <c r="C2242" s="178" vm="2588">
        <f ca="1"/>
        <v>152.59</v>
      </c>
      <c r="D2242" s="178" vm="2589">
        <f ca="1"/>
        <v>153.32</v>
      </c>
      <c r="E2242" s="178" vm="2590">
        <f ca="1"/>
        <v>154.83000000000001</v>
      </c>
      <c r="F2242" s="178" vm="2591">
        <f ca="1"/>
        <v>151.46</v>
      </c>
      <c r="G2242" s="178" vm="2592">
        <f ca="1"/>
        <v>1418317</v>
      </c>
      <c r="I2242" s="178">
        <f ca="1"/>
        <v>272</v>
      </c>
      <c r="J2242" s="180" vm="2583">
        <f ca="1"/>
        <v>42608</v>
      </c>
      <c r="K2242" s="180" vm="1340">
        <f ca="1"/>
        <v>8.6</v>
      </c>
      <c r="L2242" s="180" vm="1725">
        <f ca="1"/>
        <v>8.68</v>
      </c>
      <c r="M2242" s="180" vm="2584">
        <f ca="1"/>
        <v>8.8230000000000004</v>
      </c>
      <c r="N2242" s="180" vm="2585">
        <f ca="1"/>
        <v>8.52</v>
      </c>
      <c r="O2242" s="180" vm="2586">
        <f ca="1"/>
        <v>427997</v>
      </c>
      <c r="Q2242" s="182">
        <f t="shared" ca="1" si="69"/>
        <v>-1.1560822401075971E-2</v>
      </c>
    </row>
    <row r="2243" spans="1:17" x14ac:dyDescent="0.25">
      <c r="A2243" s="178">
        <f t="shared" si="70"/>
        <v>2239</v>
      </c>
      <c r="B2243" s="178" vm="2577">
        <f ca="1"/>
        <v>45468</v>
      </c>
      <c r="C2243" s="178" vm="2578">
        <f ca="1"/>
        <v>151.13999999999999</v>
      </c>
      <c r="D2243" s="178" vm="2579">
        <f ca="1"/>
        <v>153.41</v>
      </c>
      <c r="E2243" s="178" vm="2580">
        <f ca="1"/>
        <v>153.80000000000001</v>
      </c>
      <c r="F2243" s="178" vm="2581">
        <f ca="1"/>
        <v>150.66499999999999</v>
      </c>
      <c r="G2243" s="178" vm="2582">
        <f ca="1"/>
        <v>938568</v>
      </c>
      <c r="I2243" s="178">
        <f ca="1"/>
        <v>271</v>
      </c>
      <c r="J2243" s="180" vm="2575">
        <f ca="1"/>
        <v>42607</v>
      </c>
      <c r="K2243" s="180" vm="1180">
        <f ca="1"/>
        <v>8.6999999999999993</v>
      </c>
      <c r="L2243" s="180" vm="1160">
        <f ca="1"/>
        <v>8.73</v>
      </c>
      <c r="M2243" s="180" vm="1714">
        <f ca="1"/>
        <v>8.93</v>
      </c>
      <c r="N2243" s="180" vm="2500">
        <f ca="1"/>
        <v>8.6199999999999992</v>
      </c>
      <c r="O2243" s="180" vm="2576">
        <f ca="1"/>
        <v>663633</v>
      </c>
      <c r="Q2243" s="182">
        <f t="shared" ca="1" si="69"/>
        <v>-5.7306747089850953E-3</v>
      </c>
    </row>
    <row r="2244" spans="1:17" x14ac:dyDescent="0.25">
      <c r="A2244" s="178">
        <f t="shared" si="70"/>
        <v>2240</v>
      </c>
      <c r="B2244" s="178" vm="2569">
        <f ca="1"/>
        <v>45469</v>
      </c>
      <c r="C2244" s="178" vm="2570">
        <f ca="1"/>
        <v>148.63999999999999</v>
      </c>
      <c r="D2244" s="178" vm="2571">
        <f ca="1"/>
        <v>151.94</v>
      </c>
      <c r="E2244" s="178" vm="2572">
        <f ca="1"/>
        <v>154.80000000000001</v>
      </c>
      <c r="F2244" s="178" vm="2573">
        <f ca="1"/>
        <v>148.18</v>
      </c>
      <c r="G2244" s="178" vm="2574">
        <f ca="1"/>
        <v>1109336</v>
      </c>
      <c r="I2244" s="178">
        <f ca="1"/>
        <v>270</v>
      </c>
      <c r="J2244" s="180" vm="2566">
        <f ca="1"/>
        <v>42606</v>
      </c>
      <c r="K2244" s="180" vm="2567">
        <f ca="1"/>
        <v>8.75</v>
      </c>
      <c r="L2244" s="180" vm="1277">
        <f ca="1"/>
        <v>8.92</v>
      </c>
      <c r="M2244" s="180" vm="1170">
        <f ca="1"/>
        <v>8.99</v>
      </c>
      <c r="N2244" s="180" vm="2527">
        <f ca="1"/>
        <v>8.7200000000000006</v>
      </c>
      <c r="O2244" s="180" vm="2568">
        <f ca="1"/>
        <v>501413</v>
      </c>
      <c r="Q2244" s="182">
        <f t="shared" ca="1" si="69"/>
        <v>-1.6997576368571136E-2</v>
      </c>
    </row>
    <row r="2245" spans="1:17" x14ac:dyDescent="0.25">
      <c r="A2245" s="178">
        <f t="shared" si="70"/>
        <v>2241</v>
      </c>
      <c r="B2245" s="178" vm="2562">
        <f ca="1"/>
        <v>45470</v>
      </c>
      <c r="C2245" s="178" vm="1998">
        <f ca="1"/>
        <v>148.25</v>
      </c>
      <c r="D2245" s="178" vm="2530">
        <f ca="1"/>
        <v>147.9</v>
      </c>
      <c r="E2245" s="178" vm="2563">
        <f ca="1"/>
        <v>148.73500000000001</v>
      </c>
      <c r="F2245" s="178" vm="2564">
        <f ca="1"/>
        <v>146.22999999999999</v>
      </c>
      <c r="G2245" s="178" vm="2565">
        <f ca="1"/>
        <v>1014166</v>
      </c>
      <c r="I2245" s="178">
        <f ca="1"/>
        <v>269</v>
      </c>
      <c r="J2245" s="180" vm="2560">
        <f ca="1"/>
        <v>42605</v>
      </c>
      <c r="K2245" s="180" vm="1555">
        <f ca="1"/>
        <v>8.9</v>
      </c>
      <c r="L2245" s="180" vm="1244">
        <f ca="1"/>
        <v>8.81</v>
      </c>
      <c r="M2245" s="180" vm="1170">
        <f ca="1"/>
        <v>8.99</v>
      </c>
      <c r="N2245" s="180" vm="1733">
        <f ca="1"/>
        <v>8.7799999999999994</v>
      </c>
      <c r="O2245" s="180" vm="2561">
        <f ca="1"/>
        <v>479657</v>
      </c>
      <c r="Q2245" s="182">
        <f t="shared" ca="1" si="69"/>
        <v>1.928590688658325E-2</v>
      </c>
    </row>
    <row r="2246" spans="1:17" x14ac:dyDescent="0.25">
      <c r="A2246" s="178">
        <f t="shared" si="70"/>
        <v>2242</v>
      </c>
      <c r="B2246" s="178" vm="2554">
        <f ca="1"/>
        <v>45471</v>
      </c>
      <c r="C2246" s="178" vm="2555">
        <f ca="1"/>
        <v>145.94</v>
      </c>
      <c r="D2246" s="178" vm="2556">
        <f ca="1"/>
        <v>144.88999999999999</v>
      </c>
      <c r="E2246" s="178" vm="2557">
        <f ca="1"/>
        <v>148.65</v>
      </c>
      <c r="F2246" s="178" vm="2558">
        <f ca="1"/>
        <v>142.80000000000001</v>
      </c>
      <c r="G2246" s="178" vm="2559">
        <f ca="1"/>
        <v>2387296</v>
      </c>
      <c r="I2246" s="178">
        <f ca="1"/>
        <v>268</v>
      </c>
      <c r="J2246" s="180" vm="2550">
        <f ca="1"/>
        <v>42604</v>
      </c>
      <c r="K2246" s="180" vm="1160">
        <f ca="1"/>
        <v>8.73</v>
      </c>
      <c r="L2246" s="180" vm="2551">
        <f ca="1"/>
        <v>8.7100000000000009</v>
      </c>
      <c r="M2246" s="180" vm="2552">
        <f ca="1"/>
        <v>8.8800000000000008</v>
      </c>
      <c r="N2246" s="180" vm="1183">
        <f ca="1"/>
        <v>8.65</v>
      </c>
      <c r="O2246" s="180" vm="2553">
        <f ca="1"/>
        <v>886744</v>
      </c>
      <c r="Q2246" s="182">
        <f t="shared" ref="Q2246:Q2309" ca="1" si="71">LN(K2246/K2247)</f>
        <v>3.4423441909729197E-3</v>
      </c>
    </row>
    <row r="2247" spans="1:17" x14ac:dyDescent="0.25">
      <c r="A2247" s="178">
        <f t="shared" ref="A2247:A2310" si="72">A2246+1</f>
        <v>2243</v>
      </c>
      <c r="B2247" s="178" vm="2544">
        <f ca="1"/>
        <v>45474</v>
      </c>
      <c r="C2247" s="178" vm="2545">
        <f ca="1"/>
        <v>147.75</v>
      </c>
      <c r="D2247" s="178" vm="2546">
        <f ca="1"/>
        <v>147.57</v>
      </c>
      <c r="E2247" s="178" vm="2547">
        <f ca="1"/>
        <v>150.03</v>
      </c>
      <c r="F2247" s="178" vm="2548">
        <f ca="1"/>
        <v>146.84</v>
      </c>
      <c r="G2247" s="178" vm="2549">
        <f ca="1"/>
        <v>1239830</v>
      </c>
      <c r="I2247" s="178">
        <f ca="1"/>
        <v>267</v>
      </c>
      <c r="J2247" s="180" vm="2542">
        <f ca="1"/>
        <v>42601</v>
      </c>
      <c r="K2247" s="180" vm="1180">
        <f ca="1"/>
        <v>8.6999999999999993</v>
      </c>
      <c r="L2247" s="180" vm="1716">
        <f ca="1"/>
        <v>8.66</v>
      </c>
      <c r="M2247" s="180" vm="1244">
        <f ca="1"/>
        <v>8.81</v>
      </c>
      <c r="N2247" s="180" vm="1716">
        <f ca="1"/>
        <v>8.66</v>
      </c>
      <c r="O2247" s="180" vm="2543">
        <f ca="1"/>
        <v>675852</v>
      </c>
      <c r="Q2247" s="182">
        <f t="shared" ca="1" si="71"/>
        <v>6.9204428445735367E-3</v>
      </c>
    </row>
    <row r="2248" spans="1:17" x14ac:dyDescent="0.25">
      <c r="A2248" s="178">
        <f t="shared" si="72"/>
        <v>2244</v>
      </c>
      <c r="B2248" s="178" vm="2538">
        <f ca="1"/>
        <v>45475</v>
      </c>
      <c r="C2248" s="178" vm="2211">
        <f ca="1"/>
        <v>145.49</v>
      </c>
      <c r="D2248" s="178" vm="2539">
        <f ca="1"/>
        <v>146.62</v>
      </c>
      <c r="E2248" s="178" vm="2540">
        <f ca="1"/>
        <v>147.02000000000001</v>
      </c>
      <c r="F2248" s="178" vm="2203">
        <f ca="1"/>
        <v>143.16</v>
      </c>
      <c r="G2248" s="178" vm="2541">
        <f ca="1"/>
        <v>1276258</v>
      </c>
      <c r="I2248" s="178">
        <f ca="1"/>
        <v>266</v>
      </c>
      <c r="J2248" s="180" vm="2535">
        <f ca="1"/>
        <v>42600</v>
      </c>
      <c r="K2248" s="180" vm="1278">
        <f ca="1"/>
        <v>8.64</v>
      </c>
      <c r="L2248" s="180" vm="2517">
        <f ca="1"/>
        <v>8.5500000000000007</v>
      </c>
      <c r="M2248" s="180" vm="2536">
        <f ca="1"/>
        <v>8.7249999999999996</v>
      </c>
      <c r="N2248" s="180" vm="2517">
        <f ca="1"/>
        <v>8.5500000000000007</v>
      </c>
      <c r="O2248" s="180" vm="2537">
        <f ca="1"/>
        <v>577607</v>
      </c>
      <c r="Q2248" s="182">
        <f t="shared" ca="1" si="71"/>
        <v>5.803846819800269E-3</v>
      </c>
    </row>
    <row r="2249" spans="1:17" x14ac:dyDescent="0.25">
      <c r="A2249" s="178">
        <f t="shared" si="72"/>
        <v>2245</v>
      </c>
      <c r="B2249" s="178" vm="2529">
        <f ca="1"/>
        <v>45476</v>
      </c>
      <c r="C2249" s="178" vm="2530">
        <f ca="1"/>
        <v>147.9</v>
      </c>
      <c r="D2249" s="178" vm="2531">
        <f ca="1"/>
        <v>146.18</v>
      </c>
      <c r="E2249" s="178" vm="2532">
        <f ca="1"/>
        <v>150.13990000000001</v>
      </c>
      <c r="F2249" s="178" vm="2533">
        <f ca="1"/>
        <v>146</v>
      </c>
      <c r="G2249" s="178" vm="2534">
        <f ca="1"/>
        <v>512615</v>
      </c>
      <c r="I2249" s="178">
        <f ca="1"/>
        <v>265</v>
      </c>
      <c r="J2249" s="180" vm="2525">
        <f ca="1"/>
        <v>42599</v>
      </c>
      <c r="K2249" s="180" vm="2526">
        <f ca="1"/>
        <v>8.59</v>
      </c>
      <c r="L2249" s="180" vm="1389">
        <f ca="1"/>
        <v>8.61</v>
      </c>
      <c r="M2249" s="180" vm="2527">
        <f ca="1"/>
        <v>8.7200000000000006</v>
      </c>
      <c r="N2249" s="180" vm="1287">
        <f ca="1"/>
        <v>8.58</v>
      </c>
      <c r="O2249" s="180" vm="2528">
        <f ca="1"/>
        <v>488318</v>
      </c>
      <c r="Q2249" s="182">
        <f t="shared" ca="1" si="71"/>
        <v>-1.1634672632980698E-3</v>
      </c>
    </row>
    <row r="2250" spans="1:17" x14ac:dyDescent="0.25">
      <c r="A2250" s="178">
        <f t="shared" si="72"/>
        <v>2246</v>
      </c>
      <c r="B2250" s="178" vm="2519">
        <f ca="1"/>
        <v>45478</v>
      </c>
      <c r="C2250" s="178" vm="2520">
        <f ca="1"/>
        <v>143.54</v>
      </c>
      <c r="D2250" s="178" vm="2521">
        <f ca="1"/>
        <v>147.81</v>
      </c>
      <c r="E2250" s="178" vm="2522">
        <f ca="1"/>
        <v>148.88999999999999</v>
      </c>
      <c r="F2250" s="178" vm="2523">
        <f ca="1"/>
        <v>142.86000000000001</v>
      </c>
      <c r="G2250" s="178" vm="2524">
        <f ca="1"/>
        <v>1106986</v>
      </c>
      <c r="I2250" s="178">
        <f ca="1"/>
        <v>264</v>
      </c>
      <c r="J2250" s="180" vm="2516">
        <f ca="1"/>
        <v>42598</v>
      </c>
      <c r="K2250" s="180" vm="1340">
        <f ca="1"/>
        <v>8.6</v>
      </c>
      <c r="L2250" s="180" vm="1180">
        <f ca="1"/>
        <v>8.6999999999999993</v>
      </c>
      <c r="M2250" s="180" vm="1377">
        <f ca="1"/>
        <v>8.77</v>
      </c>
      <c r="N2250" s="180" vm="2517">
        <f ca="1"/>
        <v>8.5500000000000007</v>
      </c>
      <c r="O2250" s="180" vm="2518">
        <f ca="1"/>
        <v>596686</v>
      </c>
      <c r="Q2250" s="182">
        <f t="shared" ca="1" si="71"/>
        <v>-1.1560822401075971E-2</v>
      </c>
    </row>
    <row r="2251" spans="1:17" x14ac:dyDescent="0.25">
      <c r="A2251" s="178">
        <f t="shared" si="72"/>
        <v>2247</v>
      </c>
      <c r="B2251" s="178" vm="2511">
        <f ca="1"/>
        <v>45481</v>
      </c>
      <c r="C2251" s="178" vm="2512">
        <f ca="1"/>
        <v>144.52000000000001</v>
      </c>
      <c r="D2251" s="178" vm="2025">
        <f ca="1"/>
        <v>145</v>
      </c>
      <c r="E2251" s="178" vm="2513">
        <f ca="1"/>
        <v>145.57380000000001</v>
      </c>
      <c r="F2251" s="178" vm="2514">
        <f ca="1"/>
        <v>143.03</v>
      </c>
      <c r="G2251" s="178" vm="2515">
        <f ca="1"/>
        <v>1206912</v>
      </c>
      <c r="I2251" s="178">
        <f ca="1"/>
        <v>263</v>
      </c>
      <c r="J2251" s="180" vm="2509">
        <f ca="1"/>
        <v>42597</v>
      </c>
      <c r="K2251" s="180" vm="1180">
        <f ca="1"/>
        <v>8.6999999999999993</v>
      </c>
      <c r="L2251" s="180" vm="2500">
        <f ca="1"/>
        <v>8.6199999999999992</v>
      </c>
      <c r="M2251" s="180" vm="1285">
        <f ca="1"/>
        <v>8.91</v>
      </c>
      <c r="N2251" s="180" vm="2500">
        <f ca="1"/>
        <v>8.6199999999999992</v>
      </c>
      <c r="O2251" s="180" vm="2510">
        <f ca="1"/>
        <v>643573</v>
      </c>
      <c r="Q2251" s="182">
        <f t="shared" ca="1" si="71"/>
        <v>9.2379409849363599E-3</v>
      </c>
    </row>
    <row r="2252" spans="1:17" x14ac:dyDescent="0.25">
      <c r="A2252" s="178">
        <f t="shared" si="72"/>
        <v>2248</v>
      </c>
      <c r="B2252" s="178" vm="2503">
        <f ca="1"/>
        <v>45482</v>
      </c>
      <c r="C2252" s="178" vm="2504">
        <f ca="1"/>
        <v>143.25</v>
      </c>
      <c r="D2252" s="178" vm="2505">
        <f ca="1"/>
        <v>144.5</v>
      </c>
      <c r="E2252" s="178" vm="2506">
        <f ca="1"/>
        <v>145.33500000000001</v>
      </c>
      <c r="F2252" s="178" vm="2507">
        <f ca="1"/>
        <v>142.66</v>
      </c>
      <c r="G2252" s="178" vm="2508">
        <f ca="1"/>
        <v>836005</v>
      </c>
      <c r="I2252" s="178">
        <f ca="1"/>
        <v>262</v>
      </c>
      <c r="J2252" s="180" vm="2499">
        <f ca="1"/>
        <v>42594</v>
      </c>
      <c r="K2252" s="180" vm="2500">
        <f ca="1"/>
        <v>8.6199999999999992</v>
      </c>
      <c r="L2252" s="180" vm="1839">
        <f ca="1"/>
        <v>8.35</v>
      </c>
      <c r="M2252" s="180" vm="2501">
        <f ca="1"/>
        <v>8.8149999999999995</v>
      </c>
      <c r="N2252" s="180" vm="1839">
        <f ca="1"/>
        <v>8.35</v>
      </c>
      <c r="O2252" s="180" vm="2502">
        <f ca="1"/>
        <v>1205478</v>
      </c>
      <c r="Q2252" s="182">
        <f t="shared" ca="1" si="71"/>
        <v>1.8735911057469627E-2</v>
      </c>
    </row>
    <row r="2253" spans="1:17" x14ac:dyDescent="0.25">
      <c r="A2253" s="178">
        <f t="shared" si="72"/>
        <v>2249</v>
      </c>
      <c r="B2253" s="178" vm="2494">
        <f ca="1"/>
        <v>45483</v>
      </c>
      <c r="C2253" s="178" vm="2495">
        <f ca="1"/>
        <v>140.13999999999999</v>
      </c>
      <c r="D2253" s="178" vm="2496">
        <f ca="1"/>
        <v>144.44999999999999</v>
      </c>
      <c r="E2253" s="178" vm="2496">
        <f ca="1"/>
        <v>144.44999999999999</v>
      </c>
      <c r="F2253" s="178" vm="2497">
        <f ca="1"/>
        <v>137.565</v>
      </c>
      <c r="G2253" s="178" vm="2498">
        <f ca="1"/>
        <v>1473682</v>
      </c>
      <c r="I2253" s="178">
        <f ca="1"/>
        <v>261</v>
      </c>
      <c r="J2253" s="180" vm="2491">
        <f ca="1"/>
        <v>42593</v>
      </c>
      <c r="K2253" s="180" vm="2492">
        <f ca="1"/>
        <v>8.4600000000000009</v>
      </c>
      <c r="L2253" s="180" vm="2473">
        <f ca="1"/>
        <v>8.4700000000000006</v>
      </c>
      <c r="M2253" s="180" vm="1360">
        <f ca="1"/>
        <v>8.57</v>
      </c>
      <c r="N2253" s="180" vm="1195">
        <f ca="1"/>
        <v>8.3800000000000008</v>
      </c>
      <c r="O2253" s="180" vm="2493">
        <f ca="1"/>
        <v>1617481</v>
      </c>
      <c r="Q2253" s="182">
        <f t="shared" ca="1" si="71"/>
        <v>8.3086531390172049E-3</v>
      </c>
    </row>
    <row r="2254" spans="1:17" x14ac:dyDescent="0.25">
      <c r="A2254" s="178">
        <f t="shared" si="72"/>
        <v>2250</v>
      </c>
      <c r="B2254" s="178" vm="2485">
        <f ca="1"/>
        <v>45484</v>
      </c>
      <c r="C2254" s="178" vm="2486">
        <f ca="1"/>
        <v>142.88999999999999</v>
      </c>
      <c r="D2254" s="178" vm="2487">
        <f ca="1"/>
        <v>142.16</v>
      </c>
      <c r="E2254" s="178" vm="2488">
        <f ca="1"/>
        <v>143.77000000000001</v>
      </c>
      <c r="F2254" s="178" vm="2489">
        <f ca="1"/>
        <v>141.00899999999999</v>
      </c>
      <c r="G2254" s="178" vm="2490">
        <f ca="1"/>
        <v>1120007</v>
      </c>
      <c r="I2254" s="178">
        <f ca="1"/>
        <v>260</v>
      </c>
      <c r="J2254" s="180" vm="2482">
        <f ca="1"/>
        <v>42592</v>
      </c>
      <c r="K2254" s="180" vm="2466">
        <f ca="1"/>
        <v>8.39</v>
      </c>
      <c r="L2254" s="180" vm="1849">
        <f ca="1"/>
        <v>8.41</v>
      </c>
      <c r="M2254" s="180" vm="2483">
        <f ca="1"/>
        <v>8.4822000000000006</v>
      </c>
      <c r="N2254" s="180" vm="2456">
        <f ca="1"/>
        <v>8.3000000000000007</v>
      </c>
      <c r="O2254" s="180" vm="2484">
        <f ca="1"/>
        <v>1099914</v>
      </c>
      <c r="Q2254" s="182">
        <f t="shared" ca="1" si="71"/>
        <v>2.3866359777309533E-3</v>
      </c>
    </row>
    <row r="2255" spans="1:17" x14ac:dyDescent="0.25">
      <c r="A2255" s="178">
        <f t="shared" si="72"/>
        <v>2251</v>
      </c>
      <c r="B2255" s="178" vm="2476">
        <f ca="1"/>
        <v>45485</v>
      </c>
      <c r="C2255" s="178" vm="2477">
        <f ca="1"/>
        <v>139.24</v>
      </c>
      <c r="D2255" s="178" vm="2478">
        <f ca="1"/>
        <v>141.55000000000001</v>
      </c>
      <c r="E2255" s="178" vm="2479">
        <f ca="1"/>
        <v>141.97999999999999</v>
      </c>
      <c r="F2255" s="178" vm="2480">
        <f ca="1"/>
        <v>138.85</v>
      </c>
      <c r="G2255" s="178" vm="2481">
        <f ca="1"/>
        <v>1528246</v>
      </c>
      <c r="I2255" s="178">
        <f ca="1"/>
        <v>259</v>
      </c>
      <c r="J2255" s="180" vm="2472">
        <f ca="1"/>
        <v>42591</v>
      </c>
      <c r="K2255" s="180" vm="2465">
        <f ca="1"/>
        <v>8.3699999999999992</v>
      </c>
      <c r="L2255" s="180" vm="1849">
        <f ca="1"/>
        <v>8.41</v>
      </c>
      <c r="M2255" s="180" vm="2473">
        <f ca="1"/>
        <v>8.4700000000000006</v>
      </c>
      <c r="N2255" s="180" vm="2474">
        <f ca="1"/>
        <v>8.23</v>
      </c>
      <c r="O2255" s="180" vm="2475">
        <f ca="1"/>
        <v>1659788</v>
      </c>
      <c r="Q2255" s="182">
        <f t="shared" ca="1" si="71"/>
        <v>0</v>
      </c>
    </row>
    <row r="2256" spans="1:17" x14ac:dyDescent="0.25">
      <c r="A2256" s="178">
        <f t="shared" si="72"/>
        <v>2252</v>
      </c>
      <c r="B2256" s="178" vm="2468">
        <f ca="1"/>
        <v>45488</v>
      </c>
      <c r="C2256" s="178" vm="2270">
        <f ca="1"/>
        <v>135.85</v>
      </c>
      <c r="D2256" s="178" vm="2469">
        <f ca="1"/>
        <v>139.22</v>
      </c>
      <c r="E2256" s="178" vm="2469">
        <f ca="1"/>
        <v>139.22</v>
      </c>
      <c r="F2256" s="178" vm="2470">
        <f ca="1"/>
        <v>135.66</v>
      </c>
      <c r="G2256" s="178" vm="2471">
        <f ca="1"/>
        <v>1235716</v>
      </c>
      <c r="I2256" s="178">
        <f ca="1"/>
        <v>258</v>
      </c>
      <c r="J2256" s="180" vm="2464">
        <f ca="1"/>
        <v>42590</v>
      </c>
      <c r="K2256" s="180" vm="2465">
        <f ca="1"/>
        <v>8.3699999999999992</v>
      </c>
      <c r="L2256" s="180" vm="2466">
        <f ca="1"/>
        <v>8.39</v>
      </c>
      <c r="M2256" s="180" vm="1180">
        <f ca="1"/>
        <v>8.6999999999999993</v>
      </c>
      <c r="N2256" s="180" vm="2456">
        <f ca="1"/>
        <v>8.3000000000000007</v>
      </c>
      <c r="O2256" s="180" vm="2467">
        <f ca="1"/>
        <v>1547119</v>
      </c>
      <c r="Q2256" s="182">
        <f t="shared" ca="1" si="71"/>
        <v>3.59066813072854E-3</v>
      </c>
    </row>
    <row r="2257" spans="1:17" x14ac:dyDescent="0.25">
      <c r="A2257" s="178">
        <f t="shared" si="72"/>
        <v>2253</v>
      </c>
      <c r="B2257" s="178" vm="2458">
        <f ca="1"/>
        <v>45489</v>
      </c>
      <c r="C2257" s="178" vm="2459">
        <f ca="1"/>
        <v>136.1</v>
      </c>
      <c r="D2257" s="178" vm="2460">
        <f ca="1"/>
        <v>136.12</v>
      </c>
      <c r="E2257" s="178" vm="2461">
        <f ca="1"/>
        <v>137.19999999999999</v>
      </c>
      <c r="F2257" s="178" vm="2462">
        <f ca="1"/>
        <v>133.59</v>
      </c>
      <c r="G2257" s="178" vm="2463">
        <f ca="1"/>
        <v>1272823</v>
      </c>
      <c r="I2257" s="178">
        <f ca="1"/>
        <v>257</v>
      </c>
      <c r="J2257" s="180" vm="2454">
        <f ca="1"/>
        <v>42587</v>
      </c>
      <c r="K2257" s="180" vm="2455">
        <f ca="1"/>
        <v>8.34</v>
      </c>
      <c r="L2257" s="180" vm="2456">
        <f ca="1"/>
        <v>8.3000000000000007</v>
      </c>
      <c r="M2257" s="180" vm="1160">
        <f ca="1"/>
        <v>8.73</v>
      </c>
      <c r="N2257" s="180" vm="2447">
        <f ca="1"/>
        <v>8.2799999999999994</v>
      </c>
      <c r="O2257" s="180" vm="2457">
        <f ca="1"/>
        <v>1861146</v>
      </c>
      <c r="Q2257" s="182">
        <f t="shared" ca="1" si="71"/>
        <v>-1.1919092237210311E-2</v>
      </c>
    </row>
    <row r="2258" spans="1:17" x14ac:dyDescent="0.25">
      <c r="A2258" s="178">
        <f t="shared" si="72"/>
        <v>2254</v>
      </c>
      <c r="B2258" s="178" vm="2449">
        <f ca="1"/>
        <v>45490</v>
      </c>
      <c r="C2258" s="178" vm="2450">
        <f ca="1"/>
        <v>132.99</v>
      </c>
      <c r="D2258" s="178" vm="2451">
        <f ca="1"/>
        <v>133.49</v>
      </c>
      <c r="E2258" s="178" vm="2452">
        <f ca="1"/>
        <v>137.16</v>
      </c>
      <c r="F2258" s="178" vm="2279">
        <f ca="1"/>
        <v>132.27000000000001</v>
      </c>
      <c r="G2258" s="178" vm="2453">
        <f ca="1"/>
        <v>1088135</v>
      </c>
      <c r="I2258" s="178">
        <f ca="1"/>
        <v>256</v>
      </c>
      <c r="J2258" s="180" vm="2445">
        <f ca="1"/>
        <v>42586</v>
      </c>
      <c r="K2258" s="180" vm="1734">
        <f ca="1"/>
        <v>8.44</v>
      </c>
      <c r="L2258" s="180" vm="2446">
        <f ca="1"/>
        <v>8.4499999999999993</v>
      </c>
      <c r="M2258" s="180" vm="1716">
        <f ca="1"/>
        <v>8.66</v>
      </c>
      <c r="N2258" s="180" vm="2447">
        <f ca="1"/>
        <v>8.2799999999999994</v>
      </c>
      <c r="O2258" s="180" vm="2448">
        <f ca="1"/>
        <v>2786493</v>
      </c>
      <c r="Q2258" s="182">
        <f t="shared" ca="1" si="71"/>
        <v>0</v>
      </c>
    </row>
    <row r="2259" spans="1:17" x14ac:dyDescent="0.25">
      <c r="A2259" s="178">
        <f t="shared" si="72"/>
        <v>2255</v>
      </c>
      <c r="B2259" s="178" vm="2439">
        <f ca="1"/>
        <v>45491</v>
      </c>
      <c r="C2259" s="178" vm="2440">
        <f ca="1"/>
        <v>131.55000000000001</v>
      </c>
      <c r="D2259" s="178" vm="2441">
        <f ca="1"/>
        <v>133.72</v>
      </c>
      <c r="E2259" s="178" vm="2442">
        <f ca="1"/>
        <v>135.52000000000001</v>
      </c>
      <c r="F2259" s="178" vm="2443">
        <f ca="1"/>
        <v>130.08000000000001</v>
      </c>
      <c r="G2259" s="178" vm="2444">
        <f ca="1"/>
        <v>1188075</v>
      </c>
      <c r="I2259" s="178">
        <f ca="1"/>
        <v>255</v>
      </c>
      <c r="J2259" s="180" vm="2436">
        <f ca="1"/>
        <v>42585</v>
      </c>
      <c r="K2259" s="180" vm="1734">
        <f ca="1"/>
        <v>8.44</v>
      </c>
      <c r="L2259" s="180" vm="1193">
        <f ca="1"/>
        <v>8.74</v>
      </c>
      <c r="M2259" s="180" vm="1142">
        <f ca="1"/>
        <v>9.5</v>
      </c>
      <c r="N2259" s="180" vm="2437">
        <f ca="1"/>
        <v>8.1</v>
      </c>
      <c r="O2259" s="180" vm="2438">
        <f ca="1"/>
        <v>8086331</v>
      </c>
      <c r="Q2259" s="182">
        <f t="shared" ca="1" si="71"/>
        <v>-0.26491296419050486</v>
      </c>
    </row>
    <row r="2260" spans="1:17" x14ac:dyDescent="0.25">
      <c r="A2260" s="178">
        <f t="shared" si="72"/>
        <v>2256</v>
      </c>
      <c r="B2260" s="178" vm="2431">
        <f ca="1"/>
        <v>45492</v>
      </c>
      <c r="C2260" s="178" vm="2432">
        <f ca="1"/>
        <v>133.5</v>
      </c>
      <c r="D2260" s="178" vm="2433">
        <f ca="1"/>
        <v>131.47999999999999</v>
      </c>
      <c r="E2260" s="178" vm="2230">
        <f ca="1"/>
        <v>134.5</v>
      </c>
      <c r="F2260" s="178" vm="2434">
        <f ca="1"/>
        <v>130.22</v>
      </c>
      <c r="G2260" s="178" vm="2435">
        <f ca="1"/>
        <v>1729428</v>
      </c>
      <c r="I2260" s="178">
        <f ca="1"/>
        <v>254</v>
      </c>
      <c r="J2260" s="180" vm="2429">
        <f ca="1"/>
        <v>42584</v>
      </c>
      <c r="K2260" s="180" vm="471">
        <f ca="1"/>
        <v>11</v>
      </c>
      <c r="L2260" s="180" vm="931">
        <f ca="1"/>
        <v>11.32</v>
      </c>
      <c r="M2260" s="180" vm="570">
        <f ca="1"/>
        <v>11.43</v>
      </c>
      <c r="N2260" s="180" vm="471">
        <f ca="1"/>
        <v>11</v>
      </c>
      <c r="O2260" s="180" vm="2430">
        <f ca="1"/>
        <v>981731</v>
      </c>
      <c r="Q2260" s="182">
        <f t="shared" ca="1" si="71"/>
        <v>-3.9220713153281267E-2</v>
      </c>
    </row>
    <row r="2261" spans="1:17" x14ac:dyDescent="0.25">
      <c r="A2261" s="178">
        <f t="shared" si="72"/>
        <v>2257</v>
      </c>
      <c r="B2261" s="178" vm="2423">
        <f ca="1"/>
        <v>45495</v>
      </c>
      <c r="C2261" s="178" vm="2424">
        <f ca="1"/>
        <v>133.28</v>
      </c>
      <c r="D2261" s="178" vm="2425">
        <f ca="1"/>
        <v>134.30000000000001</v>
      </c>
      <c r="E2261" s="178" vm="2426">
        <f ca="1"/>
        <v>134.43</v>
      </c>
      <c r="F2261" s="178" vm="2427">
        <f ca="1"/>
        <v>130.88499999999999</v>
      </c>
      <c r="G2261" s="178" vm="2428">
        <f ca="1"/>
        <v>1257742</v>
      </c>
      <c r="I2261" s="178">
        <f ca="1"/>
        <v>253</v>
      </c>
      <c r="J2261" s="180" vm="2420">
        <f ca="1"/>
        <v>42583</v>
      </c>
      <c r="K2261" s="180" vm="590">
        <f ca="1"/>
        <v>11.44</v>
      </c>
      <c r="L2261" s="180" vm="571">
        <f ca="1"/>
        <v>11.36</v>
      </c>
      <c r="M2261" s="180" vm="495">
        <f ca="1"/>
        <v>11.54</v>
      </c>
      <c r="N2261" s="180" vm="2421">
        <f ca="1"/>
        <v>11.135999999999999</v>
      </c>
      <c r="O2261" s="180" vm="2422">
        <f ca="1"/>
        <v>517611</v>
      </c>
      <c r="Q2261" s="182">
        <f t="shared" ca="1" si="71"/>
        <v>9.6619109117368901E-3</v>
      </c>
    </row>
    <row r="2262" spans="1:17" x14ac:dyDescent="0.25">
      <c r="A2262" s="178">
        <f t="shared" si="72"/>
        <v>2258</v>
      </c>
      <c r="B2262" s="178" vm="2414">
        <f ca="1"/>
        <v>45496</v>
      </c>
      <c r="C2262" s="178" vm="2415">
        <f ca="1"/>
        <v>131.30000000000001</v>
      </c>
      <c r="D2262" s="178" vm="2416">
        <f ca="1"/>
        <v>133.72999999999999</v>
      </c>
      <c r="E2262" s="178" vm="2417">
        <f ca="1"/>
        <v>136.09989999999999</v>
      </c>
      <c r="F2262" s="178" vm="2418">
        <f ca="1"/>
        <v>131.125</v>
      </c>
      <c r="G2262" s="178" vm="2419">
        <f ca="1"/>
        <v>1520009</v>
      </c>
      <c r="I2262" s="178">
        <f ca="1"/>
        <v>252</v>
      </c>
      <c r="J2262" s="180" vm="2411">
        <f ca="1"/>
        <v>42580</v>
      </c>
      <c r="K2262" s="180" vm="2241">
        <f ca="1"/>
        <v>11.33</v>
      </c>
      <c r="L2262" s="180" vm="2412">
        <f ca="1"/>
        <v>11.39</v>
      </c>
      <c r="M2262" s="180" vm="518">
        <f ca="1"/>
        <v>11.53</v>
      </c>
      <c r="N2262" s="180" vm="559">
        <f ca="1"/>
        <v>11.27</v>
      </c>
      <c r="O2262" s="180" vm="2413">
        <f ca="1"/>
        <v>732870</v>
      </c>
      <c r="Q2262" s="182">
        <f t="shared" ca="1" si="71"/>
        <v>-7.0360888340693312E-3</v>
      </c>
    </row>
    <row r="2263" spans="1:17" x14ac:dyDescent="0.25">
      <c r="A2263" s="178">
        <f t="shared" si="72"/>
        <v>2259</v>
      </c>
      <c r="B2263" s="178" vm="2405">
        <f ca="1"/>
        <v>45497</v>
      </c>
      <c r="C2263" s="178" vm="2406">
        <f ca="1"/>
        <v>129.38</v>
      </c>
      <c r="D2263" s="178" vm="2407">
        <f ca="1"/>
        <v>130.66999999999999</v>
      </c>
      <c r="E2263" s="178" vm="2408">
        <f ca="1"/>
        <v>131.26</v>
      </c>
      <c r="F2263" s="178" vm="2409">
        <f ca="1"/>
        <v>128.16</v>
      </c>
      <c r="G2263" s="178" vm="2410">
        <f ca="1"/>
        <v>999666</v>
      </c>
      <c r="I2263" s="178">
        <f ca="1"/>
        <v>251</v>
      </c>
      <c r="J2263" s="180" vm="2402">
        <f ca="1"/>
        <v>42579</v>
      </c>
      <c r="K2263" s="180" vm="550">
        <f ca="1"/>
        <v>11.41</v>
      </c>
      <c r="L2263" s="180" vm="580">
        <f ca="1"/>
        <v>11.46</v>
      </c>
      <c r="M2263" s="180" vm="2403">
        <f ca="1"/>
        <v>11.6</v>
      </c>
      <c r="N2263" s="180" vm="571">
        <f ca="1"/>
        <v>11.36</v>
      </c>
      <c r="O2263" s="180" vm="2404">
        <f ca="1"/>
        <v>349746</v>
      </c>
      <c r="Q2263" s="182">
        <f t="shared" ca="1" si="71"/>
        <v>-9.594491393760847E-3</v>
      </c>
    </row>
    <row r="2264" spans="1:17" x14ac:dyDescent="0.25">
      <c r="A2264" s="178">
        <f t="shared" si="72"/>
        <v>2260</v>
      </c>
      <c r="B2264" s="178" vm="2397">
        <f ca="1"/>
        <v>45498</v>
      </c>
      <c r="C2264" s="178" vm="2398">
        <f ca="1"/>
        <v>125.14</v>
      </c>
      <c r="D2264" s="178" vm="2399">
        <f ca="1"/>
        <v>130</v>
      </c>
      <c r="E2264" s="178" vm="2399">
        <f ca="1"/>
        <v>130</v>
      </c>
      <c r="F2264" s="178" vm="2400">
        <f ca="1"/>
        <v>123.36</v>
      </c>
      <c r="G2264" s="178" vm="2401">
        <f ca="1"/>
        <v>2123711</v>
      </c>
      <c r="I2264" s="178">
        <f ca="1"/>
        <v>250</v>
      </c>
      <c r="J2264" s="180" vm="2393">
        <f ca="1"/>
        <v>42578</v>
      </c>
      <c r="K2264" s="180" vm="2394">
        <f ca="1"/>
        <v>11.52</v>
      </c>
      <c r="L2264" s="180" vm="2395">
        <f ca="1"/>
        <v>11.56</v>
      </c>
      <c r="M2264" s="180" vm="2356">
        <f ca="1"/>
        <v>11.74</v>
      </c>
      <c r="N2264" s="180" vm="896">
        <f ca="1"/>
        <v>11.28</v>
      </c>
      <c r="O2264" s="180" vm="2396">
        <f ca="1"/>
        <v>935096</v>
      </c>
      <c r="Q2264" s="182">
        <f t="shared" ca="1" si="71"/>
        <v>-6.0580020839151845E-3</v>
      </c>
    </row>
    <row r="2265" spans="1:17" x14ac:dyDescent="0.25">
      <c r="A2265" s="178">
        <f t="shared" si="72"/>
        <v>2261</v>
      </c>
      <c r="B2265" s="178" vm="2388">
        <f ca="1"/>
        <v>45499</v>
      </c>
      <c r="C2265" s="178" vm="2389">
        <f ca="1"/>
        <v>130.5</v>
      </c>
      <c r="D2265" s="178" vm="2390">
        <f ca="1"/>
        <v>129.5</v>
      </c>
      <c r="E2265" s="178" vm="2391">
        <f ca="1"/>
        <v>133.63999999999999</v>
      </c>
      <c r="F2265" s="178" vm="2281">
        <f ca="1"/>
        <v>129.21</v>
      </c>
      <c r="G2265" s="178" vm="2392">
        <f ca="1"/>
        <v>1876052</v>
      </c>
      <c r="I2265" s="178">
        <f ca="1"/>
        <v>249</v>
      </c>
      <c r="J2265" s="180" vm="2384">
        <f ca="1"/>
        <v>42577</v>
      </c>
      <c r="K2265" s="180" vm="2385">
        <f ca="1"/>
        <v>11.59</v>
      </c>
      <c r="L2265" s="180" vm="2386">
        <f ca="1"/>
        <v>11.25</v>
      </c>
      <c r="M2265" s="180" vm="2265">
        <f ca="1"/>
        <v>11.73</v>
      </c>
      <c r="N2265" s="180" vm="2386">
        <f ca="1"/>
        <v>11.25</v>
      </c>
      <c r="O2265" s="180" vm="2387">
        <f ca="1"/>
        <v>831370</v>
      </c>
      <c r="Q2265" s="182">
        <f t="shared" ca="1" si="71"/>
        <v>2.5339931633365301E-2</v>
      </c>
    </row>
    <row r="2266" spans="1:17" x14ac:dyDescent="0.25">
      <c r="A2266" s="178">
        <f t="shared" si="72"/>
        <v>2262</v>
      </c>
      <c r="B2266" s="178" vm="2379">
        <f ca="1"/>
        <v>45502</v>
      </c>
      <c r="C2266" s="178" vm="2380">
        <f ca="1"/>
        <v>132.51</v>
      </c>
      <c r="D2266" s="178" vm="2374">
        <f ca="1"/>
        <v>130.91</v>
      </c>
      <c r="E2266" s="178" vm="2381">
        <f ca="1"/>
        <v>134.04</v>
      </c>
      <c r="F2266" s="178" vm="2382">
        <f ca="1"/>
        <v>130.77010000000001</v>
      </c>
      <c r="G2266" s="178" vm="2383">
        <f ca="1"/>
        <v>1337392</v>
      </c>
      <c r="I2266" s="178">
        <f ca="1"/>
        <v>248</v>
      </c>
      <c r="J2266" s="180" vm="2376">
        <f ca="1"/>
        <v>42576</v>
      </c>
      <c r="K2266" s="180" vm="483">
        <f ca="1"/>
        <v>11.3</v>
      </c>
      <c r="L2266" s="180" vm="518">
        <f ca="1"/>
        <v>11.53</v>
      </c>
      <c r="M2266" s="180" vm="482">
        <f ca="1"/>
        <v>11.57</v>
      </c>
      <c r="N2266" s="180" vm="2377">
        <f ca="1"/>
        <v>11.285</v>
      </c>
      <c r="O2266" s="180" vm="2378">
        <f ca="1"/>
        <v>708039</v>
      </c>
      <c r="Q2266" s="182">
        <f t="shared" ca="1" si="71"/>
        <v>-2.014960856267271E-2</v>
      </c>
    </row>
    <row r="2267" spans="1:17" x14ac:dyDescent="0.25">
      <c r="A2267" s="178">
        <f t="shared" si="72"/>
        <v>2263</v>
      </c>
      <c r="B2267" s="178" vm="2371">
        <f ca="1"/>
        <v>45503</v>
      </c>
      <c r="C2267" s="178" vm="2365">
        <f ca="1"/>
        <v>132.61000000000001</v>
      </c>
      <c r="D2267" s="178" vm="2372">
        <f ca="1"/>
        <v>132.69</v>
      </c>
      <c r="E2267" s="178" vm="2373">
        <f ca="1"/>
        <v>136.02500000000001</v>
      </c>
      <c r="F2267" s="178" vm="2374">
        <f ca="1"/>
        <v>130.91</v>
      </c>
      <c r="G2267" s="178" vm="2375">
        <f ca="1"/>
        <v>1694545</v>
      </c>
      <c r="I2267" s="178">
        <f ca="1"/>
        <v>247</v>
      </c>
      <c r="J2267" s="180" vm="2367">
        <f ca="1"/>
        <v>42573</v>
      </c>
      <c r="K2267" s="180" vm="518">
        <f ca="1"/>
        <v>11.53</v>
      </c>
      <c r="L2267" s="180" vm="2368">
        <f ca="1"/>
        <v>11.62</v>
      </c>
      <c r="M2267" s="180" vm="2369">
        <f ca="1"/>
        <v>11.64</v>
      </c>
      <c r="N2267" s="180" vm="996">
        <f ca="1"/>
        <v>11.12</v>
      </c>
      <c r="O2267" s="180" vm="2370">
        <f ca="1"/>
        <v>1536360</v>
      </c>
      <c r="Q2267" s="182">
        <f t="shared" ca="1" si="71"/>
        <v>-1.8049480118982802E-2</v>
      </c>
    </row>
    <row r="2268" spans="1:17" x14ac:dyDescent="0.25">
      <c r="A2268" s="178">
        <f t="shared" si="72"/>
        <v>2264</v>
      </c>
      <c r="B2268" s="178" vm="2361">
        <f ca="1"/>
        <v>45504</v>
      </c>
      <c r="C2268" s="178" vm="2362">
        <f ca="1"/>
        <v>134.37</v>
      </c>
      <c r="D2268" s="178" vm="2363">
        <f ca="1"/>
        <v>134.69</v>
      </c>
      <c r="E2268" s="178" vm="2364">
        <f ca="1"/>
        <v>137.69999999999999</v>
      </c>
      <c r="F2268" s="178" vm="2365">
        <f ca="1"/>
        <v>132.61000000000001</v>
      </c>
      <c r="G2268" s="178" vm="2366">
        <f ca="1"/>
        <v>2432800</v>
      </c>
      <c r="I2268" s="178">
        <f ca="1"/>
        <v>246</v>
      </c>
      <c r="J2268" s="180" vm="2355">
        <f ca="1"/>
        <v>42572</v>
      </c>
      <c r="K2268" s="180" vm="2356">
        <f ca="1"/>
        <v>11.74</v>
      </c>
      <c r="L2268" s="180" vm="2357">
        <f ca="1"/>
        <v>11.91</v>
      </c>
      <c r="M2268" s="180" vm="2358">
        <f ca="1"/>
        <v>12.04</v>
      </c>
      <c r="N2268" s="180" vm="2359">
        <f ca="1"/>
        <v>11.7</v>
      </c>
      <c r="O2268" s="180" vm="2360">
        <f ca="1"/>
        <v>745990</v>
      </c>
      <c r="Q2268" s="182">
        <f t="shared" ca="1" si="71"/>
        <v>-1.3536585717533375E-2</v>
      </c>
    </row>
    <row r="2269" spans="1:17" x14ac:dyDescent="0.25">
      <c r="A2269" s="178">
        <f t="shared" si="72"/>
        <v>2265</v>
      </c>
      <c r="B2269" s="178" vm="2349">
        <f ca="1"/>
        <v>45505</v>
      </c>
      <c r="C2269" s="178" vm="2350">
        <f ca="1"/>
        <v>130.81</v>
      </c>
      <c r="D2269" s="178" vm="2351">
        <f ca="1"/>
        <v>126.59</v>
      </c>
      <c r="E2269" s="178" vm="2352">
        <f ca="1"/>
        <v>133.04</v>
      </c>
      <c r="F2269" s="178" vm="2353">
        <f ca="1"/>
        <v>120.8</v>
      </c>
      <c r="G2269" s="178" vm="2354">
        <f ca="1"/>
        <v>4896071</v>
      </c>
      <c r="I2269" s="178">
        <f ca="1"/>
        <v>245</v>
      </c>
      <c r="J2269" s="180" vm="2345">
        <f ca="1"/>
        <v>42571</v>
      </c>
      <c r="K2269" s="180" vm="2346">
        <f ca="1"/>
        <v>11.9</v>
      </c>
      <c r="L2269" s="180" vm="2347">
        <f ca="1"/>
        <v>11.82</v>
      </c>
      <c r="M2269" s="180" vm="2337">
        <f ca="1"/>
        <v>12.06</v>
      </c>
      <c r="N2269" s="180" vm="484">
        <f ca="1"/>
        <v>11.65</v>
      </c>
      <c r="O2269" s="180" vm="2348">
        <f ca="1"/>
        <v>717641</v>
      </c>
      <c r="Q2269" s="182">
        <f t="shared" ca="1" si="71"/>
        <v>1.6095222507857696E-2</v>
      </c>
    </row>
    <row r="2270" spans="1:17" x14ac:dyDescent="0.25">
      <c r="A2270" s="178">
        <f t="shared" si="72"/>
        <v>2266</v>
      </c>
      <c r="B2270" s="178" vm="2340">
        <f ca="1"/>
        <v>45506</v>
      </c>
      <c r="C2270" s="178" vm="2341">
        <f ca="1"/>
        <v>123.31</v>
      </c>
      <c r="D2270" s="178" vm="2342">
        <f ca="1"/>
        <v>123.86</v>
      </c>
      <c r="E2270" s="178" vm="2103">
        <f ca="1"/>
        <v>125.37</v>
      </c>
      <c r="F2270" s="178" vm="2343">
        <f ca="1"/>
        <v>121.55</v>
      </c>
      <c r="G2270" s="178" vm="2344">
        <f ca="1"/>
        <v>2195533</v>
      </c>
      <c r="I2270" s="178">
        <f ca="1"/>
        <v>244</v>
      </c>
      <c r="J2270" s="180" vm="2336">
        <f ca="1"/>
        <v>42570</v>
      </c>
      <c r="K2270" s="180" vm="540">
        <f ca="1"/>
        <v>11.71</v>
      </c>
      <c r="L2270" s="180" vm="2337">
        <f ca="1"/>
        <v>12.06</v>
      </c>
      <c r="M2270" s="180" vm="2338">
        <f ca="1"/>
        <v>12.154999999999999</v>
      </c>
      <c r="N2270" s="180" vm="516">
        <f ca="1"/>
        <v>11.66</v>
      </c>
      <c r="O2270" s="180" vm="2339">
        <f ca="1"/>
        <v>589559</v>
      </c>
      <c r="Q2270" s="182">
        <f t="shared" ca="1" si="71"/>
        <v>-3.6885992176931483E-2</v>
      </c>
    </row>
    <row r="2271" spans="1:17" x14ac:dyDescent="0.25">
      <c r="A2271" s="178">
        <f t="shared" si="72"/>
        <v>2267</v>
      </c>
      <c r="B2271" s="178" vm="2330">
        <f ca="1"/>
        <v>45509</v>
      </c>
      <c r="C2271" s="178" vm="2331">
        <f ca="1"/>
        <v>121.05</v>
      </c>
      <c r="D2271" s="178" vm="2332">
        <f ca="1"/>
        <v>114.55</v>
      </c>
      <c r="E2271" s="178" vm="2333">
        <f ca="1"/>
        <v>122.38</v>
      </c>
      <c r="F2271" s="178" vm="2334">
        <f ca="1"/>
        <v>112.5</v>
      </c>
      <c r="G2271" s="178" vm="2335">
        <f ca="1"/>
        <v>1821697</v>
      </c>
      <c r="I2271" s="178">
        <f ca="1"/>
        <v>243</v>
      </c>
      <c r="J2271" s="180" vm="2326">
        <f ca="1"/>
        <v>42569</v>
      </c>
      <c r="K2271" s="180" vm="2275">
        <f ca="1"/>
        <v>12.15</v>
      </c>
      <c r="L2271" s="180" vm="2327">
        <f ca="1"/>
        <v>12.13</v>
      </c>
      <c r="M2271" s="180" vm="2306">
        <f ca="1"/>
        <v>12.21</v>
      </c>
      <c r="N2271" s="180" vm="2328">
        <f ca="1"/>
        <v>12.03</v>
      </c>
      <c r="O2271" s="180" vm="2329">
        <f ca="1"/>
        <v>366800</v>
      </c>
      <c r="Q2271" s="182">
        <f t="shared" ca="1" si="71"/>
        <v>-1.6447372128782674E-3</v>
      </c>
    </row>
    <row r="2272" spans="1:17" x14ac:dyDescent="0.25">
      <c r="A2272" s="178">
        <f t="shared" si="72"/>
        <v>2268</v>
      </c>
      <c r="B2272" s="178" vm="2320">
        <f ca="1"/>
        <v>45510</v>
      </c>
      <c r="C2272" s="178" vm="2321">
        <f ca="1"/>
        <v>126.69</v>
      </c>
      <c r="D2272" s="178" vm="2322">
        <f ca="1"/>
        <v>123.15</v>
      </c>
      <c r="E2272" s="178" vm="2323">
        <f ca="1"/>
        <v>127.45</v>
      </c>
      <c r="F2272" s="178" vm="2324">
        <f ca="1"/>
        <v>122.77</v>
      </c>
      <c r="G2272" s="178" vm="2325">
        <f ca="1"/>
        <v>1221338</v>
      </c>
      <c r="I2272" s="178">
        <f ca="1"/>
        <v>242</v>
      </c>
      <c r="J2272" s="180" vm="2316">
        <f ca="1"/>
        <v>42566</v>
      </c>
      <c r="K2272" s="180" vm="2317">
        <f ca="1"/>
        <v>12.17</v>
      </c>
      <c r="L2272" s="180" vm="2294">
        <f ca="1"/>
        <v>12.31</v>
      </c>
      <c r="M2272" s="180" vm="2294">
        <f ca="1"/>
        <v>12.31</v>
      </c>
      <c r="N2272" s="180" vm="2318">
        <f ca="1"/>
        <v>12.041</v>
      </c>
      <c r="O2272" s="180" vm="2319">
        <f ca="1"/>
        <v>387974</v>
      </c>
      <c r="Q2272" s="182">
        <f t="shared" ca="1" si="71"/>
        <v>-3.281381123177534E-3</v>
      </c>
    </row>
    <row r="2273" spans="1:17" x14ac:dyDescent="0.25">
      <c r="A2273" s="178">
        <f t="shared" si="72"/>
        <v>2269</v>
      </c>
      <c r="B2273" s="178" vm="2310">
        <f ca="1"/>
        <v>45511</v>
      </c>
      <c r="C2273" s="178" vm="2311">
        <f ca="1"/>
        <v>126.18</v>
      </c>
      <c r="D2273" s="178" vm="2312">
        <f ca="1"/>
        <v>128.49</v>
      </c>
      <c r="E2273" s="178" vm="2313">
        <f ca="1"/>
        <v>131.72</v>
      </c>
      <c r="F2273" s="178" vm="2314">
        <f ca="1"/>
        <v>125.89</v>
      </c>
      <c r="G2273" s="178" vm="2315">
        <f ca="1"/>
        <v>1355175</v>
      </c>
      <c r="I2273" s="178">
        <f ca="1"/>
        <v>241</v>
      </c>
      <c r="J2273" s="180" vm="2305">
        <f ca="1"/>
        <v>42565</v>
      </c>
      <c r="K2273" s="180" vm="2306">
        <f ca="1"/>
        <v>12.21</v>
      </c>
      <c r="L2273" s="180" vm="2285">
        <f ca="1"/>
        <v>12.43</v>
      </c>
      <c r="M2273" s="180" vm="2307">
        <f ca="1"/>
        <v>12.535</v>
      </c>
      <c r="N2273" s="180" vm="2308">
        <f ca="1"/>
        <v>12.18</v>
      </c>
      <c r="O2273" s="180" vm="2309">
        <f ca="1"/>
        <v>655514</v>
      </c>
      <c r="Q2273" s="182">
        <f t="shared" ca="1" si="71"/>
        <v>-8.1566520737488529E-3</v>
      </c>
    </row>
    <row r="2274" spans="1:17" x14ac:dyDescent="0.25">
      <c r="A2274" s="178">
        <f t="shared" si="72"/>
        <v>2270</v>
      </c>
      <c r="B2274" s="178" vm="2299">
        <f ca="1"/>
        <v>45512</v>
      </c>
      <c r="C2274" s="178" vm="2300">
        <f ca="1"/>
        <v>131.75</v>
      </c>
      <c r="D2274" s="178" vm="2301">
        <f ca="1"/>
        <v>127.64</v>
      </c>
      <c r="E2274" s="178" vm="2302">
        <f ca="1"/>
        <v>132.47999999999999</v>
      </c>
      <c r="F2274" s="178" vm="2303">
        <f ca="1"/>
        <v>126.6</v>
      </c>
      <c r="G2274" s="178" vm="2304">
        <f ca="1"/>
        <v>914649</v>
      </c>
      <c r="I2274" s="178">
        <f ca="1"/>
        <v>240</v>
      </c>
      <c r="J2274" s="180" vm="2293">
        <f ca="1"/>
        <v>42564</v>
      </c>
      <c r="K2274" s="180" vm="2294">
        <f ca="1"/>
        <v>12.31</v>
      </c>
      <c r="L2274" s="180" vm="2295">
        <f ca="1"/>
        <v>12.3</v>
      </c>
      <c r="M2274" s="180" vm="2296">
        <f ca="1"/>
        <v>12.48</v>
      </c>
      <c r="N2274" s="180" vm="2297">
        <f ca="1"/>
        <v>12.28</v>
      </c>
      <c r="O2274" s="180" vm="2298">
        <f ca="1"/>
        <v>788282</v>
      </c>
      <c r="Q2274" s="182">
        <f t="shared" ca="1" si="71"/>
        <v>1.6260166184187566E-3</v>
      </c>
    </row>
    <row r="2275" spans="1:17" x14ac:dyDescent="0.25">
      <c r="A2275" s="178">
        <f t="shared" si="72"/>
        <v>2271</v>
      </c>
      <c r="B2275" s="178" vm="2288">
        <f ca="1"/>
        <v>45513</v>
      </c>
      <c r="C2275" s="178" vm="2279">
        <f ca="1"/>
        <v>132.27000000000001</v>
      </c>
      <c r="D2275" s="178" vm="2289">
        <f ca="1"/>
        <v>131.72999999999999</v>
      </c>
      <c r="E2275" s="178" vm="2290">
        <f ca="1"/>
        <v>132.74</v>
      </c>
      <c r="F2275" s="178" vm="2291">
        <f ca="1"/>
        <v>129.48349999999999</v>
      </c>
      <c r="G2275" s="178" vm="2292">
        <f ca="1"/>
        <v>899760</v>
      </c>
      <c r="I2275" s="178">
        <f ca="1"/>
        <v>239</v>
      </c>
      <c r="J2275" s="180" vm="2283">
        <f ca="1"/>
        <v>42563</v>
      </c>
      <c r="K2275" s="180" vm="2284">
        <f ca="1"/>
        <v>12.29</v>
      </c>
      <c r="L2275" s="180" vm="2275">
        <f ca="1"/>
        <v>12.15</v>
      </c>
      <c r="M2275" s="180" vm="2285">
        <f ca="1"/>
        <v>12.43</v>
      </c>
      <c r="N2275" s="180" vm="2286">
        <f ca="1"/>
        <v>12.013</v>
      </c>
      <c r="O2275" s="180" vm="2287">
        <f ca="1"/>
        <v>732094</v>
      </c>
      <c r="Q2275" s="182">
        <f t="shared" ca="1" si="71"/>
        <v>2.2213994470881914E-2</v>
      </c>
    </row>
    <row r="2276" spans="1:17" x14ac:dyDescent="0.25">
      <c r="A2276" s="178">
        <f t="shared" si="72"/>
        <v>2272</v>
      </c>
      <c r="B2276" s="178" vm="2277">
        <f ca="1"/>
        <v>45516</v>
      </c>
      <c r="C2276" s="178" vm="2278">
        <f ca="1"/>
        <v>130.24</v>
      </c>
      <c r="D2276" s="178" vm="2279">
        <f ca="1"/>
        <v>132.27000000000001</v>
      </c>
      <c r="E2276" s="178" vm="2280">
        <f ca="1"/>
        <v>132.435</v>
      </c>
      <c r="F2276" s="178" vm="2281">
        <f ca="1"/>
        <v>129.21</v>
      </c>
      <c r="G2276" s="178" vm="2282">
        <f ca="1"/>
        <v>1048641</v>
      </c>
      <c r="I2276" s="178">
        <f ca="1"/>
        <v>238</v>
      </c>
      <c r="J2276" s="180" vm="2273">
        <f ca="1"/>
        <v>42562</v>
      </c>
      <c r="K2276" s="180" vm="2274">
        <f ca="1"/>
        <v>12.02</v>
      </c>
      <c r="L2276" s="180" vm="529">
        <f ca="1"/>
        <v>11.75</v>
      </c>
      <c r="M2276" s="180" vm="2275">
        <f ca="1"/>
        <v>12.15</v>
      </c>
      <c r="N2276" s="180" vm="529">
        <f ca="1"/>
        <v>11.75</v>
      </c>
      <c r="O2276" s="180" vm="2276">
        <f ca="1"/>
        <v>628849</v>
      </c>
      <c r="Q2276" s="182">
        <f t="shared" ca="1" si="71"/>
        <v>2.4422266441677443E-2</v>
      </c>
    </row>
    <row r="2277" spans="1:17" x14ac:dyDescent="0.25">
      <c r="A2277" s="178">
        <f t="shared" si="72"/>
        <v>2273</v>
      </c>
      <c r="B2277" s="178" vm="2267">
        <f ca="1"/>
        <v>45517</v>
      </c>
      <c r="C2277" s="178" vm="2268">
        <f ca="1"/>
        <v>134.61000000000001</v>
      </c>
      <c r="D2277" s="178" vm="2269">
        <f ca="1"/>
        <v>132.06</v>
      </c>
      <c r="E2277" s="178" vm="2270">
        <f ca="1"/>
        <v>135.85</v>
      </c>
      <c r="F2277" s="178" vm="2271">
        <f ca="1"/>
        <v>131.83000000000001</v>
      </c>
      <c r="G2277" s="178" vm="2272">
        <f ca="1"/>
        <v>1451399</v>
      </c>
      <c r="I2277" s="178">
        <f ca="1"/>
        <v>237</v>
      </c>
      <c r="J2277" s="180" vm="2264">
        <f ca="1"/>
        <v>42559</v>
      </c>
      <c r="K2277" s="180" vm="2265">
        <f ca="1"/>
        <v>11.73</v>
      </c>
      <c r="L2277" s="180" vm="986">
        <f ca="1"/>
        <v>11.49</v>
      </c>
      <c r="M2277" s="180" vm="517">
        <f ca="1"/>
        <v>11.95</v>
      </c>
      <c r="N2277" s="180" vm="986">
        <f ca="1"/>
        <v>11.49</v>
      </c>
      <c r="O2277" s="180" vm="2266">
        <f ca="1"/>
        <v>611191</v>
      </c>
      <c r="Q2277" s="182">
        <f t="shared" ca="1" si="71"/>
        <v>3.2051249372378791E-2</v>
      </c>
    </row>
    <row r="2278" spans="1:17" x14ac:dyDescent="0.25">
      <c r="A2278" s="178">
        <f t="shared" si="72"/>
        <v>2274</v>
      </c>
      <c r="B2278" s="178" vm="2258">
        <f ca="1"/>
        <v>45518</v>
      </c>
      <c r="C2278" s="178" vm="2259">
        <f ca="1"/>
        <v>131.38999999999999</v>
      </c>
      <c r="D2278" s="178" vm="2260">
        <f ca="1"/>
        <v>135.33000000000001</v>
      </c>
      <c r="E2278" s="178" vm="2261">
        <f ca="1"/>
        <v>136.55000000000001</v>
      </c>
      <c r="F2278" s="178" vm="2262">
        <f ca="1"/>
        <v>131.09</v>
      </c>
      <c r="G2278" s="178" vm="2263">
        <f ca="1"/>
        <v>1025678</v>
      </c>
      <c r="I2278" s="178">
        <f ca="1"/>
        <v>236</v>
      </c>
      <c r="J2278" s="180" vm="2256">
        <f ca="1"/>
        <v>42558</v>
      </c>
      <c r="K2278" s="180" vm="571">
        <f ca="1"/>
        <v>11.36</v>
      </c>
      <c r="L2278" s="180" vm="715">
        <f ca="1"/>
        <v>10.87</v>
      </c>
      <c r="M2278" s="180" vm="560">
        <f ca="1"/>
        <v>11.38</v>
      </c>
      <c r="N2278" s="180" vm="646">
        <f ca="1"/>
        <v>10.82</v>
      </c>
      <c r="O2278" s="180" vm="2257">
        <f ca="1"/>
        <v>749805</v>
      </c>
      <c r="Q2278" s="182">
        <f t="shared" ca="1" si="71"/>
        <v>4.4091712159887317E-2</v>
      </c>
    </row>
    <row r="2279" spans="1:17" x14ac:dyDescent="0.25">
      <c r="A2279" s="178">
        <f t="shared" si="72"/>
        <v>2275</v>
      </c>
      <c r="B2279" s="178" vm="2251">
        <f ca="1"/>
        <v>45519</v>
      </c>
      <c r="C2279" s="178" vm="2252">
        <f ca="1"/>
        <v>137.18</v>
      </c>
      <c r="D2279" s="178" vm="2253">
        <f ca="1"/>
        <v>136.66</v>
      </c>
      <c r="E2279" s="178" vm="1844">
        <f ca="1"/>
        <v>138.66</v>
      </c>
      <c r="F2279" s="178" vm="2254">
        <f ca="1"/>
        <v>134.44</v>
      </c>
      <c r="G2279" s="178" vm="2255">
        <f ca="1"/>
        <v>926025</v>
      </c>
      <c r="I2279" s="178">
        <f ca="1"/>
        <v>235</v>
      </c>
      <c r="J2279" s="180" vm="2249">
        <f ca="1"/>
        <v>42557</v>
      </c>
      <c r="K2279" s="180" vm="715">
        <f ca="1"/>
        <v>10.87</v>
      </c>
      <c r="L2279" s="180" vm="960">
        <f ca="1"/>
        <v>10.7</v>
      </c>
      <c r="M2279" s="180" vm="2148">
        <f ca="1"/>
        <v>10.96</v>
      </c>
      <c r="N2279" s="180" vm="648">
        <f ca="1"/>
        <v>10.65</v>
      </c>
      <c r="O2279" s="180" vm="2250">
        <f ca="1"/>
        <v>728376</v>
      </c>
      <c r="Q2279" s="182">
        <f t="shared" ca="1" si="71"/>
        <v>6.4605670029438964E-3</v>
      </c>
    </row>
    <row r="2280" spans="1:17" x14ac:dyDescent="0.25">
      <c r="A2280" s="178">
        <f t="shared" si="72"/>
        <v>2276</v>
      </c>
      <c r="B2280" s="178" vm="2243">
        <f ca="1"/>
        <v>45520</v>
      </c>
      <c r="C2280" s="178" vm="2244">
        <f ca="1"/>
        <v>136.05000000000001</v>
      </c>
      <c r="D2280" s="178" vm="2245">
        <f ca="1"/>
        <v>136.69</v>
      </c>
      <c r="E2280" s="178" vm="2246">
        <f ca="1"/>
        <v>137.26</v>
      </c>
      <c r="F2280" s="178" vm="2247">
        <f ca="1"/>
        <v>134.75</v>
      </c>
      <c r="G2280" s="178" vm="2248">
        <f ca="1"/>
        <v>717625</v>
      </c>
      <c r="I2280" s="178">
        <f ca="1"/>
        <v>234</v>
      </c>
      <c r="J2280" s="180" vm="2240">
        <f ca="1"/>
        <v>42556</v>
      </c>
      <c r="K2280" s="180" vm="691">
        <f ca="1"/>
        <v>10.8</v>
      </c>
      <c r="L2280" s="180" vm="2224">
        <f ca="1"/>
        <v>11.31</v>
      </c>
      <c r="M2280" s="180" vm="2241">
        <f ca="1"/>
        <v>11.33</v>
      </c>
      <c r="N2280" s="180" vm="702">
        <f ca="1"/>
        <v>10.79</v>
      </c>
      <c r="O2280" s="180" vm="2242">
        <f ca="1"/>
        <v>660259</v>
      </c>
      <c r="Q2280" s="182">
        <f t="shared" ca="1" si="71"/>
        <v>-5.143217363227047E-2</v>
      </c>
    </row>
    <row r="2281" spans="1:17" x14ac:dyDescent="0.25">
      <c r="A2281" s="178">
        <f t="shared" si="72"/>
        <v>2277</v>
      </c>
      <c r="B2281" s="178" vm="2235">
        <f ca="1"/>
        <v>45523</v>
      </c>
      <c r="C2281" s="178" vm="2236">
        <f ca="1"/>
        <v>139.31</v>
      </c>
      <c r="D2281" s="178" vm="2237">
        <f ca="1"/>
        <v>136.03</v>
      </c>
      <c r="E2281" s="178" vm="2238">
        <f ca="1"/>
        <v>140.11000000000001</v>
      </c>
      <c r="F2281" s="178" vm="2237">
        <f ca="1"/>
        <v>136.03</v>
      </c>
      <c r="G2281" s="178" vm="2239">
        <f ca="1"/>
        <v>968631</v>
      </c>
      <c r="I2281" s="178">
        <f ca="1"/>
        <v>233</v>
      </c>
      <c r="J2281" s="180" vm="2232">
        <f ca="1"/>
        <v>42552</v>
      </c>
      <c r="K2281" s="180" vm="914">
        <f ca="1"/>
        <v>11.37</v>
      </c>
      <c r="L2281" s="180" vm="483">
        <f ca="1"/>
        <v>11.3</v>
      </c>
      <c r="M2281" s="180" vm="580">
        <f ca="1"/>
        <v>11.46</v>
      </c>
      <c r="N2281" s="180" vm="2233">
        <f ca="1"/>
        <v>11.23</v>
      </c>
      <c r="O2281" s="180" vm="2234">
        <f ca="1"/>
        <v>379464</v>
      </c>
      <c r="Q2281" s="182">
        <f t="shared" ca="1" si="71"/>
        <v>7.9470616925317195E-3</v>
      </c>
    </row>
    <row r="2282" spans="1:17" x14ac:dyDescent="0.25">
      <c r="A2282" s="178">
        <f t="shared" si="72"/>
        <v>2278</v>
      </c>
      <c r="B2282" s="178" vm="2227">
        <f ca="1"/>
        <v>45524</v>
      </c>
      <c r="C2282" s="178" vm="2228">
        <f ca="1"/>
        <v>135.01</v>
      </c>
      <c r="D2282" s="178" vm="1854">
        <f ca="1"/>
        <v>139.4</v>
      </c>
      <c r="E2282" s="178" vm="2229">
        <f ca="1"/>
        <v>139.45500000000001</v>
      </c>
      <c r="F2282" s="178" vm="2230">
        <f ca="1"/>
        <v>134.5</v>
      </c>
      <c r="G2282" s="178" vm="2231">
        <f ca="1"/>
        <v>796561</v>
      </c>
      <c r="I2282" s="178">
        <f ca="1"/>
        <v>232</v>
      </c>
      <c r="J2282" s="180" vm="2223">
        <f ca="1"/>
        <v>42551</v>
      </c>
      <c r="K2282" s="180" vm="896">
        <f ca="1"/>
        <v>11.28</v>
      </c>
      <c r="L2282" s="180" vm="646">
        <f ca="1"/>
        <v>10.82</v>
      </c>
      <c r="M2282" s="180" vm="2224">
        <f ca="1"/>
        <v>11.31</v>
      </c>
      <c r="N2282" s="180" vm="2225">
        <f ca="1"/>
        <v>10.766</v>
      </c>
      <c r="O2282" s="180" vm="2226">
        <f ca="1"/>
        <v>852853</v>
      </c>
      <c r="Q2282" s="182">
        <f t="shared" ca="1" si="71"/>
        <v>2.8778964550043327E-2</v>
      </c>
    </row>
    <row r="2283" spans="1:17" x14ac:dyDescent="0.25">
      <c r="A2283" s="178">
        <f t="shared" si="72"/>
        <v>2279</v>
      </c>
      <c r="B2283" s="178" vm="2217">
        <f ca="1"/>
        <v>45525</v>
      </c>
      <c r="C2283" s="178" vm="2218">
        <f ca="1"/>
        <v>140.6</v>
      </c>
      <c r="D2283" s="178" vm="2219">
        <f ca="1"/>
        <v>137.12</v>
      </c>
      <c r="E2283" s="178" vm="2220">
        <f ca="1"/>
        <v>145.37</v>
      </c>
      <c r="F2283" s="178" vm="2221">
        <f ca="1"/>
        <v>136.62</v>
      </c>
      <c r="G2283" s="178" vm="2222">
        <f ca="1"/>
        <v>1529568</v>
      </c>
      <c r="I2283" s="178">
        <f ca="1"/>
        <v>231</v>
      </c>
      <c r="J2283" s="180" vm="2214">
        <f ca="1"/>
        <v>42550</v>
      </c>
      <c r="K2283" s="180" vm="2148">
        <f ca="1"/>
        <v>10.96</v>
      </c>
      <c r="L2283" s="180" vm="1016">
        <f ca="1"/>
        <v>10.58</v>
      </c>
      <c r="M2283" s="180" vm="2215">
        <f ca="1"/>
        <v>10.975</v>
      </c>
      <c r="N2283" s="180" vm="2117">
        <f ca="1"/>
        <v>10.49</v>
      </c>
      <c r="O2283" s="180" vm="2216">
        <f ca="1"/>
        <v>544520</v>
      </c>
      <c r="Q2283" s="182">
        <f t="shared" ca="1" si="71"/>
        <v>5.1485398892991925E-2</v>
      </c>
    </row>
    <row r="2284" spans="1:17" x14ac:dyDescent="0.25">
      <c r="A2284" s="178">
        <f t="shared" si="72"/>
        <v>2280</v>
      </c>
      <c r="B2284" s="178" vm="2208">
        <f ca="1"/>
        <v>45526</v>
      </c>
      <c r="C2284" s="178" vm="2209">
        <f ca="1"/>
        <v>142.06</v>
      </c>
      <c r="D2284" s="178" vm="2210">
        <f ca="1"/>
        <v>144.41</v>
      </c>
      <c r="E2284" s="178" vm="2211">
        <f ca="1"/>
        <v>145.49</v>
      </c>
      <c r="F2284" s="178" vm="2212">
        <f ca="1"/>
        <v>141.32</v>
      </c>
      <c r="G2284" s="178" vm="2213">
        <f ca="1"/>
        <v>1031908</v>
      </c>
      <c r="I2284" s="178">
        <f ca="1"/>
        <v>230</v>
      </c>
      <c r="J2284" s="180" vm="2205">
        <f ca="1"/>
        <v>42549</v>
      </c>
      <c r="K2284" s="180" vm="2206">
        <f ca="1"/>
        <v>10.41</v>
      </c>
      <c r="L2284" s="180" vm="845">
        <f ca="1"/>
        <v>10.210000000000001</v>
      </c>
      <c r="M2284" s="180" vm="693">
        <f ca="1"/>
        <v>10.53</v>
      </c>
      <c r="N2284" s="180" vm="2066">
        <f ca="1"/>
        <v>10.199999999999999</v>
      </c>
      <c r="O2284" s="180" vm="2207">
        <f ca="1"/>
        <v>511947</v>
      </c>
      <c r="Q2284" s="182">
        <f t="shared" ca="1" si="71"/>
        <v>2.3324672566409039E-2</v>
      </c>
    </row>
    <row r="2285" spans="1:17" x14ac:dyDescent="0.25">
      <c r="A2285" s="178">
        <f t="shared" si="72"/>
        <v>2281</v>
      </c>
      <c r="B2285" s="178" vm="2199">
        <f ca="1"/>
        <v>45527</v>
      </c>
      <c r="C2285" s="178" vm="2200">
        <f ca="1"/>
        <v>144.69</v>
      </c>
      <c r="D2285" s="178" vm="2201">
        <f ca="1"/>
        <v>144.47999999999999</v>
      </c>
      <c r="E2285" s="178" vm="2202">
        <f ca="1"/>
        <v>146.86000000000001</v>
      </c>
      <c r="F2285" s="178" vm="2203">
        <f ca="1"/>
        <v>143.16</v>
      </c>
      <c r="G2285" s="178" vm="2204">
        <f ca="1"/>
        <v>1059418</v>
      </c>
      <c r="I2285" s="178">
        <f ca="1"/>
        <v>229</v>
      </c>
      <c r="J2285" s="180" vm="2195">
        <f ca="1"/>
        <v>42548</v>
      </c>
      <c r="K2285" s="180" vm="2196">
        <f ca="1"/>
        <v>10.17</v>
      </c>
      <c r="L2285" s="180" vm="915">
        <f ca="1"/>
        <v>10.75</v>
      </c>
      <c r="M2285" s="180" vm="2197">
        <f ca="1"/>
        <v>11.03</v>
      </c>
      <c r="N2285" s="180" vm="746">
        <f ca="1"/>
        <v>9.9700000000000006</v>
      </c>
      <c r="O2285" s="180" vm="2198">
        <f ca="1"/>
        <v>1166705</v>
      </c>
      <c r="Q2285" s="182">
        <f t="shared" ca="1" si="71"/>
        <v>-6.3800785951031558E-2</v>
      </c>
    </row>
    <row r="2286" spans="1:17" x14ac:dyDescent="0.25">
      <c r="A2286" s="178">
        <f t="shared" si="72"/>
        <v>2282</v>
      </c>
      <c r="B2286" s="178" vm="2191">
        <f ca="1"/>
        <v>45530</v>
      </c>
      <c r="C2286" s="178" vm="2192">
        <f ca="1"/>
        <v>140.07499999999999</v>
      </c>
      <c r="D2286" s="178" vm="2193">
        <f ca="1"/>
        <v>144.51</v>
      </c>
      <c r="E2286" s="178" vm="2193">
        <f ca="1"/>
        <v>144.51</v>
      </c>
      <c r="F2286" s="178" vm="1962">
        <f ca="1"/>
        <v>138.91999999999999</v>
      </c>
      <c r="G2286" s="178" vm="2194">
        <f ca="1"/>
        <v>978434</v>
      </c>
      <c r="I2286" s="178">
        <f ca="1"/>
        <v>228</v>
      </c>
      <c r="J2286" s="180" vm="2189">
        <f ca="1"/>
        <v>42545</v>
      </c>
      <c r="K2286" s="180" vm="724">
        <f ca="1"/>
        <v>10.84</v>
      </c>
      <c r="L2286" s="180" vm="691">
        <f ca="1"/>
        <v>10.8</v>
      </c>
      <c r="M2286" s="180" vm="970">
        <f ca="1"/>
        <v>10.99</v>
      </c>
      <c r="N2286" s="180" vm="878">
        <f ca="1"/>
        <v>10.52</v>
      </c>
      <c r="O2286" s="180" vm="2190">
        <f ca="1"/>
        <v>1246382</v>
      </c>
      <c r="Q2286" s="182">
        <f t="shared" ca="1" si="71"/>
        <v>-3.8013626700044205E-2</v>
      </c>
    </row>
    <row r="2287" spans="1:17" x14ac:dyDescent="0.25">
      <c r="A2287" s="178">
        <f t="shared" si="72"/>
        <v>2283</v>
      </c>
      <c r="B2287" s="178" vm="2183">
        <f ca="1"/>
        <v>45531</v>
      </c>
      <c r="C2287" s="178" vm="2184">
        <f ca="1"/>
        <v>143.18</v>
      </c>
      <c r="D2287" s="178" vm="2185">
        <f ca="1"/>
        <v>139.36000000000001</v>
      </c>
      <c r="E2287" s="178" vm="2186">
        <f ca="1"/>
        <v>143.59</v>
      </c>
      <c r="F2287" s="178" vm="2187">
        <f ca="1"/>
        <v>137.83500000000001</v>
      </c>
      <c r="G2287" s="178" vm="2188">
        <f ca="1"/>
        <v>737685</v>
      </c>
      <c r="I2287" s="178">
        <f ca="1"/>
        <v>227</v>
      </c>
      <c r="J2287" s="180" vm="2180">
        <f ca="1"/>
        <v>42544</v>
      </c>
      <c r="K2287" s="180" vm="985">
        <f ca="1"/>
        <v>11.26</v>
      </c>
      <c r="L2287" s="180" vm="570">
        <f ca="1"/>
        <v>11.43</v>
      </c>
      <c r="M2287" s="180" vm="2181">
        <f ca="1"/>
        <v>11.465</v>
      </c>
      <c r="N2287" s="180" vm="592">
        <f ca="1"/>
        <v>11.2</v>
      </c>
      <c r="O2287" s="180" vm="2182">
        <f ca="1"/>
        <v>613129</v>
      </c>
      <c r="Q2287" s="182">
        <f t="shared" ca="1" si="71"/>
        <v>-8.8417905814608989E-3</v>
      </c>
    </row>
    <row r="2288" spans="1:17" x14ac:dyDescent="0.25">
      <c r="A2288" s="178">
        <f t="shared" si="72"/>
        <v>2284</v>
      </c>
      <c r="B2288" s="178" vm="2174">
        <f ca="1"/>
        <v>45532</v>
      </c>
      <c r="C2288" s="178" vm="2175">
        <f ca="1"/>
        <v>143.11000000000001</v>
      </c>
      <c r="D2288" s="178" vm="2176">
        <f ca="1"/>
        <v>142.94</v>
      </c>
      <c r="E2288" s="178" vm="2177">
        <f ca="1"/>
        <v>143.85</v>
      </c>
      <c r="F2288" s="178" vm="2178">
        <f ca="1"/>
        <v>139.85</v>
      </c>
      <c r="G2288" s="178" vm="2179">
        <f ca="1"/>
        <v>785790</v>
      </c>
      <c r="I2288" s="178">
        <f ca="1"/>
        <v>226</v>
      </c>
      <c r="J2288" s="180" vm="2172">
        <f ca="1"/>
        <v>42543</v>
      </c>
      <c r="K2288" s="180" vm="571">
        <f ca="1"/>
        <v>11.36</v>
      </c>
      <c r="L2288" s="180" vm="635">
        <f ca="1"/>
        <v>11.29</v>
      </c>
      <c r="M2288" s="180" vm="602">
        <f ca="1"/>
        <v>11.5</v>
      </c>
      <c r="N2288" s="180" vm="913">
        <f ca="1"/>
        <v>11.21</v>
      </c>
      <c r="O2288" s="180" vm="2173">
        <f ca="1"/>
        <v>1306331</v>
      </c>
      <c r="Q2288" s="182">
        <f t="shared" ca="1" si="71"/>
        <v>6.1810351314346692E-3</v>
      </c>
    </row>
    <row r="2289" spans="1:17" x14ac:dyDescent="0.25">
      <c r="A2289" s="178">
        <f t="shared" si="72"/>
        <v>2285</v>
      </c>
      <c r="B2289" s="178" vm="2167">
        <f ca="1"/>
        <v>45533</v>
      </c>
      <c r="C2289" s="178" vm="2152">
        <f ca="1"/>
        <v>145.28</v>
      </c>
      <c r="D2289" s="178" vm="2168">
        <f ca="1"/>
        <v>143.43</v>
      </c>
      <c r="E2289" s="178" vm="2169">
        <f ca="1"/>
        <v>147.32</v>
      </c>
      <c r="F2289" s="178" vm="2170">
        <f ca="1"/>
        <v>142.22040000000001</v>
      </c>
      <c r="G2289" s="178" vm="2171">
        <f ca="1"/>
        <v>774015</v>
      </c>
      <c r="I2289" s="178">
        <f ca="1"/>
        <v>225</v>
      </c>
      <c r="J2289" s="180" vm="2164">
        <f ca="1"/>
        <v>42542</v>
      </c>
      <c r="K2289" s="180" vm="635">
        <f ca="1"/>
        <v>11.29</v>
      </c>
      <c r="L2289" s="180" vm="600">
        <f ca="1"/>
        <v>11.16</v>
      </c>
      <c r="M2289" s="180" vm="571">
        <f ca="1"/>
        <v>11.36</v>
      </c>
      <c r="N2289" s="180" vm="2165">
        <f ca="1"/>
        <v>11.07</v>
      </c>
      <c r="O2289" s="180" vm="2166">
        <f ca="1"/>
        <v>752856</v>
      </c>
      <c r="Q2289" s="182">
        <f t="shared" ca="1" si="71"/>
        <v>8.8968558377367172E-3</v>
      </c>
    </row>
    <row r="2290" spans="1:17" x14ac:dyDescent="0.25">
      <c r="A2290" s="178">
        <f t="shared" si="72"/>
        <v>2286</v>
      </c>
      <c r="B2290" s="178" vm="2159">
        <f ca="1"/>
        <v>45534</v>
      </c>
      <c r="C2290" s="178" vm="2160">
        <f ca="1"/>
        <v>146.16999999999999</v>
      </c>
      <c r="D2290" s="178" vm="2161">
        <f ca="1"/>
        <v>146.97999999999999</v>
      </c>
      <c r="E2290" s="178" vm="2161">
        <f ca="1"/>
        <v>146.97999999999999</v>
      </c>
      <c r="F2290" s="178" vm="2162">
        <f ca="1"/>
        <v>143.05000000000001</v>
      </c>
      <c r="G2290" s="178" vm="2163">
        <f ca="1"/>
        <v>601931</v>
      </c>
      <c r="I2290" s="178">
        <f ca="1"/>
        <v>224</v>
      </c>
      <c r="J2290" s="180" vm="2156">
        <f ca="1"/>
        <v>42541</v>
      </c>
      <c r="K2290" s="180" vm="611">
        <f ca="1"/>
        <v>11.19</v>
      </c>
      <c r="L2290" s="180" vm="2148">
        <f ca="1"/>
        <v>10.96</v>
      </c>
      <c r="M2290" s="180" vm="2157">
        <f ca="1"/>
        <v>11.4</v>
      </c>
      <c r="N2290" s="180" vm="877">
        <f ca="1"/>
        <v>10.95</v>
      </c>
      <c r="O2290" s="180" vm="2158">
        <f ca="1"/>
        <v>698246</v>
      </c>
      <c r="Q2290" s="182">
        <f t="shared" ca="1" si="71"/>
        <v>3.0855442337365261E-2</v>
      </c>
    </row>
    <row r="2291" spans="1:17" x14ac:dyDescent="0.25">
      <c r="A2291" s="178">
        <f t="shared" si="72"/>
        <v>2287</v>
      </c>
      <c r="B2291" s="178" vm="2150">
        <f ca="1"/>
        <v>45538</v>
      </c>
      <c r="C2291" s="178" vm="2151">
        <f ca="1"/>
        <v>139.91999999999999</v>
      </c>
      <c r="D2291" s="178" vm="2152">
        <f ca="1"/>
        <v>145.28</v>
      </c>
      <c r="E2291" s="178" vm="2153">
        <f ca="1"/>
        <v>145.69999999999999</v>
      </c>
      <c r="F2291" s="178" vm="2154">
        <f ca="1"/>
        <v>139.13</v>
      </c>
      <c r="G2291" s="178" vm="2155">
        <f ca="1"/>
        <v>912492</v>
      </c>
      <c r="I2291" s="178">
        <f ca="1"/>
        <v>223</v>
      </c>
      <c r="J2291" s="180" vm="2147">
        <f ca="1"/>
        <v>42538</v>
      </c>
      <c r="K2291" s="180" vm="692">
        <f ca="1"/>
        <v>10.85</v>
      </c>
      <c r="L2291" s="180" vm="736">
        <f ca="1"/>
        <v>10.64</v>
      </c>
      <c r="M2291" s="180" vm="2148">
        <f ca="1"/>
        <v>10.96</v>
      </c>
      <c r="N2291" s="180" vm="940">
        <f ca="1"/>
        <v>10.62</v>
      </c>
      <c r="O2291" s="180" vm="2149">
        <f ca="1"/>
        <v>1054374</v>
      </c>
      <c r="Q2291" s="182">
        <f t="shared" ca="1" si="71"/>
        <v>1.9544596072970131E-2</v>
      </c>
    </row>
    <row r="2292" spans="1:17" x14ac:dyDescent="0.25">
      <c r="A2292" s="178">
        <f t="shared" si="72"/>
        <v>2288</v>
      </c>
      <c r="B2292" s="178" vm="2142">
        <f ca="1"/>
        <v>45539</v>
      </c>
      <c r="C2292" s="178" vm="1962">
        <f ca="1"/>
        <v>138.91999999999999</v>
      </c>
      <c r="D2292" s="178" vm="2143">
        <f ca="1"/>
        <v>138.38999999999999</v>
      </c>
      <c r="E2292" s="178" vm="2144">
        <f ca="1"/>
        <v>140.71</v>
      </c>
      <c r="F2292" s="178" vm="2145">
        <f ca="1"/>
        <v>138.11000000000001</v>
      </c>
      <c r="G2292" s="178" vm="2146">
        <f ca="1"/>
        <v>743261</v>
      </c>
      <c r="I2292" s="178">
        <f ca="1"/>
        <v>222</v>
      </c>
      <c r="J2292" s="180" vm="2140">
        <f ca="1"/>
        <v>42537</v>
      </c>
      <c r="K2292" s="180" vm="736">
        <f ca="1"/>
        <v>10.64</v>
      </c>
      <c r="L2292" s="180" vm="1073">
        <f ca="1"/>
        <v>10.57</v>
      </c>
      <c r="M2292" s="180" vm="645">
        <f ca="1"/>
        <v>10.66</v>
      </c>
      <c r="N2292" s="180" vm="856">
        <f ca="1"/>
        <v>10.28</v>
      </c>
      <c r="O2292" s="180" vm="2141">
        <f ca="1"/>
        <v>496224</v>
      </c>
      <c r="Q2292" s="182">
        <f t="shared" ca="1" si="71"/>
        <v>2.8235312876065664E-3</v>
      </c>
    </row>
    <row r="2293" spans="1:17" x14ac:dyDescent="0.25">
      <c r="A2293" s="178">
        <f t="shared" si="72"/>
        <v>2289</v>
      </c>
      <c r="B2293" s="178" vm="2135">
        <f ca="1"/>
        <v>45540</v>
      </c>
      <c r="C2293" s="178" vm="2136">
        <f ca="1"/>
        <v>135.62</v>
      </c>
      <c r="D2293" s="178" vm="2137">
        <f ca="1"/>
        <v>138.72999999999999</v>
      </c>
      <c r="E2293" s="178" vm="2137">
        <f ca="1"/>
        <v>138.72999999999999</v>
      </c>
      <c r="F2293" s="178" vm="2138">
        <f ca="1"/>
        <v>135.16999999999999</v>
      </c>
      <c r="G2293" s="178" vm="2139">
        <f ca="1"/>
        <v>666821</v>
      </c>
      <c r="I2293" s="178">
        <f ca="1"/>
        <v>221</v>
      </c>
      <c r="J2293" s="180" vm="2133">
        <f ca="1"/>
        <v>42536</v>
      </c>
      <c r="K2293" s="180" vm="868">
        <f ca="1"/>
        <v>10.61</v>
      </c>
      <c r="L2293" s="180" vm="668">
        <f ca="1"/>
        <v>10.38</v>
      </c>
      <c r="M2293" s="180" vm="1074">
        <f ca="1"/>
        <v>10.73</v>
      </c>
      <c r="N2293" s="180" vm="668">
        <f ca="1"/>
        <v>10.38</v>
      </c>
      <c r="O2293" s="180" vm="2134">
        <f ca="1"/>
        <v>500208</v>
      </c>
      <c r="Q2293" s="182">
        <f t="shared" ca="1" si="71"/>
        <v>2.2879930384455884E-2</v>
      </c>
    </row>
    <row r="2294" spans="1:17" x14ac:dyDescent="0.25">
      <c r="A2294" s="178">
        <f t="shared" si="72"/>
        <v>2290</v>
      </c>
      <c r="B2294" s="178" vm="2127">
        <f ca="1"/>
        <v>45541</v>
      </c>
      <c r="C2294" s="178" vm="2128">
        <f ca="1"/>
        <v>129.82</v>
      </c>
      <c r="D2294" s="178" vm="2129">
        <f ca="1"/>
        <v>135.41999999999999</v>
      </c>
      <c r="E2294" s="178" vm="2130">
        <f ca="1"/>
        <v>136.37</v>
      </c>
      <c r="F2294" s="178" vm="2131">
        <f ca="1"/>
        <v>129.69999999999999</v>
      </c>
      <c r="G2294" s="178" vm="2132">
        <f ca="1"/>
        <v>999988</v>
      </c>
      <c r="I2294" s="178">
        <f ca="1"/>
        <v>220</v>
      </c>
      <c r="J2294" s="180" vm="2125">
        <f ca="1"/>
        <v>42535</v>
      </c>
      <c r="K2294" s="180" vm="734">
        <f ca="1"/>
        <v>10.37</v>
      </c>
      <c r="L2294" s="180" vm="878">
        <f ca="1"/>
        <v>10.52</v>
      </c>
      <c r="M2294" s="180" vm="736">
        <f ca="1"/>
        <v>10.64</v>
      </c>
      <c r="N2294" s="180" vm="1500">
        <f ca="1"/>
        <v>10.16</v>
      </c>
      <c r="O2294" s="180" vm="2126">
        <f ca="1"/>
        <v>499674</v>
      </c>
      <c r="Q2294" s="182">
        <f t="shared" ca="1" si="71"/>
        <v>-1.3410162647423887E-2</v>
      </c>
    </row>
    <row r="2295" spans="1:17" x14ac:dyDescent="0.25">
      <c r="A2295" s="178">
        <f t="shared" si="72"/>
        <v>2291</v>
      </c>
      <c r="B2295" s="178" vm="2119">
        <f ca="1"/>
        <v>45544</v>
      </c>
      <c r="C2295" s="178" vm="2120">
        <f ca="1"/>
        <v>125.73</v>
      </c>
      <c r="D2295" s="178" vm="2121">
        <f ca="1"/>
        <v>131.01</v>
      </c>
      <c r="E2295" s="178" vm="2122">
        <f ca="1"/>
        <v>131.97</v>
      </c>
      <c r="F2295" s="178" vm="2123">
        <f ca="1"/>
        <v>125.52</v>
      </c>
      <c r="G2295" s="178" vm="2124">
        <f ca="1"/>
        <v>1180487</v>
      </c>
      <c r="I2295" s="178">
        <f ca="1"/>
        <v>219</v>
      </c>
      <c r="J2295" s="180" vm="2116">
        <f ca="1"/>
        <v>42534</v>
      </c>
      <c r="K2295" s="180" vm="704">
        <f ca="1"/>
        <v>10.51</v>
      </c>
      <c r="L2295" s="180" vm="960">
        <f ca="1"/>
        <v>10.7</v>
      </c>
      <c r="M2295" s="180" vm="2099">
        <f ca="1"/>
        <v>10.77</v>
      </c>
      <c r="N2295" s="180" vm="2117">
        <f ca="1"/>
        <v>10.49</v>
      </c>
      <c r="O2295" s="180" vm="2118">
        <f ca="1"/>
        <v>688102</v>
      </c>
      <c r="Q2295" s="182">
        <f t="shared" ca="1" si="71"/>
        <v>-1.9783970753796301E-2</v>
      </c>
    </row>
    <row r="2296" spans="1:17" x14ac:dyDescent="0.25">
      <c r="A2296" s="178">
        <f t="shared" si="72"/>
        <v>2292</v>
      </c>
      <c r="B2296" s="178" vm="2110">
        <f ca="1"/>
        <v>45545</v>
      </c>
      <c r="C2296" s="178" vm="2111">
        <f ca="1"/>
        <v>125.43</v>
      </c>
      <c r="D2296" s="178" vm="2112">
        <f ca="1"/>
        <v>126.7</v>
      </c>
      <c r="E2296" s="178" vm="2113">
        <f ca="1"/>
        <v>129.18</v>
      </c>
      <c r="F2296" s="178" vm="2114">
        <f ca="1"/>
        <v>124.85</v>
      </c>
      <c r="G2296" s="178" vm="2115">
        <f ca="1"/>
        <v>1091299</v>
      </c>
      <c r="I2296" s="178">
        <f ca="1"/>
        <v>218</v>
      </c>
      <c r="J2296" s="180" vm="2107">
        <f ca="1"/>
        <v>42531</v>
      </c>
      <c r="K2296" s="180" vm="2108">
        <f ca="1"/>
        <v>10.72</v>
      </c>
      <c r="L2296" s="180" vm="940">
        <f ca="1"/>
        <v>10.62</v>
      </c>
      <c r="M2296" s="180" vm="915">
        <f ca="1"/>
        <v>10.75</v>
      </c>
      <c r="N2296" s="180" vm="1046">
        <f ca="1"/>
        <v>10.48</v>
      </c>
      <c r="O2296" s="180" vm="2109">
        <f ca="1"/>
        <v>899469</v>
      </c>
      <c r="Q2296" s="182">
        <f t="shared" ca="1" si="71"/>
        <v>-4.6533355256411597E-3</v>
      </c>
    </row>
    <row r="2297" spans="1:17" x14ac:dyDescent="0.25">
      <c r="A2297" s="178">
        <f t="shared" si="72"/>
        <v>2293</v>
      </c>
      <c r="B2297" s="178" vm="2102">
        <f ca="1"/>
        <v>45546</v>
      </c>
      <c r="C2297" s="178" vm="2094">
        <f ca="1"/>
        <v>128.13999999999999</v>
      </c>
      <c r="D2297" s="178" vm="2103">
        <f ca="1"/>
        <v>125.37</v>
      </c>
      <c r="E2297" s="178" vm="2104">
        <f ca="1"/>
        <v>128.83000000000001</v>
      </c>
      <c r="F2297" s="178" vm="2105">
        <f ca="1"/>
        <v>123.2</v>
      </c>
      <c r="G2297" s="178" vm="2106">
        <f ca="1"/>
        <v>911429</v>
      </c>
      <c r="I2297" s="178">
        <f ca="1"/>
        <v>217</v>
      </c>
      <c r="J2297" s="180" vm="2098">
        <f ca="1"/>
        <v>42530</v>
      </c>
      <c r="K2297" s="180" vm="2099">
        <f ca="1"/>
        <v>10.77</v>
      </c>
      <c r="L2297" s="180" vm="1034">
        <f ca="1"/>
        <v>10.4</v>
      </c>
      <c r="M2297" s="180" vm="2100">
        <f ca="1"/>
        <v>10.81</v>
      </c>
      <c r="N2297" s="180" vm="681">
        <f ca="1"/>
        <v>10.31</v>
      </c>
      <c r="O2297" s="180" vm="2101">
        <f ca="1"/>
        <v>1171934</v>
      </c>
      <c r="Q2297" s="182">
        <f t="shared" ca="1" si="71"/>
        <v>2.4437306279437399E-2</v>
      </c>
    </row>
    <row r="2298" spans="1:17" x14ac:dyDescent="0.25">
      <c r="A2298" s="178">
        <f t="shared" si="72"/>
        <v>2294</v>
      </c>
      <c r="B2298" s="178" vm="2092">
        <f ca="1"/>
        <v>45547</v>
      </c>
      <c r="C2298" s="178" vm="2093">
        <f ca="1"/>
        <v>127.73</v>
      </c>
      <c r="D2298" s="178" vm="2094">
        <f ca="1"/>
        <v>128.13999999999999</v>
      </c>
      <c r="E2298" s="178" vm="2095">
        <f ca="1"/>
        <v>128.87</v>
      </c>
      <c r="F2298" s="178" vm="2096">
        <f ca="1"/>
        <v>126.54</v>
      </c>
      <c r="G2298" s="178" vm="2097">
        <f ca="1"/>
        <v>736269</v>
      </c>
      <c r="I2298" s="178">
        <f ca="1"/>
        <v>216</v>
      </c>
      <c r="J2298" s="180" vm="2090">
        <f ca="1"/>
        <v>42529</v>
      </c>
      <c r="K2298" s="180" vm="704">
        <f ca="1"/>
        <v>10.51</v>
      </c>
      <c r="L2298" s="180" vm="1101">
        <f ca="1"/>
        <v>10.29</v>
      </c>
      <c r="M2298" s="180" vm="1100">
        <f ca="1"/>
        <v>10.56</v>
      </c>
      <c r="N2298" s="180" vm="1926">
        <f ca="1"/>
        <v>10.25</v>
      </c>
      <c r="O2298" s="180" vm="2091">
        <f ca="1"/>
        <v>723617</v>
      </c>
      <c r="Q2298" s="182">
        <f t="shared" ca="1" si="71"/>
        <v>1.6307315808576774E-2</v>
      </c>
    </row>
    <row r="2299" spans="1:17" x14ac:dyDescent="0.25">
      <c r="A2299" s="178">
        <f t="shared" si="72"/>
        <v>2295</v>
      </c>
      <c r="B2299" s="178" vm="2084">
        <f ca="1"/>
        <v>45548</v>
      </c>
      <c r="C2299" s="178" vm="2085">
        <f ca="1"/>
        <v>128.77000000000001</v>
      </c>
      <c r="D2299" s="178" vm="2086">
        <f ca="1"/>
        <v>128.6</v>
      </c>
      <c r="E2299" s="178" vm="2087">
        <f ca="1"/>
        <v>131.08000000000001</v>
      </c>
      <c r="F2299" s="178" vm="2088">
        <f ca="1"/>
        <v>128.56479999999999</v>
      </c>
      <c r="G2299" s="178" vm="2089">
        <f ca="1"/>
        <v>825808</v>
      </c>
      <c r="I2299" s="178">
        <f ca="1"/>
        <v>215</v>
      </c>
      <c r="J2299" s="180" vm="2081">
        <f ca="1"/>
        <v>42528</v>
      </c>
      <c r="K2299" s="180" vm="1045">
        <f ca="1"/>
        <v>10.34</v>
      </c>
      <c r="L2299" s="180" vm="1926">
        <f ca="1"/>
        <v>10.25</v>
      </c>
      <c r="M2299" s="180" vm="2082">
        <f ca="1"/>
        <v>10.44</v>
      </c>
      <c r="N2299" s="180" vm="1109">
        <f ca="1"/>
        <v>10.24</v>
      </c>
      <c r="O2299" s="180" vm="2083">
        <f ca="1"/>
        <v>485861</v>
      </c>
      <c r="Q2299" s="182">
        <f t="shared" ca="1" si="71"/>
        <v>5.8196090532640025E-3</v>
      </c>
    </row>
    <row r="2300" spans="1:17" x14ac:dyDescent="0.25">
      <c r="A2300" s="178">
        <f t="shared" si="72"/>
        <v>2296</v>
      </c>
      <c r="B2300" s="178" vm="2076">
        <f ca="1"/>
        <v>45551</v>
      </c>
      <c r="C2300" s="178" vm="2077">
        <f ca="1"/>
        <v>135.47</v>
      </c>
      <c r="D2300" s="178" vm="2078">
        <f ca="1"/>
        <v>129.08000000000001</v>
      </c>
      <c r="E2300" s="178" vm="2079">
        <f ca="1"/>
        <v>136.8699</v>
      </c>
      <c r="F2300" s="178" vm="2078">
        <f ca="1"/>
        <v>129.08000000000001</v>
      </c>
      <c r="G2300" s="178" vm="2080">
        <f ca="1"/>
        <v>1462828</v>
      </c>
      <c r="I2300" s="178">
        <f ca="1"/>
        <v>214</v>
      </c>
      <c r="J2300" s="180" vm="2073">
        <f ca="1"/>
        <v>42527</v>
      </c>
      <c r="K2300" s="180" vm="856">
        <f ca="1"/>
        <v>10.28</v>
      </c>
      <c r="L2300" s="180" vm="1109">
        <f ca="1"/>
        <v>10.24</v>
      </c>
      <c r="M2300" s="180" vm="1044">
        <f ca="1"/>
        <v>10.36</v>
      </c>
      <c r="N2300" s="180" vm="2074">
        <f ca="1"/>
        <v>10.19</v>
      </c>
      <c r="O2300" s="180" vm="2075">
        <f ca="1"/>
        <v>518088</v>
      </c>
      <c r="Q2300" s="182">
        <f t="shared" ca="1" si="71"/>
        <v>1.9474202843956288E-3</v>
      </c>
    </row>
    <row r="2301" spans="1:17" x14ac:dyDescent="0.25">
      <c r="A2301" s="178">
        <f t="shared" si="72"/>
        <v>2297</v>
      </c>
      <c r="B2301" s="178" vm="2068">
        <f ca="1"/>
        <v>45552</v>
      </c>
      <c r="C2301" s="178" vm="2069">
        <f ca="1"/>
        <v>138.43</v>
      </c>
      <c r="D2301" s="178" vm="2070">
        <f ca="1"/>
        <v>135.80000000000001</v>
      </c>
      <c r="E2301" s="178" vm="2071">
        <f ca="1"/>
        <v>139.79</v>
      </c>
      <c r="F2301" s="178" vm="2070">
        <f ca="1"/>
        <v>135.80000000000001</v>
      </c>
      <c r="G2301" s="178" vm="2072">
        <f ca="1"/>
        <v>1118910</v>
      </c>
      <c r="I2301" s="178">
        <f ca="1"/>
        <v>213</v>
      </c>
      <c r="J2301" s="180" vm="2065">
        <f ca="1"/>
        <v>42524</v>
      </c>
      <c r="K2301" s="180" vm="1915">
        <f ca="1"/>
        <v>10.26</v>
      </c>
      <c r="L2301" s="180" vm="1045">
        <f ca="1"/>
        <v>10.34</v>
      </c>
      <c r="M2301" s="180" vm="1091">
        <f ca="1"/>
        <v>10.39</v>
      </c>
      <c r="N2301" s="180" vm="2066">
        <f ca="1"/>
        <v>10.199999999999999</v>
      </c>
      <c r="O2301" s="180" vm="2067">
        <f ca="1"/>
        <v>794488</v>
      </c>
      <c r="Q2301" s="182">
        <f t="shared" ca="1" si="71"/>
        <v>-1.162803799511921E-2</v>
      </c>
    </row>
    <row r="2302" spans="1:17" x14ac:dyDescent="0.25">
      <c r="A2302" s="178">
        <f t="shared" si="72"/>
        <v>2298</v>
      </c>
      <c r="B2302" s="178" vm="2059">
        <f ca="1"/>
        <v>45553</v>
      </c>
      <c r="C2302" s="178" vm="2060">
        <f ca="1"/>
        <v>139.81</v>
      </c>
      <c r="D2302" s="178" vm="2061">
        <f ca="1"/>
        <v>138.53</v>
      </c>
      <c r="E2302" s="178" vm="2062">
        <f ca="1"/>
        <v>143</v>
      </c>
      <c r="F2302" s="178" vm="2063">
        <f ca="1"/>
        <v>138.2998</v>
      </c>
      <c r="G2302" s="178" vm="2064">
        <f ca="1"/>
        <v>854314</v>
      </c>
      <c r="I2302" s="178">
        <f ca="1"/>
        <v>212</v>
      </c>
      <c r="J2302" s="180" vm="2056">
        <f ca="1"/>
        <v>42523</v>
      </c>
      <c r="K2302" s="180" vm="668">
        <f ca="1"/>
        <v>10.38</v>
      </c>
      <c r="L2302" s="180" vm="2049">
        <f ca="1"/>
        <v>10.35</v>
      </c>
      <c r="M2302" s="180" vm="668">
        <f ca="1"/>
        <v>10.38</v>
      </c>
      <c r="N2302" s="180" vm="2057">
        <f ca="1"/>
        <v>10.11</v>
      </c>
      <c r="O2302" s="180" vm="2058">
        <f ca="1"/>
        <v>1020741</v>
      </c>
      <c r="Q2302" s="182">
        <f t="shared" ca="1" si="71"/>
        <v>2.8943580263645565E-3</v>
      </c>
    </row>
    <row r="2303" spans="1:17" x14ac:dyDescent="0.25">
      <c r="A2303" s="178">
        <f t="shared" si="72"/>
        <v>2299</v>
      </c>
      <c r="B2303" s="178" vm="2051">
        <f ca="1"/>
        <v>45554</v>
      </c>
      <c r="C2303" s="178" vm="1855">
        <f ca="1"/>
        <v>137.91999999999999</v>
      </c>
      <c r="D2303" s="178" vm="2052">
        <f ca="1"/>
        <v>142.94999999999999</v>
      </c>
      <c r="E2303" s="178" vm="2053">
        <f ca="1"/>
        <v>144.32</v>
      </c>
      <c r="F2303" s="178" vm="2054">
        <f ca="1"/>
        <v>134.44499999999999</v>
      </c>
      <c r="G2303" s="178" vm="2055">
        <f ca="1"/>
        <v>1257257</v>
      </c>
      <c r="I2303" s="178">
        <f ca="1"/>
        <v>211</v>
      </c>
      <c r="J2303" s="180" vm="2048">
        <f ca="1"/>
        <v>42522</v>
      </c>
      <c r="K2303" s="180" vm="2049">
        <f ca="1"/>
        <v>10.35</v>
      </c>
      <c r="L2303" s="180" vm="825">
        <f ca="1"/>
        <v>9.85</v>
      </c>
      <c r="M2303" s="180" vm="734">
        <f ca="1"/>
        <v>10.37</v>
      </c>
      <c r="N2303" s="180" vm="1123">
        <f ca="1"/>
        <v>9.81</v>
      </c>
      <c r="O2303" s="180" vm="2050">
        <f ca="1"/>
        <v>1030066</v>
      </c>
      <c r="Q2303" s="182">
        <f t="shared" ca="1" si="71"/>
        <v>5.0530808647215965E-2</v>
      </c>
    </row>
    <row r="2304" spans="1:17" x14ac:dyDescent="0.25">
      <c r="A2304" s="178">
        <f t="shared" si="72"/>
        <v>2300</v>
      </c>
      <c r="B2304" s="178" vm="2042">
        <f ca="1"/>
        <v>45555</v>
      </c>
      <c r="C2304" s="178" vm="2043">
        <f ca="1"/>
        <v>139.05000000000001</v>
      </c>
      <c r="D2304" s="178" vm="2044">
        <f ca="1"/>
        <v>138.16</v>
      </c>
      <c r="E2304" s="178" vm="2045">
        <f ca="1"/>
        <v>140.34</v>
      </c>
      <c r="F2304" s="178" vm="2046">
        <f ca="1"/>
        <v>137.63499999999999</v>
      </c>
      <c r="G2304" s="178" vm="2047">
        <f ca="1"/>
        <v>1491867</v>
      </c>
      <c r="I2304" s="178">
        <f ca="1"/>
        <v>210</v>
      </c>
      <c r="J2304" s="180" vm="2038">
        <f ca="1"/>
        <v>42521</v>
      </c>
      <c r="K2304" s="180" vm="1813">
        <f ca="1"/>
        <v>9.84</v>
      </c>
      <c r="L2304" s="180" vm="1813">
        <f ca="1"/>
        <v>9.84</v>
      </c>
      <c r="M2304" s="180" vm="2039">
        <f ca="1"/>
        <v>9.98</v>
      </c>
      <c r="N2304" s="180" vm="2040">
        <f ca="1"/>
        <v>9.76</v>
      </c>
      <c r="O2304" s="180" vm="2041">
        <f ca="1"/>
        <v>611010</v>
      </c>
      <c r="Q2304" s="182">
        <f t="shared" ca="1" si="71"/>
        <v>0</v>
      </c>
    </row>
    <row r="2305" spans="1:17" x14ac:dyDescent="0.25">
      <c r="A2305" s="178">
        <f t="shared" si="72"/>
        <v>2301</v>
      </c>
      <c r="B2305" s="178" vm="2032">
        <f ca="1"/>
        <v>45558</v>
      </c>
      <c r="C2305" s="178" vm="2033">
        <f ca="1"/>
        <v>143.75</v>
      </c>
      <c r="D2305" s="178" vm="2034">
        <f ca="1"/>
        <v>140.5</v>
      </c>
      <c r="E2305" s="178" vm="2035">
        <f ca="1"/>
        <v>144.08500000000001</v>
      </c>
      <c r="F2305" s="178" vm="2036">
        <f ca="1"/>
        <v>137.94</v>
      </c>
      <c r="G2305" s="178" vm="2037">
        <f ca="1"/>
        <v>1084806</v>
      </c>
      <c r="I2305" s="178">
        <f ca="1"/>
        <v>209</v>
      </c>
      <c r="J2305" s="180" vm="2029">
        <f ca="1"/>
        <v>42517</v>
      </c>
      <c r="K2305" s="180" vm="1813">
        <f ca="1"/>
        <v>9.84</v>
      </c>
      <c r="L2305" s="180" vm="1141">
        <f ca="1"/>
        <v>9.56</v>
      </c>
      <c r="M2305" s="180" vm="2030">
        <f ca="1"/>
        <v>9.8949999999999996</v>
      </c>
      <c r="N2305" s="180" vm="836">
        <f ca="1"/>
        <v>9.5500000000000007</v>
      </c>
      <c r="O2305" s="180" vm="2031">
        <f ca="1"/>
        <v>564127</v>
      </c>
      <c r="Q2305" s="182">
        <f t="shared" ca="1" si="71"/>
        <v>2.6778119081392885E-2</v>
      </c>
    </row>
    <row r="2306" spans="1:17" x14ac:dyDescent="0.25">
      <c r="A2306" s="178">
        <f t="shared" si="72"/>
        <v>2302</v>
      </c>
      <c r="B2306" s="178" vm="2023">
        <f ca="1"/>
        <v>45559</v>
      </c>
      <c r="C2306" s="178" vm="2024">
        <f ca="1"/>
        <v>144.83000000000001</v>
      </c>
      <c r="D2306" s="178" vm="2025">
        <f ca="1"/>
        <v>145</v>
      </c>
      <c r="E2306" s="178" vm="2026">
        <f ca="1"/>
        <v>147.10900000000001</v>
      </c>
      <c r="F2306" s="178" vm="2027">
        <f ca="1"/>
        <v>143.93</v>
      </c>
      <c r="G2306" s="178" vm="2028">
        <f ca="1"/>
        <v>1105341</v>
      </c>
      <c r="I2306" s="178">
        <f ca="1"/>
        <v>208</v>
      </c>
      <c r="J2306" s="180" vm="2020">
        <f ca="1"/>
        <v>42516</v>
      </c>
      <c r="K2306" s="180" vm="1436">
        <f ca="1"/>
        <v>9.58</v>
      </c>
      <c r="L2306" s="180" vm="780">
        <f ca="1"/>
        <v>9.5399999999999991</v>
      </c>
      <c r="M2306" s="180" vm="2021">
        <f ca="1"/>
        <v>9.8598999999999997</v>
      </c>
      <c r="N2306" s="180" vm="1546">
        <f ca="1"/>
        <v>9.51</v>
      </c>
      <c r="O2306" s="180" vm="2022">
        <f ca="1"/>
        <v>646470</v>
      </c>
      <c r="Q2306" s="182">
        <f t="shared" ca="1" si="71"/>
        <v>-4.1666726948458343E-3</v>
      </c>
    </row>
    <row r="2307" spans="1:17" x14ac:dyDescent="0.25">
      <c r="A2307" s="178">
        <f t="shared" si="72"/>
        <v>2303</v>
      </c>
      <c r="B2307" s="178" vm="2014">
        <f ca="1"/>
        <v>45560</v>
      </c>
      <c r="C2307" s="178" vm="2015">
        <f ca="1"/>
        <v>143.04</v>
      </c>
      <c r="D2307" s="178" vm="2016">
        <f ca="1"/>
        <v>145.36000000000001</v>
      </c>
      <c r="E2307" s="178" vm="2017">
        <f ca="1"/>
        <v>146.44999999999999</v>
      </c>
      <c r="F2307" s="178" vm="2018">
        <f ca="1"/>
        <v>141.81</v>
      </c>
      <c r="G2307" s="178" vm="2019">
        <f ca="1"/>
        <v>891668</v>
      </c>
      <c r="I2307" s="178">
        <f ca="1"/>
        <v>207</v>
      </c>
      <c r="J2307" s="180" vm="2011">
        <f ca="1"/>
        <v>42515</v>
      </c>
      <c r="K2307" s="180" vm="1407">
        <f ca="1"/>
        <v>9.6199999999999992</v>
      </c>
      <c r="L2307" s="180" vm="802">
        <f ca="1"/>
        <v>9.4</v>
      </c>
      <c r="M2307" s="180" vm="1133">
        <f ca="1"/>
        <v>9.65</v>
      </c>
      <c r="N2307" s="180" vm="2012">
        <f ca="1"/>
        <v>9.234</v>
      </c>
      <c r="O2307" s="180" vm="2013">
        <f ca="1"/>
        <v>802382</v>
      </c>
      <c r="Q2307" s="182">
        <f t="shared" ca="1" si="71"/>
        <v>2.2071311080326825E-2</v>
      </c>
    </row>
    <row r="2308" spans="1:17" x14ac:dyDescent="0.25">
      <c r="A2308" s="178">
        <f t="shared" si="72"/>
        <v>2304</v>
      </c>
      <c r="B2308" s="178" vm="2005">
        <f ca="1"/>
        <v>45561</v>
      </c>
      <c r="C2308" s="178" vm="2006">
        <f ca="1"/>
        <v>147.4</v>
      </c>
      <c r="D2308" s="178" vm="2007">
        <f ca="1"/>
        <v>147.5</v>
      </c>
      <c r="E2308" s="178" vm="2008">
        <f ca="1"/>
        <v>151.13</v>
      </c>
      <c r="F2308" s="178" vm="2009">
        <f ca="1"/>
        <v>145.41499999999999</v>
      </c>
      <c r="G2308" s="178" vm="2010">
        <f ca="1"/>
        <v>1159716</v>
      </c>
      <c r="I2308" s="178">
        <f ca="1"/>
        <v>206</v>
      </c>
      <c r="J2308" s="180" vm="2001">
        <f ca="1"/>
        <v>42514</v>
      </c>
      <c r="K2308" s="180" vm="2002">
        <f ca="1"/>
        <v>9.41</v>
      </c>
      <c r="L2308" s="180" vm="1159">
        <f ca="1"/>
        <v>9.23</v>
      </c>
      <c r="M2308" s="180" vm="2003">
        <f ca="1"/>
        <v>9.4700000000000006</v>
      </c>
      <c r="N2308" s="180" vm="1387">
        <f ca="1"/>
        <v>9.14</v>
      </c>
      <c r="O2308" s="180" vm="2004">
        <f ca="1"/>
        <v>1094196</v>
      </c>
      <c r="Q2308" s="182">
        <f t="shared" ca="1" si="71"/>
        <v>1.6068904939200289E-2</v>
      </c>
    </row>
    <row r="2309" spans="1:17" x14ac:dyDescent="0.25">
      <c r="A2309" s="178">
        <f t="shared" si="72"/>
        <v>2305</v>
      </c>
      <c r="B2309" s="178" vm="1995">
        <f ca="1"/>
        <v>45562</v>
      </c>
      <c r="C2309" s="178" vm="1996">
        <f ca="1"/>
        <v>144.31</v>
      </c>
      <c r="D2309" s="178" vm="1997">
        <f ca="1"/>
        <v>148.01</v>
      </c>
      <c r="E2309" s="178" vm="1998">
        <f ca="1"/>
        <v>148.25</v>
      </c>
      <c r="F2309" s="178" vm="1999">
        <f ca="1"/>
        <v>143.9</v>
      </c>
      <c r="G2309" s="178" vm="2000">
        <f ca="1"/>
        <v>975883</v>
      </c>
      <c r="I2309" s="178">
        <f ca="1"/>
        <v>205</v>
      </c>
      <c r="J2309" s="180" vm="1991">
        <f ca="1"/>
        <v>42513</v>
      </c>
      <c r="K2309" s="180" vm="804">
        <f ca="1"/>
        <v>9.26</v>
      </c>
      <c r="L2309" s="180" vm="1630">
        <f ca="1"/>
        <v>9.2799999999999994</v>
      </c>
      <c r="M2309" s="180" vm="1992">
        <f ca="1"/>
        <v>9.42</v>
      </c>
      <c r="N2309" s="180" vm="1993">
        <f ca="1"/>
        <v>9.0850000000000009</v>
      </c>
      <c r="O2309" s="180" vm="1994">
        <f ca="1"/>
        <v>1088260</v>
      </c>
      <c r="Q2309" s="182">
        <f t="shared" ca="1" si="71"/>
        <v>2.1621630044950956E-3</v>
      </c>
    </row>
    <row r="2310" spans="1:17" x14ac:dyDescent="0.25">
      <c r="A2310" s="178">
        <f t="shared" si="72"/>
        <v>2306</v>
      </c>
      <c r="B2310" s="178" vm="1985">
        <f ca="1"/>
        <v>45565</v>
      </c>
      <c r="C2310" s="178" vm="1986">
        <f ca="1"/>
        <v>144.81</v>
      </c>
      <c r="D2310" s="178" vm="1987">
        <f ca="1"/>
        <v>144.09</v>
      </c>
      <c r="E2310" s="178" vm="1988">
        <f ca="1"/>
        <v>145.26400000000001</v>
      </c>
      <c r="F2310" s="178" vm="1989">
        <f ca="1"/>
        <v>141.84</v>
      </c>
      <c r="G2310" s="178" vm="1990">
        <f ca="1"/>
        <v>835746</v>
      </c>
      <c r="I2310" s="178">
        <f ca="1"/>
        <v>204</v>
      </c>
      <c r="J2310" s="180" vm="1983">
        <f ca="1"/>
        <v>42510</v>
      </c>
      <c r="K2310" s="180" vm="1398">
        <f ca="1"/>
        <v>9.24</v>
      </c>
      <c r="L2310" s="180" vm="1743">
        <f ca="1"/>
        <v>9.11</v>
      </c>
      <c r="M2310" s="180" vm="792">
        <f ca="1"/>
        <v>9.2899999999999991</v>
      </c>
      <c r="N2310" s="180" vm="1743">
        <f ca="1"/>
        <v>9.11</v>
      </c>
      <c r="O2310" s="180" vm="1984">
        <f ca="1"/>
        <v>657356</v>
      </c>
      <c r="Q2310" s="182">
        <f t="shared" ref="Q2310:Q2373" ca="1" si="73">LN(K2310/K2311)</f>
        <v>2.1882711249507806E-2</v>
      </c>
    </row>
    <row r="2311" spans="1:17" x14ac:dyDescent="0.25">
      <c r="A2311" s="178">
        <f t="shared" ref="A2311:A2374" si="74">A2310+1</f>
        <v>2307</v>
      </c>
      <c r="B2311" s="178" vm="1977">
        <f ca="1"/>
        <v>45566</v>
      </c>
      <c r="C2311" s="178" vm="1978">
        <f ca="1"/>
        <v>141.63</v>
      </c>
      <c r="D2311" s="178" vm="1979">
        <f ca="1"/>
        <v>144.1</v>
      </c>
      <c r="E2311" s="178" vm="1980">
        <f ca="1"/>
        <v>144.44</v>
      </c>
      <c r="F2311" s="178" vm="1981">
        <f ca="1"/>
        <v>139.41999999999999</v>
      </c>
      <c r="G2311" s="178" vm="1982">
        <f ca="1"/>
        <v>877037</v>
      </c>
      <c r="I2311" s="178">
        <f ca="1"/>
        <v>203</v>
      </c>
      <c r="J2311" s="180" vm="1974">
        <f ca="1"/>
        <v>42509</v>
      </c>
      <c r="K2311" s="180" vm="1499">
        <f ca="1"/>
        <v>9.0399999999999991</v>
      </c>
      <c r="L2311" s="180" vm="1341">
        <f ca="1"/>
        <v>8.8699999999999992</v>
      </c>
      <c r="M2311" s="180" vm="1303">
        <f ca="1"/>
        <v>9.16</v>
      </c>
      <c r="N2311" s="180" vm="1975">
        <f ca="1"/>
        <v>8.8574999999999999</v>
      </c>
      <c r="O2311" s="180" vm="1976">
        <f ca="1"/>
        <v>567292</v>
      </c>
      <c r="Q2311" s="182">
        <f t="shared" ca="1" si="73"/>
        <v>5.5463259205561352E-3</v>
      </c>
    </row>
    <row r="2312" spans="1:17" x14ac:dyDescent="0.25">
      <c r="A2312" s="178">
        <f t="shared" si="74"/>
        <v>2308</v>
      </c>
      <c r="B2312" s="178" vm="1968">
        <f ca="1"/>
        <v>45567</v>
      </c>
      <c r="C2312" s="178" vm="1969">
        <f ca="1"/>
        <v>140.80000000000001</v>
      </c>
      <c r="D2312" s="178" vm="1970">
        <f ca="1"/>
        <v>139.27000000000001</v>
      </c>
      <c r="E2312" s="178" vm="1971">
        <f ca="1"/>
        <v>142.46</v>
      </c>
      <c r="F2312" s="178" vm="1972">
        <f ca="1"/>
        <v>138.51</v>
      </c>
      <c r="G2312" s="178" vm="1973">
        <f ca="1"/>
        <v>933954</v>
      </c>
      <c r="I2312" s="178">
        <f ca="1"/>
        <v>202</v>
      </c>
      <c r="J2312" s="180" vm="1966">
        <f ca="1"/>
        <v>42508</v>
      </c>
      <c r="K2312" s="180" vm="1170">
        <f ca="1"/>
        <v>8.99</v>
      </c>
      <c r="L2312" s="180" vm="1453">
        <f ca="1"/>
        <v>9.09</v>
      </c>
      <c r="M2312" s="180" vm="804">
        <f ca="1"/>
        <v>9.26</v>
      </c>
      <c r="N2312" s="180" vm="1213">
        <f ca="1"/>
        <v>8.85</v>
      </c>
      <c r="O2312" s="180" vm="1967">
        <f ca="1"/>
        <v>813603</v>
      </c>
      <c r="Q2312" s="182">
        <f t="shared" ca="1" si="73"/>
        <v>-1.3259862788337906E-2</v>
      </c>
    </row>
    <row r="2313" spans="1:17" x14ac:dyDescent="0.25">
      <c r="A2313" s="178">
        <f t="shared" si="74"/>
        <v>2309</v>
      </c>
      <c r="B2313" s="178" vm="1960">
        <f ca="1"/>
        <v>45568</v>
      </c>
      <c r="C2313" s="178" vm="1961">
        <f ca="1"/>
        <v>137.99</v>
      </c>
      <c r="D2313" s="178" vm="1962">
        <f ca="1"/>
        <v>138.91999999999999</v>
      </c>
      <c r="E2313" s="178" vm="1963">
        <f ca="1"/>
        <v>140.97</v>
      </c>
      <c r="F2313" s="178" vm="1964">
        <f ca="1"/>
        <v>136.19</v>
      </c>
      <c r="G2313" s="178" vm="1965">
        <f ca="1"/>
        <v>830119</v>
      </c>
      <c r="I2313" s="178">
        <f ca="1"/>
        <v>201</v>
      </c>
      <c r="J2313" s="180" vm="1958">
        <f ca="1"/>
        <v>42507</v>
      </c>
      <c r="K2313" s="180" vm="1743">
        <f ca="1"/>
        <v>9.11</v>
      </c>
      <c r="L2313" s="180" vm="1398">
        <f ca="1"/>
        <v>9.24</v>
      </c>
      <c r="M2313" s="180" vm="1587">
        <f ca="1"/>
        <v>9.64</v>
      </c>
      <c r="N2313" s="180" vm="1181">
        <f ca="1"/>
        <v>9.0500000000000007</v>
      </c>
      <c r="O2313" s="180" vm="1959">
        <f ca="1"/>
        <v>1247763</v>
      </c>
      <c r="Q2313" s="182">
        <f t="shared" ca="1" si="73"/>
        <v>-2.1716380017108846E-2</v>
      </c>
    </row>
    <row r="2314" spans="1:17" x14ac:dyDescent="0.25">
      <c r="A2314" s="178">
        <f t="shared" si="74"/>
        <v>2310</v>
      </c>
      <c r="B2314" s="178" vm="1952">
        <f ca="1"/>
        <v>45569</v>
      </c>
      <c r="C2314" s="178" vm="1953">
        <f ca="1"/>
        <v>141.93</v>
      </c>
      <c r="D2314" s="178" vm="1954">
        <f ca="1"/>
        <v>140.86000000000001</v>
      </c>
      <c r="E2314" s="178" vm="1955">
        <f ca="1"/>
        <v>142.74</v>
      </c>
      <c r="F2314" s="178" vm="1956">
        <f ca="1"/>
        <v>140.28</v>
      </c>
      <c r="G2314" s="178" vm="1957">
        <f ca="1"/>
        <v>813650</v>
      </c>
      <c r="I2314" s="178">
        <f ca="1"/>
        <v>200</v>
      </c>
      <c r="J2314" s="180" vm="1949">
        <f ca="1"/>
        <v>42506</v>
      </c>
      <c r="K2314" s="180" vm="1639">
        <f ca="1"/>
        <v>9.31</v>
      </c>
      <c r="L2314" s="180" vm="1368">
        <f ca="1"/>
        <v>9.15</v>
      </c>
      <c r="M2314" s="180" vm="789">
        <f ca="1"/>
        <v>9.33</v>
      </c>
      <c r="N2314" s="180" vm="1950">
        <f ca="1"/>
        <v>9.07</v>
      </c>
      <c r="O2314" s="180" vm="1951">
        <f ca="1"/>
        <v>639746</v>
      </c>
      <c r="Q2314" s="182">
        <f t="shared" ca="1" si="73"/>
        <v>1.079924102176023E-2</v>
      </c>
    </row>
    <row r="2315" spans="1:17" x14ac:dyDescent="0.25">
      <c r="A2315" s="178">
        <f t="shared" si="74"/>
        <v>2311</v>
      </c>
      <c r="B2315" s="178" vm="1944">
        <f ca="1"/>
        <v>45572</v>
      </c>
      <c r="C2315" s="178" vm="1945">
        <f ca="1"/>
        <v>136.54</v>
      </c>
      <c r="D2315" s="178" vm="1946">
        <f ca="1"/>
        <v>141.51</v>
      </c>
      <c r="E2315" s="178" vm="1946">
        <f ca="1"/>
        <v>141.51</v>
      </c>
      <c r="F2315" s="178" vm="1947">
        <f ca="1"/>
        <v>134.51009999999999</v>
      </c>
      <c r="G2315" s="178" vm="1948">
        <f ca="1"/>
        <v>931822</v>
      </c>
      <c r="I2315" s="178">
        <f ca="1"/>
        <v>199</v>
      </c>
      <c r="J2315" s="180" vm="1942">
        <f ca="1"/>
        <v>42503</v>
      </c>
      <c r="K2315" s="180" vm="1295">
        <f ca="1"/>
        <v>9.2100000000000009</v>
      </c>
      <c r="L2315" s="180" vm="1435">
        <f ca="1"/>
        <v>9.36</v>
      </c>
      <c r="M2315" s="180" vm="759">
        <f ca="1"/>
        <v>9.74</v>
      </c>
      <c r="N2315" s="180" vm="1182">
        <f ca="1"/>
        <v>9.17</v>
      </c>
      <c r="O2315" s="180" vm="1943">
        <f ca="1"/>
        <v>1040683</v>
      </c>
      <c r="Q2315" s="182">
        <f t="shared" ca="1" si="73"/>
        <v>-1.6155440222285031E-2</v>
      </c>
    </row>
    <row r="2316" spans="1:17" x14ac:dyDescent="0.25">
      <c r="A2316" s="178">
        <f t="shared" si="74"/>
        <v>2312</v>
      </c>
      <c r="B2316" s="178" vm="1936">
        <f ca="1"/>
        <v>45573</v>
      </c>
      <c r="C2316" s="178" vm="1937">
        <f ca="1"/>
        <v>135.61000000000001</v>
      </c>
      <c r="D2316" s="178" vm="1938">
        <f ca="1"/>
        <v>135.74</v>
      </c>
      <c r="E2316" s="178" vm="1939">
        <f ca="1"/>
        <v>137.25</v>
      </c>
      <c r="F2316" s="178" vm="1940">
        <f ca="1"/>
        <v>134.63</v>
      </c>
      <c r="G2316" s="178" vm="1941">
        <f ca="1"/>
        <v>755744</v>
      </c>
      <c r="I2316" s="178">
        <f ca="1"/>
        <v>198</v>
      </c>
      <c r="J2316" s="180" vm="1934">
        <f ca="1"/>
        <v>42502</v>
      </c>
      <c r="K2316" s="180" vm="1435">
        <f ca="1"/>
        <v>9.36</v>
      </c>
      <c r="L2316" s="180" vm="1546">
        <f ca="1"/>
        <v>9.51</v>
      </c>
      <c r="M2316" s="180" vm="836">
        <f ca="1"/>
        <v>9.5500000000000007</v>
      </c>
      <c r="N2316" s="180" vm="1387">
        <f ca="1"/>
        <v>9.14</v>
      </c>
      <c r="O2316" s="180" vm="1935">
        <f ca="1"/>
        <v>1346592</v>
      </c>
      <c r="Q2316" s="182">
        <f t="shared" ca="1" si="73"/>
        <v>-2.009586400313837E-2</v>
      </c>
    </row>
    <row r="2317" spans="1:17" x14ac:dyDescent="0.25">
      <c r="A2317" s="178">
        <f t="shared" si="74"/>
        <v>2313</v>
      </c>
      <c r="B2317" s="178" vm="1928">
        <f ca="1"/>
        <v>45574</v>
      </c>
      <c r="C2317" s="178" vm="1929">
        <f ca="1"/>
        <v>135.11000000000001</v>
      </c>
      <c r="D2317" s="178" vm="1930">
        <f ca="1"/>
        <v>137.24</v>
      </c>
      <c r="E2317" s="178" vm="1931">
        <f ca="1"/>
        <v>138.34</v>
      </c>
      <c r="F2317" s="178" vm="1932">
        <f ca="1"/>
        <v>134.9</v>
      </c>
      <c r="G2317" s="178" vm="1933">
        <f ca="1"/>
        <v>684477</v>
      </c>
      <c r="I2317" s="178">
        <f ca="1"/>
        <v>197</v>
      </c>
      <c r="J2317" s="180" vm="1925">
        <f ca="1"/>
        <v>42501</v>
      </c>
      <c r="K2317" s="180" vm="836">
        <f ca="1"/>
        <v>9.5500000000000007</v>
      </c>
      <c r="L2317" s="180" vm="1109">
        <f ca="1"/>
        <v>10.24</v>
      </c>
      <c r="M2317" s="180" vm="1926">
        <f ca="1"/>
        <v>10.25</v>
      </c>
      <c r="N2317" s="180" vm="1444">
        <f ca="1"/>
        <v>9.5299999999999994</v>
      </c>
      <c r="O2317" s="180" vm="1927">
        <f ca="1"/>
        <v>3014584</v>
      </c>
      <c r="Q2317" s="182">
        <f t="shared" ca="1" si="73"/>
        <v>-7.1711685249984447E-2</v>
      </c>
    </row>
    <row r="2318" spans="1:17" x14ac:dyDescent="0.25">
      <c r="A2318" s="178">
        <f t="shared" si="74"/>
        <v>2314</v>
      </c>
      <c r="B2318" s="178" vm="1919">
        <f ca="1"/>
        <v>45575</v>
      </c>
      <c r="C2318" s="178" vm="1920">
        <f ca="1"/>
        <v>136.74</v>
      </c>
      <c r="D2318" s="178" vm="1921">
        <f ca="1"/>
        <v>134.78</v>
      </c>
      <c r="E2318" s="178" vm="1922">
        <f ca="1"/>
        <v>136.96</v>
      </c>
      <c r="F2318" s="178" vm="1923">
        <f ca="1"/>
        <v>133.84</v>
      </c>
      <c r="G2318" s="178" vm="1924">
        <f ca="1"/>
        <v>830792</v>
      </c>
      <c r="I2318" s="178">
        <f ca="1"/>
        <v>196</v>
      </c>
      <c r="J2318" s="180" vm="1914">
        <f ca="1"/>
        <v>42500</v>
      </c>
      <c r="K2318" s="180" vm="1915">
        <f ca="1"/>
        <v>10.26</v>
      </c>
      <c r="L2318" s="180" vm="1916">
        <f ca="1"/>
        <v>8.48</v>
      </c>
      <c r="M2318" s="180" vm="636">
        <f ca="1"/>
        <v>10.68</v>
      </c>
      <c r="N2318" s="180" vm="1917">
        <f ca="1"/>
        <v>8.4300999999999995</v>
      </c>
      <c r="O2318" s="180" vm="1918">
        <f ca="1"/>
        <v>10064477</v>
      </c>
      <c r="Q2318" s="182">
        <f t="shared" ca="1" si="73"/>
        <v>0.28314397714329281</v>
      </c>
    </row>
    <row r="2319" spans="1:17" x14ac:dyDescent="0.25">
      <c r="A2319" s="178">
        <f t="shared" si="74"/>
        <v>2315</v>
      </c>
      <c r="B2319" s="178" vm="1908">
        <f ca="1"/>
        <v>45576</v>
      </c>
      <c r="C2319" s="178" vm="1909">
        <f ca="1"/>
        <v>139.55000000000001</v>
      </c>
      <c r="D2319" s="178" vm="1910">
        <f ca="1"/>
        <v>136.72999999999999</v>
      </c>
      <c r="E2319" s="178" vm="1911">
        <f ca="1"/>
        <v>139.75</v>
      </c>
      <c r="F2319" s="178" vm="1912">
        <f ca="1"/>
        <v>136.22999999999999</v>
      </c>
      <c r="G2319" s="178" vm="1913">
        <f ca="1"/>
        <v>624270</v>
      </c>
      <c r="I2319" s="178">
        <f ca="1"/>
        <v>195</v>
      </c>
      <c r="J2319" s="180" vm="1903">
        <f ca="1"/>
        <v>42499</v>
      </c>
      <c r="K2319" s="180" vm="1904">
        <f ca="1"/>
        <v>7.73</v>
      </c>
      <c r="L2319" s="180" vm="1892">
        <f ca="1"/>
        <v>8.06</v>
      </c>
      <c r="M2319" s="180" vm="1905">
        <f ca="1"/>
        <v>8.1199999999999992</v>
      </c>
      <c r="N2319" s="180" vm="1906">
        <f ca="1"/>
        <v>7.63</v>
      </c>
      <c r="O2319" s="180" vm="1907">
        <f ca="1"/>
        <v>2015143</v>
      </c>
      <c r="Q2319" s="182">
        <f t="shared" ca="1" si="73"/>
        <v>-4.1804693919206326E-2</v>
      </c>
    </row>
    <row r="2320" spans="1:17" x14ac:dyDescent="0.25">
      <c r="A2320" s="178">
        <f t="shared" si="74"/>
        <v>2316</v>
      </c>
      <c r="B2320" s="178" vm="1897">
        <f ca="1"/>
        <v>45579</v>
      </c>
      <c r="C2320" s="178" vm="1898">
        <f ca="1"/>
        <v>139.43</v>
      </c>
      <c r="D2320" s="178" vm="1899">
        <f ca="1"/>
        <v>139.65</v>
      </c>
      <c r="E2320" s="178" vm="1900">
        <f ca="1"/>
        <v>141.29</v>
      </c>
      <c r="F2320" s="178" vm="1901">
        <f ca="1"/>
        <v>137.05000000000001</v>
      </c>
      <c r="G2320" s="178" vm="1902">
        <f ca="1"/>
        <v>1132545</v>
      </c>
      <c r="I2320" s="178">
        <f ca="1"/>
        <v>194</v>
      </c>
      <c r="J2320" s="180" vm="1891">
        <f ca="1"/>
        <v>42496</v>
      </c>
      <c r="K2320" s="180" vm="1892">
        <f ca="1"/>
        <v>8.06</v>
      </c>
      <c r="L2320" s="180" vm="1893">
        <f ca="1"/>
        <v>7.98</v>
      </c>
      <c r="M2320" s="180" vm="1894">
        <f ca="1"/>
        <v>8.11</v>
      </c>
      <c r="N2320" s="180" vm="1895">
        <f ca="1"/>
        <v>7.82</v>
      </c>
      <c r="O2320" s="180" vm="1896">
        <f ca="1"/>
        <v>1005077</v>
      </c>
      <c r="Q2320" s="182">
        <f t="shared" ca="1" si="73"/>
        <v>2.4844733276621869E-3</v>
      </c>
    </row>
    <row r="2321" spans="1:17" x14ac:dyDescent="0.25">
      <c r="A2321" s="178">
        <f t="shared" si="74"/>
        <v>2317</v>
      </c>
      <c r="B2321" s="178" vm="1885">
        <f ca="1"/>
        <v>45580</v>
      </c>
      <c r="C2321" s="178" vm="1886">
        <f ca="1"/>
        <v>140.44999999999999</v>
      </c>
      <c r="D2321" s="178" vm="1887">
        <f ca="1"/>
        <v>139.30000000000001</v>
      </c>
      <c r="E2321" s="178" vm="1888">
        <f ca="1"/>
        <v>144.22499999999999</v>
      </c>
      <c r="F2321" s="178" vm="1889">
        <f ca="1"/>
        <v>138.72</v>
      </c>
      <c r="G2321" s="178" vm="1890">
        <f ca="1"/>
        <v>910075</v>
      </c>
      <c r="I2321" s="178">
        <f ca="1"/>
        <v>193</v>
      </c>
      <c r="J2321" s="180" vm="1880">
        <f ca="1"/>
        <v>42495</v>
      </c>
      <c r="K2321" s="180" vm="1881">
        <f ca="1"/>
        <v>8.0399999999999991</v>
      </c>
      <c r="L2321" s="180" vm="1870">
        <f ca="1"/>
        <v>8.14</v>
      </c>
      <c r="M2321" s="180" vm="1882">
        <f ca="1"/>
        <v>8.16</v>
      </c>
      <c r="N2321" s="180" vm="1883">
        <f ca="1"/>
        <v>8.0050000000000008</v>
      </c>
      <c r="O2321" s="180" vm="1884">
        <f ca="1"/>
        <v>478837</v>
      </c>
      <c r="Q2321" s="182">
        <f t="shared" ca="1" si="73"/>
        <v>-1.2361096823574088E-2</v>
      </c>
    </row>
    <row r="2322" spans="1:17" x14ac:dyDescent="0.25">
      <c r="A2322" s="178">
        <f t="shared" si="74"/>
        <v>2318</v>
      </c>
      <c r="B2322" s="178" vm="1874">
        <f ca="1"/>
        <v>45581</v>
      </c>
      <c r="C2322" s="178" vm="1875">
        <f ca="1"/>
        <v>137.54</v>
      </c>
      <c r="D2322" s="178" vm="1876">
        <f ca="1"/>
        <v>141.07</v>
      </c>
      <c r="E2322" s="178" vm="1877">
        <f ca="1"/>
        <v>141.5</v>
      </c>
      <c r="F2322" s="178" vm="1878">
        <f ca="1"/>
        <v>135.77160000000001</v>
      </c>
      <c r="G2322" s="178" vm="1879">
        <f ca="1"/>
        <v>1164403</v>
      </c>
      <c r="I2322" s="178">
        <f ca="1"/>
        <v>192</v>
      </c>
      <c r="J2322" s="180" vm="1869">
        <f ca="1"/>
        <v>42494</v>
      </c>
      <c r="K2322" s="180" vm="1870">
        <f ca="1"/>
        <v>8.14</v>
      </c>
      <c r="L2322" s="180" vm="1871">
        <f ca="1"/>
        <v>8.33</v>
      </c>
      <c r="M2322" s="180" vm="1195">
        <f ca="1"/>
        <v>8.3800000000000008</v>
      </c>
      <c r="N2322" s="180" vm="1872">
        <f ca="1"/>
        <v>8.08</v>
      </c>
      <c r="O2322" s="180" vm="1873">
        <f ca="1"/>
        <v>692385</v>
      </c>
      <c r="Q2322" s="182">
        <f t="shared" ca="1" si="73"/>
        <v>-2.666824708216118E-2</v>
      </c>
    </row>
    <row r="2323" spans="1:17" x14ac:dyDescent="0.25">
      <c r="A2323" s="178">
        <f t="shared" si="74"/>
        <v>2319</v>
      </c>
      <c r="B2323" s="178" vm="1864">
        <f ca="1"/>
        <v>45582</v>
      </c>
      <c r="C2323" s="178" vm="1865">
        <f ca="1"/>
        <v>136.09</v>
      </c>
      <c r="D2323" s="178" vm="1866">
        <f ca="1"/>
        <v>139.29</v>
      </c>
      <c r="E2323" s="178" vm="1866">
        <f ca="1"/>
        <v>139.29</v>
      </c>
      <c r="F2323" s="178" vm="1867">
        <f ca="1"/>
        <v>135.27000000000001</v>
      </c>
      <c r="G2323" s="178" vm="1868">
        <f ca="1"/>
        <v>900069</v>
      </c>
      <c r="I2323" s="178">
        <f ca="1"/>
        <v>191</v>
      </c>
      <c r="J2323" s="180" vm="1859">
        <f ca="1"/>
        <v>42493</v>
      </c>
      <c r="K2323" s="180" vm="1860">
        <f ca="1"/>
        <v>8.36</v>
      </c>
      <c r="L2323" s="180" vm="1352">
        <f ca="1"/>
        <v>8.4</v>
      </c>
      <c r="M2323" s="180" vm="1861">
        <f ca="1"/>
        <v>8.4450000000000003</v>
      </c>
      <c r="N2323" s="180" vm="1862">
        <f ca="1"/>
        <v>8.25</v>
      </c>
      <c r="O2323" s="180" vm="1863">
        <f ca="1"/>
        <v>703145</v>
      </c>
      <c r="Q2323" s="182">
        <f t="shared" ca="1" si="73"/>
        <v>-7.1514011576251282E-3</v>
      </c>
    </row>
    <row r="2324" spans="1:17" x14ac:dyDescent="0.25">
      <c r="A2324" s="178">
        <f t="shared" si="74"/>
        <v>2320</v>
      </c>
      <c r="B2324" s="178" vm="1853">
        <f ca="1"/>
        <v>45583</v>
      </c>
      <c r="C2324" s="178" vm="1854">
        <f ca="1"/>
        <v>139.4</v>
      </c>
      <c r="D2324" s="178" vm="1855">
        <f ca="1"/>
        <v>137.91999999999999</v>
      </c>
      <c r="E2324" s="178" vm="1856">
        <f ca="1"/>
        <v>139.47</v>
      </c>
      <c r="F2324" s="178" vm="1857">
        <f ca="1"/>
        <v>137.04</v>
      </c>
      <c r="G2324" s="178" vm="1858">
        <f ca="1"/>
        <v>895188</v>
      </c>
      <c r="I2324" s="178">
        <f ca="1"/>
        <v>190</v>
      </c>
      <c r="J2324" s="180" vm="1848">
        <f ca="1"/>
        <v>42492</v>
      </c>
      <c r="K2324" s="180" vm="1192">
        <f ca="1"/>
        <v>8.42</v>
      </c>
      <c r="L2324" s="180" vm="1849">
        <f ca="1"/>
        <v>8.41</v>
      </c>
      <c r="M2324" s="180" vm="1850">
        <f ca="1"/>
        <v>8.51</v>
      </c>
      <c r="N2324" s="180" vm="1851">
        <f ca="1"/>
        <v>8.2873999999999999</v>
      </c>
      <c r="O2324" s="180" vm="1852">
        <f ca="1"/>
        <v>725611</v>
      </c>
      <c r="Q2324" s="182">
        <f t="shared" ca="1" si="73"/>
        <v>8.3482893914712444E-3</v>
      </c>
    </row>
    <row r="2325" spans="1:17" x14ac:dyDescent="0.25">
      <c r="A2325" s="178">
        <f t="shared" si="74"/>
        <v>2321</v>
      </c>
      <c r="B2325" s="178" vm="1842">
        <f ca="1"/>
        <v>45586</v>
      </c>
      <c r="C2325" s="178" vm="1843">
        <f ca="1"/>
        <v>138.22999999999999</v>
      </c>
      <c r="D2325" s="178" vm="1844">
        <f ca="1"/>
        <v>138.66</v>
      </c>
      <c r="E2325" s="178" vm="1845">
        <f ca="1"/>
        <v>139.04</v>
      </c>
      <c r="F2325" s="178" vm="1846">
        <f ca="1"/>
        <v>136.44499999999999</v>
      </c>
      <c r="G2325" s="178" vm="1847">
        <f ca="1"/>
        <v>868305</v>
      </c>
      <c r="I2325" s="178">
        <f ca="1"/>
        <v>189</v>
      </c>
      <c r="J2325" s="180" vm="1838">
        <f ca="1"/>
        <v>42489</v>
      </c>
      <c r="K2325" s="180" vm="1839">
        <f ca="1"/>
        <v>8.35</v>
      </c>
      <c r="L2325" s="180" vm="1389">
        <f ca="1"/>
        <v>8.61</v>
      </c>
      <c r="M2325" s="180" vm="1256">
        <f ca="1"/>
        <v>8.76</v>
      </c>
      <c r="N2325" s="180" vm="1840">
        <f ca="1"/>
        <v>8.2100000000000009</v>
      </c>
      <c r="O2325" s="180" vm="1841">
        <f ca="1"/>
        <v>755400</v>
      </c>
      <c r="Q2325" s="182">
        <f t="shared" ca="1" si="73"/>
        <v>-3.5297782081023937E-2</v>
      </c>
    </row>
    <row r="2326" spans="1:17" x14ac:dyDescent="0.25">
      <c r="A2326" s="178">
        <f t="shared" si="74"/>
        <v>2322</v>
      </c>
      <c r="B2326" s="178" vm="1832">
        <f ca="1"/>
        <v>45587</v>
      </c>
      <c r="C2326" s="178" vm="1833">
        <f ca="1"/>
        <v>132.35</v>
      </c>
      <c r="D2326" s="178" vm="1834">
        <f ca="1"/>
        <v>137.03</v>
      </c>
      <c r="E2326" s="178" vm="1835">
        <f ca="1"/>
        <v>137.1</v>
      </c>
      <c r="F2326" s="178" vm="1836">
        <f ca="1"/>
        <v>132.29</v>
      </c>
      <c r="G2326" s="178" vm="1837">
        <f ca="1"/>
        <v>1217217</v>
      </c>
      <c r="I2326" s="178">
        <f ca="1"/>
        <v>188</v>
      </c>
      <c r="J2326" s="180" vm="1829">
        <f ca="1"/>
        <v>42488</v>
      </c>
      <c r="K2326" s="180" vm="1183">
        <f ca="1"/>
        <v>8.65</v>
      </c>
      <c r="L2326" s="180" vm="1256">
        <f ca="1"/>
        <v>8.76</v>
      </c>
      <c r="M2326" s="180" vm="1234">
        <f ca="1"/>
        <v>8.9600000000000009</v>
      </c>
      <c r="N2326" s="180" vm="1830">
        <f ca="1"/>
        <v>8.6300000000000008</v>
      </c>
      <c r="O2326" s="180" vm="1831">
        <f ca="1"/>
        <v>890588</v>
      </c>
      <c r="Q2326" s="182">
        <f t="shared" ca="1" si="73"/>
        <v>-1.4917086703237267E-2</v>
      </c>
    </row>
    <row r="2327" spans="1:17" x14ac:dyDescent="0.25">
      <c r="A2327" s="178">
        <f t="shared" si="74"/>
        <v>2323</v>
      </c>
      <c r="B2327" s="178" vm="1823">
        <f ca="1"/>
        <v>45588</v>
      </c>
      <c r="C2327" s="178" vm="1824">
        <f ca="1"/>
        <v>131.29</v>
      </c>
      <c r="D2327" s="178" vm="1825">
        <f ca="1"/>
        <v>132.57</v>
      </c>
      <c r="E2327" s="178" vm="1826">
        <f ca="1"/>
        <v>134.845</v>
      </c>
      <c r="F2327" s="178" vm="1827">
        <f ca="1"/>
        <v>130.35</v>
      </c>
      <c r="G2327" s="178" vm="1828">
        <f ca="1"/>
        <v>769991</v>
      </c>
      <c r="I2327" s="178">
        <f ca="1"/>
        <v>187</v>
      </c>
      <c r="J2327" s="180" vm="1820">
        <f ca="1"/>
        <v>42487</v>
      </c>
      <c r="K2327" s="180" vm="1733">
        <f ca="1"/>
        <v>8.7799999999999994</v>
      </c>
      <c r="L2327" s="180" vm="1436">
        <f ca="1"/>
        <v>9.58</v>
      </c>
      <c r="M2327" s="180" vm="1436">
        <f ca="1"/>
        <v>9.58</v>
      </c>
      <c r="N2327" s="180" vm="1821">
        <f ca="1"/>
        <v>8.5299999999999994</v>
      </c>
      <c r="O2327" s="180" vm="1822">
        <f ca="1"/>
        <v>2449096</v>
      </c>
      <c r="Q2327" s="182">
        <f t="shared" ca="1" si="73"/>
        <v>-0.11397930341713683</v>
      </c>
    </row>
    <row r="2328" spans="1:17" x14ac:dyDescent="0.25">
      <c r="A2328" s="178">
        <f t="shared" si="74"/>
        <v>2324</v>
      </c>
      <c r="B2328" s="178" vm="1815">
        <f ca="1"/>
        <v>45589</v>
      </c>
      <c r="C2328" s="178" vm="1816">
        <f ca="1"/>
        <v>129.99</v>
      </c>
      <c r="D2328" s="178" vm="1817">
        <f ca="1"/>
        <v>132.94999999999999</v>
      </c>
      <c r="E2328" s="178" vm="1817">
        <f ca="1"/>
        <v>132.94999999999999</v>
      </c>
      <c r="F2328" s="178" vm="1818">
        <f ca="1"/>
        <v>129.69</v>
      </c>
      <c r="G2328" s="178" vm="1819">
        <f ca="1"/>
        <v>819995</v>
      </c>
      <c r="I2328" s="178">
        <f ca="1"/>
        <v>186</v>
      </c>
      <c r="J2328" s="180" vm="1812">
        <f ca="1"/>
        <v>42486</v>
      </c>
      <c r="K2328" s="180" vm="1813">
        <f ca="1"/>
        <v>9.84</v>
      </c>
      <c r="L2328" s="180" vm="1481">
        <f ca="1"/>
        <v>9.73</v>
      </c>
      <c r="M2328" s="180" vm="659">
        <f ca="1"/>
        <v>9.89</v>
      </c>
      <c r="N2328" s="180" vm="1407">
        <f ca="1"/>
        <v>9.6199999999999992</v>
      </c>
      <c r="O2328" s="180" vm="1814">
        <f ca="1"/>
        <v>324553</v>
      </c>
      <c r="Q2328" s="182">
        <f t="shared" ca="1" si="73"/>
        <v>1.02145934097182E-2</v>
      </c>
    </row>
    <row r="2329" spans="1:17" x14ac:dyDescent="0.25">
      <c r="A2329" s="178">
        <f t="shared" si="74"/>
        <v>2325</v>
      </c>
      <c r="B2329" s="178" vm="1806">
        <f ca="1"/>
        <v>45590</v>
      </c>
      <c r="C2329" s="178" vm="1807">
        <f ca="1"/>
        <v>133.75</v>
      </c>
      <c r="D2329" s="178" vm="1808">
        <f ca="1"/>
        <v>134</v>
      </c>
      <c r="E2329" s="178" vm="1809">
        <f ca="1"/>
        <v>137</v>
      </c>
      <c r="F2329" s="178" vm="1810">
        <f ca="1"/>
        <v>132.78</v>
      </c>
      <c r="G2329" s="178" vm="1811">
        <f ca="1"/>
        <v>1491174</v>
      </c>
      <c r="I2329" s="178">
        <f ca="1"/>
        <v>185</v>
      </c>
      <c r="J2329" s="180" vm="1803">
        <f ca="1"/>
        <v>42485</v>
      </c>
      <c r="K2329" s="180" vm="759">
        <f ca="1"/>
        <v>9.74</v>
      </c>
      <c r="L2329" s="180" vm="1469">
        <f ca="1"/>
        <v>9.77</v>
      </c>
      <c r="M2329" s="180" vm="769">
        <f ca="1"/>
        <v>9.93</v>
      </c>
      <c r="N2329" s="180" vm="1804">
        <f ca="1"/>
        <v>9.6300000000000008</v>
      </c>
      <c r="O2329" s="180" vm="1805">
        <f ca="1"/>
        <v>344203</v>
      </c>
      <c r="Q2329" s="182">
        <f t="shared" ca="1" si="73"/>
        <v>-9.1978165046314644E-3</v>
      </c>
    </row>
    <row r="2330" spans="1:17" x14ac:dyDescent="0.25">
      <c r="A2330" s="178">
        <f t="shared" si="74"/>
        <v>2326</v>
      </c>
      <c r="B2330" s="178" vm="1797">
        <f ca="1"/>
        <v>45593</v>
      </c>
      <c r="C2330" s="178" vm="1798">
        <f ca="1"/>
        <v>138.05000000000001</v>
      </c>
      <c r="D2330" s="178" vm="1799">
        <f ca="1"/>
        <v>135.44</v>
      </c>
      <c r="E2330" s="178" vm="1800">
        <f ca="1"/>
        <v>139.96</v>
      </c>
      <c r="F2330" s="178" vm="1801">
        <f ca="1"/>
        <v>135.35</v>
      </c>
      <c r="G2330" s="178" vm="1802">
        <f ca="1"/>
        <v>2281658</v>
      </c>
      <c r="I2330" s="178">
        <f ca="1"/>
        <v>184</v>
      </c>
      <c r="J2330" s="180" vm="1794">
        <f ca="1"/>
        <v>42482</v>
      </c>
      <c r="K2330" s="180" vm="1622">
        <f ca="1"/>
        <v>9.83</v>
      </c>
      <c r="L2330" s="180" vm="1795">
        <f ca="1"/>
        <v>9.7200000000000006</v>
      </c>
      <c r="M2330" s="180" vm="1622">
        <f ca="1"/>
        <v>9.83</v>
      </c>
      <c r="N2330" s="180" vm="824">
        <f ca="1"/>
        <v>9.61</v>
      </c>
      <c r="O2330" s="180" vm="1796">
        <f ca="1"/>
        <v>659963</v>
      </c>
      <c r="Q2330" s="182">
        <f t="shared" ca="1" si="73"/>
        <v>1.6410624693872247E-2</v>
      </c>
    </row>
    <row r="2331" spans="1:17" x14ac:dyDescent="0.25">
      <c r="A2331" s="178">
        <f t="shared" si="74"/>
        <v>2327</v>
      </c>
      <c r="B2331" s="178" vm="1788">
        <f ca="1"/>
        <v>45594</v>
      </c>
      <c r="C2331" s="178" vm="1789">
        <f ca="1"/>
        <v>111.58</v>
      </c>
      <c r="D2331" s="178" vm="1790">
        <f ca="1"/>
        <v>113.75</v>
      </c>
      <c r="E2331" s="178" vm="1791">
        <f ca="1"/>
        <v>117.76</v>
      </c>
      <c r="F2331" s="178" vm="1792">
        <f ca="1"/>
        <v>111.16</v>
      </c>
      <c r="G2331" s="178" vm="1793">
        <f ca="1"/>
        <v>9251427</v>
      </c>
      <c r="I2331" s="178">
        <f ca="1"/>
        <v>183</v>
      </c>
      <c r="J2331" s="180" vm="1786">
        <f ca="1"/>
        <v>42481</v>
      </c>
      <c r="K2331" s="180" vm="779">
        <f ca="1"/>
        <v>9.67</v>
      </c>
      <c r="L2331" s="180" vm="758">
        <f ca="1"/>
        <v>9.9</v>
      </c>
      <c r="M2331" s="180" vm="1470">
        <f ca="1"/>
        <v>9.91</v>
      </c>
      <c r="N2331" s="180" vm="1369">
        <f ca="1"/>
        <v>9.66</v>
      </c>
      <c r="O2331" s="180" vm="1787">
        <f ca="1"/>
        <v>438161</v>
      </c>
      <c r="Q2331" s="182">
        <f t="shared" ca="1" si="73"/>
        <v>-1.539281290117164E-2</v>
      </c>
    </row>
    <row r="2332" spans="1:17" x14ac:dyDescent="0.25">
      <c r="A2332" s="178">
        <f t="shared" si="74"/>
        <v>2328</v>
      </c>
      <c r="B2332" s="178" vm="1782">
        <f ca="1"/>
        <v>45595</v>
      </c>
      <c r="C2332" s="178" vm="1513">
        <f ca="1"/>
        <v>109</v>
      </c>
      <c r="D2332" s="178" vm="1783">
        <f ca="1"/>
        <v>110.15</v>
      </c>
      <c r="E2332" s="178" vm="1784">
        <f ca="1"/>
        <v>113.2</v>
      </c>
      <c r="F2332" s="178" vm="413">
        <f ca="1"/>
        <v>108.72</v>
      </c>
      <c r="G2332" s="178" vm="1785">
        <f ca="1"/>
        <v>3539982</v>
      </c>
      <c r="I2332" s="178">
        <f ca="1"/>
        <v>182</v>
      </c>
      <c r="J2332" s="180" vm="1779">
        <f ca="1"/>
        <v>42480</v>
      </c>
      <c r="K2332" s="180" vm="1597">
        <f ca="1"/>
        <v>9.82</v>
      </c>
      <c r="L2332" s="180" vm="1124">
        <f ca="1"/>
        <v>9.94</v>
      </c>
      <c r="M2332" s="180" vm="1780">
        <f ca="1"/>
        <v>10.050000000000001</v>
      </c>
      <c r="N2332" s="180" vm="1123">
        <f ca="1"/>
        <v>9.81</v>
      </c>
      <c r="O2332" s="180" vm="1781">
        <f ca="1"/>
        <v>500416</v>
      </c>
      <c r="Q2332" s="182">
        <f t="shared" ca="1" si="73"/>
        <v>-7.1030232682463019E-3</v>
      </c>
    </row>
    <row r="2333" spans="1:17" x14ac:dyDescent="0.25">
      <c r="A2333" s="178">
        <f t="shared" si="74"/>
        <v>2329</v>
      </c>
      <c r="B2333" s="178" vm="1775">
        <f ca="1"/>
        <v>45596</v>
      </c>
      <c r="C2333" s="178" vm="1096">
        <f ca="1"/>
        <v>107.82</v>
      </c>
      <c r="D2333" s="178" vm="24">
        <f ca="1"/>
        <v>109.56</v>
      </c>
      <c r="E2333" s="178" vm="1776">
        <f ca="1"/>
        <v>110.89</v>
      </c>
      <c r="F2333" s="178" vm="1777">
        <f ca="1"/>
        <v>106.48</v>
      </c>
      <c r="G2333" s="178" vm="1778">
        <f ca="1"/>
        <v>2365861</v>
      </c>
      <c r="I2333" s="178">
        <f ca="1"/>
        <v>181</v>
      </c>
      <c r="J2333" s="180" vm="1773">
        <f ca="1"/>
        <v>42479</v>
      </c>
      <c r="K2333" s="180" vm="659">
        <f ca="1"/>
        <v>9.89</v>
      </c>
      <c r="L2333" s="180" vm="1123">
        <f ca="1"/>
        <v>9.81</v>
      </c>
      <c r="M2333" s="180" vm="757">
        <f ca="1"/>
        <v>10</v>
      </c>
      <c r="N2333" s="180" vm="1123">
        <f ca="1"/>
        <v>9.81</v>
      </c>
      <c r="O2333" s="180" vm="1774">
        <f ca="1"/>
        <v>435307</v>
      </c>
      <c r="Q2333" s="182">
        <f t="shared" ca="1" si="73"/>
        <v>6.0852114755456438E-3</v>
      </c>
    </row>
    <row r="2334" spans="1:17" x14ac:dyDescent="0.25">
      <c r="A2334" s="178">
        <f t="shared" si="74"/>
        <v>2330</v>
      </c>
      <c r="B2334" s="178" vm="1768">
        <f ca="1"/>
        <v>45597</v>
      </c>
      <c r="C2334" s="178" vm="1769">
        <f ca="1"/>
        <v>106.21</v>
      </c>
      <c r="D2334" s="178" vm="1770">
        <f ca="1"/>
        <v>108</v>
      </c>
      <c r="E2334" s="178" vm="1439">
        <f ca="1"/>
        <v>108.71</v>
      </c>
      <c r="F2334" s="178" vm="1771">
        <f ca="1"/>
        <v>105.7</v>
      </c>
      <c r="G2334" s="178" vm="1772">
        <f ca="1"/>
        <v>1880424</v>
      </c>
      <c r="I2334" s="178">
        <f ca="1"/>
        <v>180</v>
      </c>
      <c r="J2334" s="180" vm="1766">
        <f ca="1"/>
        <v>42478</v>
      </c>
      <c r="K2334" s="180" vm="1622">
        <f ca="1"/>
        <v>9.83</v>
      </c>
      <c r="L2334" s="180" vm="803">
        <f ca="1"/>
        <v>9.68</v>
      </c>
      <c r="M2334" s="180" vm="659">
        <f ca="1"/>
        <v>9.89</v>
      </c>
      <c r="N2334" s="180" vm="1369">
        <f ca="1"/>
        <v>9.66</v>
      </c>
      <c r="O2334" s="180" vm="1767">
        <f ca="1"/>
        <v>409369</v>
      </c>
      <c r="Q2334" s="182">
        <f t="shared" ca="1" si="73"/>
        <v>1.7445285934648568E-2</v>
      </c>
    </row>
    <row r="2335" spans="1:17" x14ac:dyDescent="0.25">
      <c r="A2335" s="178">
        <f t="shared" si="74"/>
        <v>2331</v>
      </c>
      <c r="B2335" s="178" vm="1760">
        <f ca="1"/>
        <v>45600</v>
      </c>
      <c r="C2335" s="178" vm="1761">
        <f ca="1"/>
        <v>106.29</v>
      </c>
      <c r="D2335" s="178" vm="1762">
        <f ca="1"/>
        <v>105.29</v>
      </c>
      <c r="E2335" s="178" vm="1763">
        <f ca="1"/>
        <v>108.25</v>
      </c>
      <c r="F2335" s="178" vm="1764">
        <f ca="1"/>
        <v>105.13</v>
      </c>
      <c r="G2335" s="178" vm="1765">
        <f ca="1"/>
        <v>1253504</v>
      </c>
      <c r="I2335" s="178">
        <f ca="1"/>
        <v>179</v>
      </c>
      <c r="J2335" s="180" vm="1757">
        <f ca="1"/>
        <v>42475</v>
      </c>
      <c r="K2335" s="180" vm="1369">
        <f ca="1"/>
        <v>9.66</v>
      </c>
      <c r="L2335" s="180" vm="759">
        <f ca="1"/>
        <v>9.74</v>
      </c>
      <c r="M2335" s="180" vm="1758">
        <f ca="1"/>
        <v>9.7600999999999996</v>
      </c>
      <c r="N2335" s="180" vm="1141">
        <f ca="1"/>
        <v>9.56</v>
      </c>
      <c r="O2335" s="180" vm="1759">
        <f ca="1"/>
        <v>749678</v>
      </c>
      <c r="Q2335" s="182">
        <f t="shared" ca="1" si="73"/>
        <v>-8.2474694300171143E-3</v>
      </c>
    </row>
    <row r="2336" spans="1:17" x14ac:dyDescent="0.25">
      <c r="A2336" s="178">
        <f t="shared" si="74"/>
        <v>2332</v>
      </c>
      <c r="B2336" s="178" vm="1751">
        <f ca="1"/>
        <v>45601</v>
      </c>
      <c r="C2336" s="178" vm="1752">
        <f ca="1"/>
        <v>105.22</v>
      </c>
      <c r="D2336" s="178" vm="1753">
        <f ca="1"/>
        <v>106.01</v>
      </c>
      <c r="E2336" s="178" vm="1754">
        <f ca="1"/>
        <v>106.7231</v>
      </c>
      <c r="F2336" s="178" vm="1755">
        <f ca="1"/>
        <v>104.67</v>
      </c>
      <c r="G2336" s="178" vm="1756">
        <f ca="1"/>
        <v>1615597</v>
      </c>
      <c r="I2336" s="178">
        <f ca="1"/>
        <v>178</v>
      </c>
      <c r="J2336" s="180" vm="1749">
        <f ca="1"/>
        <v>42474</v>
      </c>
      <c r="K2336" s="180" vm="759">
        <f ca="1"/>
        <v>9.74</v>
      </c>
      <c r="L2336" s="180" vm="1171">
        <f ca="1"/>
        <v>9.25</v>
      </c>
      <c r="M2336" s="180" vm="1469">
        <f ca="1"/>
        <v>9.77</v>
      </c>
      <c r="N2336" s="180" vm="1295">
        <f ca="1"/>
        <v>9.2100000000000009</v>
      </c>
      <c r="O2336" s="180" vm="1750">
        <f ca="1"/>
        <v>990990</v>
      </c>
      <c r="Q2336" s="182">
        <f t="shared" ca="1" si="73"/>
        <v>7.3476359942608982E-2</v>
      </c>
    </row>
    <row r="2337" spans="1:17" x14ac:dyDescent="0.25">
      <c r="A2337" s="178">
        <f t="shared" si="74"/>
        <v>2333</v>
      </c>
      <c r="B2337" s="178" vm="1745">
        <f ca="1"/>
        <v>45602</v>
      </c>
      <c r="C2337" s="178" vm="299">
        <f ca="1"/>
        <v>102.74</v>
      </c>
      <c r="D2337" s="178" vm="1746">
        <f ca="1"/>
        <v>106.47499999999999</v>
      </c>
      <c r="E2337" s="178" vm="1095">
        <f ca="1"/>
        <v>107.8</v>
      </c>
      <c r="F2337" s="178" vm="1747">
        <f ca="1"/>
        <v>101.14</v>
      </c>
      <c r="G2337" s="178" vm="1748">
        <f ca="1"/>
        <v>2382251</v>
      </c>
      <c r="I2337" s="178">
        <f ca="1"/>
        <v>177</v>
      </c>
      <c r="J2337" s="180" vm="1742">
        <f ca="1"/>
        <v>42473</v>
      </c>
      <c r="K2337" s="180" vm="1181">
        <f ca="1"/>
        <v>9.0500000000000007</v>
      </c>
      <c r="L2337" s="180" vm="1330">
        <f ca="1"/>
        <v>9.1</v>
      </c>
      <c r="M2337" s="180" vm="1743">
        <f ca="1"/>
        <v>9.11</v>
      </c>
      <c r="N2337" s="180" vm="1213">
        <f ca="1"/>
        <v>8.85</v>
      </c>
      <c r="O2337" s="180" vm="1744">
        <f ca="1"/>
        <v>652607</v>
      </c>
      <c r="Q2337" s="182">
        <f t="shared" ca="1" si="73"/>
        <v>3.0288350064809701E-2</v>
      </c>
    </row>
    <row r="2338" spans="1:17" x14ac:dyDescent="0.25">
      <c r="A2338" s="178">
        <f t="shared" si="74"/>
        <v>2334</v>
      </c>
      <c r="B2338" s="178" vm="1736">
        <f ca="1"/>
        <v>45603</v>
      </c>
      <c r="C2338" s="178" vm="1737">
        <f ca="1"/>
        <v>101.86</v>
      </c>
      <c r="D2338" s="178" vm="1738">
        <f ca="1"/>
        <v>102.5</v>
      </c>
      <c r="E2338" s="178" vm="1739">
        <f ca="1"/>
        <v>105.14</v>
      </c>
      <c r="F2338" s="178" vm="1740">
        <f ca="1"/>
        <v>101.5</v>
      </c>
      <c r="G2338" s="178" vm="1741">
        <f ca="1"/>
        <v>1792940</v>
      </c>
      <c r="I2338" s="178">
        <f ca="1"/>
        <v>176</v>
      </c>
      <c r="J2338" s="180" vm="1732">
        <f ca="1"/>
        <v>42472</v>
      </c>
      <c r="K2338" s="180" vm="1733">
        <f ca="1"/>
        <v>8.7799999999999994</v>
      </c>
      <c r="L2338" s="180" vm="1235">
        <f ca="1"/>
        <v>8.69</v>
      </c>
      <c r="M2338" s="180" vm="1341">
        <f ca="1"/>
        <v>8.8699999999999992</v>
      </c>
      <c r="N2338" s="180" vm="1734">
        <f ca="1"/>
        <v>8.44</v>
      </c>
      <c r="O2338" s="180" vm="1735">
        <f ca="1"/>
        <v>443936</v>
      </c>
      <c r="Q2338" s="182">
        <f t="shared" ca="1" si="73"/>
        <v>1.1454878974766386E-2</v>
      </c>
    </row>
    <row r="2339" spans="1:17" x14ac:dyDescent="0.25">
      <c r="A2339" s="178">
        <f t="shared" si="74"/>
        <v>2335</v>
      </c>
      <c r="B2339" s="178" vm="1727">
        <f ca="1"/>
        <v>45604</v>
      </c>
      <c r="C2339" s="178" vm="1711">
        <f ca="1"/>
        <v>101.3</v>
      </c>
      <c r="D2339" s="178" vm="1728">
        <f ca="1"/>
        <v>101.57</v>
      </c>
      <c r="E2339" s="178" vm="1729">
        <f ca="1"/>
        <v>101.99</v>
      </c>
      <c r="F2339" s="178" vm="1730">
        <f ca="1"/>
        <v>99.53</v>
      </c>
      <c r="G2339" s="178" vm="1731">
        <f ca="1"/>
        <v>1836388</v>
      </c>
      <c r="I2339" s="178">
        <f ca="1"/>
        <v>175</v>
      </c>
      <c r="J2339" s="180" vm="1724">
        <f ca="1"/>
        <v>42471</v>
      </c>
      <c r="K2339" s="180" vm="1725">
        <f ca="1"/>
        <v>8.68</v>
      </c>
      <c r="L2339" s="180" vm="1256">
        <f ca="1"/>
        <v>8.76</v>
      </c>
      <c r="M2339" s="180" vm="1245">
        <f ca="1"/>
        <v>8.9700000000000006</v>
      </c>
      <c r="N2339" s="180" vm="1725">
        <f ca="1"/>
        <v>8.68</v>
      </c>
      <c r="O2339" s="180" vm="1726">
        <f ca="1"/>
        <v>443006</v>
      </c>
      <c r="Q2339" s="182">
        <f t="shared" ca="1" si="73"/>
        <v>-6.8886609951853799E-3</v>
      </c>
    </row>
    <row r="2340" spans="1:17" x14ac:dyDescent="0.25">
      <c r="A2340" s="178">
        <f t="shared" si="74"/>
        <v>2336</v>
      </c>
      <c r="B2340" s="178" vm="1718">
        <f ca="1"/>
        <v>45607</v>
      </c>
      <c r="C2340" s="178" vm="1719">
        <f ca="1"/>
        <v>102.85</v>
      </c>
      <c r="D2340" s="178" vm="1720">
        <f ca="1"/>
        <v>102.26</v>
      </c>
      <c r="E2340" s="178" vm="1721">
        <f ca="1"/>
        <v>104.28</v>
      </c>
      <c r="F2340" s="178" vm="1722">
        <f ca="1"/>
        <v>101.9</v>
      </c>
      <c r="G2340" s="178" vm="1723">
        <f ca="1"/>
        <v>1457850</v>
      </c>
      <c r="I2340" s="178">
        <f ca="1"/>
        <v>174</v>
      </c>
      <c r="J2340" s="180" vm="1713">
        <f ca="1"/>
        <v>42468</v>
      </c>
      <c r="K2340" s="180" vm="1193">
        <f ca="1"/>
        <v>8.74</v>
      </c>
      <c r="L2340" s="180" vm="1714">
        <f ca="1"/>
        <v>8.93</v>
      </c>
      <c r="M2340" s="180" vm="1715">
        <f ca="1"/>
        <v>9.0488999999999997</v>
      </c>
      <c r="N2340" s="180" vm="1716">
        <f ca="1"/>
        <v>8.66</v>
      </c>
      <c r="O2340" s="180" vm="1717">
        <f ca="1"/>
        <v>695752</v>
      </c>
      <c r="Q2340" s="182">
        <f t="shared" ca="1" si="73"/>
        <v>-1.9264051815273874E-2</v>
      </c>
    </row>
    <row r="2341" spans="1:17" x14ac:dyDescent="0.25">
      <c r="A2341" s="178">
        <f t="shared" si="74"/>
        <v>2337</v>
      </c>
      <c r="B2341" s="178" vm="1709">
        <f ca="1"/>
        <v>45608</v>
      </c>
      <c r="C2341" s="178" vm="1710">
        <f ca="1"/>
        <v>101.98</v>
      </c>
      <c r="D2341" s="178" vm="215">
        <f ca="1"/>
        <v>103.12</v>
      </c>
      <c r="E2341" s="178" vm="147">
        <f ca="1"/>
        <v>103.9</v>
      </c>
      <c r="F2341" s="178" vm="1711">
        <f ca="1"/>
        <v>101.3</v>
      </c>
      <c r="G2341" s="178" vm="1712">
        <f ca="1"/>
        <v>1191367</v>
      </c>
      <c r="I2341" s="178">
        <f ca="1"/>
        <v>173</v>
      </c>
      <c r="J2341" s="180" vm="1707">
        <f ca="1"/>
        <v>42467</v>
      </c>
      <c r="K2341" s="180" vm="1285">
        <f ca="1"/>
        <v>8.91</v>
      </c>
      <c r="L2341" s="180" vm="1286">
        <f ca="1"/>
        <v>9.01</v>
      </c>
      <c r="M2341" s="180" vm="804">
        <f ca="1"/>
        <v>9.26</v>
      </c>
      <c r="N2341" s="180" vm="1213">
        <f ca="1"/>
        <v>8.85</v>
      </c>
      <c r="O2341" s="180" vm="1708">
        <f ca="1"/>
        <v>435376</v>
      </c>
      <c r="Q2341" s="182">
        <f t="shared" ca="1" si="73"/>
        <v>-1.1160830137528509E-2</v>
      </c>
    </row>
    <row r="2342" spans="1:17" x14ac:dyDescent="0.25">
      <c r="A2342" s="178">
        <f t="shared" si="74"/>
        <v>2338</v>
      </c>
      <c r="B2342" s="178" vm="1704">
        <f ca="1"/>
        <v>45609</v>
      </c>
      <c r="C2342" s="178" vm="1219">
        <f ca="1"/>
        <v>98.96</v>
      </c>
      <c r="D2342" s="178" vm="1705">
        <f ca="1"/>
        <v>100.75</v>
      </c>
      <c r="E2342" s="178" vm="345">
        <f ca="1"/>
        <v>102.6</v>
      </c>
      <c r="F2342" s="178" vm="1666">
        <f ca="1"/>
        <v>98.59</v>
      </c>
      <c r="G2342" s="178" vm="1706">
        <f ca="1"/>
        <v>1730975</v>
      </c>
      <c r="I2342" s="178">
        <f ca="1"/>
        <v>172</v>
      </c>
      <c r="J2342" s="180" vm="1701">
        <f ca="1"/>
        <v>42466</v>
      </c>
      <c r="K2342" s="180" vm="1286">
        <f ca="1"/>
        <v>9.01</v>
      </c>
      <c r="L2342" s="180" vm="1663">
        <f ca="1"/>
        <v>9.19</v>
      </c>
      <c r="M2342" s="180" vm="1350">
        <f ca="1"/>
        <v>9.27</v>
      </c>
      <c r="N2342" s="180" vm="1702">
        <f ca="1"/>
        <v>8.8450000000000006</v>
      </c>
      <c r="O2342" s="180" vm="1703">
        <f ca="1"/>
        <v>628972</v>
      </c>
      <c r="Q2342" s="182">
        <f t="shared" ca="1" si="73"/>
        <v>-1.8692133012152522E-2</v>
      </c>
    </row>
    <row r="2343" spans="1:17" x14ac:dyDescent="0.25">
      <c r="A2343" s="178">
        <f t="shared" si="74"/>
        <v>2339</v>
      </c>
      <c r="B2343" s="178" vm="1696">
        <f ca="1"/>
        <v>45610</v>
      </c>
      <c r="C2343" s="178" vm="1697">
        <f ca="1"/>
        <v>99.86</v>
      </c>
      <c r="D2343" s="178" vm="1698">
        <f ca="1"/>
        <v>99.65</v>
      </c>
      <c r="E2343" s="178" vm="309">
        <f ca="1"/>
        <v>101.7</v>
      </c>
      <c r="F2343" s="178" vm="1699">
        <f ca="1"/>
        <v>98.68</v>
      </c>
      <c r="G2343" s="178" vm="1700">
        <f ca="1"/>
        <v>1809700</v>
      </c>
      <c r="I2343" s="178">
        <f ca="1"/>
        <v>171</v>
      </c>
      <c r="J2343" s="180" vm="1693">
        <f ca="1"/>
        <v>42465</v>
      </c>
      <c r="K2343" s="180" vm="1694">
        <f ca="1"/>
        <v>9.18</v>
      </c>
      <c r="L2343" s="180" vm="1330">
        <f ca="1"/>
        <v>9.1</v>
      </c>
      <c r="M2343" s="180" vm="1397">
        <f ca="1"/>
        <v>9.34</v>
      </c>
      <c r="N2343" s="180" vm="1267">
        <f ca="1"/>
        <v>8.9499999999999993</v>
      </c>
      <c r="O2343" s="180" vm="1695">
        <f ca="1"/>
        <v>594537</v>
      </c>
      <c r="Q2343" s="182">
        <f t="shared" ca="1" si="73"/>
        <v>1.0899183640256005E-3</v>
      </c>
    </row>
    <row r="2344" spans="1:17" x14ac:dyDescent="0.25">
      <c r="A2344" s="178">
        <f t="shared" si="74"/>
        <v>2340</v>
      </c>
      <c r="B2344" s="178" vm="1688">
        <f ca="1"/>
        <v>45611</v>
      </c>
      <c r="C2344" s="178" vm="1689">
        <f ca="1"/>
        <v>97.78</v>
      </c>
      <c r="D2344" s="178" vm="1690">
        <f ca="1"/>
        <v>100.72</v>
      </c>
      <c r="E2344" s="178" vm="1691">
        <f ca="1"/>
        <v>100.9641</v>
      </c>
      <c r="F2344" s="178" vm="1681">
        <f ca="1"/>
        <v>97.43</v>
      </c>
      <c r="G2344" s="178" vm="1692">
        <f ca="1"/>
        <v>1373750</v>
      </c>
      <c r="I2344" s="178">
        <f ca="1"/>
        <v>170</v>
      </c>
      <c r="J2344" s="180" vm="1685">
        <f ca="1"/>
        <v>42464</v>
      </c>
      <c r="K2344" s="180" vm="1182">
        <f ca="1"/>
        <v>9.17</v>
      </c>
      <c r="L2344" s="180" vm="1435">
        <f ca="1"/>
        <v>9.36</v>
      </c>
      <c r="M2344" s="180" vm="1686">
        <f ca="1"/>
        <v>9.49</v>
      </c>
      <c r="N2344" s="180" vm="1182">
        <f ca="1"/>
        <v>9.17</v>
      </c>
      <c r="O2344" s="180" vm="1687">
        <f ca="1"/>
        <v>597592</v>
      </c>
      <c r="Q2344" s="182">
        <f t="shared" ca="1" si="73"/>
        <v>-2.477240300758474E-2</v>
      </c>
    </row>
    <row r="2345" spans="1:17" x14ac:dyDescent="0.25">
      <c r="A2345" s="178">
        <f t="shared" si="74"/>
        <v>2341</v>
      </c>
      <c r="B2345" s="178" vm="1680">
        <f ca="1"/>
        <v>45614</v>
      </c>
      <c r="C2345" s="178" vm="617">
        <f ca="1"/>
        <v>96.51</v>
      </c>
      <c r="D2345" s="178" vm="1681">
        <f ca="1"/>
        <v>97.43</v>
      </c>
      <c r="E2345" s="178" vm="1682">
        <f ca="1"/>
        <v>98.254999999999995</v>
      </c>
      <c r="F2345" s="178" vm="1683">
        <f ca="1"/>
        <v>95.784999999999997</v>
      </c>
      <c r="G2345" s="178" vm="1684">
        <f ca="1"/>
        <v>1258541</v>
      </c>
      <c r="I2345" s="178">
        <f ca="1"/>
        <v>169</v>
      </c>
      <c r="J2345" s="180" vm="1678">
        <f ca="1"/>
        <v>42461</v>
      </c>
      <c r="K2345" s="180" vm="802">
        <f ca="1"/>
        <v>9.4</v>
      </c>
      <c r="L2345" s="180" vm="836">
        <f ca="1"/>
        <v>9.5500000000000007</v>
      </c>
      <c r="M2345" s="180" vm="779">
        <f ca="1"/>
        <v>9.67</v>
      </c>
      <c r="N2345" s="180" vm="1150">
        <f ca="1"/>
        <v>9.1300000000000008</v>
      </c>
      <c r="O2345" s="180" vm="1679">
        <f ca="1"/>
        <v>696000</v>
      </c>
      <c r="Q2345" s="182">
        <f t="shared" ca="1" si="73"/>
        <v>-2.313457540165674E-2</v>
      </c>
    </row>
    <row r="2346" spans="1:17" x14ac:dyDescent="0.25">
      <c r="A2346" s="178">
        <f t="shared" si="74"/>
        <v>2342</v>
      </c>
      <c r="B2346" s="178" vm="1674">
        <f ca="1"/>
        <v>45615</v>
      </c>
      <c r="C2346" s="178" vm="652">
        <f ca="1"/>
        <v>97.98</v>
      </c>
      <c r="D2346" s="178" vm="1675">
        <f ca="1"/>
        <v>95.32</v>
      </c>
      <c r="E2346" s="178" vm="687">
        <f ca="1"/>
        <v>99.5</v>
      </c>
      <c r="F2346" s="178" vm="1676">
        <f ca="1"/>
        <v>95.045699999999997</v>
      </c>
      <c r="G2346" s="178" vm="1677">
        <f ca="1"/>
        <v>1487453</v>
      </c>
      <c r="I2346" s="178">
        <f ca="1"/>
        <v>168</v>
      </c>
      <c r="J2346" s="180" vm="1671">
        <f ca="1"/>
        <v>42460</v>
      </c>
      <c r="K2346" s="180" vm="1407">
        <f ca="1"/>
        <v>9.6199999999999992</v>
      </c>
      <c r="L2346" s="180" vm="1398">
        <f ca="1"/>
        <v>9.24</v>
      </c>
      <c r="M2346" s="180" vm="1479">
        <f ca="1"/>
        <v>9.7899999999999991</v>
      </c>
      <c r="N2346" s="180" vm="1672">
        <f ca="1"/>
        <v>9.2243999999999993</v>
      </c>
      <c r="O2346" s="180" vm="1673">
        <f ca="1"/>
        <v>1231738</v>
      </c>
      <c r="Q2346" s="182">
        <f t="shared" ca="1" si="73"/>
        <v>4.5728328310019467E-2</v>
      </c>
    </row>
    <row r="2347" spans="1:17" x14ac:dyDescent="0.25">
      <c r="A2347" s="178">
        <f t="shared" si="74"/>
        <v>2343</v>
      </c>
      <c r="B2347" s="178" vm="1665">
        <f ca="1"/>
        <v>45616</v>
      </c>
      <c r="C2347" s="178" vm="1666">
        <f ca="1"/>
        <v>98.59</v>
      </c>
      <c r="D2347" s="178" vm="1667">
        <f ca="1"/>
        <v>97.31</v>
      </c>
      <c r="E2347" s="178" vm="1668">
        <f ca="1"/>
        <v>99.63</v>
      </c>
      <c r="F2347" s="178" vm="1669">
        <f ca="1"/>
        <v>97.12</v>
      </c>
      <c r="G2347" s="178" vm="1670">
        <f ca="1"/>
        <v>1202344</v>
      </c>
      <c r="I2347" s="178">
        <f ca="1"/>
        <v>167</v>
      </c>
      <c r="J2347" s="180" vm="1662">
        <f ca="1"/>
        <v>42459</v>
      </c>
      <c r="K2347" s="180" vm="1663">
        <f ca="1"/>
        <v>9.19</v>
      </c>
      <c r="L2347" s="180" vm="1546">
        <f ca="1"/>
        <v>9.51</v>
      </c>
      <c r="M2347" s="180" vm="824">
        <f ca="1"/>
        <v>9.61</v>
      </c>
      <c r="N2347" s="180" vm="1182">
        <f ca="1"/>
        <v>9.17</v>
      </c>
      <c r="O2347" s="180" vm="1664">
        <f ca="1"/>
        <v>571338</v>
      </c>
      <c r="Q2347" s="182">
        <f t="shared" ca="1" si="73"/>
        <v>-3.4227940189703272E-2</v>
      </c>
    </row>
    <row r="2348" spans="1:17" x14ac:dyDescent="0.25">
      <c r="A2348" s="178">
        <f t="shared" si="74"/>
        <v>2344</v>
      </c>
      <c r="B2348" s="178" vm="1656">
        <f ca="1"/>
        <v>45617</v>
      </c>
      <c r="C2348" s="178" vm="1657">
        <f ca="1"/>
        <v>101.81</v>
      </c>
      <c r="D2348" s="178" vm="1658">
        <f ca="1"/>
        <v>98.98</v>
      </c>
      <c r="E2348" s="178" vm="1659">
        <f ca="1"/>
        <v>102.4</v>
      </c>
      <c r="F2348" s="178" vm="1660">
        <f ca="1"/>
        <v>97.292100000000005</v>
      </c>
      <c r="G2348" s="178" vm="1661">
        <f ca="1"/>
        <v>1479260</v>
      </c>
      <c r="I2348" s="178">
        <f ca="1"/>
        <v>166</v>
      </c>
      <c r="J2348" s="180" vm="1654">
        <f ca="1"/>
        <v>42458</v>
      </c>
      <c r="K2348" s="180" vm="1546">
        <f ca="1"/>
        <v>9.51</v>
      </c>
      <c r="L2348" s="180" vm="1158">
        <f ca="1"/>
        <v>8.84</v>
      </c>
      <c r="M2348" s="180" vm="1546">
        <f ca="1"/>
        <v>9.51</v>
      </c>
      <c r="N2348" s="180" vm="1256">
        <f ca="1"/>
        <v>8.76</v>
      </c>
      <c r="O2348" s="180" vm="1655">
        <f ca="1"/>
        <v>1757988</v>
      </c>
      <c r="Q2348" s="182">
        <f t="shared" ca="1" si="73"/>
        <v>7.4188861941430331E-2</v>
      </c>
    </row>
    <row r="2349" spans="1:17" x14ac:dyDescent="0.25">
      <c r="A2349" s="178">
        <f t="shared" si="74"/>
        <v>2345</v>
      </c>
      <c r="B2349" s="178" vm="1650">
        <f ca="1"/>
        <v>45618</v>
      </c>
      <c r="C2349" s="178" vm="1651">
        <f ca="1"/>
        <v>106.08</v>
      </c>
      <c r="D2349" s="178" vm="330">
        <f ca="1"/>
        <v>103.8</v>
      </c>
      <c r="E2349" s="178" vm="1652">
        <f ca="1"/>
        <v>107.73</v>
      </c>
      <c r="F2349" s="178" vm="110">
        <f ca="1"/>
        <v>103.75</v>
      </c>
      <c r="G2349" s="178" vm="1653">
        <f ca="1"/>
        <v>1921879</v>
      </c>
      <c r="I2349" s="178">
        <f ca="1"/>
        <v>165</v>
      </c>
      <c r="J2349" s="180" vm="1648">
        <f ca="1"/>
        <v>42457</v>
      </c>
      <c r="K2349" s="180" vm="1321">
        <f ca="1"/>
        <v>8.83</v>
      </c>
      <c r="L2349" s="180" vm="1295">
        <f ca="1"/>
        <v>9.2100000000000009</v>
      </c>
      <c r="M2349" s="180" vm="1295">
        <f ca="1"/>
        <v>9.2100000000000009</v>
      </c>
      <c r="N2349" s="180" vm="1247">
        <f ca="1"/>
        <v>8.67</v>
      </c>
      <c r="O2349" s="180" vm="1649">
        <f ca="1"/>
        <v>1120320</v>
      </c>
      <c r="Q2349" s="182">
        <f t="shared" ca="1" si="73"/>
        <v>-4.2134835651346965E-2</v>
      </c>
    </row>
    <row r="2350" spans="1:17" x14ac:dyDescent="0.25">
      <c r="A2350" s="178">
        <f t="shared" si="74"/>
        <v>2346</v>
      </c>
      <c r="B2350" s="178" vm="1642">
        <f ca="1"/>
        <v>45621</v>
      </c>
      <c r="C2350" s="178" vm="1643">
        <f ca="1"/>
        <v>108.53</v>
      </c>
      <c r="D2350" s="178" vm="1644">
        <f ca="1"/>
        <v>107.44</v>
      </c>
      <c r="E2350" s="178" vm="1645">
        <f ca="1"/>
        <v>109.64</v>
      </c>
      <c r="F2350" s="178" vm="1646">
        <f ca="1"/>
        <v>107.11</v>
      </c>
      <c r="G2350" s="178" vm="1647">
        <f ca="1"/>
        <v>2041985</v>
      </c>
      <c r="I2350" s="178">
        <f ca="1"/>
        <v>164</v>
      </c>
      <c r="J2350" s="180" vm="1638">
        <f ca="1"/>
        <v>42453</v>
      </c>
      <c r="K2350" s="180" vm="1295">
        <f ca="1"/>
        <v>9.2100000000000009</v>
      </c>
      <c r="L2350" s="180" vm="1639">
        <f ca="1"/>
        <v>9.31</v>
      </c>
      <c r="M2350" s="180" vm="1640">
        <f ca="1"/>
        <v>9.35</v>
      </c>
      <c r="N2350" s="180" vm="1182">
        <f ca="1"/>
        <v>9.17</v>
      </c>
      <c r="O2350" s="180" vm="1641">
        <f ca="1"/>
        <v>595591</v>
      </c>
      <c r="Q2350" s="182">
        <f t="shared" ca="1" si="73"/>
        <v>-1.294516459203685E-2</v>
      </c>
    </row>
    <row r="2351" spans="1:17" x14ac:dyDescent="0.25">
      <c r="A2351" s="178">
        <f t="shared" si="74"/>
        <v>2347</v>
      </c>
      <c r="B2351" s="178" vm="1632">
        <f ca="1"/>
        <v>45622</v>
      </c>
      <c r="C2351" s="178" vm="1633">
        <f ca="1"/>
        <v>104.06</v>
      </c>
      <c r="D2351" s="178" vm="1634">
        <f ca="1"/>
        <v>108.08</v>
      </c>
      <c r="E2351" s="178" vm="1635">
        <f ca="1"/>
        <v>108.22</v>
      </c>
      <c r="F2351" s="178" vm="1636">
        <f ca="1"/>
        <v>104.03</v>
      </c>
      <c r="G2351" s="178" vm="1637">
        <f ca="1"/>
        <v>1313112</v>
      </c>
      <c r="I2351" s="178">
        <f ca="1"/>
        <v>163</v>
      </c>
      <c r="J2351" s="180" vm="1629">
        <f ca="1"/>
        <v>42452</v>
      </c>
      <c r="K2351" s="180" vm="789">
        <f ca="1"/>
        <v>9.33</v>
      </c>
      <c r="L2351" s="180" vm="1133">
        <f ca="1"/>
        <v>9.65</v>
      </c>
      <c r="M2351" s="180" vm="1133">
        <f ca="1"/>
        <v>9.65</v>
      </c>
      <c r="N2351" s="180" vm="1630">
        <f ca="1"/>
        <v>9.2799999999999994</v>
      </c>
      <c r="O2351" s="180" vm="1631">
        <f ca="1"/>
        <v>517961</v>
      </c>
      <c r="Q2351" s="182">
        <f t="shared" ca="1" si="73"/>
        <v>-3.8890870650084654E-2</v>
      </c>
    </row>
    <row r="2352" spans="1:17" x14ac:dyDescent="0.25">
      <c r="A2352" s="178">
        <f t="shared" si="74"/>
        <v>2348</v>
      </c>
      <c r="B2352" s="178" vm="1625">
        <f ca="1"/>
        <v>45623</v>
      </c>
      <c r="C2352" s="178" vm="1617">
        <f ca="1"/>
        <v>105.6</v>
      </c>
      <c r="D2352" s="178" vm="1030">
        <f ca="1"/>
        <v>105.21</v>
      </c>
      <c r="E2352" s="178" vm="1626">
        <f ca="1"/>
        <v>107.28</v>
      </c>
      <c r="F2352" s="178" vm="1627">
        <f ca="1"/>
        <v>105.0699</v>
      </c>
      <c r="G2352" s="178" vm="1628">
        <f ca="1"/>
        <v>1849084</v>
      </c>
      <c r="I2352" s="178">
        <f ca="1"/>
        <v>162</v>
      </c>
      <c r="J2352" s="180" vm="1621">
        <f ca="1"/>
        <v>42451</v>
      </c>
      <c r="K2352" s="180" vm="1417">
        <f ca="1"/>
        <v>9.6999999999999993</v>
      </c>
      <c r="L2352" s="180" vm="814">
        <f ca="1"/>
        <v>9.8000000000000007</v>
      </c>
      <c r="M2352" s="180" vm="1622">
        <f ca="1"/>
        <v>9.83</v>
      </c>
      <c r="N2352" s="180" vm="1623">
        <f ca="1"/>
        <v>9.48</v>
      </c>
      <c r="O2352" s="180" vm="1624">
        <f ca="1"/>
        <v>467223</v>
      </c>
      <c r="Q2352" s="182">
        <f t="shared" ca="1" si="73"/>
        <v>-1.2295236857037466E-2</v>
      </c>
    </row>
    <row r="2353" spans="1:17" x14ac:dyDescent="0.25">
      <c r="A2353" s="178">
        <f t="shared" si="74"/>
        <v>2349</v>
      </c>
      <c r="B2353" s="178" vm="1616">
        <f ca="1"/>
        <v>45625</v>
      </c>
      <c r="C2353" s="178" vm="1617">
        <f ca="1"/>
        <v>105.6</v>
      </c>
      <c r="D2353" s="178" vm="873">
        <f ca="1"/>
        <v>105.99</v>
      </c>
      <c r="E2353" s="178" vm="1618">
        <f ca="1"/>
        <v>106.7364</v>
      </c>
      <c r="F2353" s="178" vm="1619">
        <f ca="1"/>
        <v>104.56</v>
      </c>
      <c r="G2353" s="178" vm="1620">
        <f ca="1"/>
        <v>760643</v>
      </c>
      <c r="I2353" s="178">
        <f ca="1"/>
        <v>161</v>
      </c>
      <c r="J2353" s="180" vm="1613">
        <f ca="1"/>
        <v>42450</v>
      </c>
      <c r="K2353" s="180" vm="1597">
        <f ca="1"/>
        <v>9.82</v>
      </c>
      <c r="L2353" s="180" vm="1614">
        <f ca="1"/>
        <v>9.9600000000000009</v>
      </c>
      <c r="M2353" s="180" vm="846">
        <f ca="1"/>
        <v>10.119999999999999</v>
      </c>
      <c r="N2353" s="180" vm="1151">
        <f ca="1"/>
        <v>9.75</v>
      </c>
      <c r="O2353" s="180" vm="1615">
        <f ca="1"/>
        <v>488878</v>
      </c>
      <c r="Q2353" s="182">
        <f t="shared" ca="1" si="73"/>
        <v>-2.1159479607469559E-2</v>
      </c>
    </row>
    <row r="2354" spans="1:17" x14ac:dyDescent="0.25">
      <c r="A2354" s="178">
        <f t="shared" si="74"/>
        <v>2350</v>
      </c>
      <c r="B2354" s="178" vm="1609">
        <f ca="1"/>
        <v>45628</v>
      </c>
      <c r="C2354" s="178" vm="1381">
        <f ca="1"/>
        <v>109.68</v>
      </c>
      <c r="D2354" s="178" vm="1610">
        <f ca="1"/>
        <v>106.24</v>
      </c>
      <c r="E2354" s="178" vm="180">
        <f ca="1"/>
        <v>110.18</v>
      </c>
      <c r="F2354" s="178" vm="1611">
        <f ca="1"/>
        <v>105.83</v>
      </c>
      <c r="G2354" s="178" vm="1612">
        <f ca="1"/>
        <v>1417558</v>
      </c>
      <c r="I2354" s="178">
        <f ca="1"/>
        <v>160</v>
      </c>
      <c r="J2354" s="180" vm="1606">
        <f ca="1"/>
        <v>42447</v>
      </c>
      <c r="K2354" s="180" vm="768">
        <f ca="1"/>
        <v>10.029999999999999</v>
      </c>
      <c r="L2354" s="180" vm="1607">
        <f ca="1"/>
        <v>9.8800000000000008</v>
      </c>
      <c r="M2354" s="180" vm="770">
        <f ca="1"/>
        <v>10.1</v>
      </c>
      <c r="N2354" s="180" vm="771">
        <f ca="1"/>
        <v>9.8699999999999992</v>
      </c>
      <c r="O2354" s="180" vm="1608">
        <f ca="1"/>
        <v>993765</v>
      </c>
      <c r="Q2354" s="182">
        <f t="shared" ca="1" si="73"/>
        <v>2.1159479607469486E-2</v>
      </c>
    </row>
    <row r="2355" spans="1:17" x14ac:dyDescent="0.25">
      <c r="A2355" s="178">
        <f t="shared" si="74"/>
        <v>2351</v>
      </c>
      <c r="B2355" s="178" vm="1600">
        <f ca="1"/>
        <v>45629</v>
      </c>
      <c r="C2355" s="178" vm="1601">
        <f ca="1"/>
        <v>111.25</v>
      </c>
      <c r="D2355" s="178" vm="1602">
        <f ca="1"/>
        <v>109.8</v>
      </c>
      <c r="E2355" s="178" vm="1603">
        <f ca="1"/>
        <v>111.63</v>
      </c>
      <c r="F2355" s="178" vm="1604">
        <f ca="1"/>
        <v>107.61</v>
      </c>
      <c r="G2355" s="178" vm="1605">
        <f ca="1"/>
        <v>1344800</v>
      </c>
      <c r="I2355" s="178">
        <f ca="1"/>
        <v>159</v>
      </c>
      <c r="J2355" s="180" vm="1596">
        <f ca="1"/>
        <v>42446</v>
      </c>
      <c r="K2355" s="180" vm="1597">
        <f ca="1"/>
        <v>9.82</v>
      </c>
      <c r="L2355" s="180" vm="1598">
        <f ca="1"/>
        <v>9.52</v>
      </c>
      <c r="M2355" s="180" vm="659">
        <f ca="1"/>
        <v>9.89</v>
      </c>
      <c r="N2355" s="180" vm="1598">
        <f ca="1"/>
        <v>9.52</v>
      </c>
      <c r="O2355" s="180" vm="1599">
        <f ca="1"/>
        <v>596190</v>
      </c>
      <c r="Q2355" s="182">
        <f t="shared" ca="1" si="73"/>
        <v>2.8927636906179426E-2</v>
      </c>
    </row>
    <row r="2356" spans="1:17" x14ac:dyDescent="0.25">
      <c r="A2356" s="178">
        <f t="shared" si="74"/>
        <v>2352</v>
      </c>
      <c r="B2356" s="178" vm="1590">
        <f ca="1"/>
        <v>45630</v>
      </c>
      <c r="C2356" s="178" vm="1591">
        <f ca="1"/>
        <v>113.28</v>
      </c>
      <c r="D2356" s="178" vm="1592">
        <f ca="1"/>
        <v>111.33</v>
      </c>
      <c r="E2356" s="178" vm="1593">
        <f ca="1"/>
        <v>114.03</v>
      </c>
      <c r="F2356" s="178" vm="1594">
        <f ca="1"/>
        <v>111.23009999999999</v>
      </c>
      <c r="G2356" s="178" vm="1595">
        <f ca="1"/>
        <v>1231667</v>
      </c>
      <c r="I2356" s="178">
        <f ca="1"/>
        <v>158</v>
      </c>
      <c r="J2356" s="180" vm="1586">
        <f ca="1"/>
        <v>42445</v>
      </c>
      <c r="K2356" s="180" vm="780">
        <f ca="1"/>
        <v>9.5399999999999991</v>
      </c>
      <c r="L2356" s="180" vm="1587">
        <f ca="1"/>
        <v>9.64</v>
      </c>
      <c r="M2356" s="180" vm="1417">
        <f ca="1"/>
        <v>9.6999999999999993</v>
      </c>
      <c r="N2356" s="180" vm="1588">
        <f ca="1"/>
        <v>9.44</v>
      </c>
      <c r="O2356" s="180" vm="1589">
        <f ca="1"/>
        <v>511953</v>
      </c>
      <c r="Q2356" s="182">
        <f t="shared" ca="1" si="73"/>
        <v>-1.1464429890699486E-2</v>
      </c>
    </row>
    <row r="2357" spans="1:17" x14ac:dyDescent="0.25">
      <c r="A2357" s="178">
        <f t="shared" si="74"/>
        <v>2353</v>
      </c>
      <c r="B2357" s="178" vm="1580">
        <f ca="1"/>
        <v>45631</v>
      </c>
      <c r="C2357" s="178" vm="1581">
        <f ca="1"/>
        <v>109.91</v>
      </c>
      <c r="D2357" s="178" vm="1582">
        <f ca="1"/>
        <v>113.25</v>
      </c>
      <c r="E2357" s="178" vm="1583">
        <f ca="1"/>
        <v>113.455</v>
      </c>
      <c r="F2357" s="178" vm="1584">
        <f ca="1"/>
        <v>109.53959999999999</v>
      </c>
      <c r="G2357" s="178" vm="1585">
        <f ca="1"/>
        <v>1208906</v>
      </c>
      <c r="I2357" s="178">
        <f ca="1"/>
        <v>157</v>
      </c>
      <c r="J2357" s="180" vm="1577">
        <f ca="1"/>
        <v>42444</v>
      </c>
      <c r="K2357" s="180" vm="1133">
        <f ca="1"/>
        <v>9.65</v>
      </c>
      <c r="L2357" s="180" vm="1578">
        <f ca="1"/>
        <v>9.7100000000000009</v>
      </c>
      <c r="M2357" s="180" vm="1408">
        <f ca="1"/>
        <v>9.86</v>
      </c>
      <c r="N2357" s="180" vm="1142">
        <f ca="1"/>
        <v>9.5</v>
      </c>
      <c r="O2357" s="180" vm="1579">
        <f ca="1"/>
        <v>545128</v>
      </c>
      <c r="Q2357" s="182">
        <f t="shared" ca="1" si="73"/>
        <v>-1.2358550703796736E-2</v>
      </c>
    </row>
    <row r="2358" spans="1:17" x14ac:dyDescent="0.25">
      <c r="A2358" s="178">
        <f t="shared" si="74"/>
        <v>2354</v>
      </c>
      <c r="B2358" s="178" vm="1572">
        <f ca="1"/>
        <v>45632</v>
      </c>
      <c r="C2358" s="178" vm="1573">
        <f ca="1"/>
        <v>109.75</v>
      </c>
      <c r="D2358" s="178" vm="1574">
        <f ca="1"/>
        <v>111.77</v>
      </c>
      <c r="E2358" s="178" vm="1575">
        <f ca="1"/>
        <v>112.45</v>
      </c>
      <c r="F2358" s="178" vm="24">
        <f ca="1"/>
        <v>109.56</v>
      </c>
      <c r="G2358" s="178" vm="1576">
        <f ca="1"/>
        <v>1035367</v>
      </c>
      <c r="I2358" s="178">
        <f ca="1"/>
        <v>156</v>
      </c>
      <c r="J2358" s="180" vm="1570">
        <f ca="1"/>
        <v>42443</v>
      </c>
      <c r="K2358" s="180" vm="1469">
        <f ca="1"/>
        <v>9.77</v>
      </c>
      <c r="L2358" s="180" vm="1123">
        <f ca="1"/>
        <v>9.81</v>
      </c>
      <c r="M2358" s="180" vm="1408">
        <f ca="1"/>
        <v>9.86</v>
      </c>
      <c r="N2358" s="180" vm="1407">
        <f ca="1"/>
        <v>9.6199999999999992</v>
      </c>
      <c r="O2358" s="180" vm="1571">
        <f ca="1"/>
        <v>658907</v>
      </c>
      <c r="Q2358" s="182">
        <f t="shared" ca="1" si="73"/>
        <v>9.2545647662056665E-3</v>
      </c>
    </row>
    <row r="2359" spans="1:17" x14ac:dyDescent="0.25">
      <c r="A2359" s="178">
        <f t="shared" si="74"/>
        <v>2355</v>
      </c>
      <c r="B2359" s="178" vm="1565">
        <f ca="1"/>
        <v>45635</v>
      </c>
      <c r="C2359" s="178" vm="881">
        <f ca="1"/>
        <v>110.59</v>
      </c>
      <c r="D2359" s="178" vm="1566">
        <f ca="1"/>
        <v>110.12</v>
      </c>
      <c r="E2359" s="178" vm="1567">
        <f ca="1"/>
        <v>112</v>
      </c>
      <c r="F2359" s="178" vm="1568">
        <f ca="1"/>
        <v>108.5</v>
      </c>
      <c r="G2359" s="178" vm="1569">
        <f ca="1"/>
        <v>1423292</v>
      </c>
      <c r="I2359" s="178">
        <f ca="1"/>
        <v>155</v>
      </c>
      <c r="J2359" s="180" vm="1563">
        <f ca="1"/>
        <v>42440</v>
      </c>
      <c r="K2359" s="180" vm="803">
        <f ca="1"/>
        <v>9.68</v>
      </c>
      <c r="L2359" s="180" vm="1305">
        <f ca="1"/>
        <v>9.02</v>
      </c>
      <c r="M2359" s="180" vm="803">
        <f ca="1"/>
        <v>9.68</v>
      </c>
      <c r="N2359" s="180" vm="1267">
        <f ca="1"/>
        <v>8.9499999999999993</v>
      </c>
      <c r="O2359" s="180" vm="1564">
        <f ca="1"/>
        <v>860582</v>
      </c>
      <c r="Q2359" s="182">
        <f t="shared" ca="1" si="73"/>
        <v>8.4010624550391405E-2</v>
      </c>
    </row>
    <row r="2360" spans="1:17" x14ac:dyDescent="0.25">
      <c r="A2360" s="178">
        <f t="shared" si="74"/>
        <v>2356</v>
      </c>
      <c r="B2360" s="178" vm="1558">
        <f ca="1"/>
        <v>45636</v>
      </c>
      <c r="C2360" s="178" vm="1559">
        <f ca="1"/>
        <v>111.44</v>
      </c>
      <c r="D2360" s="178" vm="1560">
        <f ca="1"/>
        <v>110.84</v>
      </c>
      <c r="E2360" s="178" vm="1514">
        <f ca="1"/>
        <v>113.1</v>
      </c>
      <c r="F2360" s="178" vm="1561">
        <f ca="1"/>
        <v>110.22</v>
      </c>
      <c r="G2360" s="178" vm="1562">
        <f ca="1"/>
        <v>1172507</v>
      </c>
      <c r="I2360" s="178">
        <f ca="1"/>
        <v>154</v>
      </c>
      <c r="J2360" s="180" vm="1554">
        <f ca="1"/>
        <v>42439</v>
      </c>
      <c r="K2360" s="180" vm="1555">
        <f ca="1"/>
        <v>8.9</v>
      </c>
      <c r="L2360" s="180" vm="1350">
        <f ca="1"/>
        <v>9.27</v>
      </c>
      <c r="M2360" s="180" vm="1397">
        <f ca="1"/>
        <v>9.34</v>
      </c>
      <c r="N2360" s="180" vm="1556">
        <f ca="1"/>
        <v>8.7449999999999992</v>
      </c>
      <c r="O2360" s="180" vm="1557">
        <f ca="1"/>
        <v>923734</v>
      </c>
      <c r="Q2360" s="182">
        <f t="shared" ca="1" si="73"/>
        <v>-3.6407771776666646E-2</v>
      </c>
    </row>
    <row r="2361" spans="1:17" x14ac:dyDescent="0.25">
      <c r="A2361" s="178">
        <f t="shared" si="74"/>
        <v>2357</v>
      </c>
      <c r="B2361" s="178" vm="1549">
        <f ca="1"/>
        <v>45637</v>
      </c>
      <c r="C2361" s="178" vm="1550">
        <f ca="1"/>
        <v>113.37</v>
      </c>
      <c r="D2361" s="178" vm="1422">
        <f ca="1"/>
        <v>112.4</v>
      </c>
      <c r="E2361" s="178" vm="1551">
        <f ca="1"/>
        <v>114.07</v>
      </c>
      <c r="F2361" s="178" vm="1552">
        <f ca="1"/>
        <v>112.32</v>
      </c>
      <c r="G2361" s="178" vm="1553">
        <f ca="1"/>
        <v>1444222</v>
      </c>
      <c r="I2361" s="178">
        <f ca="1"/>
        <v>153</v>
      </c>
      <c r="J2361" s="180" vm="1545">
        <f ca="1"/>
        <v>42438</v>
      </c>
      <c r="K2361" s="180" vm="1159">
        <f ca="1"/>
        <v>9.23</v>
      </c>
      <c r="L2361" s="180" vm="826">
        <f ca="1"/>
        <v>9.4499999999999993</v>
      </c>
      <c r="M2361" s="180" vm="1546">
        <f ca="1"/>
        <v>9.51</v>
      </c>
      <c r="N2361" s="180" vm="1547">
        <f ca="1"/>
        <v>9.1050000000000004</v>
      </c>
      <c r="O2361" s="180" vm="1548">
        <f ca="1"/>
        <v>530519</v>
      </c>
      <c r="Q2361" s="182">
        <f t="shared" ca="1" si="73"/>
        <v>-2.1437048130605294E-2</v>
      </c>
    </row>
    <row r="2362" spans="1:17" x14ac:dyDescent="0.25">
      <c r="A2362" s="178">
        <f t="shared" si="74"/>
        <v>2358</v>
      </c>
      <c r="B2362" s="178" vm="1539">
        <f ca="1"/>
        <v>45638</v>
      </c>
      <c r="C2362" s="178" vm="1540">
        <f ca="1"/>
        <v>112.94</v>
      </c>
      <c r="D2362" s="178" vm="1541">
        <f ca="1"/>
        <v>113.08</v>
      </c>
      <c r="E2362" s="178" vm="1542">
        <f ca="1"/>
        <v>113.96</v>
      </c>
      <c r="F2362" s="178" vm="1543">
        <f ca="1"/>
        <v>112.3</v>
      </c>
      <c r="G2362" s="178" vm="1544">
        <f ca="1"/>
        <v>1067718</v>
      </c>
      <c r="I2362" s="178">
        <f ca="1"/>
        <v>152</v>
      </c>
      <c r="J2362" s="180" vm="1535">
        <f ca="1"/>
        <v>42437</v>
      </c>
      <c r="K2362" s="180" vm="1536">
        <f ca="1"/>
        <v>9.43</v>
      </c>
      <c r="L2362" s="180" vm="746">
        <f ca="1"/>
        <v>9.9700000000000006</v>
      </c>
      <c r="M2362" s="180" vm="1537">
        <f ca="1"/>
        <v>10.01</v>
      </c>
      <c r="N2362" s="180" vm="1434">
        <f ca="1"/>
        <v>9.39</v>
      </c>
      <c r="O2362" s="180" vm="1538">
        <f ca="1"/>
        <v>896425</v>
      </c>
      <c r="Q2362" s="182">
        <f t="shared" ca="1" si="73"/>
        <v>-5.7688496015096097E-2</v>
      </c>
    </row>
    <row r="2363" spans="1:17" x14ac:dyDescent="0.25">
      <c r="A2363" s="178">
        <f t="shared" si="74"/>
        <v>2359</v>
      </c>
      <c r="B2363" s="178" vm="1529">
        <f ca="1"/>
        <v>45639</v>
      </c>
      <c r="C2363" s="178" vm="1530">
        <f ca="1"/>
        <v>111.72</v>
      </c>
      <c r="D2363" s="178" vm="1531">
        <f ca="1"/>
        <v>113.21</v>
      </c>
      <c r="E2363" s="178" vm="1532">
        <f ca="1"/>
        <v>113.34480000000001</v>
      </c>
      <c r="F2363" s="178" vm="1533">
        <f ca="1"/>
        <v>110.33</v>
      </c>
      <c r="G2363" s="178" vm="1534">
        <f ca="1"/>
        <v>1095839</v>
      </c>
      <c r="I2363" s="178">
        <f ca="1"/>
        <v>151</v>
      </c>
      <c r="J2363" s="180" vm="1526">
        <f ca="1"/>
        <v>42436</v>
      </c>
      <c r="K2363" s="180" vm="1518">
        <f ca="1"/>
        <v>9.99</v>
      </c>
      <c r="L2363" s="180" vm="1123">
        <f ca="1"/>
        <v>9.81</v>
      </c>
      <c r="M2363" s="180" vm="1527">
        <f ca="1"/>
        <v>10.06</v>
      </c>
      <c r="N2363" s="180" vm="1123">
        <f ca="1"/>
        <v>9.81</v>
      </c>
      <c r="O2363" s="180" vm="1528">
        <f ca="1"/>
        <v>716907</v>
      </c>
      <c r="Q2363" s="182">
        <f t="shared" ca="1" si="73"/>
        <v>9.0498355199178562E-3</v>
      </c>
    </row>
    <row r="2364" spans="1:17" x14ac:dyDescent="0.25">
      <c r="A2364" s="178">
        <f t="shared" si="74"/>
        <v>2360</v>
      </c>
      <c r="B2364" s="178" vm="1522">
        <f ca="1"/>
        <v>45642</v>
      </c>
      <c r="C2364" s="178" vm="1363">
        <f ca="1"/>
        <v>108.96</v>
      </c>
      <c r="D2364" s="178" vm="1523">
        <f ca="1"/>
        <v>111.34</v>
      </c>
      <c r="E2364" s="178" vm="1524">
        <f ca="1"/>
        <v>112.99</v>
      </c>
      <c r="F2364" s="178" vm="1112">
        <f ca="1"/>
        <v>108.88</v>
      </c>
      <c r="G2364" s="178" vm="1525">
        <f ca="1"/>
        <v>1498689</v>
      </c>
      <c r="I2364" s="178">
        <f ca="1"/>
        <v>150</v>
      </c>
      <c r="J2364" s="180" vm="1517">
        <f ca="1"/>
        <v>42433</v>
      </c>
      <c r="K2364" s="180" vm="758">
        <f ca="1"/>
        <v>9.9</v>
      </c>
      <c r="L2364" s="180" vm="1518">
        <f ca="1"/>
        <v>9.99</v>
      </c>
      <c r="M2364" s="180" vm="1519">
        <f ca="1"/>
        <v>10.138</v>
      </c>
      <c r="N2364" s="180" vm="1520">
        <f ca="1"/>
        <v>9.7723999999999993</v>
      </c>
      <c r="O2364" s="180" vm="1521">
        <f ca="1"/>
        <v>806549</v>
      </c>
      <c r="Q2364" s="182">
        <f t="shared" ca="1" si="73"/>
        <v>-1.30458448332998E-2</v>
      </c>
    </row>
    <row r="2365" spans="1:17" x14ac:dyDescent="0.25">
      <c r="A2365" s="178">
        <f t="shared" si="74"/>
        <v>2361</v>
      </c>
      <c r="B2365" s="178" vm="1511">
        <f ca="1"/>
        <v>45643</v>
      </c>
      <c r="C2365" s="178" vm="1512">
        <f ca="1"/>
        <v>111.55</v>
      </c>
      <c r="D2365" s="178" vm="1513">
        <f ca="1"/>
        <v>109</v>
      </c>
      <c r="E2365" s="178" vm="1514">
        <f ca="1"/>
        <v>113.1</v>
      </c>
      <c r="F2365" s="178" vm="1515">
        <f ca="1"/>
        <v>108.66249999999999</v>
      </c>
      <c r="G2365" s="178" vm="1516">
        <f ca="1"/>
        <v>1353297</v>
      </c>
      <c r="I2365" s="178">
        <f ca="1"/>
        <v>149</v>
      </c>
      <c r="J2365" s="180" vm="1508">
        <f ca="1"/>
        <v>42432</v>
      </c>
      <c r="K2365" s="180" vm="768">
        <f ca="1"/>
        <v>10.029999999999999</v>
      </c>
      <c r="L2365" s="180" vm="813">
        <f ca="1"/>
        <v>9.7799999999999994</v>
      </c>
      <c r="M2365" s="180" vm="1509">
        <f ca="1"/>
        <v>10.08</v>
      </c>
      <c r="N2365" s="180" vm="813">
        <f ca="1"/>
        <v>9.7799999999999994</v>
      </c>
      <c r="O2365" s="180" vm="1510">
        <f ca="1"/>
        <v>1230265</v>
      </c>
      <c r="Q2365" s="182">
        <f t="shared" ca="1" si="73"/>
        <v>1.8109146789846573E-2</v>
      </c>
    </row>
    <row r="2366" spans="1:17" x14ac:dyDescent="0.25">
      <c r="A2366" s="178">
        <f t="shared" si="74"/>
        <v>2362</v>
      </c>
      <c r="B2366" s="178" vm="1502">
        <f ca="1"/>
        <v>45644</v>
      </c>
      <c r="C2366" s="178" vm="1503">
        <f ca="1"/>
        <v>106.85</v>
      </c>
      <c r="D2366" s="178" vm="1504">
        <f ca="1"/>
        <v>111.73</v>
      </c>
      <c r="E2366" s="178" vm="1505">
        <f ca="1"/>
        <v>112.27</v>
      </c>
      <c r="F2366" s="178" vm="1506">
        <f ca="1"/>
        <v>106.46</v>
      </c>
      <c r="G2366" s="178" vm="1507">
        <f ca="1"/>
        <v>1491951</v>
      </c>
      <c r="I2366" s="178">
        <f ca="1"/>
        <v>148</v>
      </c>
      <c r="J2366" s="180" vm="1498">
        <f ca="1"/>
        <v>42431</v>
      </c>
      <c r="K2366" s="180" vm="825">
        <f ca="1"/>
        <v>9.85</v>
      </c>
      <c r="L2366" s="180" vm="1499">
        <f ca="1"/>
        <v>9.0399999999999991</v>
      </c>
      <c r="M2366" s="180" vm="1500">
        <f ca="1"/>
        <v>10.16</v>
      </c>
      <c r="N2366" s="180" vm="1267">
        <f ca="1"/>
        <v>8.9499999999999993</v>
      </c>
      <c r="O2366" s="180" vm="1501">
        <f ca="1"/>
        <v>2262008</v>
      </c>
      <c r="Q2366" s="182">
        <f t="shared" ca="1" si="73"/>
        <v>7.4811069717938813E-2</v>
      </c>
    </row>
    <row r="2367" spans="1:17" x14ac:dyDescent="0.25">
      <c r="A2367" s="178">
        <f t="shared" si="74"/>
        <v>2363</v>
      </c>
      <c r="B2367" s="178" vm="1492">
        <f ca="1"/>
        <v>45645</v>
      </c>
      <c r="C2367" s="178" vm="1493">
        <f ca="1"/>
        <v>105.68</v>
      </c>
      <c r="D2367" s="178" vm="1494">
        <f ca="1"/>
        <v>108.39</v>
      </c>
      <c r="E2367" s="178" vm="1495">
        <f ca="1"/>
        <v>109.36</v>
      </c>
      <c r="F2367" s="178" vm="1496">
        <f ca="1"/>
        <v>104.625</v>
      </c>
      <c r="G2367" s="178" vm="1497">
        <f ca="1"/>
        <v>1271304</v>
      </c>
      <c r="I2367" s="178">
        <f ca="1"/>
        <v>147</v>
      </c>
      <c r="J2367" s="180" vm="1489">
        <f ca="1"/>
        <v>42430</v>
      </c>
      <c r="K2367" s="180" vm="1387">
        <f ca="1"/>
        <v>9.14</v>
      </c>
      <c r="L2367" s="180" vm="789">
        <f ca="1"/>
        <v>9.33</v>
      </c>
      <c r="M2367" s="180" vm="803">
        <f ca="1"/>
        <v>9.68</v>
      </c>
      <c r="N2367" s="180" vm="1490">
        <f ca="1"/>
        <v>8.0850000000000009</v>
      </c>
      <c r="O2367" s="180" vm="1491">
        <f ca="1"/>
        <v>4013606</v>
      </c>
      <c r="Q2367" s="182">
        <f t="shared" ca="1" si="73"/>
        <v>-6.8701071076360282E-2</v>
      </c>
    </row>
    <row r="2368" spans="1:17" x14ac:dyDescent="0.25">
      <c r="A2368" s="178">
        <f t="shared" si="74"/>
        <v>2364</v>
      </c>
      <c r="B2368" s="178" vm="1483">
        <f ca="1"/>
        <v>45646</v>
      </c>
      <c r="C2368" s="178" vm="1484">
        <f ca="1"/>
        <v>111.86</v>
      </c>
      <c r="D2368" s="178" vm="1485">
        <f ca="1"/>
        <v>105.26</v>
      </c>
      <c r="E2368" s="178" vm="1486">
        <f ca="1"/>
        <v>113</v>
      </c>
      <c r="F2368" s="178" vm="1487">
        <f ca="1"/>
        <v>104.4665</v>
      </c>
      <c r="G2368" s="178" vm="1488">
        <f ca="1"/>
        <v>2773766</v>
      </c>
      <c r="I2368" s="178">
        <f ca="1"/>
        <v>146</v>
      </c>
      <c r="J2368" s="180" vm="1478">
        <f ca="1"/>
        <v>42429</v>
      </c>
      <c r="K2368" s="180" vm="1479">
        <f ca="1"/>
        <v>9.7899999999999991</v>
      </c>
      <c r="L2368" s="180" vm="759">
        <f ca="1"/>
        <v>9.74</v>
      </c>
      <c r="M2368" s="180" vm="1480">
        <f ca="1"/>
        <v>10.059900000000001</v>
      </c>
      <c r="N2368" s="180" vm="1481">
        <f ca="1"/>
        <v>9.73</v>
      </c>
      <c r="O2368" s="180" vm="1482">
        <f ca="1"/>
        <v>884004</v>
      </c>
      <c r="Q2368" s="182">
        <f t="shared" ca="1" si="73"/>
        <v>2.0449904877276478E-3</v>
      </c>
    </row>
    <row r="2369" spans="1:17" x14ac:dyDescent="0.25">
      <c r="A2369" s="178">
        <f t="shared" si="74"/>
        <v>2365</v>
      </c>
      <c r="B2369" s="178" vm="1473">
        <f ca="1"/>
        <v>45649</v>
      </c>
      <c r="C2369" s="178" vm="1465">
        <f ca="1"/>
        <v>113.27</v>
      </c>
      <c r="D2369" s="178" vm="1474">
        <f ca="1"/>
        <v>111.31</v>
      </c>
      <c r="E2369" s="178" vm="1475">
        <f ca="1"/>
        <v>115.38500000000001</v>
      </c>
      <c r="F2369" s="178" vm="1476">
        <f ca="1"/>
        <v>111.14</v>
      </c>
      <c r="G2369" s="178" vm="1477">
        <f ca="1"/>
        <v>1354560</v>
      </c>
      <c r="I2369" s="178">
        <f ca="1"/>
        <v>145</v>
      </c>
      <c r="J2369" s="180" vm="1468">
        <f ca="1"/>
        <v>42426</v>
      </c>
      <c r="K2369" s="180" vm="1469">
        <f ca="1"/>
        <v>9.77</v>
      </c>
      <c r="L2369" s="180" vm="758">
        <f ca="1"/>
        <v>9.9</v>
      </c>
      <c r="M2369" s="180" vm="1470">
        <f ca="1"/>
        <v>9.91</v>
      </c>
      <c r="N2369" s="180" vm="1471">
        <f ca="1"/>
        <v>9.6549999999999994</v>
      </c>
      <c r="O2369" s="180" vm="1472">
        <f ca="1"/>
        <v>723596</v>
      </c>
      <c r="Q2369" s="182">
        <f t="shared" ca="1" si="73"/>
        <v>-9.1697025598526556E-3</v>
      </c>
    </row>
    <row r="2370" spans="1:17" x14ac:dyDescent="0.25">
      <c r="A2370" s="178">
        <f t="shared" si="74"/>
        <v>2366</v>
      </c>
      <c r="B2370" s="178" vm="1463">
        <f ca="1"/>
        <v>45650</v>
      </c>
      <c r="C2370" s="178" vm="1464">
        <f ca="1"/>
        <v>112.28</v>
      </c>
      <c r="D2370" s="178" vm="1465">
        <f ca="1"/>
        <v>113.27</v>
      </c>
      <c r="E2370" s="178" vm="1466">
        <f ca="1"/>
        <v>113.495</v>
      </c>
      <c r="F2370" s="178" vm="1411">
        <f ca="1"/>
        <v>110.8</v>
      </c>
      <c r="G2370" s="178" vm="1467">
        <f ca="1"/>
        <v>483625</v>
      </c>
      <c r="I2370" s="178">
        <f ca="1"/>
        <v>144</v>
      </c>
      <c r="J2370" s="180" vm="1461">
        <f ca="1"/>
        <v>42425</v>
      </c>
      <c r="K2370" s="180" vm="1408">
        <f ca="1"/>
        <v>9.86</v>
      </c>
      <c r="L2370" s="180" vm="737">
        <f ca="1"/>
        <v>9.6</v>
      </c>
      <c r="M2370" s="180" vm="758">
        <f ca="1"/>
        <v>9.9</v>
      </c>
      <c r="N2370" s="180" vm="1312">
        <f ca="1"/>
        <v>9.32</v>
      </c>
      <c r="O2370" s="180" vm="1462">
        <f ca="1"/>
        <v>718144</v>
      </c>
      <c r="Q2370" s="182">
        <f t="shared" ca="1" si="73"/>
        <v>3.1945014121904952E-2</v>
      </c>
    </row>
    <row r="2371" spans="1:17" x14ac:dyDescent="0.25">
      <c r="A2371" s="178">
        <f t="shared" si="74"/>
        <v>2367</v>
      </c>
      <c r="B2371" s="178" vm="1455">
        <f ca="1"/>
        <v>45652</v>
      </c>
      <c r="C2371" s="178" vm="1456">
        <f ca="1"/>
        <v>112.95</v>
      </c>
      <c r="D2371" s="178" vm="1457">
        <f ca="1"/>
        <v>112.09</v>
      </c>
      <c r="E2371" s="178" vm="1458">
        <f ca="1"/>
        <v>113.78</v>
      </c>
      <c r="F2371" s="178" vm="1459">
        <f ca="1"/>
        <v>111.765</v>
      </c>
      <c r="G2371" s="178" vm="1460">
        <f ca="1"/>
        <v>980164</v>
      </c>
      <c r="I2371" s="178">
        <f ca="1"/>
        <v>143</v>
      </c>
      <c r="J2371" s="180" vm="1452">
        <f ca="1"/>
        <v>42424</v>
      </c>
      <c r="K2371" s="180" vm="836">
        <f ca="1"/>
        <v>9.5500000000000007</v>
      </c>
      <c r="L2371" s="180" vm="1453">
        <f ca="1"/>
        <v>9.09</v>
      </c>
      <c r="M2371" s="180" vm="1436">
        <f ca="1"/>
        <v>9.58</v>
      </c>
      <c r="N2371" s="180" vm="1453">
        <f ca="1"/>
        <v>9.09</v>
      </c>
      <c r="O2371" s="180" vm="1454">
        <f ca="1"/>
        <v>848805</v>
      </c>
      <c r="Q2371" s="182">
        <f t="shared" ca="1" si="73"/>
        <v>3.083710583455088E-2</v>
      </c>
    </row>
    <row r="2372" spans="1:17" x14ac:dyDescent="0.25">
      <c r="A2372" s="178">
        <f t="shared" si="74"/>
        <v>2368</v>
      </c>
      <c r="B2372" s="178" vm="1446">
        <f ca="1"/>
        <v>45653</v>
      </c>
      <c r="C2372" s="178" vm="1447">
        <f ca="1"/>
        <v>110.72</v>
      </c>
      <c r="D2372" s="178" vm="1448">
        <f ca="1"/>
        <v>112.46</v>
      </c>
      <c r="E2372" s="178" vm="1449">
        <f ca="1"/>
        <v>114.16</v>
      </c>
      <c r="F2372" s="178" vm="1450">
        <f ca="1"/>
        <v>110.63</v>
      </c>
      <c r="G2372" s="178" vm="1451">
        <f ca="1"/>
        <v>930381</v>
      </c>
      <c r="I2372" s="178">
        <f ca="1"/>
        <v>142</v>
      </c>
      <c r="J2372" s="180" vm="1443">
        <f ca="1"/>
        <v>42423</v>
      </c>
      <c r="K2372" s="180" vm="804">
        <f ca="1"/>
        <v>9.26</v>
      </c>
      <c r="L2372" s="180" vm="802">
        <f ca="1"/>
        <v>9.4</v>
      </c>
      <c r="M2372" s="180" vm="1444">
        <f ca="1"/>
        <v>9.5299999999999994</v>
      </c>
      <c r="N2372" s="180" vm="1172">
        <f ca="1"/>
        <v>8.8000000000000007</v>
      </c>
      <c r="O2372" s="180" vm="1445">
        <f ca="1"/>
        <v>1215890</v>
      </c>
      <c r="Q2372" s="182">
        <f t="shared" ca="1" si="73"/>
        <v>-1.3941244562083632E-2</v>
      </c>
    </row>
    <row r="2373" spans="1:17" x14ac:dyDescent="0.25">
      <c r="A2373" s="178">
        <f t="shared" si="74"/>
        <v>2369</v>
      </c>
      <c r="B2373" s="178" vm="1438">
        <f ca="1"/>
        <v>45656</v>
      </c>
      <c r="C2373" s="178" vm="1439">
        <f ca="1"/>
        <v>108.71</v>
      </c>
      <c r="D2373" s="178" vm="1440">
        <f ca="1"/>
        <v>109.45</v>
      </c>
      <c r="E2373" s="178" vm="1441">
        <f ca="1"/>
        <v>109.92</v>
      </c>
      <c r="F2373" s="178" vm="926">
        <f ca="1"/>
        <v>106.82</v>
      </c>
      <c r="G2373" s="178" vm="1442">
        <f ca="1"/>
        <v>1057832</v>
      </c>
      <c r="I2373" s="178">
        <f ca="1"/>
        <v>141</v>
      </c>
      <c r="J2373" s="180" vm="1433">
        <f ca="1"/>
        <v>42422</v>
      </c>
      <c r="K2373" s="180" vm="1434">
        <f ca="1"/>
        <v>9.39</v>
      </c>
      <c r="L2373" s="180" vm="1435">
        <f ca="1"/>
        <v>9.36</v>
      </c>
      <c r="M2373" s="180" vm="1436">
        <f ca="1"/>
        <v>9.58</v>
      </c>
      <c r="N2373" s="180" vm="815">
        <f ca="1"/>
        <v>9.3000000000000007</v>
      </c>
      <c r="O2373" s="180" vm="1437">
        <f ca="1"/>
        <v>808691</v>
      </c>
      <c r="Q2373" s="182">
        <f t="shared" ca="1" si="73"/>
        <v>5.3390409794203276E-3</v>
      </c>
    </row>
    <row r="2374" spans="1:17" x14ac:dyDescent="0.25">
      <c r="A2374" s="178">
        <f t="shared" si="74"/>
        <v>2370</v>
      </c>
      <c r="B2374" s="178" vm="1428">
        <f ca="1"/>
        <v>45657</v>
      </c>
      <c r="C2374" s="178" vm="1429">
        <f ca="1"/>
        <v>109.53</v>
      </c>
      <c r="D2374" s="178" vm="1430">
        <f ca="1"/>
        <v>109.59</v>
      </c>
      <c r="E2374" s="178" vm="565">
        <f ca="1"/>
        <v>110.65</v>
      </c>
      <c r="F2374" s="178" vm="1431">
        <f ca="1"/>
        <v>108.68</v>
      </c>
      <c r="G2374" s="178" vm="1432">
        <f ca="1"/>
        <v>905476</v>
      </c>
      <c r="I2374" s="178">
        <f ca="1"/>
        <v>140</v>
      </c>
      <c r="J2374" s="180" vm="1425">
        <f ca="1"/>
        <v>42419</v>
      </c>
      <c r="K2374" s="180" vm="1397">
        <f ca="1"/>
        <v>9.34</v>
      </c>
      <c r="L2374" s="180" vm="1407">
        <f ca="1"/>
        <v>9.6199999999999992</v>
      </c>
      <c r="M2374" s="180" vm="1426">
        <f ca="1"/>
        <v>9.6850000000000005</v>
      </c>
      <c r="N2374" s="180" vm="815">
        <f ca="1"/>
        <v>9.3000000000000007</v>
      </c>
      <c r="O2374" s="180" vm="1427">
        <f ca="1"/>
        <v>757891</v>
      </c>
      <c r="Q2374" s="182">
        <f t="shared" ref="Q2374:Q2437" ca="1" si="75">LN(K2374/K2375)</f>
        <v>-3.2651663110143357E-2</v>
      </c>
    </row>
    <row r="2375" spans="1:17" x14ac:dyDescent="0.25">
      <c r="A2375" s="178">
        <f t="shared" ref="A2375:A2438" si="76">A2374+1</f>
        <v>2371</v>
      </c>
      <c r="B2375" s="178" vm="1419">
        <f ca="1"/>
        <v>45659</v>
      </c>
      <c r="C2375" s="178" vm="1420">
        <f ca="1"/>
        <v>110.03</v>
      </c>
      <c r="D2375" s="178" vm="1421">
        <f ca="1"/>
        <v>110.55</v>
      </c>
      <c r="E2375" s="178" vm="1422">
        <f ca="1"/>
        <v>112.4</v>
      </c>
      <c r="F2375" s="178" vm="1423">
        <f ca="1"/>
        <v>109.83</v>
      </c>
      <c r="G2375" s="178" vm="1424">
        <f ca="1"/>
        <v>934800</v>
      </c>
      <c r="I2375" s="178">
        <f ca="1"/>
        <v>139</v>
      </c>
      <c r="J2375" s="180" vm="1416">
        <f ca="1"/>
        <v>42418</v>
      </c>
      <c r="K2375" s="180" vm="1133">
        <f ca="1"/>
        <v>9.65</v>
      </c>
      <c r="L2375" s="180" vm="779">
        <f ca="1"/>
        <v>9.67</v>
      </c>
      <c r="M2375" s="180" vm="1417">
        <f ca="1"/>
        <v>9.6999999999999993</v>
      </c>
      <c r="N2375" s="180" vm="826">
        <f ca="1"/>
        <v>9.4499999999999993</v>
      </c>
      <c r="O2375" s="180" vm="1418">
        <f ca="1"/>
        <v>586592</v>
      </c>
      <c r="Q2375" s="182">
        <f t="shared" ca="1" si="75"/>
        <v>3.1136506732795752E-3</v>
      </c>
    </row>
    <row r="2376" spans="1:17" x14ac:dyDescent="0.25">
      <c r="A2376" s="178">
        <f t="shared" si="76"/>
        <v>2372</v>
      </c>
      <c r="B2376" s="178" vm="1410">
        <f ca="1"/>
        <v>45660</v>
      </c>
      <c r="C2376" s="178" vm="1411">
        <f ca="1"/>
        <v>110.8</v>
      </c>
      <c r="D2376" s="178" vm="1412">
        <f ca="1"/>
        <v>110.6</v>
      </c>
      <c r="E2376" s="178" vm="1413">
        <f ca="1"/>
        <v>111.735</v>
      </c>
      <c r="F2376" s="178" vm="1414">
        <f ca="1"/>
        <v>109.26</v>
      </c>
      <c r="G2376" s="178" vm="1415">
        <f ca="1"/>
        <v>729770</v>
      </c>
      <c r="I2376" s="178">
        <f ca="1"/>
        <v>138</v>
      </c>
      <c r="J2376" s="180" vm="1406">
        <f ca="1"/>
        <v>42417</v>
      </c>
      <c r="K2376" s="180" vm="1407">
        <f ca="1"/>
        <v>9.6199999999999992</v>
      </c>
      <c r="L2376" s="180" vm="1304">
        <f ca="1"/>
        <v>9.4600000000000009</v>
      </c>
      <c r="M2376" s="180" vm="1408">
        <f ca="1"/>
        <v>9.86</v>
      </c>
      <c r="N2376" s="180" vm="1304">
        <f ca="1"/>
        <v>9.4600000000000009</v>
      </c>
      <c r="O2376" s="180" vm="1409">
        <f ca="1"/>
        <v>705037</v>
      </c>
      <c r="Q2376" s="182">
        <f t="shared" ca="1" si="75"/>
        <v>2.9538012436863874E-2</v>
      </c>
    </row>
    <row r="2377" spans="1:17" x14ac:dyDescent="0.25">
      <c r="A2377" s="178">
        <f t="shared" si="76"/>
        <v>2373</v>
      </c>
      <c r="B2377" s="178" vm="1400">
        <f ca="1"/>
        <v>45663</v>
      </c>
      <c r="C2377" s="178" vm="1401">
        <f ca="1"/>
        <v>112.07</v>
      </c>
      <c r="D2377" s="178" vm="1402">
        <f ca="1"/>
        <v>112.8</v>
      </c>
      <c r="E2377" s="178" vm="1403">
        <f ca="1"/>
        <v>115.08</v>
      </c>
      <c r="F2377" s="178" vm="1404">
        <f ca="1"/>
        <v>111.24</v>
      </c>
      <c r="G2377" s="178" vm="1405">
        <f ca="1"/>
        <v>1264148</v>
      </c>
      <c r="I2377" s="178">
        <f ca="1"/>
        <v>137</v>
      </c>
      <c r="J2377" s="180" vm="1396">
        <f ca="1"/>
        <v>42416</v>
      </c>
      <c r="K2377" s="180" vm="1397">
        <f ca="1"/>
        <v>9.34</v>
      </c>
      <c r="L2377" s="180" vm="1398">
        <f ca="1"/>
        <v>9.24</v>
      </c>
      <c r="M2377" s="180" vm="802">
        <f ca="1"/>
        <v>9.4</v>
      </c>
      <c r="N2377" s="180" vm="1320">
        <f ca="1"/>
        <v>9.1199999999999992</v>
      </c>
      <c r="O2377" s="180" vm="1399">
        <f ca="1"/>
        <v>477115</v>
      </c>
      <c r="Q2377" s="182">
        <f t="shared" ca="1" si="75"/>
        <v>2.1645866774692508E-2</v>
      </c>
    </row>
    <row r="2378" spans="1:17" x14ac:dyDescent="0.25">
      <c r="A2378" s="178">
        <f t="shared" si="76"/>
        <v>2374</v>
      </c>
      <c r="B2378" s="178" vm="1391">
        <f ca="1"/>
        <v>45664</v>
      </c>
      <c r="C2378" s="178" vm="1392">
        <f ca="1"/>
        <v>111.06</v>
      </c>
      <c r="D2378" s="178" vm="1393">
        <f ca="1"/>
        <v>113.12</v>
      </c>
      <c r="E2378" s="178" vm="1394">
        <f ca="1"/>
        <v>113.81</v>
      </c>
      <c r="F2378" s="178" vm="1373">
        <f ca="1"/>
        <v>110.39</v>
      </c>
      <c r="G2378" s="178" vm="1395">
        <f ca="1"/>
        <v>861518</v>
      </c>
      <c r="I2378" s="178">
        <f ca="1"/>
        <v>136</v>
      </c>
      <c r="J2378" s="180" vm="1386">
        <f ca="1"/>
        <v>42412</v>
      </c>
      <c r="K2378" s="180" vm="1387">
        <f ca="1"/>
        <v>9.14</v>
      </c>
      <c r="L2378" s="180" vm="1332">
        <f ca="1"/>
        <v>8.86</v>
      </c>
      <c r="M2378" s="180" vm="1388">
        <f ca="1"/>
        <v>9.2200000000000006</v>
      </c>
      <c r="N2378" s="180" vm="1389">
        <f ca="1"/>
        <v>8.61</v>
      </c>
      <c r="O2378" s="180" vm="1390">
        <f ca="1"/>
        <v>867963</v>
      </c>
      <c r="Q2378" s="182">
        <f t="shared" ca="1" si="75"/>
        <v>4.1323579081967071E-2</v>
      </c>
    </row>
    <row r="2379" spans="1:17" x14ac:dyDescent="0.25">
      <c r="A2379" s="178">
        <f t="shared" si="76"/>
        <v>2375</v>
      </c>
      <c r="B2379" s="178" vm="1380">
        <f ca="1"/>
        <v>45665</v>
      </c>
      <c r="C2379" s="178" vm="1381">
        <f ca="1"/>
        <v>109.68</v>
      </c>
      <c r="D2379" s="178" vm="1382">
        <f ca="1"/>
        <v>109.42</v>
      </c>
      <c r="E2379" s="178" vm="1383">
        <f ca="1"/>
        <v>109.9875</v>
      </c>
      <c r="F2379" s="178" vm="1384">
        <f ca="1"/>
        <v>107.51</v>
      </c>
      <c r="G2379" s="178" vm="1385">
        <f ca="1"/>
        <v>808473</v>
      </c>
      <c r="I2379" s="178">
        <f ca="1"/>
        <v>135</v>
      </c>
      <c r="J2379" s="180" vm="1376">
        <f ca="1"/>
        <v>42411</v>
      </c>
      <c r="K2379" s="180" vm="1377">
        <f ca="1"/>
        <v>8.77</v>
      </c>
      <c r="L2379" s="180" vm="1311">
        <f ca="1"/>
        <v>9.06</v>
      </c>
      <c r="M2379" s="180" vm="1378">
        <f ca="1"/>
        <v>9.3550000000000004</v>
      </c>
      <c r="N2379" s="180" vm="1340">
        <f ca="1"/>
        <v>8.6</v>
      </c>
      <c r="O2379" s="180" vm="1379">
        <f ca="1"/>
        <v>590679</v>
      </c>
      <c r="Q2379" s="182">
        <f t="shared" ca="1" si="75"/>
        <v>-4.241707290333839E-2</v>
      </c>
    </row>
    <row r="2380" spans="1:17" x14ac:dyDescent="0.25">
      <c r="A2380" s="178">
        <f t="shared" si="76"/>
        <v>2376</v>
      </c>
      <c r="B2380" s="178" vm="1371">
        <f ca="1"/>
        <v>45667</v>
      </c>
      <c r="C2380" s="178" vm="1105">
        <f ca="1"/>
        <v>110.04</v>
      </c>
      <c r="D2380" s="178" vm="1372">
        <f ca="1"/>
        <v>107.99</v>
      </c>
      <c r="E2380" s="178" vm="1373">
        <f ca="1"/>
        <v>110.39</v>
      </c>
      <c r="F2380" s="178" vm="1374">
        <f ca="1"/>
        <v>107.405</v>
      </c>
      <c r="G2380" s="178" vm="1375">
        <f ca="1"/>
        <v>764703</v>
      </c>
      <c r="I2380" s="178">
        <f ca="1"/>
        <v>134</v>
      </c>
      <c r="J2380" s="180" vm="1367">
        <f ca="1"/>
        <v>42410</v>
      </c>
      <c r="K2380" s="180" vm="1368">
        <f ca="1"/>
        <v>9.15</v>
      </c>
      <c r="L2380" s="180" vm="804">
        <f ca="1"/>
        <v>9.26</v>
      </c>
      <c r="M2380" s="180" vm="1369">
        <f ca="1"/>
        <v>9.66</v>
      </c>
      <c r="N2380" s="180" vm="1368">
        <f ca="1"/>
        <v>9.15</v>
      </c>
      <c r="O2380" s="180" vm="1370">
        <f ca="1"/>
        <v>573438</v>
      </c>
      <c r="Q2380" s="182">
        <f t="shared" ca="1" si="75"/>
        <v>-6.5359709797855334E-3</v>
      </c>
    </row>
    <row r="2381" spans="1:17" x14ac:dyDescent="0.25">
      <c r="A2381" s="178">
        <f t="shared" si="76"/>
        <v>2377</v>
      </c>
      <c r="B2381" s="178" vm="1362">
        <f ca="1"/>
        <v>45670</v>
      </c>
      <c r="C2381" s="178" vm="1251">
        <f ca="1"/>
        <v>105.77</v>
      </c>
      <c r="D2381" s="178" vm="1363">
        <f ca="1"/>
        <v>108.96</v>
      </c>
      <c r="E2381" s="178" vm="1364">
        <f ca="1"/>
        <v>109.84</v>
      </c>
      <c r="F2381" s="178" vm="1365">
        <f ca="1"/>
        <v>103.69</v>
      </c>
      <c r="G2381" s="178" vm="1366">
        <f ca="1"/>
        <v>1545708</v>
      </c>
      <c r="I2381" s="178">
        <f ca="1"/>
        <v>133</v>
      </c>
      <c r="J2381" s="180" vm="1359">
        <f ca="1"/>
        <v>42409</v>
      </c>
      <c r="K2381" s="180" vm="1295">
        <f ca="1"/>
        <v>9.2100000000000009</v>
      </c>
      <c r="L2381" s="180" vm="1182">
        <f ca="1"/>
        <v>9.17</v>
      </c>
      <c r="M2381" s="180" vm="1304">
        <f ca="1"/>
        <v>9.4600000000000009</v>
      </c>
      <c r="N2381" s="180" vm="1360">
        <f ca="1"/>
        <v>8.57</v>
      </c>
      <c r="O2381" s="180" vm="1361">
        <f ca="1"/>
        <v>686495</v>
      </c>
      <c r="Q2381" s="182">
        <f t="shared" ca="1" si="75"/>
        <v>-6.4935293105481198E-3</v>
      </c>
    </row>
    <row r="2382" spans="1:17" x14ac:dyDescent="0.25">
      <c r="A2382" s="178">
        <f t="shared" si="76"/>
        <v>2378</v>
      </c>
      <c r="B2382" s="178" vm="1354">
        <f ca="1"/>
        <v>45671</v>
      </c>
      <c r="C2382" s="178" vm="111">
        <f ca="1"/>
        <v>105.12</v>
      </c>
      <c r="D2382" s="178" vm="1355">
        <f ca="1"/>
        <v>106.89</v>
      </c>
      <c r="E2382" s="178" vm="1356">
        <f ca="1"/>
        <v>108.41</v>
      </c>
      <c r="F2382" s="178" vm="1357">
        <f ca="1"/>
        <v>104.35</v>
      </c>
      <c r="G2382" s="178" vm="1358">
        <f ca="1"/>
        <v>1153555</v>
      </c>
      <c r="I2382" s="178">
        <f ca="1"/>
        <v>132</v>
      </c>
      <c r="J2382" s="180" vm="1349">
        <f ca="1"/>
        <v>42408</v>
      </c>
      <c r="K2382" s="180" vm="1350">
        <f ca="1"/>
        <v>9.27</v>
      </c>
      <c r="L2382" s="180" vm="1351">
        <f ca="1"/>
        <v>8.5</v>
      </c>
      <c r="M2382" s="180" vm="802">
        <f ca="1"/>
        <v>9.4</v>
      </c>
      <c r="N2382" s="180" vm="1352">
        <f ca="1"/>
        <v>8.4</v>
      </c>
      <c r="O2382" s="180" vm="1353">
        <f ca="1"/>
        <v>1945658</v>
      </c>
      <c r="Q2382" s="182">
        <f t="shared" ca="1" si="75"/>
        <v>7.5021176318301699E-2</v>
      </c>
    </row>
    <row r="2383" spans="1:17" x14ac:dyDescent="0.25">
      <c r="A2383" s="178">
        <f t="shared" si="76"/>
        <v>2379</v>
      </c>
      <c r="B2383" s="178" vm="1344">
        <f ca="1"/>
        <v>45672</v>
      </c>
      <c r="C2383" s="178" vm="319">
        <f ca="1"/>
        <v>103.89</v>
      </c>
      <c r="D2383" s="178" vm="1345">
        <f ca="1"/>
        <v>108.36</v>
      </c>
      <c r="E2383" s="178" vm="1346">
        <f ca="1"/>
        <v>108.7</v>
      </c>
      <c r="F2383" s="178" vm="1347">
        <f ca="1"/>
        <v>103.7137</v>
      </c>
      <c r="G2383" s="178" vm="1348">
        <f ca="1"/>
        <v>963175</v>
      </c>
      <c r="I2383" s="178">
        <f ca="1"/>
        <v>131</v>
      </c>
      <c r="J2383" s="180" vm="1339">
        <f ca="1"/>
        <v>42405</v>
      </c>
      <c r="K2383" s="180" vm="1340">
        <f ca="1"/>
        <v>8.6</v>
      </c>
      <c r="L2383" s="180" vm="1341">
        <f ca="1"/>
        <v>8.8699999999999992</v>
      </c>
      <c r="M2383" s="180" vm="1267">
        <f ca="1"/>
        <v>8.9499999999999993</v>
      </c>
      <c r="N2383" s="180" vm="1342">
        <f ca="1"/>
        <v>8.5399999999999991</v>
      </c>
      <c r="O2383" s="180" vm="1343">
        <f ca="1"/>
        <v>558289</v>
      </c>
      <c r="Q2383" s="182">
        <f t="shared" ca="1" si="75"/>
        <v>-3.9891329027301969E-2</v>
      </c>
    </row>
    <row r="2384" spans="1:17" x14ac:dyDescent="0.25">
      <c r="A2384" s="178">
        <f t="shared" si="76"/>
        <v>2380</v>
      </c>
      <c r="B2384" s="178" vm="1334">
        <f ca="1"/>
        <v>45673</v>
      </c>
      <c r="C2384" s="178" vm="1335">
        <f ca="1"/>
        <v>102.67</v>
      </c>
      <c r="D2384" s="178" vm="317">
        <f ca="1"/>
        <v>103.66</v>
      </c>
      <c r="E2384" s="178" vm="1336">
        <f ca="1"/>
        <v>103.875</v>
      </c>
      <c r="F2384" s="178" vm="1337">
        <f ca="1"/>
        <v>101.56</v>
      </c>
      <c r="G2384" s="178" vm="1338">
        <f ca="1"/>
        <v>1339019</v>
      </c>
      <c r="I2384" s="178">
        <f ca="1"/>
        <v>130</v>
      </c>
      <c r="J2384" s="180" vm="1329">
        <f ca="1"/>
        <v>42404</v>
      </c>
      <c r="K2384" s="180" vm="1267">
        <f ca="1"/>
        <v>8.9499999999999993</v>
      </c>
      <c r="L2384" s="180" vm="1330">
        <f ca="1"/>
        <v>9.1</v>
      </c>
      <c r="M2384" s="180" vm="1331">
        <f ca="1"/>
        <v>9.4450000000000003</v>
      </c>
      <c r="N2384" s="180" vm="1332">
        <f ca="1"/>
        <v>8.86</v>
      </c>
      <c r="O2384" s="180" vm="1333">
        <f ca="1"/>
        <v>841334</v>
      </c>
      <c r="Q2384" s="182">
        <f t="shared" ca="1" si="75"/>
        <v>-1.9912162320113263E-2</v>
      </c>
    </row>
    <row r="2385" spans="1:17" x14ac:dyDescent="0.25">
      <c r="A2385" s="178">
        <f t="shared" si="76"/>
        <v>2381</v>
      </c>
      <c r="B2385" s="178" vm="1323">
        <f ca="1"/>
        <v>45674</v>
      </c>
      <c r="C2385" s="178" vm="1324">
        <f ca="1"/>
        <v>99.97</v>
      </c>
      <c r="D2385" s="178" vm="1325">
        <f ca="1"/>
        <v>102.44</v>
      </c>
      <c r="E2385" s="178" vm="1326">
        <f ca="1"/>
        <v>102.5899</v>
      </c>
      <c r="F2385" s="178" vm="1327">
        <f ca="1"/>
        <v>99.44</v>
      </c>
      <c r="G2385" s="178" vm="1328">
        <f ca="1"/>
        <v>1776695</v>
      </c>
      <c r="I2385" s="178">
        <f ca="1"/>
        <v>129</v>
      </c>
      <c r="J2385" s="180" vm="1319">
        <f ca="1"/>
        <v>42403</v>
      </c>
      <c r="K2385" s="180" vm="1150">
        <f ca="1"/>
        <v>9.1300000000000008</v>
      </c>
      <c r="L2385" s="180" vm="1320">
        <f ca="1"/>
        <v>9.1199999999999992</v>
      </c>
      <c r="M2385" s="180" vm="1295">
        <f ca="1"/>
        <v>9.2100000000000009</v>
      </c>
      <c r="N2385" s="180" vm="1321">
        <f ca="1"/>
        <v>8.83</v>
      </c>
      <c r="O2385" s="180" vm="1322">
        <f ca="1"/>
        <v>637042</v>
      </c>
      <c r="Q2385" s="182">
        <f t="shared" ca="1" si="75"/>
        <v>7.6965745519890667E-3</v>
      </c>
    </row>
    <row r="2386" spans="1:17" x14ac:dyDescent="0.25">
      <c r="A2386" s="178">
        <f t="shared" si="76"/>
        <v>2382</v>
      </c>
      <c r="B2386" s="178" vm="1315">
        <f ca="1"/>
        <v>45678</v>
      </c>
      <c r="C2386" s="178" vm="1308">
        <f ca="1"/>
        <v>103.3</v>
      </c>
      <c r="D2386" s="178" vm="320">
        <f ca="1"/>
        <v>101.29</v>
      </c>
      <c r="E2386" s="178" vm="1316">
        <f ca="1"/>
        <v>103.47</v>
      </c>
      <c r="F2386" s="178" vm="1317">
        <f ca="1"/>
        <v>99.325000000000003</v>
      </c>
      <c r="G2386" s="178" vm="1318">
        <f ca="1"/>
        <v>1666162</v>
      </c>
      <c r="I2386" s="178">
        <f ca="1"/>
        <v>128</v>
      </c>
      <c r="J2386" s="180" vm="1310">
        <f ca="1"/>
        <v>42402</v>
      </c>
      <c r="K2386" s="180" vm="1311">
        <f ca="1"/>
        <v>9.06</v>
      </c>
      <c r="L2386" s="180" vm="1312">
        <f ca="1"/>
        <v>9.32</v>
      </c>
      <c r="M2386" s="180" vm="790">
        <f ca="1"/>
        <v>9.57</v>
      </c>
      <c r="N2386" s="180" vm="1313">
        <f ca="1"/>
        <v>8.9849999999999994</v>
      </c>
      <c r="O2386" s="180" vm="1314">
        <f ca="1"/>
        <v>442058</v>
      </c>
      <c r="Q2386" s="182">
        <f t="shared" ca="1" si="75"/>
        <v>-3.3643976195442724E-2</v>
      </c>
    </row>
    <row r="2387" spans="1:17" x14ac:dyDescent="0.25">
      <c r="A2387" s="178">
        <f t="shared" si="76"/>
        <v>2383</v>
      </c>
      <c r="B2387" s="178" vm="1307">
        <f ca="1"/>
        <v>45679</v>
      </c>
      <c r="C2387" s="178" vm="403">
        <f ca="1"/>
        <v>102.64</v>
      </c>
      <c r="D2387" s="178" vm="1308">
        <f ca="1"/>
        <v>103.3</v>
      </c>
      <c r="E2387" s="178" vm="945">
        <f ca="1"/>
        <v>103.49</v>
      </c>
      <c r="F2387" s="178" vm="320">
        <f ca="1"/>
        <v>101.29</v>
      </c>
      <c r="G2387" s="178" vm="1309">
        <f ca="1"/>
        <v>1222459</v>
      </c>
      <c r="I2387" s="178">
        <f ca="1"/>
        <v>127</v>
      </c>
      <c r="J2387" s="180" vm="1301">
        <f ca="1"/>
        <v>42401</v>
      </c>
      <c r="K2387" s="180" vm="1302">
        <f ca="1"/>
        <v>9.3699999999999992</v>
      </c>
      <c r="L2387" s="180" vm="1303">
        <f ca="1"/>
        <v>9.16</v>
      </c>
      <c r="M2387" s="180" vm="1304">
        <f ca="1"/>
        <v>9.4600000000000009</v>
      </c>
      <c r="N2387" s="180" vm="1305">
        <f ca="1"/>
        <v>9.02</v>
      </c>
      <c r="O2387" s="180" vm="1306">
        <f ca="1"/>
        <v>845107</v>
      </c>
      <c r="Q2387" s="182">
        <f t="shared" ca="1" si="75"/>
        <v>1.7223245983115133E-2</v>
      </c>
    </row>
    <row r="2388" spans="1:17" x14ac:dyDescent="0.25">
      <c r="A2388" s="178">
        <f t="shared" si="76"/>
        <v>2384</v>
      </c>
      <c r="B2388" s="178" vm="1297">
        <f ca="1"/>
        <v>45680</v>
      </c>
      <c r="C2388" s="178" vm="1298">
        <f ca="1"/>
        <v>105.06</v>
      </c>
      <c r="D2388" s="178" vm="1299">
        <f ca="1"/>
        <v>102.21</v>
      </c>
      <c r="E2388" s="178" vm="122">
        <f ca="1"/>
        <v>105.11</v>
      </c>
      <c r="F2388" s="178" vm="224">
        <f ca="1"/>
        <v>100.05</v>
      </c>
      <c r="G2388" s="178" vm="1300">
        <f ca="1"/>
        <v>1224702</v>
      </c>
      <c r="I2388" s="178">
        <f ca="1"/>
        <v>126</v>
      </c>
      <c r="J2388" s="180" vm="1294">
        <f ca="1"/>
        <v>42398</v>
      </c>
      <c r="K2388" s="180" vm="1295">
        <f ca="1"/>
        <v>9.2100000000000009</v>
      </c>
      <c r="L2388" s="180" vm="1234">
        <f ca="1"/>
        <v>8.9600000000000009</v>
      </c>
      <c r="M2388" s="180" vm="1159">
        <f ca="1"/>
        <v>9.23</v>
      </c>
      <c r="N2388" s="180" vm="1234">
        <f ca="1"/>
        <v>8.9600000000000009</v>
      </c>
      <c r="O2388" s="180" vm="1296">
        <f ca="1"/>
        <v>936200</v>
      </c>
      <c r="Q2388" s="182">
        <f t="shared" ca="1" si="75"/>
        <v>3.3115608784497604E-2</v>
      </c>
    </row>
    <row r="2389" spans="1:17" x14ac:dyDescent="0.25">
      <c r="A2389" s="178">
        <f t="shared" si="76"/>
        <v>2385</v>
      </c>
      <c r="B2389" s="178" vm="1289">
        <f ca="1"/>
        <v>45681</v>
      </c>
      <c r="C2389" s="178" vm="46">
        <f ca="1"/>
        <v>103.59</v>
      </c>
      <c r="D2389" s="178" vm="1290">
        <f ca="1"/>
        <v>105.34</v>
      </c>
      <c r="E2389" s="178" vm="1291">
        <f ca="1"/>
        <v>105.46</v>
      </c>
      <c r="F2389" s="178" vm="1292">
        <f ca="1"/>
        <v>102.48</v>
      </c>
      <c r="G2389" s="178" vm="1293">
        <f ca="1"/>
        <v>1152812</v>
      </c>
      <c r="I2389" s="178">
        <f ca="1"/>
        <v>125</v>
      </c>
      <c r="J2389" s="180" vm="1284">
        <f ca="1"/>
        <v>42397</v>
      </c>
      <c r="K2389" s="180" vm="1285">
        <f ca="1"/>
        <v>8.91</v>
      </c>
      <c r="L2389" s="180" vm="1244">
        <f ca="1"/>
        <v>8.81</v>
      </c>
      <c r="M2389" s="180" vm="1286">
        <f ca="1"/>
        <v>9.01</v>
      </c>
      <c r="N2389" s="180" vm="1287">
        <f ca="1"/>
        <v>8.58</v>
      </c>
      <c r="O2389" s="180" vm="1288">
        <f ca="1"/>
        <v>619892</v>
      </c>
      <c r="Q2389" s="182">
        <f t="shared" ca="1" si="75"/>
        <v>2.5001302205417401E-2</v>
      </c>
    </row>
    <row r="2390" spans="1:17" x14ac:dyDescent="0.25">
      <c r="A2390" s="178">
        <f t="shared" si="76"/>
        <v>2386</v>
      </c>
      <c r="B2390" s="178" vm="1280">
        <f ca="1"/>
        <v>45684</v>
      </c>
      <c r="C2390" s="178" vm="310">
        <f ca="1"/>
        <v>102.42</v>
      </c>
      <c r="D2390" s="178" vm="79">
        <f ca="1"/>
        <v>103.5</v>
      </c>
      <c r="E2390" s="178" vm="1281">
        <f ca="1"/>
        <v>105.25</v>
      </c>
      <c r="F2390" s="178" vm="1282">
        <f ca="1"/>
        <v>101.955</v>
      </c>
      <c r="G2390" s="178" vm="1283">
        <f ca="1"/>
        <v>1054753</v>
      </c>
      <c r="I2390" s="178">
        <f ca="1"/>
        <v>124</v>
      </c>
      <c r="J2390" s="180" vm="1276">
        <f ca="1"/>
        <v>42396</v>
      </c>
      <c r="K2390" s="180" vm="1235">
        <f ca="1"/>
        <v>8.69</v>
      </c>
      <c r="L2390" s="180" vm="1277">
        <f ca="1"/>
        <v>8.92</v>
      </c>
      <c r="M2390" s="180" vm="1181">
        <f ca="1"/>
        <v>9.0500000000000007</v>
      </c>
      <c r="N2390" s="180" vm="1278">
        <f ca="1"/>
        <v>8.64</v>
      </c>
      <c r="O2390" s="180" vm="1279">
        <f ca="1"/>
        <v>532508</v>
      </c>
      <c r="Q2390" s="182">
        <f t="shared" ca="1" si="75"/>
        <v>-2.9480593009463301E-2</v>
      </c>
    </row>
    <row r="2391" spans="1:17" x14ac:dyDescent="0.25">
      <c r="A2391" s="178">
        <f t="shared" si="76"/>
        <v>2387</v>
      </c>
      <c r="B2391" s="178" vm="1272">
        <f ca="1"/>
        <v>45685</v>
      </c>
      <c r="C2391" s="178" vm="37">
        <f ca="1"/>
        <v>103.56</v>
      </c>
      <c r="D2391" s="178" vm="402">
        <f ca="1"/>
        <v>102</v>
      </c>
      <c r="E2391" s="178" vm="1273">
        <f ca="1"/>
        <v>104.102</v>
      </c>
      <c r="F2391" s="178" vm="1274">
        <f ca="1"/>
        <v>101.77500000000001</v>
      </c>
      <c r="G2391" s="178" vm="1275">
        <f ca="1"/>
        <v>753010</v>
      </c>
      <c r="I2391" s="178">
        <f ca="1"/>
        <v>123</v>
      </c>
      <c r="J2391" s="180" vm="1266">
        <f ca="1"/>
        <v>42395</v>
      </c>
      <c r="K2391" s="180" vm="1267">
        <f ca="1"/>
        <v>8.9499999999999993</v>
      </c>
      <c r="L2391" s="180" vm="1268">
        <f ca="1"/>
        <v>8.89</v>
      </c>
      <c r="M2391" s="180" vm="1269">
        <f ca="1"/>
        <v>9.1549999999999994</v>
      </c>
      <c r="N2391" s="180" vm="1270">
        <f ca="1"/>
        <v>8.3019999999999996</v>
      </c>
      <c r="O2391" s="180" vm="1271">
        <f ca="1"/>
        <v>635228</v>
      </c>
      <c r="Q2391" s="182">
        <f t="shared" ca="1" si="75"/>
        <v>1.6901810802603036E-2</v>
      </c>
    </row>
    <row r="2392" spans="1:17" x14ac:dyDescent="0.25">
      <c r="A2392" s="178">
        <f t="shared" si="76"/>
        <v>2388</v>
      </c>
      <c r="B2392" s="178" vm="1260">
        <f ca="1"/>
        <v>45686</v>
      </c>
      <c r="C2392" s="178" vm="1261">
        <f ca="1"/>
        <v>104.77</v>
      </c>
      <c r="D2392" s="178" vm="1262">
        <f ca="1"/>
        <v>104.11</v>
      </c>
      <c r="E2392" s="178" vm="1263">
        <f ca="1"/>
        <v>106.45</v>
      </c>
      <c r="F2392" s="178" vm="1264">
        <f ca="1"/>
        <v>103.71</v>
      </c>
      <c r="G2392" s="178" vm="1265">
        <f ca="1"/>
        <v>1022364</v>
      </c>
      <c r="I2392" s="178">
        <f ca="1"/>
        <v>122</v>
      </c>
      <c r="J2392" s="180" vm="1255">
        <f ca="1"/>
        <v>42394</v>
      </c>
      <c r="K2392" s="180" vm="1172">
        <f ca="1"/>
        <v>8.8000000000000007</v>
      </c>
      <c r="L2392" s="180" vm="1256">
        <f ca="1"/>
        <v>8.76</v>
      </c>
      <c r="M2392" s="180" vm="1257">
        <f ca="1"/>
        <v>9.0299999999999994</v>
      </c>
      <c r="N2392" s="180" vm="1258">
        <f ca="1"/>
        <v>8.6950000000000003</v>
      </c>
      <c r="O2392" s="180" vm="1259">
        <f ca="1"/>
        <v>658815</v>
      </c>
      <c r="Q2392" s="182">
        <f t="shared" ca="1" si="75"/>
        <v>-1.1357184639273798E-3</v>
      </c>
    </row>
    <row r="2393" spans="1:17" x14ac:dyDescent="0.25">
      <c r="A2393" s="178">
        <f t="shared" si="76"/>
        <v>2389</v>
      </c>
      <c r="B2393" s="178" vm="1249">
        <f ca="1"/>
        <v>45687</v>
      </c>
      <c r="C2393" s="178" vm="1250">
        <f ca="1"/>
        <v>107.01</v>
      </c>
      <c r="D2393" s="178" vm="1251">
        <f ca="1"/>
        <v>105.77</v>
      </c>
      <c r="E2393" s="178" vm="1252">
        <f ca="1"/>
        <v>107.7</v>
      </c>
      <c r="F2393" s="178" vm="1253">
        <f ca="1"/>
        <v>104.5</v>
      </c>
      <c r="G2393" s="178" vm="1254">
        <f ca="1"/>
        <v>929136</v>
      </c>
      <c r="I2393" s="178">
        <f ca="1"/>
        <v>121</v>
      </c>
      <c r="J2393" s="180" vm="1243">
        <f ca="1"/>
        <v>42391</v>
      </c>
      <c r="K2393" s="180" vm="1244">
        <f ca="1"/>
        <v>8.81</v>
      </c>
      <c r="L2393" s="180" vm="1245">
        <f ca="1"/>
        <v>8.9700000000000006</v>
      </c>
      <c r="M2393" s="180" vm="1246">
        <f ca="1"/>
        <v>9.0150000000000006</v>
      </c>
      <c r="N2393" s="180" vm="1247">
        <f ca="1"/>
        <v>8.67</v>
      </c>
      <c r="O2393" s="180" vm="1248">
        <f ca="1"/>
        <v>975555</v>
      </c>
      <c r="Q2393" s="182">
        <f t="shared" ca="1" si="75"/>
        <v>-3.3994367014638033E-3</v>
      </c>
    </row>
    <row r="2394" spans="1:17" x14ac:dyDescent="0.25">
      <c r="A2394" s="178">
        <f t="shared" si="76"/>
        <v>2390</v>
      </c>
      <c r="B2394" s="178" vm="1237">
        <f ca="1"/>
        <v>45688</v>
      </c>
      <c r="C2394" s="178" vm="1238">
        <f ca="1"/>
        <v>102.07</v>
      </c>
      <c r="D2394" s="178" vm="1239">
        <f ca="1"/>
        <v>105.58</v>
      </c>
      <c r="E2394" s="178" vm="1240">
        <f ca="1"/>
        <v>106.34</v>
      </c>
      <c r="F2394" s="178" vm="1241">
        <f ca="1"/>
        <v>101.63</v>
      </c>
      <c r="G2394" s="178" vm="1242">
        <f ca="1"/>
        <v>1676996</v>
      </c>
      <c r="I2394" s="178">
        <f ca="1"/>
        <v>120</v>
      </c>
      <c r="J2394" s="180" vm="1233">
        <f ca="1"/>
        <v>42390</v>
      </c>
      <c r="K2394" s="180" vm="1158">
        <f ca="1"/>
        <v>8.84</v>
      </c>
      <c r="L2394" s="180" vm="1234">
        <f ca="1"/>
        <v>8.9600000000000009</v>
      </c>
      <c r="M2394" s="180" vm="1181">
        <f ca="1"/>
        <v>9.0500000000000007</v>
      </c>
      <c r="N2394" s="180" vm="1235">
        <f ca="1"/>
        <v>8.69</v>
      </c>
      <c r="O2394" s="180" vm="1236">
        <f ca="1"/>
        <v>926921</v>
      </c>
      <c r="Q2394" s="182">
        <f t="shared" ca="1" si="75"/>
        <v>-1.7937700686667318E-2</v>
      </c>
    </row>
    <row r="2395" spans="1:17" x14ac:dyDescent="0.25">
      <c r="A2395" s="178">
        <f t="shared" si="76"/>
        <v>2391</v>
      </c>
      <c r="B2395" s="178" vm="1227">
        <f ca="1"/>
        <v>45691</v>
      </c>
      <c r="C2395" s="178" vm="1228">
        <f ca="1"/>
        <v>96.74</v>
      </c>
      <c r="D2395" s="178" vm="1229">
        <f ca="1"/>
        <v>98.86</v>
      </c>
      <c r="E2395" s="178" vm="1230">
        <f ca="1"/>
        <v>100.045</v>
      </c>
      <c r="F2395" s="178" vm="1231">
        <f ca="1"/>
        <v>96.66</v>
      </c>
      <c r="G2395" s="178" vm="1232">
        <f ca="1"/>
        <v>2148317</v>
      </c>
      <c r="I2395" s="178">
        <f ca="1"/>
        <v>119</v>
      </c>
      <c r="J2395" s="180" vm="1222">
        <f ca="1"/>
        <v>42389</v>
      </c>
      <c r="K2395" s="180" vm="1223">
        <f ca="1"/>
        <v>9</v>
      </c>
      <c r="L2395" s="180" vm="1224">
        <f ca="1"/>
        <v>8.32</v>
      </c>
      <c r="M2395" s="180" vm="1182">
        <f ca="1"/>
        <v>9.17</v>
      </c>
      <c r="N2395" s="180" vm="1225">
        <f ca="1"/>
        <v>8.2899999999999991</v>
      </c>
      <c r="O2395" s="180" vm="1226">
        <f ca="1"/>
        <v>1406061</v>
      </c>
      <c r="Q2395" s="182">
        <f t="shared" ca="1" si="75"/>
        <v>6.5427805322455401E-2</v>
      </c>
    </row>
    <row r="2396" spans="1:17" x14ac:dyDescent="0.25">
      <c r="A2396" s="178">
        <f t="shared" si="76"/>
        <v>2392</v>
      </c>
      <c r="B2396" s="178" vm="1216">
        <f ca="1"/>
        <v>45692</v>
      </c>
      <c r="C2396" s="178" vm="1217">
        <f ca="1"/>
        <v>97.28</v>
      </c>
      <c r="D2396" s="178" vm="1218">
        <f ca="1"/>
        <v>97.86</v>
      </c>
      <c r="E2396" s="178" vm="1219">
        <f ca="1"/>
        <v>98.96</v>
      </c>
      <c r="F2396" s="178" vm="1220">
        <f ca="1"/>
        <v>96.92</v>
      </c>
      <c r="G2396" s="178" vm="1221">
        <f ca="1"/>
        <v>1102565</v>
      </c>
      <c r="I2396" s="178">
        <f ca="1"/>
        <v>118</v>
      </c>
      <c r="J2396" s="180" vm="1211">
        <f ca="1"/>
        <v>42388</v>
      </c>
      <c r="K2396" s="180" vm="1212">
        <f ca="1"/>
        <v>8.43</v>
      </c>
      <c r="L2396" s="180" vm="1172">
        <f ca="1"/>
        <v>8.8000000000000007</v>
      </c>
      <c r="M2396" s="180" vm="1213">
        <f ca="1"/>
        <v>8.85</v>
      </c>
      <c r="N2396" s="180" vm="1214">
        <f ca="1"/>
        <v>8.3049999999999997</v>
      </c>
      <c r="O2396" s="180" vm="1215">
        <f ca="1"/>
        <v>1003397</v>
      </c>
      <c r="Q2396" s="182">
        <f t="shared" ca="1" si="75"/>
        <v>-3.4968597837746855E-2</v>
      </c>
    </row>
    <row r="2397" spans="1:17" x14ac:dyDescent="0.25">
      <c r="A2397" s="178">
        <f t="shared" si="76"/>
        <v>2393</v>
      </c>
      <c r="B2397" s="178" vm="1205">
        <f ca="1"/>
        <v>45693</v>
      </c>
      <c r="C2397" s="178" vm="1206">
        <f ca="1"/>
        <v>97</v>
      </c>
      <c r="D2397" s="178" vm="1207">
        <f ca="1"/>
        <v>97.3</v>
      </c>
      <c r="E2397" s="178" vm="1208">
        <f ca="1"/>
        <v>98.19</v>
      </c>
      <c r="F2397" s="178" vm="1209">
        <f ca="1"/>
        <v>96.5</v>
      </c>
      <c r="G2397" s="178" vm="1210">
        <f ca="1"/>
        <v>1332414</v>
      </c>
      <c r="I2397" s="178">
        <f ca="1"/>
        <v>117</v>
      </c>
      <c r="J2397" s="180" vm="1202">
        <f ca="1"/>
        <v>42384</v>
      </c>
      <c r="K2397" s="180" vm="1160">
        <f ca="1"/>
        <v>8.73</v>
      </c>
      <c r="L2397" s="180" vm="1203">
        <f ca="1"/>
        <v>8.15</v>
      </c>
      <c r="M2397" s="180" vm="1158">
        <f ca="1"/>
        <v>8.84</v>
      </c>
      <c r="N2397" s="180" vm="1203">
        <f ca="1"/>
        <v>8.15</v>
      </c>
      <c r="O2397" s="180" vm="1204">
        <f ca="1"/>
        <v>1059603</v>
      </c>
      <c r="Q2397" s="182">
        <f t="shared" ca="1" si="75"/>
        <v>3.6155541597275492E-2</v>
      </c>
    </row>
    <row r="2398" spans="1:17" x14ac:dyDescent="0.25">
      <c r="A2398" s="178">
        <f t="shared" si="76"/>
        <v>2394</v>
      </c>
      <c r="B2398" s="178" vm="1197">
        <f ca="1"/>
        <v>45694</v>
      </c>
      <c r="C2398" s="178" vm="1198">
        <f ca="1"/>
        <v>95.52</v>
      </c>
      <c r="D2398" s="178" vm="1199">
        <f ca="1"/>
        <v>98.48</v>
      </c>
      <c r="E2398" s="178" vm="687">
        <f ca="1"/>
        <v>99.5</v>
      </c>
      <c r="F2398" s="178" vm="1200">
        <f ca="1"/>
        <v>95.46</v>
      </c>
      <c r="G2398" s="178" vm="1201">
        <f ca="1"/>
        <v>1908383</v>
      </c>
      <c r="I2398" s="178">
        <f ca="1"/>
        <v>116</v>
      </c>
      <c r="J2398" s="180" vm="1191">
        <f ca="1"/>
        <v>42383</v>
      </c>
      <c r="K2398" s="180" vm="1192">
        <f ca="1"/>
        <v>8.42</v>
      </c>
      <c r="L2398" s="180" vm="1193">
        <f ca="1"/>
        <v>8.74</v>
      </c>
      <c r="M2398" s="180" vm="1194">
        <f ca="1"/>
        <v>9.2998999999999992</v>
      </c>
      <c r="N2398" s="180" vm="1195">
        <f ca="1"/>
        <v>8.3800000000000008</v>
      </c>
      <c r="O2398" s="180" vm="1196">
        <f ca="1"/>
        <v>1338094</v>
      </c>
      <c r="Q2398" s="182">
        <f t="shared" ca="1" si="75"/>
        <v>-3.2713197406302588E-2</v>
      </c>
    </row>
    <row r="2399" spans="1:17" x14ac:dyDescent="0.25">
      <c r="A2399" s="178">
        <f t="shared" si="76"/>
        <v>2395</v>
      </c>
      <c r="B2399" s="178" vm="1185">
        <f ca="1"/>
        <v>45695</v>
      </c>
      <c r="C2399" s="178" vm="1186">
        <f ca="1"/>
        <v>93.37</v>
      </c>
      <c r="D2399" s="178" vm="1187">
        <f ca="1"/>
        <v>95.07</v>
      </c>
      <c r="E2399" s="178" vm="1188">
        <f ca="1"/>
        <v>96.603800000000007</v>
      </c>
      <c r="F2399" s="178" vm="1189">
        <f ca="1"/>
        <v>92.39</v>
      </c>
      <c r="G2399" s="178" vm="1190">
        <f ca="1"/>
        <v>2084376</v>
      </c>
      <c r="I2399" s="178">
        <f ca="1"/>
        <v>115</v>
      </c>
      <c r="J2399" s="180" vm="1179">
        <f ca="1"/>
        <v>42382</v>
      </c>
      <c r="K2399" s="180" vm="1180">
        <f ca="1"/>
        <v>8.6999999999999993</v>
      </c>
      <c r="L2399" s="180" vm="1181">
        <f ca="1"/>
        <v>9.0500000000000007</v>
      </c>
      <c r="M2399" s="180" vm="1182">
        <f ca="1"/>
        <v>9.17</v>
      </c>
      <c r="N2399" s="180" vm="1183">
        <f ca="1"/>
        <v>8.65</v>
      </c>
      <c r="O2399" s="180" vm="1184">
        <f ca="1"/>
        <v>736586</v>
      </c>
      <c r="Q2399" s="182">
        <f t="shared" ca="1" si="75"/>
        <v>-3.1676856653570319E-2</v>
      </c>
    </row>
    <row r="2400" spans="1:17" x14ac:dyDescent="0.25">
      <c r="A2400" s="178">
        <f t="shared" si="76"/>
        <v>2396</v>
      </c>
      <c r="B2400" s="178" vm="1174">
        <f ca="1"/>
        <v>45698</v>
      </c>
      <c r="C2400" s="178" vm="1175">
        <f ca="1"/>
        <v>90.76</v>
      </c>
      <c r="D2400" s="178" vm="1176">
        <f ca="1"/>
        <v>94.31</v>
      </c>
      <c r="E2400" s="178" vm="1176">
        <f ca="1"/>
        <v>94.31</v>
      </c>
      <c r="F2400" s="178" vm="1177">
        <f ca="1"/>
        <v>89.61</v>
      </c>
      <c r="G2400" s="178" vm="1178">
        <f ca="1"/>
        <v>3437201</v>
      </c>
      <c r="I2400" s="178">
        <f ca="1"/>
        <v>114</v>
      </c>
      <c r="J2400" s="180" vm="1168">
        <f ca="1"/>
        <v>42381</v>
      </c>
      <c r="K2400" s="180" vm="1169">
        <f ca="1"/>
        <v>8.98</v>
      </c>
      <c r="L2400" s="180" vm="1170">
        <f ca="1"/>
        <v>8.99</v>
      </c>
      <c r="M2400" s="180" vm="1171">
        <f ca="1"/>
        <v>9.25</v>
      </c>
      <c r="N2400" s="180" vm="1172">
        <f ca="1"/>
        <v>8.8000000000000007</v>
      </c>
      <c r="O2400" s="180" vm="1173">
        <f ca="1"/>
        <v>934590</v>
      </c>
      <c r="Q2400" s="182">
        <f t="shared" ca="1" si="75"/>
        <v>1.5713005664556332E-2</v>
      </c>
    </row>
    <row r="2401" spans="1:17" x14ac:dyDescent="0.25">
      <c r="A2401" s="178">
        <f t="shared" si="76"/>
        <v>2397</v>
      </c>
      <c r="B2401" s="178" vm="1162">
        <f ca="1"/>
        <v>45699</v>
      </c>
      <c r="C2401" s="178" vm="1163">
        <f ca="1"/>
        <v>88.95</v>
      </c>
      <c r="D2401" s="178" vm="1164">
        <f ca="1"/>
        <v>90.14</v>
      </c>
      <c r="E2401" s="178" vm="1165">
        <f ca="1"/>
        <v>91.13</v>
      </c>
      <c r="F2401" s="178" vm="1166">
        <f ca="1"/>
        <v>88.385000000000005</v>
      </c>
      <c r="G2401" s="178" vm="1167">
        <f ca="1"/>
        <v>2555748</v>
      </c>
      <c r="I2401" s="178">
        <f ca="1"/>
        <v>113</v>
      </c>
      <c r="J2401" s="180" vm="1157">
        <f ca="1"/>
        <v>42380</v>
      </c>
      <c r="K2401" s="180" vm="1158">
        <f ca="1"/>
        <v>8.84</v>
      </c>
      <c r="L2401" s="180" vm="1150">
        <f ca="1"/>
        <v>9.1300000000000008</v>
      </c>
      <c r="M2401" s="180" vm="1159">
        <f ca="1"/>
        <v>9.23</v>
      </c>
      <c r="N2401" s="180" vm="1160">
        <f ca="1"/>
        <v>8.73</v>
      </c>
      <c r="O2401" s="180" vm="1161">
        <f ca="1"/>
        <v>952912</v>
      </c>
      <c r="Q2401" s="182">
        <f t="shared" ca="1" si="75"/>
        <v>-3.227881795732513E-2</v>
      </c>
    </row>
    <row r="2402" spans="1:17" x14ac:dyDescent="0.25">
      <c r="A2402" s="178">
        <f t="shared" si="76"/>
        <v>2398</v>
      </c>
      <c r="B2402" s="178" vm="1153">
        <f ca="1"/>
        <v>45700</v>
      </c>
      <c r="C2402" s="178" vm="1154">
        <f ca="1"/>
        <v>88.83</v>
      </c>
      <c r="D2402" s="178" vm="765">
        <f ca="1"/>
        <v>89.33</v>
      </c>
      <c r="E2402" s="178" vm="1155">
        <f ca="1"/>
        <v>90.424999999999997</v>
      </c>
      <c r="F2402" s="178" vm="721">
        <f ca="1"/>
        <v>88.25</v>
      </c>
      <c r="G2402" s="178" vm="1156">
        <f ca="1"/>
        <v>3039116</v>
      </c>
      <c r="I2402" s="178">
        <f ca="1"/>
        <v>112</v>
      </c>
      <c r="J2402" s="180" vm="1149">
        <f ca="1"/>
        <v>42377</v>
      </c>
      <c r="K2402" s="180" vm="1150">
        <f ca="1"/>
        <v>9.1300000000000008</v>
      </c>
      <c r="L2402" s="180" vm="790">
        <f ca="1"/>
        <v>9.57</v>
      </c>
      <c r="M2402" s="180" vm="1151">
        <f ca="1"/>
        <v>9.75</v>
      </c>
      <c r="N2402" s="180" vm="1150">
        <f ca="1"/>
        <v>9.1300000000000008</v>
      </c>
      <c r="O2402" s="180" vm="1152">
        <f ca="1"/>
        <v>755960</v>
      </c>
      <c r="Q2402" s="182">
        <f t="shared" ca="1" si="75"/>
        <v>-4.6022032456432778E-2</v>
      </c>
    </row>
    <row r="2403" spans="1:17" x14ac:dyDescent="0.25">
      <c r="A2403" s="178">
        <f t="shared" si="76"/>
        <v>2399</v>
      </c>
      <c r="B2403" s="178" vm="1144">
        <f ca="1"/>
        <v>45701</v>
      </c>
      <c r="C2403" s="178" vm="1145">
        <f ca="1"/>
        <v>110.05</v>
      </c>
      <c r="D2403" s="178" vm="565">
        <f ca="1"/>
        <v>110.65</v>
      </c>
      <c r="E2403" s="178" vm="1146">
        <f ca="1"/>
        <v>111.63339999999999</v>
      </c>
      <c r="F2403" s="178" vm="1147">
        <f ca="1"/>
        <v>103.65</v>
      </c>
      <c r="G2403" s="178" vm="1148">
        <f ca="1"/>
        <v>7482489</v>
      </c>
      <c r="I2403" s="178">
        <f ca="1"/>
        <v>111</v>
      </c>
      <c r="J2403" s="180" vm="1140">
        <f ca="1"/>
        <v>42376</v>
      </c>
      <c r="K2403" s="180" vm="1141">
        <f ca="1"/>
        <v>9.56</v>
      </c>
      <c r="L2403" s="180" vm="1142">
        <f ca="1"/>
        <v>9.5</v>
      </c>
      <c r="M2403" s="180" vm="758">
        <f ca="1"/>
        <v>9.9</v>
      </c>
      <c r="N2403" s="180" vm="1142">
        <f ca="1"/>
        <v>9.5</v>
      </c>
      <c r="O2403" s="180" vm="1143">
        <f ca="1"/>
        <v>891137</v>
      </c>
      <c r="Q2403" s="182">
        <f t="shared" ca="1" si="75"/>
        <v>-1.3506698839364803E-2</v>
      </c>
    </row>
    <row r="2404" spans="1:17" x14ac:dyDescent="0.25">
      <c r="A2404" s="178">
        <f t="shared" si="76"/>
        <v>2400</v>
      </c>
      <c r="B2404" s="178" vm="1135">
        <f ca="1"/>
        <v>45702</v>
      </c>
      <c r="C2404" s="178" vm="840">
        <f ca="1"/>
        <v>108.43</v>
      </c>
      <c r="D2404" s="178" vm="1136">
        <f ca="1"/>
        <v>109.65</v>
      </c>
      <c r="E2404" s="178" vm="1137">
        <f ca="1"/>
        <v>110.73</v>
      </c>
      <c r="F2404" s="178" vm="1138">
        <f ca="1"/>
        <v>106.25</v>
      </c>
      <c r="G2404" s="178" vm="1139">
        <f ca="1"/>
        <v>2473886</v>
      </c>
      <c r="I2404" s="178">
        <f ca="1"/>
        <v>110</v>
      </c>
      <c r="J2404" s="180" vm="1132">
        <f ca="1"/>
        <v>42375</v>
      </c>
      <c r="K2404" s="180" vm="791">
        <f ca="1"/>
        <v>9.69</v>
      </c>
      <c r="L2404" s="180" vm="779">
        <f ca="1"/>
        <v>9.67</v>
      </c>
      <c r="M2404" s="180" vm="769">
        <f ca="1"/>
        <v>9.93</v>
      </c>
      <c r="N2404" s="180" vm="1133">
        <f ca="1"/>
        <v>9.65</v>
      </c>
      <c r="O2404" s="180" vm="1134">
        <f ca="1"/>
        <v>1053383</v>
      </c>
      <c r="Q2404" s="182">
        <f t="shared" ca="1" si="75"/>
        <v>-1.2307847674596927E-2</v>
      </c>
    </row>
    <row r="2405" spans="1:17" x14ac:dyDescent="0.25">
      <c r="A2405" s="178">
        <f t="shared" si="76"/>
        <v>2401</v>
      </c>
      <c r="B2405" s="178" vm="1126">
        <f ca="1"/>
        <v>45706</v>
      </c>
      <c r="C2405" s="178" vm="1127">
        <f ca="1"/>
        <v>107.35</v>
      </c>
      <c r="D2405" s="178" vm="1128">
        <f ca="1"/>
        <v>108.38</v>
      </c>
      <c r="E2405" s="178" vm="1129">
        <f ca="1"/>
        <v>109.3</v>
      </c>
      <c r="F2405" s="178" vm="1130">
        <f ca="1"/>
        <v>104.66</v>
      </c>
      <c r="G2405" s="178" vm="1131">
        <f ca="1"/>
        <v>2101061</v>
      </c>
      <c r="I2405" s="178">
        <f ca="1"/>
        <v>109</v>
      </c>
      <c r="J2405" s="180" vm="1122">
        <f ca="1"/>
        <v>42374</v>
      </c>
      <c r="K2405" s="180" vm="1123">
        <f ca="1"/>
        <v>9.81</v>
      </c>
      <c r="L2405" s="180" vm="825">
        <f ca="1"/>
        <v>9.85</v>
      </c>
      <c r="M2405" s="180" vm="1124">
        <f ca="1"/>
        <v>9.94</v>
      </c>
      <c r="N2405" s="180" vm="790">
        <f ca="1"/>
        <v>9.57</v>
      </c>
      <c r="O2405" s="180" vm="1125">
        <f ca="1"/>
        <v>988828</v>
      </c>
      <c r="Q2405" s="182">
        <f t="shared" ca="1" si="75"/>
        <v>1.0198879007453808E-3</v>
      </c>
    </row>
    <row r="2406" spans="1:17" x14ac:dyDescent="0.25">
      <c r="A2406" s="178">
        <f t="shared" si="76"/>
        <v>2402</v>
      </c>
      <c r="B2406" s="178" vm="1117">
        <f ca="1"/>
        <v>45707</v>
      </c>
      <c r="C2406" s="178" vm="1118">
        <f ca="1"/>
        <v>110.95</v>
      </c>
      <c r="D2406" s="178" vm="55">
        <f ca="1"/>
        <v>107</v>
      </c>
      <c r="E2406" s="178" vm="1119">
        <f ca="1"/>
        <v>111.15</v>
      </c>
      <c r="F2406" s="178" vm="1120">
        <f ca="1"/>
        <v>106.1429</v>
      </c>
      <c r="G2406" s="178" vm="1121">
        <f ca="1"/>
        <v>1982630</v>
      </c>
      <c r="I2406" s="178">
        <f ca="1"/>
        <v>108</v>
      </c>
      <c r="J2406" s="180" vm="1115">
        <f ca="1"/>
        <v>42373</v>
      </c>
      <c r="K2406" s="180" vm="814">
        <f ca="1"/>
        <v>9.8000000000000007</v>
      </c>
      <c r="L2406" s="180" vm="656">
        <f ca="1"/>
        <v>9.9499999999999993</v>
      </c>
      <c r="M2406" s="180" vm="859">
        <f ca="1"/>
        <v>10.15</v>
      </c>
      <c r="N2406" s="180" vm="836">
        <f ca="1"/>
        <v>9.5500000000000007</v>
      </c>
      <c r="O2406" s="180" vm="1116">
        <f ca="1"/>
        <v>1932006</v>
      </c>
      <c r="Q2406" s="182">
        <f t="shared" ca="1" si="75"/>
        <v>-4.3919233934835489E-2</v>
      </c>
    </row>
    <row r="2407" spans="1:17" x14ac:dyDescent="0.25">
      <c r="A2407" s="178">
        <f t="shared" si="76"/>
        <v>2403</v>
      </c>
      <c r="B2407" s="178" vm="1111">
        <f ca="1"/>
        <v>45708</v>
      </c>
      <c r="C2407" s="178" vm="1112">
        <f ca="1"/>
        <v>108.88</v>
      </c>
      <c r="D2407" s="178" vm="1113">
        <f ca="1"/>
        <v>110.81</v>
      </c>
      <c r="E2407" s="178" vm="1113">
        <f ca="1"/>
        <v>110.81</v>
      </c>
      <c r="F2407" s="178" vm="1087">
        <f ca="1"/>
        <v>106.65</v>
      </c>
      <c r="G2407" s="178" vm="1114">
        <f ca="1"/>
        <v>1791888</v>
      </c>
      <c r="I2407" s="178">
        <f ca="1"/>
        <v>107</v>
      </c>
      <c r="J2407" s="180" vm="1108">
        <f ca="1"/>
        <v>42369</v>
      </c>
      <c r="K2407" s="180" vm="1109">
        <f ca="1"/>
        <v>10.24</v>
      </c>
      <c r="L2407" s="180" vm="998">
        <f ca="1"/>
        <v>10.43</v>
      </c>
      <c r="M2407" s="180" vm="878">
        <f ca="1"/>
        <v>10.52</v>
      </c>
      <c r="N2407" s="180" vm="845">
        <f ca="1"/>
        <v>10.210000000000001</v>
      </c>
      <c r="O2407" s="180" vm="1110">
        <f ca="1"/>
        <v>823957</v>
      </c>
      <c r="Q2407" s="182">
        <f t="shared" ca="1" si="75"/>
        <v>-2.2212405271083792E-2</v>
      </c>
    </row>
    <row r="2408" spans="1:17" x14ac:dyDescent="0.25">
      <c r="A2408" s="178">
        <f t="shared" si="76"/>
        <v>2404</v>
      </c>
      <c r="B2408" s="178" vm="1103">
        <f ca="1"/>
        <v>45709</v>
      </c>
      <c r="C2408" s="178" vm="1104">
        <f ca="1"/>
        <v>107.6</v>
      </c>
      <c r="D2408" s="178" vm="1105">
        <f ca="1"/>
        <v>110.04</v>
      </c>
      <c r="E2408" s="178" vm="433">
        <f ca="1"/>
        <v>110.9</v>
      </c>
      <c r="F2408" s="178" vm="1106">
        <f ca="1"/>
        <v>106.26</v>
      </c>
      <c r="G2408" s="178" vm="1107">
        <f ca="1"/>
        <v>1497240</v>
      </c>
      <c r="I2408" s="178">
        <f ca="1"/>
        <v>106</v>
      </c>
      <c r="J2408" s="180" vm="1099">
        <f ca="1"/>
        <v>42368</v>
      </c>
      <c r="K2408" s="180" vm="1023">
        <f ca="1"/>
        <v>10.47</v>
      </c>
      <c r="L2408" s="180" vm="1100">
        <f ca="1"/>
        <v>10.56</v>
      </c>
      <c r="M2408" s="180" vm="1100">
        <f ca="1"/>
        <v>10.56</v>
      </c>
      <c r="N2408" s="180" vm="1101">
        <f ca="1"/>
        <v>10.29</v>
      </c>
      <c r="O2408" s="180" vm="1102">
        <f ca="1"/>
        <v>924573</v>
      </c>
      <c r="Q2408" s="182">
        <f t="shared" ca="1" si="75"/>
        <v>-7.6118350396299824E-3</v>
      </c>
    </row>
    <row r="2409" spans="1:17" x14ac:dyDescent="0.25">
      <c r="A2409" s="178">
        <f t="shared" si="76"/>
        <v>2405</v>
      </c>
      <c r="B2409" s="178" vm="1093">
        <f ca="1"/>
        <v>45712</v>
      </c>
      <c r="C2409" s="178" vm="1094">
        <f ca="1"/>
        <v>106.1</v>
      </c>
      <c r="D2409" s="178" vm="1095">
        <f ca="1"/>
        <v>107.8</v>
      </c>
      <c r="E2409" s="178" vm="1096">
        <f ca="1"/>
        <v>107.82</v>
      </c>
      <c r="F2409" s="178" vm="1097">
        <f ca="1"/>
        <v>103.96</v>
      </c>
      <c r="G2409" s="178" vm="1098">
        <f ca="1"/>
        <v>1587840</v>
      </c>
      <c r="I2409" s="178">
        <f ca="1"/>
        <v>105</v>
      </c>
      <c r="J2409" s="180" vm="1090">
        <f ca="1"/>
        <v>42367</v>
      </c>
      <c r="K2409" s="180" vm="942">
        <f ca="1"/>
        <v>10.55</v>
      </c>
      <c r="L2409" s="180" vm="1091">
        <f ca="1"/>
        <v>10.39</v>
      </c>
      <c r="M2409" s="180" vm="736">
        <f ca="1"/>
        <v>10.64</v>
      </c>
      <c r="N2409" s="180" vm="857">
        <f ca="1"/>
        <v>10.33</v>
      </c>
      <c r="O2409" s="180" vm="1092">
        <f ca="1"/>
        <v>1011049</v>
      </c>
      <c r="Q2409" s="182">
        <f t="shared" ca="1" si="75"/>
        <v>2.5925599895056578E-2</v>
      </c>
    </row>
    <row r="2410" spans="1:17" x14ac:dyDescent="0.25">
      <c r="A2410" s="178">
        <f t="shared" si="76"/>
        <v>2406</v>
      </c>
      <c r="B2410" s="178" vm="1085">
        <f ca="1"/>
        <v>45713</v>
      </c>
      <c r="C2410" s="178" vm="1086">
        <f ca="1"/>
        <v>103.15</v>
      </c>
      <c r="D2410" s="178" vm="1087">
        <f ca="1"/>
        <v>106.65</v>
      </c>
      <c r="E2410" s="178" vm="55">
        <f ca="1"/>
        <v>107</v>
      </c>
      <c r="F2410" s="178" vm="1088">
        <f ca="1"/>
        <v>102.75</v>
      </c>
      <c r="G2410" s="178" vm="1089">
        <f ca="1"/>
        <v>1568819</v>
      </c>
      <c r="I2410" s="178">
        <f ca="1"/>
        <v>104</v>
      </c>
      <c r="J2410" s="180" vm="1082">
        <f ca="1"/>
        <v>42366</v>
      </c>
      <c r="K2410" s="180" vm="856">
        <f ca="1"/>
        <v>10.28</v>
      </c>
      <c r="L2410" s="180" vm="1083">
        <f ca="1"/>
        <v>10.5</v>
      </c>
      <c r="M2410" s="180" vm="682">
        <f ca="1"/>
        <v>10.63</v>
      </c>
      <c r="N2410" s="180" vm="856">
        <f ca="1"/>
        <v>10.28</v>
      </c>
      <c r="O2410" s="180" vm="1084">
        <f ca="1"/>
        <v>634366</v>
      </c>
      <c r="Q2410" s="182">
        <f t="shared" ca="1" si="75"/>
        <v>-2.7819539855127327E-2</v>
      </c>
    </row>
    <row r="2411" spans="1:17" x14ac:dyDescent="0.25">
      <c r="A2411" s="178">
        <f t="shared" si="76"/>
        <v>2407</v>
      </c>
      <c r="B2411" s="178" vm="1076">
        <f ca="1"/>
        <v>45714</v>
      </c>
      <c r="C2411" s="178" vm="1077">
        <f ca="1"/>
        <v>104.93</v>
      </c>
      <c r="D2411" s="178" vm="1078">
        <f ca="1"/>
        <v>104.61</v>
      </c>
      <c r="E2411" s="178" vm="1079">
        <f ca="1"/>
        <v>105.94</v>
      </c>
      <c r="F2411" s="178" vm="1080">
        <f ca="1"/>
        <v>103.72</v>
      </c>
      <c r="G2411" s="178" vm="1081">
        <f ca="1"/>
        <v>1045171</v>
      </c>
      <c r="I2411" s="178">
        <f ca="1"/>
        <v>103</v>
      </c>
      <c r="J2411" s="180" vm="1072">
        <f ca="1"/>
        <v>42362</v>
      </c>
      <c r="K2411" s="180" vm="1073">
        <f ca="1"/>
        <v>10.57</v>
      </c>
      <c r="L2411" s="180" vm="682">
        <f ca="1"/>
        <v>10.63</v>
      </c>
      <c r="M2411" s="180" vm="1074">
        <f ca="1"/>
        <v>10.73</v>
      </c>
      <c r="N2411" s="180" vm="878">
        <f ca="1"/>
        <v>10.52</v>
      </c>
      <c r="O2411" s="180" vm="1075">
        <f ca="1"/>
        <v>304228</v>
      </c>
      <c r="Q2411" s="182">
        <f t="shared" ca="1" si="75"/>
        <v>-3.7771527437454374E-3</v>
      </c>
    </row>
    <row r="2412" spans="1:17" x14ac:dyDescent="0.25">
      <c r="A2412" s="178">
        <f t="shared" si="76"/>
        <v>2408</v>
      </c>
      <c r="B2412" s="178" vm="1066">
        <f ca="1"/>
        <v>45715</v>
      </c>
      <c r="C2412" s="178" vm="1067">
        <f ca="1"/>
        <v>100.86</v>
      </c>
      <c r="D2412" s="178" vm="1068">
        <f ca="1"/>
        <v>105.3</v>
      </c>
      <c r="E2412" s="178" vm="1069">
        <f ca="1"/>
        <v>106.895</v>
      </c>
      <c r="F2412" s="178" vm="1070">
        <f ca="1"/>
        <v>100.74</v>
      </c>
      <c r="G2412" s="178" vm="1071">
        <f ca="1"/>
        <v>1331937</v>
      </c>
      <c r="I2412" s="178">
        <f ca="1"/>
        <v>102</v>
      </c>
      <c r="J2412" s="180" vm="1063">
        <f ca="1"/>
        <v>42361</v>
      </c>
      <c r="K2412" s="180" vm="868">
        <f ca="1"/>
        <v>10.61</v>
      </c>
      <c r="L2412" s="180" vm="648">
        <f ca="1"/>
        <v>10.65</v>
      </c>
      <c r="M2412" s="180" vm="869">
        <f ca="1"/>
        <v>10.74</v>
      </c>
      <c r="N2412" s="180" vm="1064">
        <f ca="1"/>
        <v>10.585000000000001</v>
      </c>
      <c r="O2412" s="180" vm="1065">
        <f ca="1"/>
        <v>426989</v>
      </c>
      <c r="Q2412" s="182">
        <f t="shared" ca="1" si="75"/>
        <v>-8.446788841968712E-3</v>
      </c>
    </row>
    <row r="2413" spans="1:17" x14ac:dyDescent="0.25">
      <c r="A2413" s="178">
        <f t="shared" si="76"/>
        <v>2409</v>
      </c>
      <c r="B2413" s="178" vm="1057">
        <f ca="1"/>
        <v>45716</v>
      </c>
      <c r="C2413" s="178" vm="1058">
        <f ca="1"/>
        <v>99.57</v>
      </c>
      <c r="D2413" s="178" vm="1059">
        <f ca="1"/>
        <v>100.46</v>
      </c>
      <c r="E2413" s="178" vm="1060">
        <f ca="1"/>
        <v>101.55</v>
      </c>
      <c r="F2413" s="178" vm="1061">
        <f ca="1"/>
        <v>99.17</v>
      </c>
      <c r="G2413" s="178" vm="1062">
        <f ca="1"/>
        <v>1859052</v>
      </c>
      <c r="I2413" s="178">
        <f ca="1"/>
        <v>101</v>
      </c>
      <c r="J2413" s="180" vm="1053">
        <f ca="1"/>
        <v>42360</v>
      </c>
      <c r="K2413" s="180" vm="960">
        <f ca="1"/>
        <v>10.7</v>
      </c>
      <c r="L2413" s="180" vm="1044">
        <f ca="1"/>
        <v>10.36</v>
      </c>
      <c r="M2413" s="180" vm="1054">
        <f ca="1"/>
        <v>10.765000000000001</v>
      </c>
      <c r="N2413" s="180" vm="1055">
        <f ca="1"/>
        <v>10.32</v>
      </c>
      <c r="O2413" s="180" vm="1056">
        <f ca="1"/>
        <v>460212</v>
      </c>
      <c r="Q2413" s="182">
        <f t="shared" ca="1" si="75"/>
        <v>3.2291504636523534E-2</v>
      </c>
    </row>
    <row r="2414" spans="1:17" x14ac:dyDescent="0.25">
      <c r="A2414" s="178">
        <f t="shared" si="76"/>
        <v>2410</v>
      </c>
      <c r="B2414" s="178" vm="1048">
        <f ca="1"/>
        <v>45719</v>
      </c>
      <c r="C2414" s="178" vm="1049">
        <f ca="1"/>
        <v>100.38</v>
      </c>
      <c r="D2414" s="178" vm="1050">
        <f ca="1"/>
        <v>100.59</v>
      </c>
      <c r="E2414" s="178" vm="955">
        <f ca="1"/>
        <v>104.42</v>
      </c>
      <c r="F2414" s="178" vm="1051">
        <f ca="1"/>
        <v>99.15</v>
      </c>
      <c r="G2414" s="178" vm="1052">
        <f ca="1"/>
        <v>1776547</v>
      </c>
      <c r="I2414" s="178">
        <f ca="1"/>
        <v>100</v>
      </c>
      <c r="J2414" s="180" vm="1043">
        <f ca="1"/>
        <v>42359</v>
      </c>
      <c r="K2414" s="180" vm="1044">
        <f ca="1"/>
        <v>10.36</v>
      </c>
      <c r="L2414" s="180" vm="1045">
        <f ca="1"/>
        <v>10.34</v>
      </c>
      <c r="M2414" s="180" vm="1046">
        <f ca="1"/>
        <v>10.48</v>
      </c>
      <c r="N2414" s="180" vm="845">
        <f ca="1"/>
        <v>10.210000000000001</v>
      </c>
      <c r="O2414" s="180" vm="1047">
        <f ca="1"/>
        <v>389240</v>
      </c>
      <c r="Q2414" s="182">
        <f t="shared" ca="1" si="75"/>
        <v>7.7519768043179237E-3</v>
      </c>
    </row>
    <row r="2415" spans="1:17" x14ac:dyDescent="0.25">
      <c r="A2415" s="178">
        <f t="shared" si="76"/>
        <v>2411</v>
      </c>
      <c r="B2415" s="178" vm="1037">
        <f ca="1"/>
        <v>45720</v>
      </c>
      <c r="C2415" s="178" vm="1038">
        <f ca="1"/>
        <v>100.98</v>
      </c>
      <c r="D2415" s="178" vm="1039">
        <f ca="1"/>
        <v>98.76</v>
      </c>
      <c r="E2415" s="178" vm="1040">
        <f ca="1"/>
        <v>102.96</v>
      </c>
      <c r="F2415" s="178" vm="1041">
        <f ca="1"/>
        <v>97.501099999999994</v>
      </c>
      <c r="G2415" s="178" vm="1042">
        <f ca="1"/>
        <v>2232967</v>
      </c>
      <c r="I2415" s="178">
        <f ca="1"/>
        <v>99</v>
      </c>
      <c r="J2415" s="180" vm="1033">
        <f ca="1"/>
        <v>42356</v>
      </c>
      <c r="K2415" s="180" vm="856">
        <f ca="1"/>
        <v>10.28</v>
      </c>
      <c r="L2415" s="180" vm="1034">
        <f ca="1"/>
        <v>10.4</v>
      </c>
      <c r="M2415" s="180" vm="1035">
        <f ca="1"/>
        <v>10.6</v>
      </c>
      <c r="N2415" s="180" vm="846">
        <f ca="1"/>
        <v>10.119999999999999</v>
      </c>
      <c r="O2415" s="180" vm="1036">
        <f ca="1"/>
        <v>1686751</v>
      </c>
      <c r="Q2415" s="182">
        <f t="shared" ca="1" si="75"/>
        <v>-1.8313764855426552E-2</v>
      </c>
    </row>
    <row r="2416" spans="1:17" x14ac:dyDescent="0.25">
      <c r="A2416" s="178">
        <f t="shared" si="76"/>
        <v>2412</v>
      </c>
      <c r="B2416" s="178" vm="1027">
        <f ca="1"/>
        <v>45721</v>
      </c>
      <c r="C2416" s="178" vm="1028">
        <f ca="1"/>
        <v>103.85</v>
      </c>
      <c r="D2416" s="178" vm="1029">
        <f ca="1"/>
        <v>102.12</v>
      </c>
      <c r="E2416" s="178" vm="1030">
        <f ca="1"/>
        <v>105.21</v>
      </c>
      <c r="F2416" s="178" vm="1031">
        <f ca="1"/>
        <v>100.85</v>
      </c>
      <c r="G2416" s="178" vm="1032">
        <f ca="1"/>
        <v>1589686</v>
      </c>
      <c r="I2416" s="178">
        <f ca="1"/>
        <v>98</v>
      </c>
      <c r="J2416" s="180" vm="1022">
        <f ca="1"/>
        <v>42355</v>
      </c>
      <c r="K2416" s="180" vm="1023">
        <f ca="1"/>
        <v>10.47</v>
      </c>
      <c r="L2416" s="180" vm="736">
        <f ca="1"/>
        <v>10.64</v>
      </c>
      <c r="M2416" s="180" vm="1024">
        <f ca="1"/>
        <v>10.775</v>
      </c>
      <c r="N2416" s="180" vm="1025">
        <f ca="1"/>
        <v>10.42</v>
      </c>
      <c r="O2416" s="180" vm="1026">
        <f ca="1"/>
        <v>590113</v>
      </c>
      <c r="Q2416" s="182">
        <f t="shared" ca="1" si="75"/>
        <v>-1.0451401547707824E-2</v>
      </c>
    </row>
    <row r="2417" spans="1:17" x14ac:dyDescent="0.25">
      <c r="A2417" s="178">
        <f t="shared" si="76"/>
        <v>2413</v>
      </c>
      <c r="B2417" s="178" vm="1018">
        <f ca="1"/>
        <v>45722</v>
      </c>
      <c r="C2417" s="178" vm="1019">
        <f ca="1"/>
        <v>100.81</v>
      </c>
      <c r="D2417" s="178" vm="1020">
        <f ca="1"/>
        <v>102.18</v>
      </c>
      <c r="E2417" s="178" vm="863">
        <f ca="1"/>
        <v>103.46</v>
      </c>
      <c r="F2417" s="178" vm="831">
        <f ca="1"/>
        <v>100</v>
      </c>
      <c r="G2417" s="178" vm="1021">
        <f ca="1"/>
        <v>1473598</v>
      </c>
      <c r="I2417" s="178">
        <f ca="1"/>
        <v>97</v>
      </c>
      <c r="J2417" s="180" vm="1015">
        <f ca="1"/>
        <v>42354</v>
      </c>
      <c r="K2417" s="180" vm="1016">
        <f ca="1"/>
        <v>10.58</v>
      </c>
      <c r="L2417" s="180" vm="915">
        <f ca="1"/>
        <v>10.75</v>
      </c>
      <c r="M2417" s="180" vm="462">
        <f ca="1"/>
        <v>10.9</v>
      </c>
      <c r="N2417" s="180" vm="680">
        <f ca="1"/>
        <v>10.54</v>
      </c>
      <c r="O2417" s="180" vm="1017">
        <f ca="1"/>
        <v>898322</v>
      </c>
      <c r="Q2417" s="182">
        <f t="shared" ca="1" si="75"/>
        <v>-9.8754623409576733E-3</v>
      </c>
    </row>
    <row r="2418" spans="1:17" x14ac:dyDescent="0.25">
      <c r="A2418" s="178">
        <f t="shared" si="76"/>
        <v>2414</v>
      </c>
      <c r="B2418" s="178" vm="1009">
        <f ca="1"/>
        <v>45723</v>
      </c>
      <c r="C2418" s="178" vm="1010">
        <f ca="1"/>
        <v>99.84</v>
      </c>
      <c r="D2418" s="178" vm="1011">
        <f ca="1"/>
        <v>99.32</v>
      </c>
      <c r="E2418" s="178" vm="1012">
        <f ca="1"/>
        <v>100.04</v>
      </c>
      <c r="F2418" s="178" vm="1013">
        <f ca="1"/>
        <v>95.19</v>
      </c>
      <c r="G2418" s="178" vm="1014">
        <f ca="1"/>
        <v>1861216</v>
      </c>
      <c r="I2418" s="178">
        <f ca="1"/>
        <v>96</v>
      </c>
      <c r="J2418" s="180" vm="1006">
        <f ca="1"/>
        <v>42353</v>
      </c>
      <c r="K2418" s="180" vm="1007">
        <f ca="1"/>
        <v>10.685</v>
      </c>
      <c r="L2418" s="180" vm="915">
        <f ca="1"/>
        <v>10.75</v>
      </c>
      <c r="M2418" s="180" vm="877">
        <f ca="1"/>
        <v>10.95</v>
      </c>
      <c r="N2418" s="180" vm="682">
        <f ca="1"/>
        <v>10.63</v>
      </c>
      <c r="O2418" s="180" vm="1008">
        <f ca="1"/>
        <v>881191</v>
      </c>
      <c r="Q2418" s="182">
        <f t="shared" ca="1" si="75"/>
        <v>1.4048234574489797E-3</v>
      </c>
    </row>
    <row r="2419" spans="1:17" x14ac:dyDescent="0.25">
      <c r="A2419" s="178">
        <f t="shared" si="76"/>
        <v>2415</v>
      </c>
      <c r="B2419" s="178" vm="1000">
        <f ca="1"/>
        <v>45726</v>
      </c>
      <c r="C2419" s="178" vm="1001">
        <f ca="1"/>
        <v>101.1</v>
      </c>
      <c r="D2419" s="178" vm="1002">
        <f ca="1"/>
        <v>99.26</v>
      </c>
      <c r="E2419" s="178" vm="1003">
        <f ca="1"/>
        <v>103.22</v>
      </c>
      <c r="F2419" s="178" vm="1004">
        <f ca="1"/>
        <v>97.08</v>
      </c>
      <c r="G2419" s="178" vm="1005">
        <f ca="1"/>
        <v>1826907</v>
      </c>
      <c r="I2419" s="178">
        <f ca="1"/>
        <v>95</v>
      </c>
      <c r="J2419" s="180" vm="994">
        <f ca="1"/>
        <v>42352</v>
      </c>
      <c r="K2419" s="180" vm="995">
        <f ca="1"/>
        <v>10.67</v>
      </c>
      <c r="L2419" s="180" vm="996">
        <f ca="1"/>
        <v>11.12</v>
      </c>
      <c r="M2419" s="180" vm="997">
        <f ca="1"/>
        <v>11.14</v>
      </c>
      <c r="N2419" s="180" vm="998">
        <f ca="1"/>
        <v>10.43</v>
      </c>
      <c r="O2419" s="180" vm="999">
        <f ca="1"/>
        <v>1438517</v>
      </c>
      <c r="Q2419" s="182">
        <f t="shared" ca="1" si="75"/>
        <v>-3.7705616005475721E-2</v>
      </c>
    </row>
    <row r="2420" spans="1:17" x14ac:dyDescent="0.25">
      <c r="A2420" s="178">
        <f t="shared" si="76"/>
        <v>2416</v>
      </c>
      <c r="B2420" s="178" vm="988">
        <f ca="1"/>
        <v>45727</v>
      </c>
      <c r="C2420" s="178" vm="989">
        <f ca="1"/>
        <v>98.32</v>
      </c>
      <c r="D2420" s="178" vm="990">
        <f ca="1"/>
        <v>100.92</v>
      </c>
      <c r="E2420" s="178" vm="991">
        <f ca="1"/>
        <v>101.49</v>
      </c>
      <c r="F2420" s="178" vm="992">
        <f ca="1"/>
        <v>97.465000000000003</v>
      </c>
      <c r="G2420" s="178" vm="993">
        <f ca="1"/>
        <v>1440257</v>
      </c>
      <c r="I2420" s="178">
        <f ca="1"/>
        <v>94</v>
      </c>
      <c r="J2420" s="180" vm="984">
        <f ca="1"/>
        <v>42349</v>
      </c>
      <c r="K2420" s="180" vm="573">
        <f ca="1"/>
        <v>11.08</v>
      </c>
      <c r="L2420" s="180" vm="985">
        <f ca="1"/>
        <v>11.26</v>
      </c>
      <c r="M2420" s="180" vm="986">
        <f ca="1"/>
        <v>11.49</v>
      </c>
      <c r="N2420" s="180" vm="610">
        <f ca="1"/>
        <v>11.05</v>
      </c>
      <c r="O2420" s="180" vm="987">
        <f ca="1"/>
        <v>703439</v>
      </c>
      <c r="Q2420" s="182">
        <f t="shared" ca="1" si="75"/>
        <v>-3.3721029967455775E-2</v>
      </c>
    </row>
    <row r="2421" spans="1:17" x14ac:dyDescent="0.25">
      <c r="A2421" s="178">
        <f t="shared" si="76"/>
        <v>2417</v>
      </c>
      <c r="B2421" s="178" vm="979">
        <f ca="1"/>
        <v>45728</v>
      </c>
      <c r="C2421" s="178" vm="980">
        <f ca="1"/>
        <v>101.88</v>
      </c>
      <c r="D2421" s="178" vm="981">
        <f ca="1"/>
        <v>101.82</v>
      </c>
      <c r="E2421" s="178" vm="596">
        <f ca="1"/>
        <v>102.95</v>
      </c>
      <c r="F2421" s="178" vm="982">
        <f ca="1"/>
        <v>100.58</v>
      </c>
      <c r="G2421" s="178" vm="983">
        <f ca="1"/>
        <v>1684069</v>
      </c>
      <c r="I2421" s="178">
        <f ca="1"/>
        <v>93</v>
      </c>
      <c r="J2421" s="180" vm="977">
        <f ca="1"/>
        <v>42348</v>
      </c>
      <c r="K2421" s="180" vm="580">
        <f ca="1"/>
        <v>11.46</v>
      </c>
      <c r="L2421" s="180" vm="549">
        <f ca="1"/>
        <v>11.42</v>
      </c>
      <c r="M2421" s="180" vm="484">
        <f ca="1"/>
        <v>11.65</v>
      </c>
      <c r="N2421" s="180" vm="913">
        <f ca="1"/>
        <v>11.21</v>
      </c>
      <c r="O2421" s="180" vm="978">
        <f ca="1"/>
        <v>1145825</v>
      </c>
      <c r="Q2421" s="182">
        <f t="shared" ca="1" si="75"/>
        <v>8.7298128634491923E-4</v>
      </c>
    </row>
    <row r="2422" spans="1:17" x14ac:dyDescent="0.25">
      <c r="A2422" s="178">
        <f t="shared" si="76"/>
        <v>2418</v>
      </c>
      <c r="B2422" s="178" vm="972">
        <f ca="1"/>
        <v>45729</v>
      </c>
      <c r="C2422" s="178" vm="831">
        <f ca="1"/>
        <v>100</v>
      </c>
      <c r="D2422" s="178" vm="973">
        <f ca="1"/>
        <v>101.22</v>
      </c>
      <c r="E2422" s="178" vm="974">
        <f ca="1"/>
        <v>101.66</v>
      </c>
      <c r="F2422" s="178" vm="975">
        <f ca="1"/>
        <v>97.24</v>
      </c>
      <c r="G2422" s="178" vm="976">
        <f ca="1"/>
        <v>1451981</v>
      </c>
      <c r="I2422" s="178">
        <f ca="1"/>
        <v>92</v>
      </c>
      <c r="J2422" s="180" vm="967">
        <f ca="1"/>
        <v>42347</v>
      </c>
      <c r="K2422" s="180" vm="968">
        <f ca="1"/>
        <v>11.45</v>
      </c>
      <c r="L2422" s="180" vm="471">
        <f ca="1"/>
        <v>11</v>
      </c>
      <c r="M2422" s="180" vm="969">
        <f ca="1"/>
        <v>11.51</v>
      </c>
      <c r="N2422" s="180" vm="970">
        <f ca="1"/>
        <v>10.99</v>
      </c>
      <c r="O2422" s="180" vm="971">
        <f ca="1"/>
        <v>1530470</v>
      </c>
      <c r="Q2422" s="182">
        <f t="shared" ca="1" si="75"/>
        <v>3.4654733906059727E-2</v>
      </c>
    </row>
    <row r="2423" spans="1:17" x14ac:dyDescent="0.25">
      <c r="A2423" s="178">
        <f t="shared" si="76"/>
        <v>2419</v>
      </c>
      <c r="B2423" s="178" vm="962">
        <f ca="1"/>
        <v>45730</v>
      </c>
      <c r="C2423" s="178" vm="248">
        <f ca="1"/>
        <v>98.6</v>
      </c>
      <c r="D2423" s="178" vm="963">
        <f ca="1"/>
        <v>101.2</v>
      </c>
      <c r="E2423" s="178" vm="964">
        <f ca="1"/>
        <v>101.67</v>
      </c>
      <c r="F2423" s="178" vm="965">
        <f ca="1"/>
        <v>97.66</v>
      </c>
      <c r="G2423" s="178" vm="966">
        <f ca="1"/>
        <v>1664555</v>
      </c>
      <c r="I2423" s="178">
        <f ca="1"/>
        <v>91</v>
      </c>
      <c r="J2423" s="180" vm="958">
        <f ca="1"/>
        <v>42346</v>
      </c>
      <c r="K2423" s="180" vm="923">
        <f ca="1"/>
        <v>11.06</v>
      </c>
      <c r="L2423" s="180" vm="915">
        <f ca="1"/>
        <v>10.75</v>
      </c>
      <c r="M2423" s="180" vm="959">
        <f ca="1"/>
        <v>11.1</v>
      </c>
      <c r="N2423" s="180" vm="960">
        <f ca="1"/>
        <v>10.7</v>
      </c>
      <c r="O2423" s="180" vm="961">
        <f ca="1"/>
        <v>867313</v>
      </c>
      <c r="Q2423" s="182">
        <f t="shared" ca="1" si="75"/>
        <v>2.3788861964014793E-2</v>
      </c>
    </row>
    <row r="2424" spans="1:17" x14ac:dyDescent="0.25">
      <c r="A2424" s="178">
        <f t="shared" si="76"/>
        <v>2420</v>
      </c>
      <c r="B2424" s="178" vm="952">
        <f ca="1"/>
        <v>45733</v>
      </c>
      <c r="C2424" s="178" vm="953">
        <f ca="1"/>
        <v>103.87</v>
      </c>
      <c r="D2424" s="178" vm="954">
        <f ca="1"/>
        <v>99.79</v>
      </c>
      <c r="E2424" s="178" vm="955">
        <f ca="1"/>
        <v>104.42</v>
      </c>
      <c r="F2424" s="178" vm="956">
        <f ca="1"/>
        <v>99.29</v>
      </c>
      <c r="G2424" s="178" vm="957">
        <f ca="1"/>
        <v>1429009</v>
      </c>
      <c r="I2424" s="178">
        <f ca="1"/>
        <v>90</v>
      </c>
      <c r="J2424" s="180" vm="950">
        <f ca="1"/>
        <v>42345</v>
      </c>
      <c r="K2424" s="180" vm="691">
        <f ca="1"/>
        <v>10.8</v>
      </c>
      <c r="L2424" s="180" vm="682">
        <f ca="1"/>
        <v>10.63</v>
      </c>
      <c r="M2424" s="180" vm="715">
        <f ca="1"/>
        <v>10.87</v>
      </c>
      <c r="N2424" s="180" vm="680">
        <f ca="1"/>
        <v>10.54</v>
      </c>
      <c r="O2424" s="180" vm="951">
        <f ca="1"/>
        <v>954642</v>
      </c>
      <c r="Q2424" s="182">
        <f t="shared" ca="1" si="75"/>
        <v>1.6807118316381407E-2</v>
      </c>
    </row>
    <row r="2425" spans="1:17" x14ac:dyDescent="0.25">
      <c r="A2425" s="178">
        <f t="shared" si="76"/>
        <v>2421</v>
      </c>
      <c r="B2425" s="178" vm="944">
        <f ca="1"/>
        <v>45734</v>
      </c>
      <c r="C2425" s="178" vm="945">
        <f ca="1"/>
        <v>103.49</v>
      </c>
      <c r="D2425" s="178" vm="946">
        <f ca="1"/>
        <v>102.8</v>
      </c>
      <c r="E2425" s="178" vm="947">
        <f ca="1"/>
        <v>103.68</v>
      </c>
      <c r="F2425" s="178" vm="948">
        <f ca="1"/>
        <v>101.1437</v>
      </c>
      <c r="G2425" s="178" vm="949">
        <f ca="1"/>
        <v>951791</v>
      </c>
      <c r="I2425" s="178">
        <f ca="1"/>
        <v>89</v>
      </c>
      <c r="J2425" s="180" vm="939">
        <f ca="1"/>
        <v>42342</v>
      </c>
      <c r="K2425" s="180" vm="940">
        <f ca="1"/>
        <v>10.62</v>
      </c>
      <c r="L2425" s="180" vm="941">
        <f ca="1"/>
        <v>10.78</v>
      </c>
      <c r="M2425" s="180" vm="888">
        <f ca="1"/>
        <v>10.92</v>
      </c>
      <c r="N2425" s="180" vm="942">
        <f ca="1"/>
        <v>10.55</v>
      </c>
      <c r="O2425" s="180" vm="943">
        <f ca="1"/>
        <v>922413</v>
      </c>
      <c r="Q2425" s="182">
        <f t="shared" ca="1" si="75"/>
        <v>-1.8657257604542815E-2</v>
      </c>
    </row>
    <row r="2426" spans="1:17" x14ac:dyDescent="0.25">
      <c r="A2426" s="178">
        <f t="shared" si="76"/>
        <v>2422</v>
      </c>
      <c r="B2426" s="178" vm="933">
        <f ca="1"/>
        <v>45735</v>
      </c>
      <c r="C2426" s="178" vm="934">
        <f ca="1"/>
        <v>106.98</v>
      </c>
      <c r="D2426" s="178" vm="935">
        <f ca="1"/>
        <v>104.84</v>
      </c>
      <c r="E2426" s="178" vm="936">
        <f ca="1"/>
        <v>107.64</v>
      </c>
      <c r="F2426" s="178" vm="937">
        <f ca="1"/>
        <v>104.16</v>
      </c>
      <c r="G2426" s="178" vm="938">
        <f ca="1"/>
        <v>1631716</v>
      </c>
      <c r="I2426" s="178">
        <f ca="1"/>
        <v>88</v>
      </c>
      <c r="J2426" s="180" vm="930">
        <f ca="1"/>
        <v>42341</v>
      </c>
      <c r="K2426" s="180" vm="646">
        <f ca="1"/>
        <v>10.82</v>
      </c>
      <c r="L2426" s="180" vm="931">
        <f ca="1"/>
        <v>11.32</v>
      </c>
      <c r="M2426" s="180" vm="931">
        <f ca="1"/>
        <v>11.32</v>
      </c>
      <c r="N2426" s="180" vm="915">
        <f ca="1"/>
        <v>10.75</v>
      </c>
      <c r="O2426" s="180" vm="932">
        <f ca="1"/>
        <v>876474</v>
      </c>
      <c r="Q2426" s="182">
        <f t="shared" ca="1" si="75"/>
        <v>-3.6301626676214789E-2</v>
      </c>
    </row>
    <row r="2427" spans="1:17" x14ac:dyDescent="0.25">
      <c r="A2427" s="178">
        <f t="shared" si="76"/>
        <v>2423</v>
      </c>
      <c r="B2427" s="178" vm="925">
        <f ca="1"/>
        <v>45736</v>
      </c>
      <c r="C2427" s="178" vm="112">
        <f ca="1"/>
        <v>105.48</v>
      </c>
      <c r="D2427" s="178" vm="926">
        <f ca="1"/>
        <v>106.82</v>
      </c>
      <c r="E2427" s="178" vm="927">
        <f ca="1"/>
        <v>108.97</v>
      </c>
      <c r="F2427" s="178" vm="928">
        <f ca="1"/>
        <v>105.375</v>
      </c>
      <c r="G2427" s="178" vm="929">
        <f ca="1"/>
        <v>1481104</v>
      </c>
      <c r="I2427" s="178">
        <f ca="1"/>
        <v>87</v>
      </c>
      <c r="J2427" s="180" vm="922">
        <f ca="1"/>
        <v>42340</v>
      </c>
      <c r="K2427" s="180" vm="634">
        <f ca="1"/>
        <v>11.22</v>
      </c>
      <c r="L2427" s="180" vm="611">
        <f ca="1"/>
        <v>11.19</v>
      </c>
      <c r="M2427" s="180" vm="914">
        <f ca="1"/>
        <v>11.37</v>
      </c>
      <c r="N2427" s="180" vm="923">
        <f ca="1"/>
        <v>11.06</v>
      </c>
      <c r="O2427" s="180" vm="924">
        <f ca="1"/>
        <v>816691</v>
      </c>
      <c r="Q2427" s="182">
        <f t="shared" ca="1" si="75"/>
        <v>4.4662870134410853E-3</v>
      </c>
    </row>
    <row r="2428" spans="1:17" x14ac:dyDescent="0.25">
      <c r="A2428" s="178">
        <f t="shared" si="76"/>
        <v>2424</v>
      </c>
      <c r="B2428" s="178" vm="917">
        <f ca="1"/>
        <v>45737</v>
      </c>
      <c r="C2428" s="178" vm="918">
        <f ca="1"/>
        <v>104.59</v>
      </c>
      <c r="D2428" s="178" vm="77">
        <f ca="1"/>
        <v>103.2</v>
      </c>
      <c r="E2428" s="178" vm="919">
        <f ca="1"/>
        <v>106.61</v>
      </c>
      <c r="F2428" s="178" vm="920">
        <f ca="1"/>
        <v>100.84</v>
      </c>
      <c r="G2428" s="178" vm="921">
        <f ca="1"/>
        <v>4147963</v>
      </c>
      <c r="I2428" s="178">
        <f ca="1"/>
        <v>86</v>
      </c>
      <c r="J2428" s="180" vm="912">
        <f ca="1"/>
        <v>42339</v>
      </c>
      <c r="K2428" s="180" vm="887">
        <f ca="1"/>
        <v>11.17</v>
      </c>
      <c r="L2428" s="180" vm="913">
        <f ca="1"/>
        <v>11.21</v>
      </c>
      <c r="M2428" s="180" vm="914">
        <f ca="1"/>
        <v>11.37</v>
      </c>
      <c r="N2428" s="180" vm="915">
        <f ca="1"/>
        <v>10.75</v>
      </c>
      <c r="O2428" s="180" vm="916">
        <f ca="1"/>
        <v>737240</v>
      </c>
      <c r="Q2428" s="182">
        <f t="shared" ca="1" si="75"/>
        <v>4.0367850288055111E-3</v>
      </c>
    </row>
    <row r="2429" spans="1:17" x14ac:dyDescent="0.25">
      <c r="A2429" s="178">
        <f t="shared" si="76"/>
        <v>2425</v>
      </c>
      <c r="B2429" s="178" vm="906">
        <f ca="1"/>
        <v>45740</v>
      </c>
      <c r="C2429" s="178" vm="907">
        <f ca="1"/>
        <v>110.92</v>
      </c>
      <c r="D2429" s="178" vm="908">
        <f ca="1"/>
        <v>106.5</v>
      </c>
      <c r="E2429" s="178" vm="909">
        <f ca="1"/>
        <v>111.22</v>
      </c>
      <c r="F2429" s="178" vm="910">
        <f ca="1"/>
        <v>105.485</v>
      </c>
      <c r="G2429" s="178" vm="911">
        <f ca="1"/>
        <v>1910618</v>
      </c>
      <c r="I2429" s="178">
        <f ca="1"/>
        <v>85</v>
      </c>
      <c r="J2429" s="180" vm="903">
        <f ca="1"/>
        <v>42338</v>
      </c>
      <c r="K2429" s="180" vm="904">
        <f ca="1"/>
        <v>11.125</v>
      </c>
      <c r="L2429" s="180" vm="611">
        <f ca="1"/>
        <v>11.19</v>
      </c>
      <c r="M2429" s="180" vm="592">
        <f ca="1"/>
        <v>11.2</v>
      </c>
      <c r="N2429" s="180" vm="471">
        <f ca="1"/>
        <v>11</v>
      </c>
      <c r="O2429" s="180" vm="905">
        <f ca="1"/>
        <v>944836</v>
      </c>
      <c r="Q2429" s="182">
        <f t="shared" ca="1" si="75"/>
        <v>-5.8256942715299211E-3</v>
      </c>
    </row>
    <row r="2430" spans="1:17" x14ac:dyDescent="0.25">
      <c r="A2430" s="178">
        <f t="shared" si="76"/>
        <v>2426</v>
      </c>
      <c r="B2430" s="178" vm="898">
        <f ca="1"/>
        <v>45741</v>
      </c>
      <c r="C2430" s="178" vm="899">
        <f ca="1"/>
        <v>112.59</v>
      </c>
      <c r="D2430" s="178" vm="900">
        <f ca="1"/>
        <v>110.785</v>
      </c>
      <c r="E2430" s="178" vm="901">
        <f ca="1"/>
        <v>113.57</v>
      </c>
      <c r="F2430" s="178" vm="900">
        <f ca="1"/>
        <v>110.785</v>
      </c>
      <c r="G2430" s="178" vm="902">
        <f ca="1"/>
        <v>1662951</v>
      </c>
      <c r="I2430" s="178">
        <f ca="1"/>
        <v>84</v>
      </c>
      <c r="J2430" s="180" vm="895">
        <f ca="1"/>
        <v>42335</v>
      </c>
      <c r="K2430" s="180" vm="611">
        <f ca="1"/>
        <v>11.19</v>
      </c>
      <c r="L2430" s="180" vm="634">
        <f ca="1"/>
        <v>11.22</v>
      </c>
      <c r="M2430" s="180" vm="896">
        <f ca="1"/>
        <v>11.28</v>
      </c>
      <c r="N2430" s="180" vm="610">
        <f ca="1"/>
        <v>11.05</v>
      </c>
      <c r="O2430" s="180" vm="897">
        <f ca="1"/>
        <v>467387</v>
      </c>
      <c r="Q2430" s="182">
        <f t="shared" ca="1" si="75"/>
        <v>1.7889092427244146E-3</v>
      </c>
    </row>
    <row r="2431" spans="1:17" x14ac:dyDescent="0.25">
      <c r="A2431" s="178">
        <f t="shared" si="76"/>
        <v>2427</v>
      </c>
      <c r="B2431" s="178" vm="890">
        <f ca="1"/>
        <v>45742</v>
      </c>
      <c r="C2431" s="178" vm="891">
        <f ca="1"/>
        <v>109.51</v>
      </c>
      <c r="D2431" s="178" vm="892">
        <f ca="1"/>
        <v>112.61</v>
      </c>
      <c r="E2431" s="178" vm="892">
        <f ca="1"/>
        <v>112.61</v>
      </c>
      <c r="F2431" s="178" vm="893">
        <f ca="1"/>
        <v>107.18</v>
      </c>
      <c r="G2431" s="178" vm="894">
        <f ca="1"/>
        <v>1493867</v>
      </c>
      <c r="I2431" s="178">
        <f ca="1"/>
        <v>83</v>
      </c>
      <c r="J2431" s="180" vm="886">
        <f ca="1"/>
        <v>42333</v>
      </c>
      <c r="K2431" s="180" vm="887">
        <f ca="1"/>
        <v>11.17</v>
      </c>
      <c r="L2431" s="180" vm="888">
        <f ca="1"/>
        <v>10.92</v>
      </c>
      <c r="M2431" s="180" vm="611">
        <f ca="1"/>
        <v>11.19</v>
      </c>
      <c r="N2431" s="180" vm="724">
        <f ca="1"/>
        <v>10.84</v>
      </c>
      <c r="O2431" s="180" vm="889">
        <f ca="1"/>
        <v>865817</v>
      </c>
      <c r="Q2431" s="182">
        <f t="shared" ca="1" si="75"/>
        <v>2.4468823846011244E-2</v>
      </c>
    </row>
    <row r="2432" spans="1:17" x14ac:dyDescent="0.25">
      <c r="A2432" s="178">
        <f t="shared" si="76"/>
        <v>2428</v>
      </c>
      <c r="B2432" s="178" vm="880">
        <f ca="1"/>
        <v>45743</v>
      </c>
      <c r="C2432" s="178" vm="881">
        <f ca="1"/>
        <v>110.59</v>
      </c>
      <c r="D2432" s="178" vm="882">
        <f ca="1"/>
        <v>108.44</v>
      </c>
      <c r="E2432" s="178" vm="883">
        <f ca="1"/>
        <v>111.6</v>
      </c>
      <c r="F2432" s="178" vm="884">
        <f ca="1"/>
        <v>107.69</v>
      </c>
      <c r="G2432" s="178" vm="885">
        <f ca="1"/>
        <v>1075136</v>
      </c>
      <c r="I2432" s="178">
        <f ca="1"/>
        <v>82</v>
      </c>
      <c r="J2432" s="180" vm="876">
        <f ca="1"/>
        <v>42332</v>
      </c>
      <c r="K2432" s="180" vm="462">
        <f ca="1"/>
        <v>10.9</v>
      </c>
      <c r="L2432" s="180" vm="693">
        <f ca="1"/>
        <v>10.53</v>
      </c>
      <c r="M2432" s="180" vm="877">
        <f ca="1"/>
        <v>10.95</v>
      </c>
      <c r="N2432" s="180" vm="878">
        <f ca="1"/>
        <v>10.52</v>
      </c>
      <c r="O2432" s="180" vm="879">
        <f ca="1"/>
        <v>916556</v>
      </c>
      <c r="Q2432" s="182">
        <f t="shared" ca="1" si="75"/>
        <v>2.6965836609206397E-2</v>
      </c>
    </row>
    <row r="2433" spans="1:17" x14ac:dyDescent="0.25">
      <c r="A2433" s="178">
        <f t="shared" si="76"/>
        <v>2429</v>
      </c>
      <c r="B2433" s="178" vm="872">
        <f ca="1"/>
        <v>45744</v>
      </c>
      <c r="C2433" s="178" vm="873">
        <f ca="1"/>
        <v>105.99</v>
      </c>
      <c r="D2433" s="178" vm="874">
        <f ca="1"/>
        <v>109.98</v>
      </c>
      <c r="E2433" s="178" vm="874">
        <f ca="1"/>
        <v>109.98</v>
      </c>
      <c r="F2433" s="178" vm="44">
        <f ca="1"/>
        <v>104.9</v>
      </c>
      <c r="G2433" s="178" vm="875">
        <f ca="1"/>
        <v>1675323</v>
      </c>
      <c r="I2433" s="178">
        <f ca="1"/>
        <v>81</v>
      </c>
      <c r="J2433" s="180" vm="867">
        <f ca="1"/>
        <v>42331</v>
      </c>
      <c r="K2433" s="180" vm="868">
        <f ca="1"/>
        <v>10.61</v>
      </c>
      <c r="L2433" s="180" vm="856">
        <f ca="1"/>
        <v>10.28</v>
      </c>
      <c r="M2433" s="180" vm="869">
        <f ca="1"/>
        <v>10.74</v>
      </c>
      <c r="N2433" s="180" vm="870">
        <f ca="1"/>
        <v>10.220000000000001</v>
      </c>
      <c r="O2433" s="180" vm="871">
        <f ca="1"/>
        <v>933614</v>
      </c>
      <c r="Q2433" s="182">
        <f t="shared" ca="1" si="75"/>
        <v>3.1596692598872822E-2</v>
      </c>
    </row>
    <row r="2434" spans="1:17" x14ac:dyDescent="0.25">
      <c r="A2434" s="178">
        <f t="shared" si="76"/>
        <v>2430</v>
      </c>
      <c r="B2434" s="178" vm="861">
        <f ca="1"/>
        <v>45747</v>
      </c>
      <c r="C2434" s="178" vm="862">
        <f ca="1"/>
        <v>106.2</v>
      </c>
      <c r="D2434" s="178" vm="863">
        <f ca="1"/>
        <v>103.46</v>
      </c>
      <c r="E2434" s="178" vm="864">
        <f ca="1"/>
        <v>106.58</v>
      </c>
      <c r="F2434" s="178" vm="865">
        <f ca="1"/>
        <v>102.14</v>
      </c>
      <c r="G2434" s="178" vm="866">
        <f ca="1"/>
        <v>1728234</v>
      </c>
      <c r="I2434" s="178">
        <f ca="1"/>
        <v>80</v>
      </c>
      <c r="J2434" s="180" vm="855">
        <f ca="1"/>
        <v>42328</v>
      </c>
      <c r="K2434" s="180" vm="856">
        <f ca="1"/>
        <v>10.28</v>
      </c>
      <c r="L2434" s="180" vm="857">
        <f ca="1"/>
        <v>10.33</v>
      </c>
      <c r="M2434" s="180" vm="858">
        <f ca="1"/>
        <v>10.5299</v>
      </c>
      <c r="N2434" s="180" vm="859">
        <f ca="1"/>
        <v>10.15</v>
      </c>
      <c r="O2434" s="180" vm="860">
        <f ca="1"/>
        <v>670170</v>
      </c>
      <c r="Q2434" s="182">
        <f t="shared" ca="1" si="75"/>
        <v>6.8326278504447155E-3</v>
      </c>
    </row>
    <row r="2435" spans="1:17" x14ac:dyDescent="0.25">
      <c r="A2435" s="178">
        <f t="shared" si="76"/>
        <v>2431</v>
      </c>
      <c r="B2435" s="178" vm="850">
        <f ca="1"/>
        <v>45748</v>
      </c>
      <c r="C2435" s="178" vm="851">
        <f ca="1"/>
        <v>109.14</v>
      </c>
      <c r="D2435" s="178" vm="852">
        <f ca="1"/>
        <v>106.4</v>
      </c>
      <c r="E2435" s="178" vm="554">
        <f ca="1"/>
        <v>109.47</v>
      </c>
      <c r="F2435" s="178" vm="853">
        <f ca="1"/>
        <v>105.81</v>
      </c>
      <c r="G2435" s="178" vm="854">
        <f ca="1"/>
        <v>1526413</v>
      </c>
      <c r="I2435" s="178">
        <f ca="1"/>
        <v>79</v>
      </c>
      <c r="J2435" s="180" vm="844">
        <f ca="1"/>
        <v>42327</v>
      </c>
      <c r="K2435" s="180" vm="845">
        <f ca="1"/>
        <v>10.210000000000001</v>
      </c>
      <c r="L2435" s="180" vm="846">
        <f ca="1"/>
        <v>10.119999999999999</v>
      </c>
      <c r="M2435" s="180" vm="847">
        <f ca="1"/>
        <v>10.27</v>
      </c>
      <c r="N2435" s="180" vm="848">
        <f ca="1"/>
        <v>9.59</v>
      </c>
      <c r="O2435" s="180" vm="849">
        <f ca="1"/>
        <v>900142</v>
      </c>
      <c r="Q2435" s="182">
        <f t="shared" ca="1" si="75"/>
        <v>6.8796340135370074E-3</v>
      </c>
    </row>
    <row r="2436" spans="1:17" x14ac:dyDescent="0.25">
      <c r="A2436" s="178">
        <f t="shared" si="76"/>
        <v>2432</v>
      </c>
      <c r="B2436" s="178" vm="838">
        <f ca="1"/>
        <v>45749</v>
      </c>
      <c r="C2436" s="178" vm="839">
        <f ca="1"/>
        <v>111.54</v>
      </c>
      <c r="D2436" s="178" vm="840">
        <f ca="1"/>
        <v>108.43</v>
      </c>
      <c r="E2436" s="178" vm="841">
        <f ca="1"/>
        <v>112.78</v>
      </c>
      <c r="F2436" s="178" vm="842">
        <f ca="1"/>
        <v>107.6619</v>
      </c>
      <c r="G2436" s="178" vm="843">
        <f ca="1"/>
        <v>1474411</v>
      </c>
      <c r="I2436" s="178">
        <f ca="1"/>
        <v>78</v>
      </c>
      <c r="J2436" s="180" vm="834">
        <f ca="1"/>
        <v>42326</v>
      </c>
      <c r="K2436" s="180" vm="835">
        <f ca="1"/>
        <v>10.14</v>
      </c>
      <c r="L2436" s="180" vm="824">
        <f ca="1"/>
        <v>9.61</v>
      </c>
      <c r="M2436" s="180" vm="835">
        <f ca="1"/>
        <v>10.14</v>
      </c>
      <c r="N2436" s="180" vm="836">
        <f ca="1"/>
        <v>9.5500000000000007</v>
      </c>
      <c r="O2436" s="180" vm="837">
        <f ca="1"/>
        <v>1117887</v>
      </c>
      <c r="Q2436" s="182">
        <f t="shared" ca="1" si="75"/>
        <v>5.3683775180836064E-2</v>
      </c>
    </row>
    <row r="2437" spans="1:17" x14ac:dyDescent="0.25">
      <c r="A2437" s="178">
        <f t="shared" si="76"/>
        <v>2433</v>
      </c>
      <c r="B2437" s="178" vm="828">
        <f ca="1"/>
        <v>45750</v>
      </c>
      <c r="C2437" s="178" vm="829">
        <f ca="1"/>
        <v>95.97</v>
      </c>
      <c r="D2437" s="178" vm="830">
        <f ca="1"/>
        <v>98.05</v>
      </c>
      <c r="E2437" s="178" vm="831">
        <f ca="1"/>
        <v>100</v>
      </c>
      <c r="F2437" s="178" vm="832">
        <f ca="1"/>
        <v>91.6</v>
      </c>
      <c r="G2437" s="178" vm="833">
        <f ca="1"/>
        <v>4824382</v>
      </c>
      <c r="I2437" s="178">
        <f ca="1"/>
        <v>77</v>
      </c>
      <c r="J2437" s="180" vm="823">
        <f ca="1"/>
        <v>42325</v>
      </c>
      <c r="K2437" s="180" vm="824">
        <f ca="1"/>
        <v>9.61</v>
      </c>
      <c r="L2437" s="180" vm="825">
        <f ca="1"/>
        <v>9.85</v>
      </c>
      <c r="M2437" s="180" vm="656">
        <f ca="1"/>
        <v>9.9499999999999993</v>
      </c>
      <c r="N2437" s="180" vm="826">
        <f ca="1"/>
        <v>9.4499999999999993</v>
      </c>
      <c r="O2437" s="180" vm="827">
        <f ca="1"/>
        <v>1828730</v>
      </c>
      <c r="Q2437" s="182">
        <f t="shared" ca="1" si="75"/>
        <v>-1.7535261064524816E-2</v>
      </c>
    </row>
    <row r="2438" spans="1:17" x14ac:dyDescent="0.25">
      <c r="A2438" s="178">
        <f t="shared" si="76"/>
        <v>2434</v>
      </c>
      <c r="B2438" s="178" vm="817">
        <f ca="1"/>
        <v>45751</v>
      </c>
      <c r="C2438" s="178" vm="818">
        <f ca="1"/>
        <v>100.65</v>
      </c>
      <c r="D2438" s="178" vm="819">
        <f ca="1"/>
        <v>91.09</v>
      </c>
      <c r="E2438" s="178" vm="820">
        <f ca="1"/>
        <v>103.145</v>
      </c>
      <c r="F2438" s="178" vm="821">
        <f ca="1"/>
        <v>90.15</v>
      </c>
      <c r="G2438" s="178" vm="822">
        <f ca="1"/>
        <v>4697114</v>
      </c>
      <c r="I2438" s="178">
        <f ca="1"/>
        <v>76</v>
      </c>
      <c r="J2438" s="180" vm="812">
        <f ca="1"/>
        <v>42324</v>
      </c>
      <c r="K2438" s="180" vm="813">
        <f ca="1"/>
        <v>9.7799999999999994</v>
      </c>
      <c r="L2438" s="180" vm="789">
        <f ca="1"/>
        <v>9.33</v>
      </c>
      <c r="M2438" s="180" vm="814">
        <f ca="1"/>
        <v>9.8000000000000007</v>
      </c>
      <c r="N2438" s="180" vm="815">
        <f ca="1"/>
        <v>9.3000000000000007</v>
      </c>
      <c r="O2438" s="180" vm="816">
        <f ca="1"/>
        <v>1445120</v>
      </c>
      <c r="Q2438" s="182">
        <f t="shared" ref="Q2438:Q2501" ca="1" si="77">LN(K2438/K2439)</f>
        <v>4.1759721028592413E-2</v>
      </c>
    </row>
    <row r="2439" spans="1:17" x14ac:dyDescent="0.25">
      <c r="A2439" s="178">
        <f t="shared" ref="A2439:A2502" si="78">A2438+1</f>
        <v>2435</v>
      </c>
      <c r="B2439" s="178" vm="806">
        <f ca="1"/>
        <v>45754</v>
      </c>
      <c r="C2439" s="178" vm="807">
        <f ca="1"/>
        <v>95.83</v>
      </c>
      <c r="D2439" s="178" vm="808">
        <f ca="1"/>
        <v>95.75</v>
      </c>
      <c r="E2439" s="178" vm="809">
        <f ca="1"/>
        <v>102.99</v>
      </c>
      <c r="F2439" s="178" vm="810">
        <f ca="1"/>
        <v>93.050200000000004</v>
      </c>
      <c r="G2439" s="178" vm="811">
        <f ca="1"/>
        <v>3238053</v>
      </c>
      <c r="I2439" s="178">
        <f ca="1"/>
        <v>75</v>
      </c>
      <c r="J2439" s="180" vm="800">
        <f ca="1"/>
        <v>42321</v>
      </c>
      <c r="K2439" s="180" vm="801">
        <f ca="1"/>
        <v>9.3800000000000008</v>
      </c>
      <c r="L2439" s="180" vm="802">
        <f ca="1"/>
        <v>9.4</v>
      </c>
      <c r="M2439" s="180" vm="803">
        <f ca="1"/>
        <v>9.68</v>
      </c>
      <c r="N2439" s="180" vm="804">
        <f ca="1"/>
        <v>9.26</v>
      </c>
      <c r="O2439" s="180" vm="805">
        <f ca="1"/>
        <v>1726059</v>
      </c>
      <c r="Q2439" s="182">
        <f t="shared" ca="1" si="77"/>
        <v>5.344748158880943E-3</v>
      </c>
    </row>
    <row r="2440" spans="1:17" x14ac:dyDescent="0.25">
      <c r="A2440" s="178">
        <f t="shared" si="78"/>
        <v>2436</v>
      </c>
      <c r="B2440" s="178" vm="794">
        <f ca="1"/>
        <v>45755</v>
      </c>
      <c r="C2440" s="178" vm="795">
        <f ca="1"/>
        <v>89.32</v>
      </c>
      <c r="D2440" s="178" vm="796">
        <f ca="1"/>
        <v>98.17</v>
      </c>
      <c r="E2440" s="178" vm="797">
        <f ca="1"/>
        <v>99.834999999999994</v>
      </c>
      <c r="F2440" s="178" vm="798">
        <f ca="1"/>
        <v>87.89</v>
      </c>
      <c r="G2440" s="178" vm="799">
        <f ca="1"/>
        <v>2738467</v>
      </c>
      <c r="I2440" s="178">
        <f ca="1"/>
        <v>74</v>
      </c>
      <c r="J2440" s="180" vm="788">
        <f ca="1"/>
        <v>42320</v>
      </c>
      <c r="K2440" s="180" vm="789">
        <f ca="1"/>
        <v>9.33</v>
      </c>
      <c r="L2440" s="180" vm="790">
        <f ca="1"/>
        <v>9.57</v>
      </c>
      <c r="M2440" s="180" vm="791">
        <f ca="1"/>
        <v>9.69</v>
      </c>
      <c r="N2440" s="180" vm="792">
        <f ca="1"/>
        <v>9.2899999999999991</v>
      </c>
      <c r="O2440" s="180" vm="793">
        <f ca="1"/>
        <v>1514350</v>
      </c>
      <c r="Q2440" s="182">
        <f t="shared" ca="1" si="77"/>
        <v>-3.5793294605950432E-2</v>
      </c>
    </row>
    <row r="2441" spans="1:17" x14ac:dyDescent="0.25">
      <c r="A2441" s="178">
        <f t="shared" si="78"/>
        <v>2437</v>
      </c>
      <c r="B2441" s="178" vm="782">
        <f ca="1"/>
        <v>45756</v>
      </c>
      <c r="C2441" s="178" vm="783">
        <f ca="1"/>
        <v>99.59</v>
      </c>
      <c r="D2441" s="178" vm="784">
        <f ca="1"/>
        <v>87.86</v>
      </c>
      <c r="E2441" s="178" vm="785">
        <f ca="1"/>
        <v>102.6888</v>
      </c>
      <c r="F2441" s="178" vm="786">
        <f ca="1"/>
        <v>86.11</v>
      </c>
      <c r="G2441" s="178" vm="787">
        <f ca="1"/>
        <v>3278035</v>
      </c>
      <c r="I2441" s="178">
        <f ca="1"/>
        <v>73</v>
      </c>
      <c r="J2441" s="180" vm="778">
        <f ca="1"/>
        <v>42319</v>
      </c>
      <c r="K2441" s="180" vm="779">
        <f ca="1"/>
        <v>9.67</v>
      </c>
      <c r="L2441" s="180" vm="757">
        <f ca="1"/>
        <v>10</v>
      </c>
      <c r="M2441" s="180" vm="768">
        <f ca="1"/>
        <v>10.029999999999999</v>
      </c>
      <c r="N2441" s="180" vm="780">
        <f ca="1"/>
        <v>9.5399999999999991</v>
      </c>
      <c r="O2441" s="180" vm="781">
        <f ca="1"/>
        <v>1241943</v>
      </c>
      <c r="Q2441" s="182">
        <f t="shared" ca="1" si="77"/>
        <v>-3.6552292508641095E-2</v>
      </c>
    </row>
    <row r="2442" spans="1:17" x14ac:dyDescent="0.25">
      <c r="A2442" s="178">
        <f t="shared" si="78"/>
        <v>2438</v>
      </c>
      <c r="B2442" s="178" vm="773">
        <f ca="1"/>
        <v>45757</v>
      </c>
      <c r="C2442" s="178" vm="665">
        <f ca="1"/>
        <v>95.5</v>
      </c>
      <c r="D2442" s="178" vm="774">
        <f ca="1"/>
        <v>96.61</v>
      </c>
      <c r="E2442" s="178" vm="775">
        <f ca="1"/>
        <v>97.05</v>
      </c>
      <c r="F2442" s="178" vm="776">
        <f ca="1"/>
        <v>90.86</v>
      </c>
      <c r="G2442" s="178" vm="777">
        <f ca="1"/>
        <v>1910727</v>
      </c>
      <c r="I2442" s="178">
        <f ca="1"/>
        <v>72</v>
      </c>
      <c r="J2442" s="180" vm="767">
        <f ca="1"/>
        <v>42318</v>
      </c>
      <c r="K2442" s="180" vm="768">
        <f ca="1"/>
        <v>10.029999999999999</v>
      </c>
      <c r="L2442" s="180" vm="769">
        <f ca="1"/>
        <v>9.93</v>
      </c>
      <c r="M2442" s="180" vm="770">
        <f ca="1"/>
        <v>10.1</v>
      </c>
      <c r="N2442" s="180" vm="771">
        <f ca="1"/>
        <v>9.8699999999999992</v>
      </c>
      <c r="O2442" s="180" vm="772">
        <f ca="1"/>
        <v>987578</v>
      </c>
      <c r="Q2442" s="182">
        <f t="shared" ca="1" si="77"/>
        <v>2.9955089797983709E-3</v>
      </c>
    </row>
    <row r="2443" spans="1:17" x14ac:dyDescent="0.25">
      <c r="A2443" s="178">
        <f t="shared" si="78"/>
        <v>2439</v>
      </c>
      <c r="B2443" s="178" vm="761">
        <f ca="1"/>
        <v>45758</v>
      </c>
      <c r="C2443" s="178" vm="762">
        <f ca="1"/>
        <v>92.56</v>
      </c>
      <c r="D2443" s="178" vm="763">
        <f ca="1"/>
        <v>93.54</v>
      </c>
      <c r="E2443" s="178" vm="764">
        <f ca="1"/>
        <v>93.7</v>
      </c>
      <c r="F2443" s="178" vm="765">
        <f ca="1"/>
        <v>89.33</v>
      </c>
      <c r="G2443" s="178" vm="766">
        <f ca="1"/>
        <v>1890269</v>
      </c>
      <c r="I2443" s="178">
        <f ca="1"/>
        <v>71</v>
      </c>
      <c r="J2443" s="180" vm="756">
        <f ca="1"/>
        <v>42317</v>
      </c>
      <c r="K2443" s="180" vm="757">
        <f ca="1"/>
        <v>10</v>
      </c>
      <c r="L2443" s="180" vm="758">
        <f ca="1"/>
        <v>9.9</v>
      </c>
      <c r="M2443" s="180" vm="735">
        <f ca="1"/>
        <v>10.18</v>
      </c>
      <c r="N2443" s="180" vm="759">
        <f ca="1"/>
        <v>9.74</v>
      </c>
      <c r="O2443" s="180" vm="760">
        <f ca="1"/>
        <v>1141190</v>
      </c>
      <c r="Q2443" s="182">
        <f t="shared" ca="1" si="77"/>
        <v>3.0045090202987222E-3</v>
      </c>
    </row>
    <row r="2444" spans="1:17" x14ac:dyDescent="0.25">
      <c r="A2444" s="178">
        <f t="shared" si="78"/>
        <v>2440</v>
      </c>
      <c r="B2444" s="178" vm="750">
        <f ca="1"/>
        <v>45761</v>
      </c>
      <c r="C2444" s="178" vm="751">
        <f ca="1"/>
        <v>90.8</v>
      </c>
      <c r="D2444" s="178" vm="752">
        <f ca="1"/>
        <v>94.51</v>
      </c>
      <c r="E2444" s="178" vm="753">
        <f ca="1"/>
        <v>94.9</v>
      </c>
      <c r="F2444" s="178" vm="754">
        <f ca="1"/>
        <v>90.02</v>
      </c>
      <c r="G2444" s="178" vm="755">
        <f ca="1"/>
        <v>2046818</v>
      </c>
      <c r="I2444" s="178">
        <f ca="1"/>
        <v>70</v>
      </c>
      <c r="J2444" s="180" vm="745">
        <f ca="1"/>
        <v>42314</v>
      </c>
      <c r="K2444" s="180" vm="746">
        <f ca="1"/>
        <v>9.9700000000000006</v>
      </c>
      <c r="L2444" s="180" vm="747">
        <f ca="1"/>
        <v>10.130000000000001</v>
      </c>
      <c r="M2444" s="180" vm="657">
        <f ca="1"/>
        <v>10.3</v>
      </c>
      <c r="N2444" s="180" vm="748">
        <f ca="1"/>
        <v>9.8249999999999993</v>
      </c>
      <c r="O2444" s="180" vm="749">
        <f ca="1"/>
        <v>2709348</v>
      </c>
      <c r="Q2444" s="182">
        <f t="shared" ca="1" si="77"/>
        <v>-3.9336438267688824E-2</v>
      </c>
    </row>
    <row r="2445" spans="1:17" x14ac:dyDescent="0.25">
      <c r="A2445" s="178">
        <f t="shared" si="78"/>
        <v>2441</v>
      </c>
      <c r="B2445" s="178" vm="739">
        <f ca="1"/>
        <v>45762</v>
      </c>
      <c r="C2445" s="178" vm="740">
        <f ca="1"/>
        <v>89.93</v>
      </c>
      <c r="D2445" s="178" vm="741">
        <f ca="1"/>
        <v>91</v>
      </c>
      <c r="E2445" s="178" vm="742">
        <f ca="1"/>
        <v>91.92</v>
      </c>
      <c r="F2445" s="178" vm="743">
        <f ca="1"/>
        <v>88.35</v>
      </c>
      <c r="G2445" s="178" vm="744">
        <f ca="1"/>
        <v>1372490</v>
      </c>
      <c r="I2445" s="178">
        <f ca="1"/>
        <v>69</v>
      </c>
      <c r="J2445" s="180" vm="733">
        <f ca="1"/>
        <v>42313</v>
      </c>
      <c r="K2445" s="180" vm="734">
        <f ca="1"/>
        <v>10.37</v>
      </c>
      <c r="L2445" s="180" vm="735">
        <f ca="1"/>
        <v>10.18</v>
      </c>
      <c r="M2445" s="180" vm="736">
        <f ca="1"/>
        <v>10.64</v>
      </c>
      <c r="N2445" s="180" vm="737">
        <f ca="1"/>
        <v>9.6</v>
      </c>
      <c r="O2445" s="180" vm="738">
        <f ca="1"/>
        <v>3348760</v>
      </c>
      <c r="Q2445" s="182">
        <f t="shared" ca="1" si="77"/>
        <v>-4.4325973770064211E-2</v>
      </c>
    </row>
    <row r="2446" spans="1:17" x14ac:dyDescent="0.25">
      <c r="A2446" s="178">
        <f t="shared" si="78"/>
        <v>2442</v>
      </c>
      <c r="B2446" s="178" vm="728">
        <f ca="1"/>
        <v>45763</v>
      </c>
      <c r="C2446" s="178" vm="729">
        <f ca="1"/>
        <v>88.67</v>
      </c>
      <c r="D2446" s="178" vm="719">
        <f ca="1"/>
        <v>89</v>
      </c>
      <c r="E2446" s="178" vm="730">
        <f ca="1"/>
        <v>90.7</v>
      </c>
      <c r="F2446" s="178" vm="731">
        <f ca="1"/>
        <v>87.35</v>
      </c>
      <c r="G2446" s="178" vm="732">
        <f ca="1"/>
        <v>1345803</v>
      </c>
      <c r="I2446" s="178">
        <f ca="1"/>
        <v>68</v>
      </c>
      <c r="J2446" s="180" vm="723">
        <f ca="1"/>
        <v>42312</v>
      </c>
      <c r="K2446" s="180" vm="724">
        <f ca="1"/>
        <v>10.84</v>
      </c>
      <c r="L2446" s="180" vm="725">
        <f ca="1"/>
        <v>10.89</v>
      </c>
      <c r="M2446" s="180" vm="471">
        <f ca="1"/>
        <v>11</v>
      </c>
      <c r="N2446" s="180" vm="726">
        <f ca="1"/>
        <v>10.71</v>
      </c>
      <c r="O2446" s="180" vm="727">
        <f ca="1"/>
        <v>1011193</v>
      </c>
      <c r="Q2446" s="182">
        <f t="shared" ca="1" si="77"/>
        <v>-8.2683061769469914E-3</v>
      </c>
    </row>
    <row r="2447" spans="1:17" x14ac:dyDescent="0.25">
      <c r="A2447" s="178">
        <f t="shared" si="78"/>
        <v>2443</v>
      </c>
      <c r="B2447" s="178" vm="717">
        <f ca="1"/>
        <v>45764</v>
      </c>
      <c r="C2447" s="178" vm="718">
        <f ca="1"/>
        <v>90.72</v>
      </c>
      <c r="D2447" s="178" vm="719">
        <f ca="1"/>
        <v>89</v>
      </c>
      <c r="E2447" s="178" vm="720">
        <f ca="1"/>
        <v>91.12</v>
      </c>
      <c r="F2447" s="178" vm="721">
        <f ca="1"/>
        <v>88.25</v>
      </c>
      <c r="G2447" s="178" vm="722">
        <f ca="1"/>
        <v>1385542</v>
      </c>
      <c r="I2447" s="178">
        <f ca="1"/>
        <v>67</v>
      </c>
      <c r="J2447" s="180" vm="711">
        <f ca="1"/>
        <v>42311</v>
      </c>
      <c r="K2447" s="180" vm="712">
        <f ca="1"/>
        <v>10.93</v>
      </c>
      <c r="L2447" s="180" vm="713">
        <f ca="1"/>
        <v>10.91</v>
      </c>
      <c r="M2447" s="180" vm="714">
        <f ca="1"/>
        <v>11.195</v>
      </c>
      <c r="N2447" s="180" vm="715">
        <f ca="1"/>
        <v>10.87</v>
      </c>
      <c r="O2447" s="180" vm="716">
        <f ca="1"/>
        <v>1688959</v>
      </c>
      <c r="Q2447" s="182">
        <f t="shared" ca="1" si="77"/>
        <v>4.5850607606504421E-3</v>
      </c>
    </row>
    <row r="2448" spans="1:17" x14ac:dyDescent="0.25">
      <c r="A2448" s="178">
        <f t="shared" si="78"/>
        <v>2444</v>
      </c>
      <c r="B2448" s="178" vm="706">
        <f ca="1"/>
        <v>45768</v>
      </c>
      <c r="C2448" s="178" vm="707">
        <f ca="1"/>
        <v>89.46</v>
      </c>
      <c r="D2448" s="178" vm="708">
        <f ca="1"/>
        <v>89.7</v>
      </c>
      <c r="E2448" s="178" vm="708">
        <f ca="1"/>
        <v>89.7</v>
      </c>
      <c r="F2448" s="178" vm="709">
        <f ca="1"/>
        <v>87.53</v>
      </c>
      <c r="G2448" s="178" vm="710">
        <f ca="1"/>
        <v>1582600</v>
      </c>
      <c r="I2448" s="178">
        <f ca="1"/>
        <v>66</v>
      </c>
      <c r="J2448" s="180" vm="700">
        <f ca="1"/>
        <v>42310</v>
      </c>
      <c r="K2448" s="180" vm="701">
        <f ca="1"/>
        <v>10.88</v>
      </c>
      <c r="L2448" s="180" vm="702">
        <f ca="1"/>
        <v>10.79</v>
      </c>
      <c r="M2448" s="180" vm="703">
        <f ca="1"/>
        <v>10.97</v>
      </c>
      <c r="N2448" s="180" vm="704">
        <f ca="1"/>
        <v>10.51</v>
      </c>
      <c r="O2448" s="180" vm="705">
        <f ca="1"/>
        <v>1199470</v>
      </c>
      <c r="Q2448" s="182">
        <f t="shared" ca="1" si="77"/>
        <v>7.38010729762246E-3</v>
      </c>
    </row>
    <row r="2449" spans="1:17" x14ac:dyDescent="0.25">
      <c r="A2449" s="178">
        <f t="shared" si="78"/>
        <v>2445</v>
      </c>
      <c r="B2449" s="178" vm="695">
        <f ca="1"/>
        <v>45769</v>
      </c>
      <c r="C2449" s="178" vm="696">
        <f ca="1"/>
        <v>93.59</v>
      </c>
      <c r="D2449" s="178" vm="697">
        <f ca="1"/>
        <v>90.5</v>
      </c>
      <c r="E2449" s="178" vm="698">
        <f ca="1"/>
        <v>95.6</v>
      </c>
      <c r="F2449" s="178" vm="697">
        <f ca="1"/>
        <v>90.5</v>
      </c>
      <c r="G2449" s="178" vm="699">
        <f ca="1"/>
        <v>1471716</v>
      </c>
      <c r="I2449" s="178">
        <f ca="1"/>
        <v>65</v>
      </c>
      <c r="J2449" s="180" vm="690">
        <f ca="1"/>
        <v>42307</v>
      </c>
      <c r="K2449" s="180" vm="691">
        <f ca="1"/>
        <v>10.8</v>
      </c>
      <c r="L2449" s="180" vm="692">
        <f ca="1"/>
        <v>10.85</v>
      </c>
      <c r="M2449" s="180" vm="462">
        <f ca="1"/>
        <v>10.9</v>
      </c>
      <c r="N2449" s="180" vm="693">
        <f ca="1"/>
        <v>10.53</v>
      </c>
      <c r="O2449" s="180" vm="694">
        <f ca="1"/>
        <v>944553</v>
      </c>
      <c r="Q2449" s="182">
        <f t="shared" ca="1" si="77"/>
        <v>2.4368591016957951E-2</v>
      </c>
    </row>
    <row r="2450" spans="1:17" x14ac:dyDescent="0.25">
      <c r="A2450" s="178">
        <f t="shared" si="78"/>
        <v>2446</v>
      </c>
      <c r="B2450" s="178" vm="684">
        <f ca="1"/>
        <v>45770</v>
      </c>
      <c r="C2450" s="178" vm="685">
        <f ca="1"/>
        <v>95.8</v>
      </c>
      <c r="D2450" s="178" vm="686">
        <f ca="1"/>
        <v>96.85</v>
      </c>
      <c r="E2450" s="178" vm="687">
        <f ca="1"/>
        <v>99.5</v>
      </c>
      <c r="F2450" s="178" vm="688">
        <f ca="1"/>
        <v>95.43</v>
      </c>
      <c r="G2450" s="178" vm="689">
        <f ca="1"/>
        <v>1897299</v>
      </c>
      <c r="I2450" s="178">
        <f ca="1"/>
        <v>64</v>
      </c>
      <c r="J2450" s="180" vm="679">
        <f ca="1"/>
        <v>42306</v>
      </c>
      <c r="K2450" s="180" vm="680">
        <f ca="1"/>
        <v>10.54</v>
      </c>
      <c r="L2450" s="180" vm="681">
        <f ca="1"/>
        <v>10.31</v>
      </c>
      <c r="M2450" s="180" vm="682">
        <f ca="1"/>
        <v>10.63</v>
      </c>
      <c r="N2450" s="180" vm="681">
        <f ca="1"/>
        <v>10.31</v>
      </c>
      <c r="O2450" s="180" vm="683">
        <f ca="1"/>
        <v>641535</v>
      </c>
      <c r="Q2450" s="182">
        <f t="shared" ca="1" si="77"/>
        <v>1.5296665375473608E-2</v>
      </c>
    </row>
    <row r="2451" spans="1:17" x14ac:dyDescent="0.25">
      <c r="A2451" s="178">
        <f t="shared" si="78"/>
        <v>2447</v>
      </c>
      <c r="B2451" s="178" vm="673">
        <f ca="1"/>
        <v>45771</v>
      </c>
      <c r="C2451" s="178" vm="674">
        <f ca="1"/>
        <v>98.73</v>
      </c>
      <c r="D2451" s="178" vm="675">
        <f ca="1"/>
        <v>96.91</v>
      </c>
      <c r="E2451" s="178" vm="676">
        <f ca="1"/>
        <v>99.859499999999997</v>
      </c>
      <c r="F2451" s="178" vm="677">
        <f ca="1"/>
        <v>96.07</v>
      </c>
      <c r="G2451" s="178" vm="678">
        <f ca="1"/>
        <v>1359109</v>
      </c>
      <c r="I2451" s="178">
        <f ca="1"/>
        <v>63</v>
      </c>
      <c r="J2451" s="180" vm="667">
        <f ca="1"/>
        <v>42305</v>
      </c>
      <c r="K2451" s="180" vm="668">
        <f ca="1"/>
        <v>10.38</v>
      </c>
      <c r="L2451" s="180" vm="669">
        <f ca="1"/>
        <v>10.02</v>
      </c>
      <c r="M2451" s="180" vm="670">
        <f ca="1"/>
        <v>10.435</v>
      </c>
      <c r="N2451" s="180" vm="671">
        <f ca="1"/>
        <v>9.92</v>
      </c>
      <c r="O2451" s="180" vm="672">
        <f ca="1"/>
        <v>1184602</v>
      </c>
      <c r="Q2451" s="182">
        <f t="shared" ca="1" si="77"/>
        <v>4.2308326567241421E-2</v>
      </c>
    </row>
    <row r="2452" spans="1:17" x14ac:dyDescent="0.25">
      <c r="A2452" s="178">
        <f t="shared" si="78"/>
        <v>2448</v>
      </c>
      <c r="B2452" s="178" vm="661">
        <f ca="1"/>
        <v>45772</v>
      </c>
      <c r="C2452" s="178" vm="662">
        <f ca="1"/>
        <v>97.68</v>
      </c>
      <c r="D2452" s="178" vm="663">
        <f ca="1"/>
        <v>97.65</v>
      </c>
      <c r="E2452" s="178" vm="664">
        <f ca="1"/>
        <v>98.3</v>
      </c>
      <c r="F2452" s="178" vm="665">
        <f ca="1"/>
        <v>95.5</v>
      </c>
      <c r="G2452" s="178" vm="666">
        <f ca="1"/>
        <v>1302755</v>
      </c>
      <c r="I2452" s="178">
        <f ca="1"/>
        <v>62</v>
      </c>
      <c r="J2452" s="180" vm="655">
        <f ca="1"/>
        <v>42304</v>
      </c>
      <c r="K2452" s="180" vm="656">
        <f ca="1"/>
        <v>9.9499999999999993</v>
      </c>
      <c r="L2452" s="180" vm="657">
        <f ca="1"/>
        <v>10.3</v>
      </c>
      <c r="M2452" s="180" vm="658">
        <f ca="1"/>
        <v>10.6289</v>
      </c>
      <c r="N2452" s="180" vm="659">
        <f ca="1"/>
        <v>9.89</v>
      </c>
      <c r="O2452" s="180" vm="660">
        <f ca="1"/>
        <v>1934640</v>
      </c>
      <c r="Q2452" s="182">
        <f t="shared" ca="1" si="77"/>
        <v>-6.8925867567197194E-2</v>
      </c>
    </row>
    <row r="2453" spans="1:17" x14ac:dyDescent="0.25">
      <c r="A2453" s="178">
        <f t="shared" si="78"/>
        <v>2449</v>
      </c>
      <c r="B2453" s="178" vm="650">
        <f ca="1"/>
        <v>45775</v>
      </c>
      <c r="C2453" s="178" vm="651">
        <f ca="1"/>
        <v>96.23</v>
      </c>
      <c r="D2453" s="178" vm="652">
        <f ca="1"/>
        <v>97.98</v>
      </c>
      <c r="E2453" s="178" vm="259">
        <f ca="1"/>
        <v>98.12</v>
      </c>
      <c r="F2453" s="178" vm="653">
        <f ca="1"/>
        <v>94.776300000000006</v>
      </c>
      <c r="G2453" s="178" vm="654">
        <f ca="1"/>
        <v>1480551</v>
      </c>
      <c r="I2453" s="178">
        <f ca="1"/>
        <v>61</v>
      </c>
      <c r="J2453" s="180" vm="644">
        <f ca="1"/>
        <v>42303</v>
      </c>
      <c r="K2453" s="180" vm="645">
        <f ca="1"/>
        <v>10.66</v>
      </c>
      <c r="L2453" s="180" vm="646">
        <f ca="1"/>
        <v>10.82</v>
      </c>
      <c r="M2453" s="180" vm="647">
        <f ca="1"/>
        <v>11.076000000000001</v>
      </c>
      <c r="N2453" s="180" vm="648">
        <f ca="1"/>
        <v>10.65</v>
      </c>
      <c r="O2453" s="180" vm="649">
        <f ca="1"/>
        <v>1152159</v>
      </c>
      <c r="Q2453" s="182">
        <f t="shared" ca="1" si="77"/>
        <v>-1.8587895768090851E-2</v>
      </c>
    </row>
    <row r="2454" spans="1:17" x14ac:dyDescent="0.25">
      <c r="A2454" s="178">
        <f t="shared" si="78"/>
        <v>2450</v>
      </c>
      <c r="B2454" s="178" vm="638">
        <f ca="1"/>
        <v>45776</v>
      </c>
      <c r="C2454" s="178" vm="639">
        <f ca="1"/>
        <v>96.1</v>
      </c>
      <c r="D2454" s="178" vm="640">
        <f ca="1"/>
        <v>95.35</v>
      </c>
      <c r="E2454" s="178" vm="641">
        <f ca="1"/>
        <v>96.555000000000007</v>
      </c>
      <c r="F2454" s="178" vm="642">
        <f ca="1"/>
        <v>93.99</v>
      </c>
      <c r="G2454" s="178" vm="643">
        <f ca="1"/>
        <v>1341691</v>
      </c>
      <c r="I2454" s="178">
        <f ca="1"/>
        <v>60</v>
      </c>
      <c r="J2454" s="180" vm="633">
        <f ca="1"/>
        <v>42300</v>
      </c>
      <c r="K2454" s="180" vm="473">
        <f ca="1"/>
        <v>10.86</v>
      </c>
      <c r="L2454" s="180" vm="634">
        <f ca="1"/>
        <v>11.22</v>
      </c>
      <c r="M2454" s="180" vm="635">
        <f ca="1"/>
        <v>11.29</v>
      </c>
      <c r="N2454" s="180" vm="636">
        <f ca="1"/>
        <v>10.68</v>
      </c>
      <c r="O2454" s="180" vm="637">
        <f ca="1"/>
        <v>1332515</v>
      </c>
      <c r="Q2454" s="182">
        <f t="shared" ca="1" si="77"/>
        <v>-2.6801513378706444E-2</v>
      </c>
    </row>
    <row r="2455" spans="1:17" x14ac:dyDescent="0.25">
      <c r="A2455" s="178">
        <f t="shared" si="78"/>
        <v>2451</v>
      </c>
      <c r="B2455" s="178" vm="627">
        <f ca="1"/>
        <v>45777</v>
      </c>
      <c r="C2455" s="178" vm="628">
        <f ca="1"/>
        <v>96.42</v>
      </c>
      <c r="D2455" s="178" vm="629">
        <f ca="1"/>
        <v>93.8</v>
      </c>
      <c r="E2455" s="178" vm="630">
        <f ca="1"/>
        <v>96.68</v>
      </c>
      <c r="F2455" s="178" vm="631">
        <f ca="1"/>
        <v>92.89</v>
      </c>
      <c r="G2455" s="178" vm="632">
        <f ca="1"/>
        <v>1643166</v>
      </c>
      <c r="I2455" s="178">
        <f ca="1"/>
        <v>59</v>
      </c>
      <c r="J2455" s="180" vm="621">
        <f ca="1"/>
        <v>42299</v>
      </c>
      <c r="K2455" s="180" vm="622">
        <f ca="1"/>
        <v>11.154999999999999</v>
      </c>
      <c r="L2455" s="180" vm="623">
        <f ca="1"/>
        <v>11.09</v>
      </c>
      <c r="M2455" s="180" vm="624">
        <f ca="1"/>
        <v>11.324</v>
      </c>
      <c r="N2455" s="180" vm="625">
        <f ca="1"/>
        <v>11.04</v>
      </c>
      <c r="O2455" s="180" vm="626">
        <f ca="1"/>
        <v>730664</v>
      </c>
      <c r="Q2455" s="182">
        <f t="shared" ca="1" si="77"/>
        <v>9.4573999207339787E-3</v>
      </c>
    </row>
    <row r="2456" spans="1:17" x14ac:dyDescent="0.25">
      <c r="A2456" s="178">
        <f t="shared" si="78"/>
        <v>2452</v>
      </c>
      <c r="B2456" s="178" vm="615">
        <f ca="1"/>
        <v>45778</v>
      </c>
      <c r="C2456" s="178" vm="616">
        <f ca="1"/>
        <v>94.72</v>
      </c>
      <c r="D2456" s="178" vm="617">
        <f ca="1"/>
        <v>96.51</v>
      </c>
      <c r="E2456" s="178" vm="618">
        <f ca="1"/>
        <v>96.614999999999995</v>
      </c>
      <c r="F2456" s="178" vm="619">
        <f ca="1"/>
        <v>94.24</v>
      </c>
      <c r="G2456" s="178" vm="620">
        <f ca="1"/>
        <v>934538</v>
      </c>
      <c r="I2456" s="178">
        <f ca="1"/>
        <v>58</v>
      </c>
      <c r="J2456" s="180" vm="609">
        <f ca="1"/>
        <v>42298</v>
      </c>
      <c r="K2456" s="180" vm="610">
        <f ca="1"/>
        <v>11.05</v>
      </c>
      <c r="L2456" s="180" vm="611">
        <f ca="1"/>
        <v>11.19</v>
      </c>
      <c r="M2456" s="180" vm="612">
        <f ca="1"/>
        <v>11.444000000000001</v>
      </c>
      <c r="N2456" s="180" vm="613">
        <f ca="1"/>
        <v>11.026999999999999</v>
      </c>
      <c r="O2456" s="180" vm="614">
        <f ca="1"/>
        <v>671566</v>
      </c>
      <c r="Q2456" s="182">
        <f t="shared" ca="1" si="77"/>
        <v>-9.9055289894030112E-3</v>
      </c>
    </row>
    <row r="2457" spans="1:17" x14ac:dyDescent="0.25">
      <c r="A2457" s="178">
        <f t="shared" si="78"/>
        <v>2453</v>
      </c>
      <c r="B2457" s="178" vm="604">
        <f ca="1"/>
        <v>45779</v>
      </c>
      <c r="C2457" s="178" vm="308">
        <f ca="1"/>
        <v>97.49</v>
      </c>
      <c r="D2457" s="178" vm="605">
        <f ca="1"/>
        <v>96.43</v>
      </c>
      <c r="E2457" s="178" vm="606">
        <f ca="1"/>
        <v>97.69</v>
      </c>
      <c r="F2457" s="178" vm="607">
        <f ca="1"/>
        <v>95.22</v>
      </c>
      <c r="G2457" s="178" vm="608">
        <f ca="1"/>
        <v>1200171</v>
      </c>
      <c r="I2457" s="178">
        <f ca="1"/>
        <v>57</v>
      </c>
      <c r="J2457" s="180" vm="599">
        <f ca="1"/>
        <v>42297</v>
      </c>
      <c r="K2457" s="180" vm="600">
        <f ca="1"/>
        <v>11.16</v>
      </c>
      <c r="L2457" s="180" vm="601">
        <f ca="1"/>
        <v>11.48</v>
      </c>
      <c r="M2457" s="180" vm="602">
        <f ca="1"/>
        <v>11.5</v>
      </c>
      <c r="N2457" s="180" vm="573">
        <f ca="1"/>
        <v>11.08</v>
      </c>
      <c r="O2457" s="180" vm="603">
        <f ca="1"/>
        <v>741294</v>
      </c>
      <c r="Q2457" s="182">
        <f t="shared" ca="1" si="77"/>
        <v>-2.4780028998486851E-2</v>
      </c>
    </row>
    <row r="2458" spans="1:17" x14ac:dyDescent="0.25">
      <c r="A2458" s="178">
        <f t="shared" si="78"/>
        <v>2454</v>
      </c>
      <c r="B2458" s="178" vm="594">
        <f ca="1"/>
        <v>45782</v>
      </c>
      <c r="C2458" s="178" vm="405">
        <f ca="1"/>
        <v>100.79</v>
      </c>
      <c r="D2458" s="178" vm="595">
        <f ca="1"/>
        <v>101.04</v>
      </c>
      <c r="E2458" s="178" vm="596">
        <f ca="1"/>
        <v>102.95</v>
      </c>
      <c r="F2458" s="178" vm="597">
        <f ca="1"/>
        <v>99.77</v>
      </c>
      <c r="G2458" s="178" vm="598">
        <f ca="1"/>
        <v>2237047</v>
      </c>
      <c r="I2458" s="178">
        <f ca="1"/>
        <v>56</v>
      </c>
      <c r="J2458" s="180" vm="589">
        <f ca="1"/>
        <v>42296</v>
      </c>
      <c r="K2458" s="180" vm="590">
        <f ca="1"/>
        <v>11.44</v>
      </c>
      <c r="L2458" s="180" vm="571">
        <f ca="1"/>
        <v>11.36</v>
      </c>
      <c r="M2458" s="180" vm="591">
        <f ca="1"/>
        <v>11.5799</v>
      </c>
      <c r="N2458" s="180" vm="592">
        <f ca="1"/>
        <v>11.2</v>
      </c>
      <c r="O2458" s="180" vm="593">
        <f ca="1"/>
        <v>1015632</v>
      </c>
      <c r="Q2458" s="182">
        <f t="shared" ca="1" si="77"/>
        <v>5.2585572534668296E-3</v>
      </c>
    </row>
    <row r="2459" spans="1:17" x14ac:dyDescent="0.25">
      <c r="A2459" s="178">
        <f t="shared" si="78"/>
        <v>2455</v>
      </c>
      <c r="B2459" s="178" vm="584">
        <f ca="1"/>
        <v>45783</v>
      </c>
      <c r="C2459" s="178" vm="585">
        <f ca="1"/>
        <v>98.78</v>
      </c>
      <c r="D2459" s="178" vm="90">
        <f ca="1"/>
        <v>99.7</v>
      </c>
      <c r="E2459" s="178" vm="586">
        <f ca="1"/>
        <v>101.17</v>
      </c>
      <c r="F2459" s="178" vm="587">
        <f ca="1"/>
        <v>98.14</v>
      </c>
      <c r="G2459" s="178" vm="588">
        <f ca="1"/>
        <v>1563520</v>
      </c>
      <c r="I2459" s="178">
        <f ca="1"/>
        <v>55</v>
      </c>
      <c r="J2459" s="180" vm="579">
        <f ca="1"/>
        <v>42293</v>
      </c>
      <c r="K2459" s="180" vm="560">
        <f ca="1"/>
        <v>11.38</v>
      </c>
      <c r="L2459" s="180" vm="580">
        <f ca="1"/>
        <v>11.46</v>
      </c>
      <c r="M2459" s="180" vm="581">
        <f ca="1"/>
        <v>11.614000000000001</v>
      </c>
      <c r="N2459" s="180" vm="582">
        <f ca="1"/>
        <v>11.18</v>
      </c>
      <c r="O2459" s="180" vm="583">
        <f ca="1"/>
        <v>714410</v>
      </c>
      <c r="Q2459" s="182">
        <f t="shared" ca="1" si="77"/>
        <v>-4.3840491085343188E-3</v>
      </c>
    </row>
    <row r="2460" spans="1:17" x14ac:dyDescent="0.25">
      <c r="A2460" s="178">
        <f t="shared" si="78"/>
        <v>2456</v>
      </c>
      <c r="B2460" s="178" vm="575">
        <f ca="1"/>
        <v>45784</v>
      </c>
      <c r="C2460" s="178" vm="383">
        <f ca="1"/>
        <v>100.76</v>
      </c>
      <c r="D2460" s="178" vm="576">
        <f ca="1"/>
        <v>99.515000000000001</v>
      </c>
      <c r="E2460" s="178" vm="191">
        <f ca="1"/>
        <v>101.31</v>
      </c>
      <c r="F2460" s="178" vm="577">
        <f ca="1"/>
        <v>98.87</v>
      </c>
      <c r="G2460" s="178" vm="578">
        <f ca="1"/>
        <v>2468166</v>
      </c>
      <c r="I2460" s="178">
        <f ca="1"/>
        <v>54</v>
      </c>
      <c r="J2460" s="180" vm="569">
        <f ca="1"/>
        <v>42292</v>
      </c>
      <c r="K2460" s="180" vm="570">
        <f ca="1"/>
        <v>11.43</v>
      </c>
      <c r="L2460" s="180" vm="571">
        <f ca="1"/>
        <v>11.36</v>
      </c>
      <c r="M2460" s="180" vm="572">
        <f ca="1"/>
        <v>11.69</v>
      </c>
      <c r="N2460" s="180" vm="573">
        <f ca="1"/>
        <v>11.08</v>
      </c>
      <c r="O2460" s="180" vm="574">
        <f ca="1"/>
        <v>1099012</v>
      </c>
      <c r="Q2460" s="182">
        <f t="shared" ca="1" si="77"/>
        <v>1.4097149755034476E-2</v>
      </c>
    </row>
    <row r="2461" spans="1:17" x14ac:dyDescent="0.25">
      <c r="A2461" s="178">
        <f t="shared" si="78"/>
        <v>2457</v>
      </c>
      <c r="B2461" s="178" vm="564">
        <f ca="1"/>
        <v>45785</v>
      </c>
      <c r="C2461" s="178" vm="565">
        <f ca="1"/>
        <v>110.65</v>
      </c>
      <c r="D2461" s="178" vm="146">
        <f ca="1"/>
        <v>107.3</v>
      </c>
      <c r="E2461" s="178" vm="566">
        <f ca="1"/>
        <v>112.69</v>
      </c>
      <c r="F2461" s="178" vm="567">
        <f ca="1"/>
        <v>102.3052</v>
      </c>
      <c r="G2461" s="178" vm="568">
        <f ca="1"/>
        <v>4195020</v>
      </c>
      <c r="I2461" s="178">
        <f ca="1"/>
        <v>53</v>
      </c>
      <c r="J2461" s="180" vm="558">
        <f ca="1"/>
        <v>42291</v>
      </c>
      <c r="K2461" s="180" vm="559">
        <f ca="1"/>
        <v>11.27</v>
      </c>
      <c r="L2461" s="180" vm="560">
        <f ca="1"/>
        <v>11.38</v>
      </c>
      <c r="M2461" s="180" vm="561">
        <f ca="1"/>
        <v>11.786</v>
      </c>
      <c r="N2461" s="180" vm="562">
        <f ca="1"/>
        <v>11.24</v>
      </c>
      <c r="O2461" s="180" vm="563">
        <f ca="1"/>
        <v>975074</v>
      </c>
      <c r="Q2461" s="182">
        <f t="shared" ca="1" si="77"/>
        <v>-1.3221876176179237E-2</v>
      </c>
    </row>
    <row r="2462" spans="1:17" x14ac:dyDescent="0.25">
      <c r="A2462" s="178">
        <f t="shared" si="78"/>
        <v>2458</v>
      </c>
      <c r="B2462" s="178" vm="552">
        <f ca="1"/>
        <v>45786</v>
      </c>
      <c r="C2462" s="178" vm="553">
        <f ca="1"/>
        <v>109.77</v>
      </c>
      <c r="D2462" s="178" vm="554">
        <f ca="1"/>
        <v>109.47</v>
      </c>
      <c r="E2462" s="178" vm="555">
        <f ca="1"/>
        <v>112.21169999999999</v>
      </c>
      <c r="F2462" s="178" vm="556">
        <f ca="1"/>
        <v>109.1</v>
      </c>
      <c r="G2462" s="178" vm="557">
        <f ca="1"/>
        <v>2145946</v>
      </c>
      <c r="I2462" s="178">
        <f ca="1"/>
        <v>52</v>
      </c>
      <c r="J2462" s="180" vm="548">
        <f ca="1"/>
        <v>42290</v>
      </c>
      <c r="K2462" s="180" vm="549">
        <f ca="1"/>
        <v>11.42</v>
      </c>
      <c r="L2462" s="180" vm="537">
        <f ca="1"/>
        <v>11.76</v>
      </c>
      <c r="M2462" s="180" vm="517">
        <f ca="1"/>
        <v>11.95</v>
      </c>
      <c r="N2462" s="180" vm="550">
        <f ca="1"/>
        <v>11.41</v>
      </c>
      <c r="O2462" s="180" vm="551">
        <f ca="1"/>
        <v>1101045</v>
      </c>
      <c r="Q2462" s="182">
        <f t="shared" ca="1" si="77"/>
        <v>-2.9337738242616679E-2</v>
      </c>
    </row>
    <row r="2463" spans="1:17" x14ac:dyDescent="0.25">
      <c r="A2463" s="178">
        <f t="shared" si="78"/>
        <v>2459</v>
      </c>
      <c r="B2463" s="178" vm="542">
        <f ca="1"/>
        <v>45789</v>
      </c>
      <c r="C2463" s="178" vm="543">
        <f ca="1"/>
        <v>118.85</v>
      </c>
      <c r="D2463" s="178" vm="544">
        <f ca="1"/>
        <v>119.59</v>
      </c>
      <c r="E2463" s="178" vm="545">
        <f ca="1"/>
        <v>122.84</v>
      </c>
      <c r="F2463" s="178" vm="546">
        <f ca="1"/>
        <v>115.34</v>
      </c>
      <c r="G2463" s="178" vm="547">
        <f ca="1"/>
        <v>3032398</v>
      </c>
      <c r="I2463" s="178">
        <f ca="1"/>
        <v>51</v>
      </c>
      <c r="J2463" s="180" vm="536">
        <f ca="1"/>
        <v>42289</v>
      </c>
      <c r="K2463" s="180" vm="537">
        <f ca="1"/>
        <v>11.76</v>
      </c>
      <c r="L2463" s="180" vm="538">
        <f ca="1"/>
        <v>11.99</v>
      </c>
      <c r="M2463" s="180" vm="539">
        <f ca="1"/>
        <v>12.1</v>
      </c>
      <c r="N2463" s="180" vm="540">
        <f ca="1"/>
        <v>11.71</v>
      </c>
      <c r="O2463" s="180" vm="541">
        <f ca="1"/>
        <v>658760</v>
      </c>
      <c r="Q2463" s="182">
        <f t="shared" ca="1" si="77"/>
        <v>-1.4771317320312656E-2</v>
      </c>
    </row>
    <row r="2464" spans="1:17" x14ac:dyDescent="0.25">
      <c r="A2464" s="178">
        <f t="shared" si="78"/>
        <v>2460</v>
      </c>
      <c r="B2464" s="178" vm="531">
        <f ca="1"/>
        <v>45790</v>
      </c>
      <c r="C2464" s="178" vm="532">
        <f ca="1"/>
        <v>120.26</v>
      </c>
      <c r="D2464" s="178" vm="522">
        <f ca="1"/>
        <v>120</v>
      </c>
      <c r="E2464" s="178" vm="533">
        <f ca="1"/>
        <v>121.21</v>
      </c>
      <c r="F2464" s="178" vm="534">
        <f ca="1"/>
        <v>118.43</v>
      </c>
      <c r="G2464" s="178" vm="535">
        <f ca="1"/>
        <v>1855490</v>
      </c>
      <c r="I2464" s="178">
        <f ca="1"/>
        <v>50</v>
      </c>
      <c r="J2464" s="180" vm="526">
        <f ca="1"/>
        <v>42286</v>
      </c>
      <c r="K2464" s="180" vm="527">
        <f ca="1"/>
        <v>11.935</v>
      </c>
      <c r="L2464" s="180" vm="515">
        <f ca="1"/>
        <v>11.93</v>
      </c>
      <c r="M2464" s="180" vm="528">
        <f ca="1"/>
        <v>12.08</v>
      </c>
      <c r="N2464" s="180" vm="529">
        <f ca="1"/>
        <v>11.75</v>
      </c>
      <c r="O2464" s="180" vm="530">
        <f ca="1"/>
        <v>759351</v>
      </c>
      <c r="Q2464" s="182">
        <f t="shared" ca="1" si="77"/>
        <v>4.1902368096871981E-4</v>
      </c>
    </row>
    <row r="2465" spans="1:17" x14ac:dyDescent="0.25">
      <c r="A2465" s="178">
        <f t="shared" si="78"/>
        <v>2461</v>
      </c>
      <c r="B2465" s="178" vm="520">
        <f ca="1"/>
        <v>45791</v>
      </c>
      <c r="C2465" s="178" vm="521">
        <f ca="1"/>
        <v>118.26</v>
      </c>
      <c r="D2465" s="178" vm="522">
        <f ca="1"/>
        <v>120</v>
      </c>
      <c r="E2465" s="178" vm="523">
        <f ca="1"/>
        <v>120.69</v>
      </c>
      <c r="F2465" s="178" vm="524">
        <f ca="1"/>
        <v>117.98</v>
      </c>
      <c r="G2465" s="178" vm="525">
        <f ca="1"/>
        <v>1879562</v>
      </c>
      <c r="I2465" s="178">
        <f ca="1"/>
        <v>49</v>
      </c>
      <c r="J2465" s="180" vm="514">
        <f ca="1"/>
        <v>42285</v>
      </c>
      <c r="K2465" s="180" vm="515">
        <f ca="1"/>
        <v>11.93</v>
      </c>
      <c r="L2465" s="180" vm="516">
        <f ca="1"/>
        <v>11.66</v>
      </c>
      <c r="M2465" s="180" vm="517">
        <f ca="1"/>
        <v>11.95</v>
      </c>
      <c r="N2465" s="180" vm="518">
        <f ca="1"/>
        <v>11.53</v>
      </c>
      <c r="O2465" s="180" vm="519">
        <f ca="1"/>
        <v>831495</v>
      </c>
      <c r="Q2465" s="182">
        <f t="shared" ca="1" si="77"/>
        <v>2.1178258709743804E-2</v>
      </c>
    </row>
    <row r="2466" spans="1:17" x14ac:dyDescent="0.25">
      <c r="A2466" s="178">
        <f t="shared" si="78"/>
        <v>2462</v>
      </c>
      <c r="B2466" s="178" vm="509">
        <f ca="1"/>
        <v>45792</v>
      </c>
      <c r="C2466" s="178" vm="501">
        <f ca="1"/>
        <v>117.27</v>
      </c>
      <c r="D2466" s="178" vm="510">
        <f ca="1"/>
        <v>118.2</v>
      </c>
      <c r="E2466" s="178" vm="511">
        <f ca="1"/>
        <v>118.91</v>
      </c>
      <c r="F2466" s="178" vm="512">
        <f ca="1"/>
        <v>116.92</v>
      </c>
      <c r="G2466" s="178" vm="513">
        <f ca="1"/>
        <v>1248029</v>
      </c>
      <c r="I2466" s="178">
        <f ca="1"/>
        <v>48</v>
      </c>
      <c r="J2466" s="180" vm="505">
        <f ca="1"/>
        <v>42284</v>
      </c>
      <c r="K2466" s="180" vm="506">
        <f ca="1"/>
        <v>11.68</v>
      </c>
      <c r="L2466" s="180" vm="507">
        <f ca="1"/>
        <v>11.47</v>
      </c>
      <c r="M2466" s="180" vm="506">
        <f ca="1"/>
        <v>11.68</v>
      </c>
      <c r="N2466" s="180" vm="470">
        <f ca="1"/>
        <v>11.35</v>
      </c>
      <c r="O2466" s="180" vm="508">
        <f ca="1"/>
        <v>1119715</v>
      </c>
      <c r="Q2466" s="182">
        <f t="shared" ca="1" si="77"/>
        <v>1.9451661494622047E-2</v>
      </c>
    </row>
    <row r="2467" spans="1:17" x14ac:dyDescent="0.25">
      <c r="A2467" s="178">
        <f t="shared" si="78"/>
        <v>2463</v>
      </c>
      <c r="B2467" s="178" vm="499">
        <f ca="1"/>
        <v>45793</v>
      </c>
      <c r="C2467" s="178" vm="500">
        <f ca="1"/>
        <v>117.55</v>
      </c>
      <c r="D2467" s="178" vm="501">
        <f ca="1"/>
        <v>117.27</v>
      </c>
      <c r="E2467" s="178" vm="502">
        <f ca="1"/>
        <v>118.28</v>
      </c>
      <c r="F2467" s="178" vm="503">
        <f ca="1"/>
        <v>116.59</v>
      </c>
      <c r="G2467" s="178" vm="504">
        <f ca="1"/>
        <v>925569</v>
      </c>
      <c r="I2467" s="178">
        <f ca="1"/>
        <v>47</v>
      </c>
      <c r="J2467" s="180" vm="493">
        <f ca="1"/>
        <v>42283</v>
      </c>
      <c r="K2467" s="180" vm="494">
        <f ca="1"/>
        <v>11.455</v>
      </c>
      <c r="L2467" s="180" vm="495">
        <f ca="1"/>
        <v>11.54</v>
      </c>
      <c r="M2467" s="180" vm="496">
        <f ca="1"/>
        <v>11.686</v>
      </c>
      <c r="N2467" s="180" vm="497">
        <f ca="1"/>
        <v>11.15</v>
      </c>
      <c r="O2467" s="180" vm="498">
        <f ca="1"/>
        <v>1411756</v>
      </c>
      <c r="Q2467" s="182">
        <f t="shared" ca="1" si="77"/>
        <v>-9.9892253001264298E-3</v>
      </c>
    </row>
    <row r="2468" spans="1:17" x14ac:dyDescent="0.25">
      <c r="A2468" s="178">
        <f t="shared" si="78"/>
        <v>2464</v>
      </c>
      <c r="B2468" s="178" vm="487">
        <f ca="1"/>
        <v>45796</v>
      </c>
      <c r="C2468" s="178" vm="488">
        <f ca="1"/>
        <v>114.73</v>
      </c>
      <c r="D2468" s="178" vm="489">
        <f ca="1"/>
        <v>114.63</v>
      </c>
      <c r="E2468" s="178" vm="490">
        <f ca="1"/>
        <v>116.11</v>
      </c>
      <c r="F2468" s="178" vm="491">
        <f ca="1"/>
        <v>114.24</v>
      </c>
      <c r="G2468" s="178" vm="492">
        <f ca="1"/>
        <v>1591657</v>
      </c>
      <c r="I2468" s="178">
        <f ca="1"/>
        <v>46</v>
      </c>
      <c r="J2468" s="180" vm="481">
        <f ca="1"/>
        <v>42282</v>
      </c>
      <c r="K2468" s="180" vm="482">
        <f ca="1"/>
        <v>11.57</v>
      </c>
      <c r="L2468" s="180" vm="483">
        <f ca="1"/>
        <v>11.3</v>
      </c>
      <c r="M2468" s="180" vm="484">
        <f ca="1"/>
        <v>11.65</v>
      </c>
      <c r="N2468" s="180" vm="485">
        <f ca="1"/>
        <v>11.13</v>
      </c>
      <c r="O2468" s="180" vm="486">
        <f ca="1"/>
        <v>1766766</v>
      </c>
      <c r="Q2468" s="182">
        <f t="shared" ca="1" si="77"/>
        <v>1.9197797278173629E-2</v>
      </c>
    </row>
    <row r="2469" spans="1:17" x14ac:dyDescent="0.25">
      <c r="A2469" s="178">
        <f t="shared" si="78"/>
        <v>2465</v>
      </c>
      <c r="B2469" s="178" vm="475">
        <f ca="1"/>
        <v>45797</v>
      </c>
      <c r="C2469" s="178" vm="476">
        <f ca="1"/>
        <v>112.91</v>
      </c>
      <c r="D2469" s="178" vm="477">
        <f ca="1"/>
        <v>114.48</v>
      </c>
      <c r="E2469" s="178" vm="478">
        <f ca="1"/>
        <v>114.99</v>
      </c>
      <c r="F2469" s="178" vm="479">
        <f ca="1"/>
        <v>112.62</v>
      </c>
      <c r="G2469" s="178" vm="480">
        <f ca="1"/>
        <v>1636465</v>
      </c>
      <c r="I2469" s="178">
        <f ca="1"/>
        <v>45</v>
      </c>
      <c r="J2469" s="180" vm="469">
        <f ca="1"/>
        <v>42279</v>
      </c>
      <c r="K2469" s="180" vm="470">
        <f ca="1"/>
        <v>11.35</v>
      </c>
      <c r="L2469" s="180" vm="471">
        <f ca="1"/>
        <v>11</v>
      </c>
      <c r="M2469" s="180" vm="472">
        <f ca="1"/>
        <v>11.355</v>
      </c>
      <c r="N2469" s="180" vm="473">
        <f ca="1"/>
        <v>10.86</v>
      </c>
      <c r="O2469" s="180" vm="474">
        <f ca="1"/>
        <v>2875068</v>
      </c>
      <c r="Q2469" s="182">
        <f t="shared" ca="1" si="77"/>
        <v>2.1372140275873131E-2</v>
      </c>
    </row>
    <row r="2470" spans="1:17" x14ac:dyDescent="0.25">
      <c r="A2470" s="178">
        <f t="shared" si="78"/>
        <v>2466</v>
      </c>
      <c r="B2470" s="178" vm="464">
        <f ca="1"/>
        <v>45798</v>
      </c>
      <c r="C2470" s="178" vm="465">
        <f ca="1"/>
        <v>112.82</v>
      </c>
      <c r="D2470" s="178" vm="466">
        <f ca="1"/>
        <v>111.12</v>
      </c>
      <c r="E2470" s="178" vm="467">
        <f ca="1"/>
        <v>114.98</v>
      </c>
      <c r="F2470" s="178" vm="466">
        <f ca="1"/>
        <v>111.12</v>
      </c>
      <c r="G2470" s="178" vm="468">
        <f ca="1"/>
        <v>1531483</v>
      </c>
      <c r="I2470" s="178">
        <f ca="1"/>
        <v>44</v>
      </c>
      <c r="J2470" s="180" vm="458">
        <f ca="1"/>
        <v>42278</v>
      </c>
      <c r="K2470" s="180" vm="459">
        <f ca="1"/>
        <v>11.11</v>
      </c>
      <c r="L2470" s="180" vm="460">
        <f ca="1"/>
        <v>12.22</v>
      </c>
      <c r="M2470" s="180" vm="461">
        <f ca="1"/>
        <v>12.299899999999999</v>
      </c>
      <c r="N2470" s="180" vm="462">
        <f ca="1"/>
        <v>10.9</v>
      </c>
      <c r="O2470" s="180" vm="463">
        <f ca="1"/>
        <v>5929287</v>
      </c>
      <c r="Q2470" s="182">
        <f t="shared" ca="1" si="77"/>
        <v>-0.1513178167429543</v>
      </c>
    </row>
    <row r="2471" spans="1:17" x14ac:dyDescent="0.25">
      <c r="A2471" s="178">
        <f t="shared" si="78"/>
        <v>2467</v>
      </c>
      <c r="B2471" s="178" vm="452">
        <f ca="1"/>
        <v>45799</v>
      </c>
      <c r="C2471" s="178" vm="453">
        <f ca="1"/>
        <v>111.38</v>
      </c>
      <c r="D2471" s="178" vm="454">
        <f ca="1"/>
        <v>112.7</v>
      </c>
      <c r="E2471" s="178" vm="455">
        <f ca="1"/>
        <v>112.87</v>
      </c>
      <c r="F2471" s="178" vm="456">
        <f ca="1"/>
        <v>110.82</v>
      </c>
      <c r="G2471" s="178" vm="457">
        <f ca="1"/>
        <v>1248582</v>
      </c>
      <c r="I2471" s="178">
        <f ca="1"/>
        <v>43</v>
      </c>
      <c r="J2471" s="180" vm="446">
        <f ca="1"/>
        <v>42277</v>
      </c>
      <c r="K2471" s="180" vm="447">
        <f ca="1"/>
        <v>12.925000000000001</v>
      </c>
      <c r="L2471" s="180" vm="448">
        <f ca="1"/>
        <v>12.66</v>
      </c>
      <c r="M2471" s="180" vm="449">
        <f ca="1"/>
        <v>13.38</v>
      </c>
      <c r="N2471" s="180" vm="450">
        <f ca="1"/>
        <v>12.52</v>
      </c>
      <c r="O2471" s="180" vm="451">
        <f ca="1"/>
        <v>4249038</v>
      </c>
      <c r="Q2471" s="182">
        <f t="shared" ca="1" si="77"/>
        <v>-7.5598984937884944E-2</v>
      </c>
    </row>
    <row r="2472" spans="1:17" x14ac:dyDescent="0.25">
      <c r="A2472" s="178">
        <f t="shared" si="78"/>
        <v>2468</v>
      </c>
      <c r="B2472" s="178" vm="440">
        <f ca="1"/>
        <v>45800</v>
      </c>
      <c r="C2472" s="178" vm="441">
        <f ca="1"/>
        <v>108.29</v>
      </c>
      <c r="D2472" s="178" vm="442">
        <f ca="1"/>
        <v>107.36</v>
      </c>
      <c r="E2472" s="178" vm="443">
        <f ca="1"/>
        <v>109.5</v>
      </c>
      <c r="F2472" s="178" vm="444">
        <f ca="1"/>
        <v>106.36</v>
      </c>
      <c r="G2472" s="178" vm="445">
        <f ca="1"/>
        <v>1608307</v>
      </c>
      <c r="I2472" s="178">
        <f ca="1"/>
        <v>42</v>
      </c>
      <c r="J2472" s="180" vm="436">
        <f ca="1"/>
        <v>42276</v>
      </c>
      <c r="K2472" s="180" vm="437">
        <f ca="1"/>
        <v>13.94</v>
      </c>
      <c r="L2472" s="180" vm="197">
        <f ca="1"/>
        <v>13.76</v>
      </c>
      <c r="M2472" s="180" vm="438">
        <f ca="1"/>
        <v>14.037000000000001</v>
      </c>
      <c r="N2472" s="180" vm="305">
        <f ca="1"/>
        <v>13.63</v>
      </c>
      <c r="O2472" s="180" vm="439">
        <f ca="1"/>
        <v>1492712</v>
      </c>
      <c r="Q2472" s="182">
        <f t="shared" ca="1" si="77"/>
        <v>1.6636911758154699E-2</v>
      </c>
    </row>
    <row r="2473" spans="1:17" x14ac:dyDescent="0.25">
      <c r="A2473" s="178">
        <f t="shared" si="78"/>
        <v>2469</v>
      </c>
      <c r="B2473" s="178" vm="431">
        <f ca="1"/>
        <v>45804</v>
      </c>
      <c r="C2473" s="178" vm="432">
        <f ca="1"/>
        <v>109.95</v>
      </c>
      <c r="D2473" s="178" vm="422">
        <f ca="1"/>
        <v>109.97</v>
      </c>
      <c r="E2473" s="178" vm="433">
        <f ca="1"/>
        <v>110.9</v>
      </c>
      <c r="F2473" s="178" vm="434">
        <f ca="1"/>
        <v>107.93</v>
      </c>
      <c r="G2473" s="178" vm="435">
        <f ca="1"/>
        <v>1318921</v>
      </c>
      <c r="I2473" s="178">
        <f ca="1"/>
        <v>41</v>
      </c>
      <c r="J2473" s="180" vm="426">
        <f ca="1"/>
        <v>42275</v>
      </c>
      <c r="K2473" s="180" vm="323">
        <f ca="1"/>
        <v>13.71</v>
      </c>
      <c r="L2473" s="180" vm="427">
        <f ca="1"/>
        <v>14.45</v>
      </c>
      <c r="M2473" s="180" vm="428">
        <f ca="1"/>
        <v>14.518000000000001</v>
      </c>
      <c r="N2473" s="180" vm="429">
        <f ca="1"/>
        <v>13.62</v>
      </c>
      <c r="O2473" s="180" vm="430">
        <f ca="1"/>
        <v>1306261</v>
      </c>
      <c r="Q2473" s="182">
        <f t="shared" ca="1" si="77"/>
        <v>-5.1876639890457051E-2</v>
      </c>
    </row>
    <row r="2474" spans="1:17" x14ac:dyDescent="0.25">
      <c r="A2474" s="178">
        <f t="shared" si="78"/>
        <v>2470</v>
      </c>
      <c r="B2474" s="178" vm="420">
        <f ca="1"/>
        <v>45805</v>
      </c>
      <c r="C2474" s="178" vm="421">
        <f ca="1"/>
        <v>106.88</v>
      </c>
      <c r="D2474" s="178" vm="422">
        <f ca="1"/>
        <v>109.97</v>
      </c>
      <c r="E2474" s="178" vm="423">
        <f ca="1"/>
        <v>110.38</v>
      </c>
      <c r="F2474" s="178" vm="424">
        <f ca="1"/>
        <v>106.57</v>
      </c>
      <c r="G2474" s="178" vm="425">
        <f ca="1"/>
        <v>908160</v>
      </c>
      <c r="I2474" s="178">
        <f ca="1"/>
        <v>40</v>
      </c>
      <c r="J2474" s="180" vm="416">
        <f ca="1"/>
        <v>42272</v>
      </c>
      <c r="K2474" s="180" vm="417">
        <f ca="1"/>
        <v>14.44</v>
      </c>
      <c r="L2474" s="180" vm="118">
        <f ca="1"/>
        <v>14.95</v>
      </c>
      <c r="M2474" s="180" vm="418">
        <f ca="1"/>
        <v>15.012</v>
      </c>
      <c r="N2474" s="180" vm="371">
        <f ca="1"/>
        <v>14.39</v>
      </c>
      <c r="O2474" s="180" vm="419">
        <f ca="1"/>
        <v>906482</v>
      </c>
      <c r="Q2474" s="182">
        <f t="shared" ca="1" si="77"/>
        <v>-2.0562753296510392E-2</v>
      </c>
    </row>
    <row r="2475" spans="1:17" x14ac:dyDescent="0.25">
      <c r="A2475" s="178">
        <f t="shared" si="78"/>
        <v>2471</v>
      </c>
      <c r="B2475" s="178" vm="411">
        <f ca="1"/>
        <v>45806</v>
      </c>
      <c r="C2475" s="178" vm="412">
        <f ca="1"/>
        <v>103.91</v>
      </c>
      <c r="D2475" s="178" vm="413">
        <f ca="1"/>
        <v>108.72</v>
      </c>
      <c r="E2475" s="178" vm="413">
        <f ca="1"/>
        <v>108.72</v>
      </c>
      <c r="F2475" s="178" vm="414">
        <f ca="1"/>
        <v>103.74</v>
      </c>
      <c r="G2475" s="178" vm="415">
        <f ca="1"/>
        <v>1488386</v>
      </c>
      <c r="I2475" s="178">
        <f ca="1"/>
        <v>39</v>
      </c>
      <c r="J2475" s="180" vm="407">
        <f ca="1"/>
        <v>42271</v>
      </c>
      <c r="K2475" s="180" vm="232">
        <f ca="1"/>
        <v>14.74</v>
      </c>
      <c r="L2475" s="180" vm="50">
        <f ca="1"/>
        <v>15.09</v>
      </c>
      <c r="M2475" s="180" vm="408">
        <f ca="1"/>
        <v>15.19</v>
      </c>
      <c r="N2475" s="180" vm="409">
        <f ca="1"/>
        <v>14.65</v>
      </c>
      <c r="O2475" s="180" vm="410">
        <f ca="1"/>
        <v>911332</v>
      </c>
      <c r="Q2475" s="182">
        <f t="shared" ca="1" si="77"/>
        <v>-3.3358663497309649E-2</v>
      </c>
    </row>
    <row r="2476" spans="1:17" x14ac:dyDescent="0.25">
      <c r="A2476" s="178">
        <f t="shared" si="78"/>
        <v>2472</v>
      </c>
      <c r="B2476" s="178" vm="401">
        <f ca="1"/>
        <v>45807</v>
      </c>
      <c r="C2476" s="178" vm="402">
        <f ca="1"/>
        <v>102</v>
      </c>
      <c r="D2476" s="178" vm="403">
        <f ca="1"/>
        <v>102.64</v>
      </c>
      <c r="E2476" s="178" vm="404">
        <f ca="1"/>
        <v>102.935</v>
      </c>
      <c r="F2476" s="178" vm="405">
        <f ca="1"/>
        <v>100.79</v>
      </c>
      <c r="G2476" s="178" vm="406">
        <f ca="1"/>
        <v>1506062</v>
      </c>
      <c r="I2476" s="178">
        <f ca="1"/>
        <v>38</v>
      </c>
      <c r="J2476" s="180" vm="398">
        <f ca="1"/>
        <v>42270</v>
      </c>
      <c r="K2476" s="180" vm="84">
        <f ca="1"/>
        <v>15.24</v>
      </c>
      <c r="L2476" s="180" vm="30">
        <f ca="1"/>
        <v>15.27</v>
      </c>
      <c r="M2476" s="180" vm="399">
        <f ca="1"/>
        <v>15.44</v>
      </c>
      <c r="N2476" s="180" vm="128">
        <f ca="1"/>
        <v>15.02</v>
      </c>
      <c r="O2476" s="180" vm="400">
        <f ca="1"/>
        <v>1423019</v>
      </c>
      <c r="Q2476" s="182">
        <f t="shared" ca="1" si="77"/>
        <v>4.6037568980593687E-3</v>
      </c>
    </row>
    <row r="2477" spans="1:17" x14ac:dyDescent="0.25">
      <c r="A2477" s="178">
        <f t="shared" si="78"/>
        <v>2473</v>
      </c>
      <c r="B2477" s="178" vm="392">
        <f ca="1"/>
        <v>45810</v>
      </c>
      <c r="C2477" s="178" vm="393">
        <f ca="1"/>
        <v>101.42</v>
      </c>
      <c r="D2477" s="178" vm="394">
        <f ca="1"/>
        <v>100.89</v>
      </c>
      <c r="E2477" s="178" vm="395">
        <f ca="1"/>
        <v>102.61</v>
      </c>
      <c r="F2477" s="178" vm="396">
        <f ca="1"/>
        <v>99.87</v>
      </c>
      <c r="G2477" s="178" vm="397">
        <f ca="1"/>
        <v>1709868</v>
      </c>
      <c r="I2477" s="178">
        <f ca="1"/>
        <v>37</v>
      </c>
      <c r="J2477" s="180" vm="386">
        <f ca="1"/>
        <v>42269</v>
      </c>
      <c r="K2477" s="180" vm="387">
        <f ca="1"/>
        <v>15.17</v>
      </c>
      <c r="L2477" s="180" vm="388">
        <f ca="1"/>
        <v>14.57</v>
      </c>
      <c r="M2477" s="180" vm="389">
        <f ca="1"/>
        <v>15.21</v>
      </c>
      <c r="N2477" s="180" vm="390">
        <f ca="1"/>
        <v>14.484999999999999</v>
      </c>
      <c r="O2477" s="180" vm="391">
        <f ca="1"/>
        <v>2485465</v>
      </c>
      <c r="Q2477" s="182">
        <f t="shared" ca="1" si="77"/>
        <v>2.6044877840385158E-2</v>
      </c>
    </row>
    <row r="2478" spans="1:17" x14ac:dyDescent="0.25">
      <c r="A2478" s="178">
        <f t="shared" si="78"/>
        <v>2474</v>
      </c>
      <c r="B2478" s="178" vm="381">
        <f ca="1"/>
        <v>45811</v>
      </c>
      <c r="C2478" s="178" vm="382">
        <f ca="1"/>
        <v>102.17</v>
      </c>
      <c r="D2478" s="178" vm="383">
        <f ca="1"/>
        <v>100.76</v>
      </c>
      <c r="E2478" s="178" vm="384">
        <f ca="1"/>
        <v>102.79</v>
      </c>
      <c r="F2478" s="178" vm="90">
        <f ca="1"/>
        <v>99.7</v>
      </c>
      <c r="G2478" s="178" vm="385">
        <f ca="1"/>
        <v>981007</v>
      </c>
      <c r="I2478" s="178">
        <f ca="1"/>
        <v>36</v>
      </c>
      <c r="J2478" s="180" vm="378">
        <f ca="1"/>
        <v>42268</v>
      </c>
      <c r="K2478" s="180" vm="19">
        <f ca="1"/>
        <v>14.78</v>
      </c>
      <c r="L2478" s="180" vm="274">
        <f ca="1"/>
        <v>14.48</v>
      </c>
      <c r="M2478" s="180" vm="379">
        <f ca="1"/>
        <v>14.89</v>
      </c>
      <c r="N2478" s="180" vm="242">
        <f ca="1"/>
        <v>14.47</v>
      </c>
      <c r="O2478" s="180" vm="380">
        <f ca="1"/>
        <v>822770</v>
      </c>
      <c r="Q2478" s="182">
        <f t="shared" ca="1" si="77"/>
        <v>2.6046708938100689E-2</v>
      </c>
    </row>
    <row r="2479" spans="1:17" x14ac:dyDescent="0.25">
      <c r="A2479" s="178">
        <f t="shared" si="78"/>
        <v>2475</v>
      </c>
      <c r="B2479" s="178" vm="373">
        <f ca="1"/>
        <v>45812</v>
      </c>
      <c r="C2479" s="178" vm="374">
        <f ca="1"/>
        <v>99.01</v>
      </c>
      <c r="D2479" s="178" vm="214">
        <f ca="1"/>
        <v>101.87</v>
      </c>
      <c r="E2479" s="178" vm="375">
        <f ca="1"/>
        <v>102.27</v>
      </c>
      <c r="F2479" s="178" vm="376">
        <f ca="1"/>
        <v>98.99</v>
      </c>
      <c r="G2479" s="178" vm="377">
        <f ca="1"/>
        <v>1632448</v>
      </c>
      <c r="I2479" s="178">
        <f ca="1"/>
        <v>35</v>
      </c>
      <c r="J2479" s="180" vm="369">
        <f ca="1"/>
        <v>42265</v>
      </c>
      <c r="K2479" s="180" vm="370">
        <f ca="1"/>
        <v>14.4</v>
      </c>
      <c r="L2479" s="180" vm="254">
        <f ca="1"/>
        <v>14.55</v>
      </c>
      <c r="M2479" s="180" vm="62">
        <f ca="1"/>
        <v>14.77</v>
      </c>
      <c r="N2479" s="180" vm="371">
        <f ca="1"/>
        <v>14.39</v>
      </c>
      <c r="O2479" s="180" vm="372">
        <f ca="1"/>
        <v>1086090</v>
      </c>
      <c r="Q2479" s="182">
        <f t="shared" ca="1" si="77"/>
        <v>-2.6723070140753393E-2</v>
      </c>
    </row>
    <row r="2480" spans="1:17" x14ac:dyDescent="0.25">
      <c r="A2480" s="178">
        <f t="shared" si="78"/>
        <v>2476</v>
      </c>
      <c r="B2480" s="178" vm="363">
        <f ca="1"/>
        <v>45813</v>
      </c>
      <c r="C2480" s="178" vm="364">
        <f ca="1"/>
        <v>100.17</v>
      </c>
      <c r="D2480" s="178" vm="365">
        <f ca="1"/>
        <v>99.314999999999998</v>
      </c>
      <c r="E2480" s="178" vm="366">
        <f ca="1"/>
        <v>101.54</v>
      </c>
      <c r="F2480" s="178" vm="367">
        <f ca="1"/>
        <v>98.584999999999994</v>
      </c>
      <c r="G2480" s="178" vm="368">
        <f ca="1"/>
        <v>1739203</v>
      </c>
      <c r="I2480" s="178">
        <f ca="1"/>
        <v>34</v>
      </c>
      <c r="J2480" s="180" vm="358">
        <f ca="1"/>
        <v>42264</v>
      </c>
      <c r="K2480" s="180" vm="359">
        <f ca="1"/>
        <v>14.79</v>
      </c>
      <c r="L2480" s="180" vm="360">
        <f ca="1"/>
        <v>14.63</v>
      </c>
      <c r="M2480" s="180" vm="41">
        <f ca="1"/>
        <v>15</v>
      </c>
      <c r="N2480" s="180" vm="361">
        <f ca="1"/>
        <v>14.07</v>
      </c>
      <c r="O2480" s="180" vm="362">
        <f ca="1"/>
        <v>887422</v>
      </c>
      <c r="Q2480" s="182">
        <f t="shared" ca="1" si="77"/>
        <v>5.423742109362137E-3</v>
      </c>
    </row>
    <row r="2481" spans="1:17" x14ac:dyDescent="0.25">
      <c r="A2481" s="178">
        <f t="shared" si="78"/>
        <v>2477</v>
      </c>
      <c r="B2481" s="178" vm="353">
        <f ca="1"/>
        <v>45814</v>
      </c>
      <c r="C2481" s="178" vm="354">
        <f ca="1"/>
        <v>101.46</v>
      </c>
      <c r="D2481" s="178" vm="355">
        <f ca="1"/>
        <v>99.91</v>
      </c>
      <c r="E2481" s="178" vm="356">
        <f ca="1"/>
        <v>101.53</v>
      </c>
      <c r="F2481" s="178" vm="355">
        <f ca="1"/>
        <v>99.91</v>
      </c>
      <c r="G2481" s="178" vm="357">
        <f ca="1"/>
        <v>1091927</v>
      </c>
      <c r="I2481" s="178">
        <f ca="1"/>
        <v>33</v>
      </c>
      <c r="J2481" s="180" vm="349">
        <f ca="1"/>
        <v>42263</v>
      </c>
      <c r="K2481" s="180" vm="161">
        <f ca="1"/>
        <v>14.71</v>
      </c>
      <c r="L2481" s="180" vm="350">
        <f ca="1"/>
        <v>13.89</v>
      </c>
      <c r="M2481" s="180" vm="351">
        <f ca="1"/>
        <v>14.75</v>
      </c>
      <c r="N2481" s="180" vm="304">
        <f ca="1"/>
        <v>13.85</v>
      </c>
      <c r="O2481" s="180" vm="352">
        <f ca="1"/>
        <v>788789</v>
      </c>
      <c r="Q2481" s="182">
        <f t="shared" ca="1" si="77"/>
        <v>6.2410716273822289E-2</v>
      </c>
    </row>
    <row r="2482" spans="1:17" x14ac:dyDescent="0.25">
      <c r="A2482" s="178">
        <f t="shared" si="78"/>
        <v>2478</v>
      </c>
      <c r="B2482" s="178" vm="344">
        <f ca="1"/>
        <v>45817</v>
      </c>
      <c r="C2482" s="178" vm="297">
        <f ca="1"/>
        <v>102.24</v>
      </c>
      <c r="D2482" s="178" vm="345">
        <f ca="1"/>
        <v>102.6</v>
      </c>
      <c r="E2482" s="178" vm="346">
        <f ca="1"/>
        <v>103.7099</v>
      </c>
      <c r="F2482" s="178" vm="347">
        <f ca="1"/>
        <v>101.79</v>
      </c>
      <c r="G2482" s="178" vm="348">
        <f ca="1"/>
        <v>1348836</v>
      </c>
      <c r="I2482" s="178">
        <f ca="1"/>
        <v>32</v>
      </c>
      <c r="J2482" s="180" vm="340">
        <f ca="1"/>
        <v>42262</v>
      </c>
      <c r="K2482" s="180" vm="341">
        <f ca="1"/>
        <v>13.82</v>
      </c>
      <c r="L2482" s="180" vm="333">
        <f ca="1"/>
        <v>14.02</v>
      </c>
      <c r="M2482" s="180" vm="275">
        <f ca="1"/>
        <v>14.03</v>
      </c>
      <c r="N2482" s="180" vm="342">
        <f ca="1"/>
        <v>13.73</v>
      </c>
      <c r="O2482" s="180" vm="343">
        <f ca="1"/>
        <v>906082</v>
      </c>
      <c r="Q2482" s="182">
        <f t="shared" ca="1" si="77"/>
        <v>-1.4368063266920146E-2</v>
      </c>
    </row>
    <row r="2483" spans="1:17" x14ac:dyDescent="0.25">
      <c r="A2483" s="178">
        <f t="shared" si="78"/>
        <v>2479</v>
      </c>
      <c r="B2483" s="178" vm="335">
        <f ca="1"/>
        <v>45818</v>
      </c>
      <c r="C2483" s="178" vm="336">
        <f ca="1"/>
        <v>105.15</v>
      </c>
      <c r="D2483" s="178" vm="337">
        <f ca="1"/>
        <v>102.77</v>
      </c>
      <c r="E2483" s="178" vm="338">
        <f ca="1"/>
        <v>106.3199</v>
      </c>
      <c r="F2483" s="178" vm="337">
        <f ca="1"/>
        <v>102.77</v>
      </c>
      <c r="G2483" s="178" vm="339">
        <f ca="1"/>
        <v>1335661</v>
      </c>
      <c r="I2483" s="178">
        <f ca="1"/>
        <v>31</v>
      </c>
      <c r="J2483" s="180" vm="332">
        <f ca="1"/>
        <v>42261</v>
      </c>
      <c r="K2483" s="180" vm="333">
        <f ca="1"/>
        <v>14.02</v>
      </c>
      <c r="L2483" s="180" vm="284">
        <f ca="1"/>
        <v>13.87</v>
      </c>
      <c r="M2483" s="180" vm="253">
        <f ca="1"/>
        <v>14.08</v>
      </c>
      <c r="N2483" s="180" vm="323">
        <f ca="1"/>
        <v>13.71</v>
      </c>
      <c r="O2483" s="180" vm="334">
        <f ca="1"/>
        <v>600716</v>
      </c>
      <c r="Q2483" s="182">
        <f t="shared" ca="1" si="77"/>
        <v>1.0756647279703865E-2</v>
      </c>
    </row>
    <row r="2484" spans="1:17" x14ac:dyDescent="0.25">
      <c r="A2484" s="178">
        <f t="shared" si="78"/>
        <v>2480</v>
      </c>
      <c r="B2484" s="178" vm="326">
        <f ca="1"/>
        <v>45819</v>
      </c>
      <c r="C2484" s="178" vm="327">
        <f ca="1"/>
        <v>104.29</v>
      </c>
      <c r="D2484" s="178" vm="328">
        <f ca="1"/>
        <v>106.122</v>
      </c>
      <c r="E2484" s="178" vm="329">
        <f ca="1"/>
        <v>107.08</v>
      </c>
      <c r="F2484" s="178" vm="330">
        <f ca="1"/>
        <v>103.8</v>
      </c>
      <c r="G2484" s="178" vm="331">
        <f ca="1"/>
        <v>1049096</v>
      </c>
      <c r="I2484" s="178">
        <f ca="1"/>
        <v>30</v>
      </c>
      <c r="J2484" s="180" vm="322">
        <f ca="1"/>
        <v>42258</v>
      </c>
      <c r="K2484" s="180" vm="284">
        <f ca="1"/>
        <v>13.87</v>
      </c>
      <c r="L2484" s="180" vm="323">
        <f ca="1"/>
        <v>13.71</v>
      </c>
      <c r="M2484" s="180" vm="186">
        <f ca="1"/>
        <v>13.97</v>
      </c>
      <c r="N2484" s="180" vm="324">
        <f ca="1"/>
        <v>13.67</v>
      </c>
      <c r="O2484" s="180" vm="325">
        <f ca="1"/>
        <v>604788</v>
      </c>
      <c r="Q2484" s="182">
        <f t="shared" ca="1" si="77"/>
        <v>5.7845425215298577E-3</v>
      </c>
    </row>
    <row r="2485" spans="1:17" x14ac:dyDescent="0.25">
      <c r="A2485" s="178">
        <f t="shared" si="78"/>
        <v>2481</v>
      </c>
      <c r="B2485" s="178" vm="316">
        <f ca="1"/>
        <v>45820</v>
      </c>
      <c r="C2485" s="178" vm="317">
        <f ca="1"/>
        <v>103.66</v>
      </c>
      <c r="D2485" s="178" vm="318">
        <f ca="1"/>
        <v>103.13</v>
      </c>
      <c r="E2485" s="178" vm="319">
        <f ca="1"/>
        <v>103.89</v>
      </c>
      <c r="F2485" s="178" vm="320">
        <f ca="1"/>
        <v>101.29</v>
      </c>
      <c r="G2485" s="178" vm="321">
        <f ca="1"/>
        <v>1262787</v>
      </c>
      <c r="I2485" s="178">
        <f ca="1"/>
        <v>29</v>
      </c>
      <c r="J2485" s="180" vm="313">
        <f ca="1"/>
        <v>42257</v>
      </c>
      <c r="K2485" s="180" vm="175">
        <f ca="1"/>
        <v>13.79</v>
      </c>
      <c r="L2485" s="180" vm="314">
        <f ca="1"/>
        <v>13.7</v>
      </c>
      <c r="M2485" s="180" vm="275">
        <f ca="1"/>
        <v>14.03</v>
      </c>
      <c r="N2485" s="180" vm="305">
        <f ca="1"/>
        <v>13.63</v>
      </c>
      <c r="O2485" s="180" vm="315">
        <f ca="1"/>
        <v>843660</v>
      </c>
      <c r="Q2485" s="182">
        <f t="shared" ca="1" si="77"/>
        <v>7.2542621969802598E-4</v>
      </c>
    </row>
    <row r="2486" spans="1:17" x14ac:dyDescent="0.25">
      <c r="A2486" s="178">
        <f t="shared" si="78"/>
        <v>2482</v>
      </c>
      <c r="B2486" s="178" vm="307">
        <f ca="1"/>
        <v>45821</v>
      </c>
      <c r="C2486" s="178" vm="308">
        <f ca="1"/>
        <v>97.49</v>
      </c>
      <c r="D2486" s="178" vm="309">
        <f ca="1"/>
        <v>101.7</v>
      </c>
      <c r="E2486" s="178" vm="310">
        <f ca="1"/>
        <v>102.42</v>
      </c>
      <c r="F2486" s="178" vm="311">
        <f ca="1"/>
        <v>96.75</v>
      </c>
      <c r="G2486" s="178" vm="312">
        <f ca="1"/>
        <v>1738324</v>
      </c>
      <c r="I2486" s="178">
        <f ca="1"/>
        <v>28</v>
      </c>
      <c r="J2486" s="180" vm="302">
        <f ca="1"/>
        <v>42256</v>
      </c>
      <c r="K2486" s="180" vm="303">
        <f ca="1"/>
        <v>13.78</v>
      </c>
      <c r="L2486" s="180" vm="304">
        <f ca="1"/>
        <v>13.85</v>
      </c>
      <c r="M2486" s="180" vm="186">
        <f ca="1"/>
        <v>13.97</v>
      </c>
      <c r="N2486" s="180" vm="305">
        <f ca="1"/>
        <v>13.63</v>
      </c>
      <c r="O2486" s="180" vm="306">
        <f ca="1"/>
        <v>1456382</v>
      </c>
      <c r="Q2486" s="182">
        <f t="shared" ca="1" si="77"/>
        <v>-1.3693907683357985E-2</v>
      </c>
    </row>
    <row r="2487" spans="1:17" x14ac:dyDescent="0.25">
      <c r="A2487" s="178">
        <f t="shared" si="78"/>
        <v>2483</v>
      </c>
      <c r="B2487" s="178" vm="296">
        <f ca="1"/>
        <v>45824</v>
      </c>
      <c r="C2487" s="178" vm="297">
        <f ca="1"/>
        <v>102.24</v>
      </c>
      <c r="D2487" s="178" vm="298">
        <f ca="1"/>
        <v>100.28</v>
      </c>
      <c r="E2487" s="178" vm="299">
        <f ca="1"/>
        <v>102.74</v>
      </c>
      <c r="F2487" s="178" vm="300">
        <f ca="1"/>
        <v>99.894999999999996</v>
      </c>
      <c r="G2487" s="178" vm="301">
        <f ca="1"/>
        <v>1647238</v>
      </c>
      <c r="I2487" s="178">
        <f ca="1"/>
        <v>27</v>
      </c>
      <c r="J2487" s="180" vm="294">
        <f ca="1"/>
        <v>42255</v>
      </c>
      <c r="K2487" s="180" vm="186">
        <f ca="1"/>
        <v>13.97</v>
      </c>
      <c r="L2487" s="180" vm="173">
        <f ca="1"/>
        <v>14.15</v>
      </c>
      <c r="M2487" s="180" vm="173">
        <f ca="1"/>
        <v>14.15</v>
      </c>
      <c r="N2487" s="180" vm="175">
        <f ca="1"/>
        <v>13.79</v>
      </c>
      <c r="O2487" s="180" vm="295">
        <f ca="1"/>
        <v>829449</v>
      </c>
      <c r="Q2487" s="182">
        <f t="shared" ca="1" si="77"/>
        <v>7.1839389421303381E-3</v>
      </c>
    </row>
    <row r="2488" spans="1:17" x14ac:dyDescent="0.25">
      <c r="A2488" s="178">
        <f t="shared" si="78"/>
        <v>2484</v>
      </c>
      <c r="B2488" s="178" vm="289">
        <f ca="1"/>
        <v>45825</v>
      </c>
      <c r="C2488" s="178" vm="290">
        <f ca="1"/>
        <v>101</v>
      </c>
      <c r="D2488" s="178" vm="291">
        <f ca="1"/>
        <v>101.61499999999999</v>
      </c>
      <c r="E2488" s="178" vm="213">
        <f ca="1"/>
        <v>103.02</v>
      </c>
      <c r="F2488" s="178" vm="292">
        <f ca="1"/>
        <v>100.51</v>
      </c>
      <c r="G2488" s="178" vm="293">
        <f ca="1"/>
        <v>1196169</v>
      </c>
      <c r="I2488" s="178">
        <f ca="1"/>
        <v>26</v>
      </c>
      <c r="J2488" s="180" vm="283">
        <f ca="1"/>
        <v>42251</v>
      </c>
      <c r="K2488" s="180" vm="284">
        <f ca="1"/>
        <v>13.87</v>
      </c>
      <c r="L2488" s="180" vm="285">
        <f ca="1"/>
        <v>13.92</v>
      </c>
      <c r="M2488" s="180" vm="286">
        <f ca="1"/>
        <v>14.2</v>
      </c>
      <c r="N2488" s="180" vm="287">
        <f ca="1"/>
        <v>13.755000000000001</v>
      </c>
      <c r="O2488" s="180" vm="288">
        <f ca="1"/>
        <v>853180</v>
      </c>
      <c r="Q2488" s="182">
        <f t="shared" ca="1" si="77"/>
        <v>-1.998638976250653E-2</v>
      </c>
    </row>
    <row r="2489" spans="1:17" x14ac:dyDescent="0.25">
      <c r="A2489" s="178">
        <f t="shared" si="78"/>
        <v>2485</v>
      </c>
      <c r="B2489" s="178" vm="277">
        <f ca="1"/>
        <v>45826</v>
      </c>
      <c r="C2489" s="178" vm="278">
        <f ca="1"/>
        <v>100.13</v>
      </c>
      <c r="D2489" s="178" vm="279">
        <f ca="1"/>
        <v>100.63</v>
      </c>
      <c r="E2489" s="178" vm="280">
        <f ca="1"/>
        <v>101.44</v>
      </c>
      <c r="F2489" s="178" vm="281">
        <f ca="1"/>
        <v>99.694999999999993</v>
      </c>
      <c r="G2489" s="178" vm="282">
        <f ca="1"/>
        <v>1141606</v>
      </c>
      <c r="I2489" s="178">
        <f ca="1"/>
        <v>25</v>
      </c>
      <c r="J2489" s="180" vm="272">
        <f ca="1"/>
        <v>42250</v>
      </c>
      <c r="K2489" s="180" vm="173">
        <f ca="1"/>
        <v>14.15</v>
      </c>
      <c r="L2489" s="180" vm="273">
        <f ca="1"/>
        <v>14.25</v>
      </c>
      <c r="M2489" s="180" vm="274">
        <f ca="1"/>
        <v>14.48</v>
      </c>
      <c r="N2489" s="180" vm="275">
        <f ca="1"/>
        <v>14.03</v>
      </c>
      <c r="O2489" s="180" vm="276">
        <f ca="1"/>
        <v>660208</v>
      </c>
      <c r="Q2489" s="182">
        <f t="shared" ca="1" si="77"/>
        <v>-2.8228670827046545E-3</v>
      </c>
    </row>
    <row r="2490" spans="1:17" x14ac:dyDescent="0.25">
      <c r="A2490" s="178">
        <f t="shared" si="78"/>
        <v>2486</v>
      </c>
      <c r="B2490" s="178" vm="266">
        <f ca="1"/>
        <v>45828</v>
      </c>
      <c r="C2490" s="178" vm="267">
        <f ca="1"/>
        <v>98.52</v>
      </c>
      <c r="D2490" s="178" vm="268">
        <f ca="1"/>
        <v>100.24</v>
      </c>
      <c r="E2490" s="178" vm="269">
        <f ca="1"/>
        <v>100.66</v>
      </c>
      <c r="F2490" s="178" vm="270">
        <f ca="1"/>
        <v>98.36</v>
      </c>
      <c r="G2490" s="178" vm="271">
        <f ca="1"/>
        <v>1491416</v>
      </c>
      <c r="I2490" s="178">
        <f ca="1"/>
        <v>24</v>
      </c>
      <c r="J2490" s="180" vm="262">
        <f ca="1"/>
        <v>42249</v>
      </c>
      <c r="K2490" s="180" vm="172">
        <f ca="1"/>
        <v>14.19</v>
      </c>
      <c r="L2490" s="180" vm="263">
        <f ca="1"/>
        <v>14.32</v>
      </c>
      <c r="M2490" s="180" vm="160">
        <f ca="1"/>
        <v>14.37</v>
      </c>
      <c r="N2490" s="180" vm="264">
        <f ca="1"/>
        <v>13.96</v>
      </c>
      <c r="O2490" s="180" vm="265">
        <f ca="1"/>
        <v>763169</v>
      </c>
      <c r="Q2490" s="182">
        <f t="shared" ca="1" si="77"/>
        <v>7.782140442054949E-3</v>
      </c>
    </row>
    <row r="2491" spans="1:17" x14ac:dyDescent="0.25">
      <c r="A2491" s="178">
        <f t="shared" si="78"/>
        <v>2487</v>
      </c>
      <c r="B2491" s="178" vm="256">
        <f ca="1"/>
        <v>45831</v>
      </c>
      <c r="C2491" s="178" vm="257">
        <f ca="1"/>
        <v>97.37</v>
      </c>
      <c r="D2491" s="178" vm="258">
        <f ca="1"/>
        <v>98</v>
      </c>
      <c r="E2491" s="178" vm="259">
        <f ca="1"/>
        <v>98.12</v>
      </c>
      <c r="F2491" s="178" vm="260">
        <f ca="1"/>
        <v>94.45</v>
      </c>
      <c r="G2491" s="178" vm="261">
        <f ca="1"/>
        <v>1611085</v>
      </c>
      <c r="I2491" s="178">
        <f ca="1"/>
        <v>23</v>
      </c>
      <c r="J2491" s="180" vm="252">
        <f ca="1"/>
        <v>42248</v>
      </c>
      <c r="K2491" s="180" vm="253">
        <f ca="1"/>
        <v>14.08</v>
      </c>
      <c r="L2491" s="180" vm="151">
        <f ca="1"/>
        <v>14.42</v>
      </c>
      <c r="M2491" s="180" vm="254">
        <f ca="1"/>
        <v>14.55</v>
      </c>
      <c r="N2491" s="180" vm="233">
        <f ca="1"/>
        <v>13.95</v>
      </c>
      <c r="O2491" s="180" vm="255">
        <f ca="1"/>
        <v>1108240</v>
      </c>
      <c r="Q2491" s="182">
        <f t="shared" ca="1" si="77"/>
        <v>-4.5130879744642555E-2</v>
      </c>
    </row>
    <row r="2492" spans="1:17" x14ac:dyDescent="0.25">
      <c r="A2492" s="178">
        <f t="shared" si="78"/>
        <v>2488</v>
      </c>
      <c r="B2492" s="178" vm="246">
        <f ca="1"/>
        <v>45832</v>
      </c>
      <c r="C2492" s="178" vm="247">
        <f ca="1"/>
        <v>99.12</v>
      </c>
      <c r="D2492" s="178" vm="248">
        <f ca="1"/>
        <v>98.6</v>
      </c>
      <c r="E2492" s="178" vm="249">
        <f ca="1"/>
        <v>99.459100000000007</v>
      </c>
      <c r="F2492" s="178" vm="250">
        <f ca="1"/>
        <v>97.33</v>
      </c>
      <c r="G2492" s="178" vm="251">
        <f ca="1"/>
        <v>989655</v>
      </c>
      <c r="I2492" s="178">
        <f ca="1"/>
        <v>22</v>
      </c>
      <c r="J2492" s="180" vm="241">
        <f ca="1"/>
        <v>42247</v>
      </c>
      <c r="K2492" s="180" vm="51">
        <f ca="1"/>
        <v>14.73</v>
      </c>
      <c r="L2492" s="180" vm="242">
        <f ca="1"/>
        <v>14.47</v>
      </c>
      <c r="M2492" s="180" vm="243">
        <f ca="1"/>
        <v>14.785</v>
      </c>
      <c r="N2492" s="180" vm="244">
        <f ca="1"/>
        <v>14.3</v>
      </c>
      <c r="O2492" s="180" vm="245">
        <f ca="1"/>
        <v>1162558</v>
      </c>
      <c r="Q2492" s="182">
        <f t="shared" ca="1" si="77"/>
        <v>1.435922107788888E-2</v>
      </c>
    </row>
    <row r="2493" spans="1:17" x14ac:dyDescent="0.25">
      <c r="A2493" s="178">
        <f t="shared" si="78"/>
        <v>2489</v>
      </c>
      <c r="B2493" s="178" vm="235">
        <f ca="1"/>
        <v>45833</v>
      </c>
      <c r="C2493" s="178" vm="236">
        <f ca="1"/>
        <v>98.64</v>
      </c>
      <c r="D2493" s="178" vm="237">
        <f ca="1"/>
        <v>99.13</v>
      </c>
      <c r="E2493" s="178" vm="238">
        <f ca="1"/>
        <v>99.259900000000002</v>
      </c>
      <c r="F2493" s="178" vm="239">
        <f ca="1"/>
        <v>97.62</v>
      </c>
      <c r="G2493" s="178" vm="240">
        <f ca="1"/>
        <v>783993</v>
      </c>
      <c r="I2493" s="178">
        <f ca="1"/>
        <v>21</v>
      </c>
      <c r="J2493" s="180" vm="229">
        <f ca="1"/>
        <v>42244</v>
      </c>
      <c r="K2493" s="180" vm="230">
        <f ca="1"/>
        <v>14.52</v>
      </c>
      <c r="L2493" s="180" vm="231">
        <f ca="1"/>
        <v>14.05</v>
      </c>
      <c r="M2493" s="180" vm="232">
        <f ca="1"/>
        <v>14.74</v>
      </c>
      <c r="N2493" s="180" vm="233">
        <f ca="1"/>
        <v>13.95</v>
      </c>
      <c r="O2493" s="180" vm="234">
        <f ca="1"/>
        <v>1123624</v>
      </c>
      <c r="Q2493" s="182">
        <f t="shared" ca="1" si="77"/>
        <v>2.5812385307403277E-2</v>
      </c>
    </row>
    <row r="2494" spans="1:17" x14ac:dyDescent="0.25">
      <c r="A2494" s="178">
        <f t="shared" si="78"/>
        <v>2490</v>
      </c>
      <c r="B2494" s="178" vm="223">
        <f ca="1"/>
        <v>45834</v>
      </c>
      <c r="C2494" s="178" vm="224">
        <f ca="1"/>
        <v>100.05</v>
      </c>
      <c r="D2494" s="178" vm="225">
        <f ca="1"/>
        <v>98.97</v>
      </c>
      <c r="E2494" s="178" vm="226">
        <f ca="1"/>
        <v>100.22499999999999</v>
      </c>
      <c r="F2494" s="178" vm="227">
        <f ca="1"/>
        <v>98.35</v>
      </c>
      <c r="G2494" s="178" vm="228">
        <f ca="1"/>
        <v>862088</v>
      </c>
      <c r="I2494" s="178">
        <f ca="1"/>
        <v>20</v>
      </c>
      <c r="J2494" s="180" vm="218">
        <f ca="1"/>
        <v>42243</v>
      </c>
      <c r="K2494" s="180" vm="173">
        <f ca="1"/>
        <v>14.15</v>
      </c>
      <c r="L2494" s="180" vm="219">
        <f ca="1"/>
        <v>14.11</v>
      </c>
      <c r="M2494" s="180" vm="220">
        <f ca="1"/>
        <v>14.17</v>
      </c>
      <c r="N2494" s="180" vm="221">
        <f ca="1"/>
        <v>13.75</v>
      </c>
      <c r="O2494" s="180" vm="222">
        <f ca="1"/>
        <v>1498127</v>
      </c>
      <c r="Q2494" s="182">
        <f t="shared" ca="1" si="77"/>
        <v>1.1014501121829853E-2</v>
      </c>
    </row>
    <row r="2495" spans="1:17" x14ac:dyDescent="0.25">
      <c r="A2495" s="178">
        <f t="shared" si="78"/>
        <v>2491</v>
      </c>
      <c r="B2495" s="178" vm="212">
        <f ca="1"/>
        <v>45835</v>
      </c>
      <c r="C2495" s="178" vm="213">
        <f ca="1"/>
        <v>103.02</v>
      </c>
      <c r="D2495" s="178" vm="214">
        <f ca="1"/>
        <v>101.87</v>
      </c>
      <c r="E2495" s="178" vm="215">
        <f ca="1"/>
        <v>103.12</v>
      </c>
      <c r="F2495" s="178" vm="216">
        <f ca="1"/>
        <v>101.58</v>
      </c>
      <c r="G2495" s="178" vm="217">
        <f ca="1"/>
        <v>1580707</v>
      </c>
      <c r="I2495" s="178">
        <f ca="1"/>
        <v>19</v>
      </c>
      <c r="J2495" s="180" vm="206">
        <f ca="1"/>
        <v>42242</v>
      </c>
      <c r="K2495" s="180" vm="207">
        <f ca="1"/>
        <v>13.994999999999999</v>
      </c>
      <c r="L2495" s="180" vm="208">
        <f ca="1"/>
        <v>13.58</v>
      </c>
      <c r="M2495" s="180" vm="209">
        <f ca="1"/>
        <v>14.06</v>
      </c>
      <c r="N2495" s="180" vm="210">
        <f ca="1"/>
        <v>13.335000000000001</v>
      </c>
      <c r="O2495" s="180" vm="211">
        <f ca="1"/>
        <v>1622742</v>
      </c>
      <c r="Q2495" s="182">
        <f t="shared" ca="1" si="77"/>
        <v>5.5457572458554538E-2</v>
      </c>
    </row>
    <row r="2496" spans="1:17" x14ac:dyDescent="0.25">
      <c r="A2496" s="178">
        <f t="shared" si="78"/>
        <v>2492</v>
      </c>
      <c r="B2496" s="178" vm="201">
        <f ca="1"/>
        <v>45838</v>
      </c>
      <c r="C2496" s="178" vm="202">
        <f ca="1"/>
        <v>101.28</v>
      </c>
      <c r="D2496" s="178" vm="110">
        <f ca="1"/>
        <v>103.75</v>
      </c>
      <c r="E2496" s="178" vm="203">
        <f ca="1"/>
        <v>104.02</v>
      </c>
      <c r="F2496" s="178" vm="204">
        <f ca="1"/>
        <v>100.61</v>
      </c>
      <c r="G2496" s="178" vm="205">
        <f ca="1"/>
        <v>1402136</v>
      </c>
      <c r="I2496" s="178">
        <f ca="1"/>
        <v>18</v>
      </c>
      <c r="J2496" s="180" vm="195">
        <f ca="1"/>
        <v>42241</v>
      </c>
      <c r="K2496" s="180" vm="196">
        <f ca="1"/>
        <v>13.24</v>
      </c>
      <c r="L2496" s="180" vm="197">
        <f ca="1"/>
        <v>13.76</v>
      </c>
      <c r="M2496" s="180" vm="198">
        <f ca="1"/>
        <v>13.959899999999999</v>
      </c>
      <c r="N2496" s="180" vm="199">
        <f ca="1"/>
        <v>13.22</v>
      </c>
      <c r="O2496" s="180" vm="200">
        <f ca="1"/>
        <v>983949</v>
      </c>
      <c r="Q2496" s="182">
        <f t="shared" ca="1" si="77"/>
        <v>-9.0226175996374197E-3</v>
      </c>
    </row>
    <row r="2497" spans="1:17" x14ac:dyDescent="0.25">
      <c r="A2497" s="178">
        <f t="shared" si="78"/>
        <v>2493</v>
      </c>
      <c r="B2497" s="178" vm="189">
        <f ca="1"/>
        <v>45839</v>
      </c>
      <c r="C2497" s="178" vm="190">
        <f ca="1"/>
        <v>107.13</v>
      </c>
      <c r="D2497" s="178" vm="191">
        <f ca="1"/>
        <v>101.31</v>
      </c>
      <c r="E2497" s="178" vm="192">
        <f ca="1"/>
        <v>108.66</v>
      </c>
      <c r="F2497" s="178" vm="193">
        <f ca="1"/>
        <v>101.05</v>
      </c>
      <c r="G2497" s="178" vm="194">
        <f ca="1"/>
        <v>1785352</v>
      </c>
      <c r="I2497" s="178">
        <f ca="1"/>
        <v>17</v>
      </c>
      <c r="J2497" s="180" vm="183">
        <f ca="1"/>
        <v>42240</v>
      </c>
      <c r="K2497" s="180" vm="184">
        <f ca="1"/>
        <v>13.36</v>
      </c>
      <c r="L2497" s="180" vm="185">
        <f ca="1"/>
        <v>13.51</v>
      </c>
      <c r="M2497" s="180" vm="186">
        <f ca="1"/>
        <v>13.97</v>
      </c>
      <c r="N2497" s="180" vm="187">
        <f ca="1"/>
        <v>13.27</v>
      </c>
      <c r="O2497" s="180" vm="188">
        <f ca="1"/>
        <v>3026425</v>
      </c>
      <c r="Q2497" s="182">
        <f t="shared" ca="1" si="77"/>
        <v>-6.0272323063451656E-2</v>
      </c>
    </row>
    <row r="2498" spans="1:17" x14ac:dyDescent="0.25">
      <c r="A2498" s="178">
        <f t="shared" si="78"/>
        <v>2494</v>
      </c>
      <c r="B2498" s="178" vm="177">
        <f ca="1"/>
        <v>45840</v>
      </c>
      <c r="C2498" s="178" vm="178">
        <f ca="1"/>
        <v>106.74</v>
      </c>
      <c r="D2498" s="178" vm="179">
        <f ca="1"/>
        <v>104.505</v>
      </c>
      <c r="E2498" s="178" vm="180">
        <f ca="1"/>
        <v>110.18</v>
      </c>
      <c r="F2498" s="178" vm="181">
        <f ca="1"/>
        <v>102.1</v>
      </c>
      <c r="G2498" s="178" vm="182">
        <f ca="1"/>
        <v>1945209</v>
      </c>
      <c r="I2498" s="178">
        <f ca="1"/>
        <v>16</v>
      </c>
      <c r="J2498" s="180" vm="171">
        <f ca="1"/>
        <v>42237</v>
      </c>
      <c r="K2498" s="180" vm="172">
        <f ca="1"/>
        <v>14.19</v>
      </c>
      <c r="L2498" s="180" vm="173">
        <f ca="1"/>
        <v>14.15</v>
      </c>
      <c r="M2498" s="180" vm="174">
        <f ca="1"/>
        <v>15.49</v>
      </c>
      <c r="N2498" s="180" vm="175">
        <f ca="1"/>
        <v>13.79</v>
      </c>
      <c r="O2498" s="180" vm="176">
        <f ca="1"/>
        <v>2038933</v>
      </c>
      <c r="Q2498" s="182">
        <f t="shared" ca="1" si="77"/>
        <v>-1.2605208918982279E-2</v>
      </c>
    </row>
    <row r="2499" spans="1:17" x14ac:dyDescent="0.25">
      <c r="A2499" s="178">
        <f t="shared" si="78"/>
        <v>2495</v>
      </c>
      <c r="B2499" s="178" vm="165">
        <f ca="1"/>
        <v>45841</v>
      </c>
      <c r="C2499" s="178" vm="166">
        <f ca="1"/>
        <v>107.34</v>
      </c>
      <c r="D2499" s="178" vm="167">
        <f ca="1"/>
        <v>106.75</v>
      </c>
      <c r="E2499" s="178" vm="168">
        <f ca="1"/>
        <v>108.42</v>
      </c>
      <c r="F2499" s="178" vm="169">
        <f ca="1"/>
        <v>106.3301</v>
      </c>
      <c r="G2499" s="178" vm="170">
        <f ca="1"/>
        <v>560190</v>
      </c>
      <c r="I2499" s="178">
        <f ca="1"/>
        <v>15</v>
      </c>
      <c r="J2499" s="180" vm="159">
        <f ca="1"/>
        <v>42236</v>
      </c>
      <c r="K2499" s="180" vm="160">
        <f ca="1"/>
        <v>14.37</v>
      </c>
      <c r="L2499" s="180" vm="161">
        <f ca="1"/>
        <v>14.71</v>
      </c>
      <c r="M2499" s="180" vm="162">
        <f ca="1"/>
        <v>14.837999999999999</v>
      </c>
      <c r="N2499" s="180" vm="163">
        <f ca="1"/>
        <v>14.35</v>
      </c>
      <c r="O2499" s="180" vm="164">
        <f ca="1"/>
        <v>1126159</v>
      </c>
      <c r="Q2499" s="182">
        <f t="shared" ca="1" si="77"/>
        <v>-3.0834919777007395E-2</v>
      </c>
    </row>
    <row r="2500" spans="1:17" x14ac:dyDescent="0.25">
      <c r="A2500" s="178">
        <f t="shared" si="78"/>
        <v>2496</v>
      </c>
      <c r="B2500" s="178" vm="153">
        <f ca="1"/>
        <v>45845</v>
      </c>
      <c r="C2500" s="178" vm="154">
        <f ca="1"/>
        <v>106.35</v>
      </c>
      <c r="D2500" s="178" vm="155">
        <f ca="1"/>
        <v>107.1</v>
      </c>
      <c r="E2500" s="178" vm="156">
        <f ca="1"/>
        <v>107.95</v>
      </c>
      <c r="F2500" s="178" vm="157">
        <f ca="1"/>
        <v>105.38</v>
      </c>
      <c r="G2500" s="178" vm="158">
        <f ca="1"/>
        <v>1121655</v>
      </c>
      <c r="I2500" s="178">
        <f ca="1"/>
        <v>14</v>
      </c>
      <c r="J2500" s="180" vm="149">
        <f ca="1"/>
        <v>42235</v>
      </c>
      <c r="K2500" s="180" vm="127">
        <f ca="1"/>
        <v>14.82</v>
      </c>
      <c r="L2500" s="180" vm="150">
        <f ca="1"/>
        <v>14.62</v>
      </c>
      <c r="M2500" s="180" vm="61">
        <f ca="1"/>
        <v>14.9</v>
      </c>
      <c r="N2500" s="180" vm="151">
        <f ca="1"/>
        <v>14.42</v>
      </c>
      <c r="O2500" s="180" vm="152">
        <f ca="1"/>
        <v>1114752</v>
      </c>
      <c r="Q2500" s="182">
        <f t="shared" ca="1" si="77"/>
        <v>1.0854923409435465E-2</v>
      </c>
    </row>
    <row r="2501" spans="1:17" x14ac:dyDescent="0.25">
      <c r="A2501" s="178">
        <f t="shared" si="78"/>
        <v>2497</v>
      </c>
      <c r="B2501" s="178" vm="143">
        <f ca="1"/>
        <v>45846</v>
      </c>
      <c r="C2501" s="178" vm="144">
        <f ca="1"/>
        <v>106.53</v>
      </c>
      <c r="D2501" s="178" vm="145">
        <f ca="1"/>
        <v>106.83</v>
      </c>
      <c r="E2501" s="178" vm="146">
        <f ca="1"/>
        <v>107.3</v>
      </c>
      <c r="F2501" s="178" vm="147">
        <f ca="1"/>
        <v>103.9</v>
      </c>
      <c r="G2501" s="178" vm="148">
        <f ca="1"/>
        <v>1476323</v>
      </c>
      <c r="I2501" s="178">
        <f ca="1"/>
        <v>13</v>
      </c>
      <c r="J2501" s="180" vm="137">
        <f ca="1"/>
        <v>42234</v>
      </c>
      <c r="K2501" s="180" vm="138">
        <f ca="1"/>
        <v>14.66</v>
      </c>
      <c r="L2501" s="180" vm="139">
        <f ca="1"/>
        <v>14.86</v>
      </c>
      <c r="M2501" s="180" vm="140">
        <f ca="1"/>
        <v>15.173999999999999</v>
      </c>
      <c r="N2501" s="180" vm="141">
        <f ca="1"/>
        <v>14.58</v>
      </c>
      <c r="O2501" s="180" vm="142">
        <f ca="1"/>
        <v>1121138</v>
      </c>
      <c r="Q2501" s="182">
        <f t="shared" ca="1" si="77"/>
        <v>-1.0854923409435386E-2</v>
      </c>
    </row>
    <row r="2502" spans="1:17" x14ac:dyDescent="0.25">
      <c r="A2502" s="178">
        <f t="shared" si="78"/>
        <v>2498</v>
      </c>
      <c r="B2502" s="178" vm="131">
        <f ca="1"/>
        <v>45847</v>
      </c>
      <c r="C2502" s="178" vm="132">
        <f ca="1"/>
        <v>104.75</v>
      </c>
      <c r="D2502" s="178" vm="133">
        <f ca="1"/>
        <v>106.32</v>
      </c>
      <c r="E2502" s="178" vm="134">
        <f ca="1"/>
        <v>107.09</v>
      </c>
      <c r="F2502" s="178" vm="135">
        <f ca="1"/>
        <v>104.295</v>
      </c>
      <c r="G2502" s="178" vm="136">
        <f ca="1"/>
        <v>969728</v>
      </c>
      <c r="I2502" s="178">
        <f ca="1"/>
        <v>12</v>
      </c>
      <c r="J2502" s="180" vm="126">
        <f ca="1"/>
        <v>42233</v>
      </c>
      <c r="K2502" s="180" vm="127">
        <f ca="1"/>
        <v>14.82</v>
      </c>
      <c r="L2502" s="180" vm="41">
        <f ca="1"/>
        <v>15</v>
      </c>
      <c r="M2502" s="180" vm="128">
        <f ca="1"/>
        <v>15.02</v>
      </c>
      <c r="N2502" s="180" vm="129">
        <f ca="1"/>
        <v>14.68</v>
      </c>
      <c r="O2502" s="180" vm="130">
        <f ca="1"/>
        <v>1355762</v>
      </c>
      <c r="Q2502" s="182">
        <f t="shared" ref="Q2502:Q2512" ca="1" si="79">LN(K2502/K2503)</f>
        <v>-1.4070583896942218E-2</v>
      </c>
    </row>
    <row r="2503" spans="1:17" x14ac:dyDescent="0.25">
      <c r="A2503" s="178">
        <f t="shared" ref="A2503:A2513" si="80">A2502+1</f>
        <v>2499</v>
      </c>
      <c r="B2503" s="178" vm="120">
        <f ca="1"/>
        <v>45848</v>
      </c>
      <c r="C2503" s="178" vm="121">
        <f ca="1"/>
        <v>105.85</v>
      </c>
      <c r="D2503" s="178" vm="122">
        <f ca="1"/>
        <v>105.11</v>
      </c>
      <c r="E2503" s="178" vm="123">
        <f ca="1"/>
        <v>107.9</v>
      </c>
      <c r="F2503" s="178" vm="124">
        <f ca="1"/>
        <v>104.87</v>
      </c>
      <c r="G2503" s="178" vm="125">
        <f ca="1"/>
        <v>876613</v>
      </c>
      <c r="I2503" s="178">
        <f ca="1"/>
        <v>11</v>
      </c>
      <c r="J2503" s="180" vm="115">
        <f ca="1"/>
        <v>42230</v>
      </c>
      <c r="K2503" s="180" vm="16">
        <f ca="1"/>
        <v>15.03</v>
      </c>
      <c r="L2503" s="180" vm="116">
        <f ca="1"/>
        <v>15.16</v>
      </c>
      <c r="M2503" s="180" vm="117">
        <f ca="1"/>
        <v>15.425000000000001</v>
      </c>
      <c r="N2503" s="180" vm="118">
        <f ca="1"/>
        <v>14.95</v>
      </c>
      <c r="O2503" s="180" vm="119">
        <f ca="1"/>
        <v>1328370</v>
      </c>
      <c r="Q2503" s="182">
        <f t="shared" ca="1" si="79"/>
        <v>-5.970166986503796E-3</v>
      </c>
    </row>
    <row r="2504" spans="1:17" x14ac:dyDescent="0.25">
      <c r="A2504" s="178">
        <f t="shared" si="80"/>
        <v>2500</v>
      </c>
      <c r="B2504" s="178" vm="109">
        <f ca="1"/>
        <v>45849</v>
      </c>
      <c r="C2504" s="178" vm="110">
        <f ca="1"/>
        <v>103.75</v>
      </c>
      <c r="D2504" s="178" vm="111">
        <f ca="1"/>
        <v>105.12</v>
      </c>
      <c r="E2504" s="178" vm="112">
        <f ca="1"/>
        <v>105.48</v>
      </c>
      <c r="F2504" s="178" vm="113">
        <f ca="1"/>
        <v>103.11</v>
      </c>
      <c r="G2504" s="178" vm="114">
        <f ca="1"/>
        <v>748921</v>
      </c>
      <c r="I2504" s="178">
        <f ca="1"/>
        <v>10</v>
      </c>
      <c r="J2504" s="180" vm="103">
        <f ca="1"/>
        <v>42229</v>
      </c>
      <c r="K2504" s="180" vm="104">
        <f ca="1"/>
        <v>15.12</v>
      </c>
      <c r="L2504" s="180" vm="105">
        <f ca="1"/>
        <v>15.13</v>
      </c>
      <c r="M2504" s="180" vm="106">
        <f ca="1"/>
        <v>15.39</v>
      </c>
      <c r="N2504" s="180" vm="107">
        <f ca="1"/>
        <v>14.96</v>
      </c>
      <c r="O2504" s="180" vm="108">
        <f ca="1"/>
        <v>1260634</v>
      </c>
      <c r="Q2504" s="182">
        <f t="shared" ca="1" si="79"/>
        <v>7.9681696491768813E-3</v>
      </c>
    </row>
    <row r="2505" spans="1:17" x14ac:dyDescent="0.25">
      <c r="A2505" s="178">
        <f t="shared" si="80"/>
        <v>2501</v>
      </c>
      <c r="B2505" s="178" vm="97">
        <f ca="1"/>
        <v>45852</v>
      </c>
      <c r="C2505" s="178" vm="98">
        <f ca="1"/>
        <v>102.01</v>
      </c>
      <c r="D2505" s="178" vm="99">
        <f ca="1"/>
        <v>103.08</v>
      </c>
      <c r="E2505" s="178" vm="100">
        <f ca="1"/>
        <v>103.19</v>
      </c>
      <c r="F2505" s="178" vm="101">
        <f ca="1"/>
        <v>100.875</v>
      </c>
      <c r="G2505" s="178" vm="102">
        <f ca="1"/>
        <v>863313</v>
      </c>
      <c r="I2505" s="178">
        <f ca="1"/>
        <v>9</v>
      </c>
      <c r="J2505" s="180" vm="92">
        <f ca="1"/>
        <v>42228</v>
      </c>
      <c r="K2505" s="180" vm="41">
        <f ca="1"/>
        <v>15</v>
      </c>
      <c r="L2505" s="180" vm="93">
        <f ca="1"/>
        <v>15.3</v>
      </c>
      <c r="M2505" s="180" vm="94">
        <f ca="1"/>
        <v>15.35</v>
      </c>
      <c r="N2505" s="180" vm="95">
        <f ca="1"/>
        <v>14.61</v>
      </c>
      <c r="O2505" s="180" vm="96">
        <f ca="1"/>
        <v>1994909</v>
      </c>
      <c r="Q2505" s="182">
        <f t="shared" ca="1" si="79"/>
        <v>-3.9220713153281267E-2</v>
      </c>
    </row>
    <row r="2506" spans="1:17" x14ac:dyDescent="0.25">
      <c r="A2506" s="178">
        <f t="shared" si="80"/>
        <v>2502</v>
      </c>
      <c r="B2506" s="178" vm="87">
        <f ca="1"/>
        <v>45853</v>
      </c>
      <c r="C2506" s="178" vm="88">
        <f ca="1"/>
        <v>99.72</v>
      </c>
      <c r="D2506" s="178" vm="89">
        <f ca="1"/>
        <v>103.25</v>
      </c>
      <c r="E2506" s="178" vm="89">
        <f ca="1"/>
        <v>103.25</v>
      </c>
      <c r="F2506" s="178" vm="90">
        <f ca="1"/>
        <v>99.7</v>
      </c>
      <c r="G2506" s="178" vm="91">
        <f ca="1"/>
        <v>1182384</v>
      </c>
      <c r="I2506" s="178">
        <f ca="1"/>
        <v>8</v>
      </c>
      <c r="J2506" s="180" vm="82">
        <f ca="1"/>
        <v>42227</v>
      </c>
      <c r="K2506" s="180" vm="83">
        <f ca="1"/>
        <v>15.6</v>
      </c>
      <c r="L2506" s="180" vm="84">
        <f ca="1"/>
        <v>15.24</v>
      </c>
      <c r="M2506" s="180" vm="4">
        <f ca="1"/>
        <v>15.73</v>
      </c>
      <c r="N2506" s="180" vm="85">
        <f ca="1"/>
        <v>15.1701</v>
      </c>
      <c r="O2506" s="180" vm="86">
        <f ca="1"/>
        <v>1213760</v>
      </c>
      <c r="Q2506" s="182">
        <f t="shared" ca="1" si="79"/>
        <v>1.5504186535965254E-2</v>
      </c>
    </row>
    <row r="2507" spans="1:17" x14ac:dyDescent="0.25">
      <c r="A2507" s="178">
        <f t="shared" si="80"/>
        <v>2503</v>
      </c>
      <c r="B2507" s="178" vm="76">
        <f ca="1"/>
        <v>45854</v>
      </c>
      <c r="C2507" s="178" vm="77">
        <f ca="1"/>
        <v>103.2</v>
      </c>
      <c r="D2507" s="178" vm="78">
        <f ca="1"/>
        <v>100.67</v>
      </c>
      <c r="E2507" s="178" vm="79">
        <f ca="1"/>
        <v>103.5</v>
      </c>
      <c r="F2507" s="178" vm="80">
        <f ca="1"/>
        <v>100.2</v>
      </c>
      <c r="G2507" s="178" vm="81">
        <f ca="1"/>
        <v>1123751</v>
      </c>
      <c r="I2507" s="178">
        <f ca="1"/>
        <v>7</v>
      </c>
      <c r="J2507" s="180" vm="70">
        <f ca="1"/>
        <v>42226</v>
      </c>
      <c r="K2507" s="180" vm="71">
        <f ca="1"/>
        <v>15.36</v>
      </c>
      <c r="L2507" s="180" vm="72">
        <f ca="1"/>
        <v>15.18</v>
      </c>
      <c r="M2507" s="180" vm="73">
        <f ca="1"/>
        <v>15.57</v>
      </c>
      <c r="N2507" s="180" vm="74">
        <f ca="1"/>
        <v>15.07</v>
      </c>
      <c r="O2507" s="180" vm="75">
        <f ca="1"/>
        <v>1326766</v>
      </c>
      <c r="Q2507" s="182">
        <f t="shared" ca="1" si="79"/>
        <v>2.0388736524641266E-2</v>
      </c>
    </row>
    <row r="2508" spans="1:17" x14ac:dyDescent="0.25">
      <c r="A2508" s="178">
        <f t="shared" si="80"/>
        <v>2504</v>
      </c>
      <c r="B2508" s="178" vm="64">
        <f ca="1"/>
        <v>45855</v>
      </c>
      <c r="C2508" s="178" vm="65">
        <f ca="1"/>
        <v>106.63</v>
      </c>
      <c r="D2508" s="178" vm="66">
        <f ca="1"/>
        <v>103.38</v>
      </c>
      <c r="E2508" s="178" vm="67">
        <f ca="1"/>
        <v>106.78</v>
      </c>
      <c r="F2508" s="178" vm="68">
        <f ca="1"/>
        <v>103.295</v>
      </c>
      <c r="G2508" s="178" vm="69">
        <f ca="1"/>
        <v>1073596</v>
      </c>
      <c r="I2508" s="178">
        <f ca="1"/>
        <v>6</v>
      </c>
      <c r="J2508" s="180" vm="59">
        <f ca="1"/>
        <v>42223</v>
      </c>
      <c r="K2508" s="180" vm="60">
        <f ca="1"/>
        <v>15.05</v>
      </c>
      <c r="L2508" s="180" vm="61">
        <f ca="1"/>
        <v>14.9</v>
      </c>
      <c r="M2508" s="180" vm="29">
        <f ca="1"/>
        <v>15.08</v>
      </c>
      <c r="N2508" s="180" vm="62">
        <f ca="1"/>
        <v>14.77</v>
      </c>
      <c r="O2508" s="180" vm="63">
        <f ca="1"/>
        <v>1144714</v>
      </c>
      <c r="Q2508" s="182">
        <f t="shared" ca="1" si="79"/>
        <v>8.6753964192700043E-3</v>
      </c>
    </row>
    <row r="2509" spans="1:17" x14ac:dyDescent="0.25">
      <c r="A2509" s="178">
        <f t="shared" si="80"/>
        <v>2505</v>
      </c>
      <c r="B2509" s="178" vm="53">
        <f ca="1"/>
        <v>45856</v>
      </c>
      <c r="C2509" s="178" vm="54">
        <f ca="1"/>
        <v>105.18</v>
      </c>
      <c r="D2509" s="178" vm="55">
        <f ca="1"/>
        <v>107</v>
      </c>
      <c r="E2509" s="178" vm="56">
        <f ca="1"/>
        <v>107.13500000000001</v>
      </c>
      <c r="F2509" s="178" vm="57">
        <f ca="1"/>
        <v>104.71</v>
      </c>
      <c r="G2509" s="178" vm="58">
        <f ca="1"/>
        <v>875155</v>
      </c>
      <c r="I2509" s="178">
        <f ca="1"/>
        <v>5</v>
      </c>
      <c r="J2509" s="180" vm="48">
        <f ca="1"/>
        <v>42222</v>
      </c>
      <c r="K2509" s="180" vm="49">
        <f ca="1"/>
        <v>14.92</v>
      </c>
      <c r="L2509" s="180" vm="50">
        <f ca="1"/>
        <v>15.09</v>
      </c>
      <c r="M2509" s="180" vm="7">
        <f ca="1"/>
        <v>15.23</v>
      </c>
      <c r="N2509" s="180" vm="51">
        <f ca="1"/>
        <v>14.73</v>
      </c>
      <c r="O2509" s="180" vm="52">
        <f ca="1"/>
        <v>856196</v>
      </c>
      <c r="Q2509" s="182">
        <f t="shared" ca="1" si="79"/>
        <v>-7.345608989268301E-3</v>
      </c>
    </row>
    <row r="2510" spans="1:17" x14ac:dyDescent="0.25">
      <c r="A2510" s="178">
        <f t="shared" si="80"/>
        <v>2506</v>
      </c>
      <c r="B2510" s="178" vm="43">
        <f ca="1"/>
        <v>45859</v>
      </c>
      <c r="C2510" s="178" vm="35">
        <f ca="1"/>
        <v>103.64</v>
      </c>
      <c r="D2510" s="178" vm="44">
        <f ca="1"/>
        <v>104.9</v>
      </c>
      <c r="E2510" s="178" vm="45">
        <f ca="1"/>
        <v>107.08580000000001</v>
      </c>
      <c r="F2510" s="178" vm="46">
        <f ca="1"/>
        <v>103.59</v>
      </c>
      <c r="G2510" s="178" vm="47">
        <f ca="1"/>
        <v>948177</v>
      </c>
      <c r="I2510" s="178">
        <f ca="1"/>
        <v>4</v>
      </c>
      <c r="J2510" s="180" vm="39">
        <f ca="1"/>
        <v>42221</v>
      </c>
      <c r="K2510" s="180" vm="16">
        <f ca="1"/>
        <v>15.03</v>
      </c>
      <c r="L2510" s="180" vm="29">
        <f ca="1"/>
        <v>15.08</v>
      </c>
      <c r="M2510" s="180" vm="40">
        <f ca="1"/>
        <v>15.475</v>
      </c>
      <c r="N2510" s="180" vm="41">
        <f ca="1"/>
        <v>15</v>
      </c>
      <c r="O2510" s="180" vm="42">
        <f ca="1"/>
        <v>1193356</v>
      </c>
      <c r="Q2510" s="182">
        <f t="shared" ca="1" si="79"/>
        <v>4.0000053333461372E-3</v>
      </c>
    </row>
    <row r="2511" spans="1:17" x14ac:dyDescent="0.25">
      <c r="A2511" s="178">
        <f t="shared" si="80"/>
        <v>2507</v>
      </c>
      <c r="B2511" s="178" vm="33">
        <f ca="1"/>
        <v>45860</v>
      </c>
      <c r="C2511" s="178" vm="34">
        <f ca="1"/>
        <v>106.31</v>
      </c>
      <c r="D2511" s="178" vm="35">
        <f ca="1"/>
        <v>103.64</v>
      </c>
      <c r="E2511" s="178" vm="36">
        <f ca="1"/>
        <v>107.04</v>
      </c>
      <c r="F2511" s="178" vm="37">
        <f ca="1"/>
        <v>103.56</v>
      </c>
      <c r="G2511" s="178" vm="38">
        <f ca="1"/>
        <v>940199</v>
      </c>
      <c r="I2511" s="178">
        <f ca="1"/>
        <v>3</v>
      </c>
      <c r="J2511" s="180" vm="27">
        <f ca="1"/>
        <v>42220</v>
      </c>
      <c r="K2511" s="180" vm="28">
        <f ca="1"/>
        <v>14.97</v>
      </c>
      <c r="L2511" s="180" vm="29">
        <f ca="1"/>
        <v>15.08</v>
      </c>
      <c r="M2511" s="180" vm="30">
        <f ca="1"/>
        <v>15.27</v>
      </c>
      <c r="N2511" s="180" vm="31">
        <f ca="1"/>
        <v>14.935</v>
      </c>
      <c r="O2511" s="180" vm="32">
        <f ca="1"/>
        <v>1370863</v>
      </c>
      <c r="Q2511" s="182">
        <f t="shared" ca="1" si="79"/>
        <v>-4.0000053333460166E-3</v>
      </c>
    </row>
    <row r="2512" spans="1:17" x14ac:dyDescent="0.25">
      <c r="A2512" s="178">
        <f t="shared" si="80"/>
        <v>2508</v>
      </c>
      <c r="B2512" s="178" vm="21">
        <f ca="1"/>
        <v>45861</v>
      </c>
      <c r="C2512" s="178" vm="22">
        <f ca="1"/>
        <v>108.79</v>
      </c>
      <c r="D2512" s="178" vm="23">
        <f ca="1"/>
        <v>107.87</v>
      </c>
      <c r="E2512" s="178" vm="24">
        <f ca="1"/>
        <v>109.56</v>
      </c>
      <c r="F2512" s="178" vm="25">
        <f ca="1"/>
        <v>106.9302</v>
      </c>
      <c r="G2512" s="178" vm="26">
        <f ca="1"/>
        <v>1266446</v>
      </c>
      <c r="I2512" s="178">
        <f ca="1"/>
        <v>2</v>
      </c>
      <c r="J2512" s="180" vm="15">
        <f ca="1"/>
        <v>42219</v>
      </c>
      <c r="K2512" s="180" vm="16">
        <f ca="1"/>
        <v>15.03</v>
      </c>
      <c r="L2512" s="180" vm="17">
        <f ca="1"/>
        <v>15.82</v>
      </c>
      <c r="M2512" s="180" vm="18">
        <f ca="1"/>
        <v>15.86</v>
      </c>
      <c r="N2512" s="180" vm="19">
        <f ca="1"/>
        <v>14.78</v>
      </c>
      <c r="O2512" s="180" vm="20">
        <f ca="1"/>
        <v>1314859</v>
      </c>
      <c r="Q2512" s="182">
        <f t="shared" ca="1" si="79"/>
        <v>-4.5521513305303449E-2</v>
      </c>
    </row>
    <row r="2513" spans="1:17" x14ac:dyDescent="0.25">
      <c r="A2513" s="178">
        <f t="shared" si="80"/>
        <v>2509</v>
      </c>
      <c r="B2513" s="178" vm="9">
        <f ca="1"/>
        <v>45862</v>
      </c>
      <c r="C2513" s="178" vm="10">
        <f ca="1"/>
        <v>107.77500000000001</v>
      </c>
      <c r="D2513" s="178" vm="11">
        <f ca="1"/>
        <v>107.96</v>
      </c>
      <c r="E2513" s="178" vm="12">
        <f ca="1"/>
        <v>109.8027</v>
      </c>
      <c r="F2513" s="178" vm="13">
        <f ca="1"/>
        <v>107.5491</v>
      </c>
      <c r="G2513" s="178" vm="14">
        <f ca="1"/>
        <v>1019552</v>
      </c>
      <c r="I2513" s="178">
        <f ca="1"/>
        <v>1</v>
      </c>
      <c r="J2513" s="180" vm="3">
        <f ca="1"/>
        <v>42216</v>
      </c>
      <c r="K2513" s="180" vm="4">
        <f ca="1"/>
        <v>15.73</v>
      </c>
      <c r="L2513" s="180" vm="5">
        <f ca="1"/>
        <v>15.38</v>
      </c>
      <c r="M2513" s="180" vm="6">
        <f ca="1"/>
        <v>15.77</v>
      </c>
      <c r="N2513" s="180" vm="7">
        <f ca="1"/>
        <v>15.23</v>
      </c>
      <c r="O2513" s="180" vm="8">
        <f ca="1"/>
        <v>1873322</v>
      </c>
      <c r="Q2513" s="181"/>
    </row>
    <row r="2514" spans="1:17" x14ac:dyDescent="0.25">
      <c r="B2514" s="178" vm="11603">
        <f ca="1"/>
        <v>45863</v>
      </c>
      <c r="C2514" s="178" vm="167">
        <f ca="1"/>
        <v>106.75</v>
      </c>
      <c r="D2514" s="178" vm="1423">
        <f ca="1"/>
        <v>109.83</v>
      </c>
      <c r="E2514" s="178" vm="422">
        <f ca="1"/>
        <v>109.97</v>
      </c>
      <c r="F2514" s="178" vm="144">
        <f ca="1"/>
        <v>106.53</v>
      </c>
      <c r="G2514" s="178" vm="11604">
        <f ca="1"/>
        <v>1171501</v>
      </c>
    </row>
  </sheetData>
  <pageMargins left="0.7" right="0.7" top="0.75" bottom="0.75" header="0.3" footer="0.3"/>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50A2F-373A-4D41-82E1-E56C80D5B150}">
  <sheetPr>
    <tabColor theme="8" tint="0.79998168889431442"/>
  </sheetPr>
  <dimension ref="A1:L257"/>
  <sheetViews>
    <sheetView showGridLines="0" topLeftCell="A61" workbookViewId="0">
      <selection sqref="A1:XFD1048576"/>
    </sheetView>
  </sheetViews>
  <sheetFormatPr defaultRowHeight="15" x14ac:dyDescent="0.25"/>
  <cols>
    <col min="1" max="1" width="40.7109375" customWidth="1"/>
    <col min="2" max="3" width="20.7109375" customWidth="1"/>
    <col min="4" max="4" width="23.140625" customWidth="1"/>
    <col min="5" max="5" width="21.140625" customWidth="1"/>
    <col min="6" max="7" width="8.7109375" customWidth="1"/>
  </cols>
  <sheetData>
    <row r="1" spans="1:12" ht="39.950000000000003" customHeight="1" x14ac:dyDescent="0.25">
      <c r="A1" s="3"/>
      <c r="B1" s="3"/>
      <c r="C1" s="3"/>
      <c r="D1" s="3"/>
    </row>
    <row r="2" spans="1:12" ht="30" customHeight="1" x14ac:dyDescent="0.3">
      <c r="A2" s="1" t="s">
        <v>908</v>
      </c>
      <c r="B2" s="4"/>
      <c r="C2" s="4"/>
      <c r="D2" s="4"/>
      <c r="E2" s="4"/>
      <c r="F2" s="4"/>
      <c r="G2" s="4"/>
      <c r="H2" s="4"/>
      <c r="I2" s="4"/>
      <c r="J2" s="4"/>
      <c r="K2" s="4"/>
      <c r="L2" s="4"/>
    </row>
    <row r="3" spans="1:12" x14ac:dyDescent="0.25">
      <c r="A3" s="5" t="s">
        <v>907</v>
      </c>
      <c r="B3" s="5"/>
      <c r="C3" s="5"/>
      <c r="D3" s="5"/>
      <c r="E3" s="5"/>
      <c r="F3" s="5"/>
      <c r="G3" s="5"/>
    </row>
    <row r="4" spans="1:12" x14ac:dyDescent="0.25">
      <c r="A4" s="5"/>
    </row>
    <row r="5" spans="1:12" ht="15" customHeight="1" x14ac:dyDescent="0.25">
      <c r="A5" s="2" t="s">
        <v>906</v>
      </c>
      <c r="B5" s="2"/>
      <c r="C5" s="2"/>
      <c r="D5" s="2"/>
      <c r="E5" s="2"/>
      <c r="F5" s="2"/>
      <c r="G5" s="2"/>
      <c r="H5" s="2"/>
      <c r="I5" s="2"/>
      <c r="J5" s="2"/>
    </row>
    <row r="6" spans="1:12" x14ac:dyDescent="0.25">
      <c r="A6" s="5"/>
      <c r="B6" s="5"/>
      <c r="C6" s="5"/>
      <c r="D6" s="5"/>
      <c r="E6" s="5"/>
      <c r="F6" s="5"/>
      <c r="G6" s="5"/>
    </row>
    <row r="7" spans="1:12" x14ac:dyDescent="0.25">
      <c r="A7" s="103" t="s">
        <v>905</v>
      </c>
      <c r="B7" s="103"/>
    </row>
    <row r="8" spans="1:12" x14ac:dyDescent="0.25">
      <c r="A8" s="10" t="s">
        <v>904</v>
      </c>
      <c r="B8" s="10"/>
    </row>
    <row r="9" spans="1:12" x14ac:dyDescent="0.25">
      <c r="A9" s="2" t="s">
        <v>903</v>
      </c>
      <c r="B9" s="2" t="s">
        <v>902</v>
      </c>
      <c r="C9" s="2"/>
    </row>
    <row r="10" spans="1:12" x14ac:dyDescent="0.25">
      <c r="A10" s="2" t="s">
        <v>901</v>
      </c>
      <c r="B10" s="2" t="s">
        <v>900</v>
      </c>
      <c r="C10" s="2"/>
    </row>
    <row r="11" spans="1:12" ht="30" x14ac:dyDescent="0.25">
      <c r="A11" s="2" t="s">
        <v>899</v>
      </c>
      <c r="B11" s="2" t="s">
        <v>898</v>
      </c>
      <c r="C11" s="2"/>
    </row>
    <row r="12" spans="1:12" x14ac:dyDescent="0.25">
      <c r="A12" s="2" t="s">
        <v>897</v>
      </c>
      <c r="B12" s="34">
        <v>38457</v>
      </c>
      <c r="C12" s="2"/>
    </row>
    <row r="13" spans="1:12" x14ac:dyDescent="0.25">
      <c r="A13" s="2" t="s">
        <v>896</v>
      </c>
      <c r="B13" s="34">
        <v>38755</v>
      </c>
      <c r="C13" s="2"/>
    </row>
    <row r="14" spans="1:12" x14ac:dyDescent="0.25">
      <c r="A14" s="2" t="s">
        <v>895</v>
      </c>
      <c r="B14" s="2" t="s">
        <v>894</v>
      </c>
      <c r="C14" s="2"/>
    </row>
    <row r="15" spans="1:12" ht="30" x14ac:dyDescent="0.25">
      <c r="A15" s="2" t="s">
        <v>893</v>
      </c>
      <c r="B15" s="2" t="s">
        <v>892</v>
      </c>
      <c r="C15" s="2"/>
    </row>
    <row r="16" spans="1:12" ht="30" x14ac:dyDescent="0.25">
      <c r="A16" s="2" t="s">
        <v>891</v>
      </c>
      <c r="B16" s="2" t="s">
        <v>890</v>
      </c>
      <c r="C16" s="2"/>
    </row>
    <row r="17" spans="1:3" x14ac:dyDescent="0.25">
      <c r="A17" s="22" t="s">
        <v>889</v>
      </c>
      <c r="B17" s="22"/>
      <c r="C17" s="22"/>
    </row>
    <row r="18" spans="1:3" ht="15" customHeight="1" x14ac:dyDescent="0.25">
      <c r="A18" s="2" t="s">
        <v>888</v>
      </c>
      <c r="B18" s="2"/>
      <c r="C18" s="2"/>
    </row>
    <row r="19" spans="1:3" x14ac:dyDescent="0.25">
      <c r="A19" s="2"/>
      <c r="B19" s="2"/>
      <c r="C19" s="2"/>
    </row>
    <row r="20" spans="1:3" x14ac:dyDescent="0.25">
      <c r="A20" s="2"/>
      <c r="B20" s="2"/>
      <c r="C20" s="2"/>
    </row>
    <row r="21" spans="1:3" x14ac:dyDescent="0.25">
      <c r="A21" s="2"/>
      <c r="B21" s="2"/>
      <c r="C21" s="2"/>
    </row>
    <row r="22" spans="1:3" x14ac:dyDescent="0.25">
      <c r="A22" s="2"/>
      <c r="B22" s="2"/>
      <c r="C22" s="2"/>
    </row>
    <row r="23" spans="1:3" x14ac:dyDescent="0.25">
      <c r="A23" s="2"/>
      <c r="B23" s="2"/>
      <c r="C23" s="2"/>
    </row>
    <row r="24" spans="1:3" x14ac:dyDescent="0.25">
      <c r="A24" s="2"/>
      <c r="B24" s="2"/>
      <c r="C24" s="2"/>
    </row>
    <row r="25" spans="1:3" x14ac:dyDescent="0.25">
      <c r="A25" s="2"/>
      <c r="B25" s="2"/>
      <c r="C25" s="2"/>
    </row>
    <row r="26" spans="1:3" x14ac:dyDescent="0.25">
      <c r="A26" s="5"/>
      <c r="B26" s="18" t="s">
        <v>887</v>
      </c>
      <c r="C26" s="35">
        <v>45702</v>
      </c>
    </row>
    <row r="27" spans="1:3" x14ac:dyDescent="0.25">
      <c r="A27" s="10" t="s">
        <v>886</v>
      </c>
      <c r="B27" s="10"/>
    </row>
    <row r="28" spans="1:3" ht="60" x14ac:dyDescent="0.25">
      <c r="A28" s="22" t="s">
        <v>885</v>
      </c>
      <c r="B28" s="2" t="s">
        <v>884</v>
      </c>
    </row>
    <row r="29" spans="1:3" x14ac:dyDescent="0.25">
      <c r="A29" s="22" t="s">
        <v>883</v>
      </c>
      <c r="B29" s="5" t="s">
        <v>882</v>
      </c>
    </row>
    <row r="30" spans="1:3" x14ac:dyDescent="0.25">
      <c r="A30" s="22" t="s">
        <v>881</v>
      </c>
      <c r="B30" s="5" t="s">
        <v>880</v>
      </c>
    </row>
    <row r="33" spans="1:6" x14ac:dyDescent="0.25">
      <c r="A33" s="10" t="s">
        <v>879</v>
      </c>
      <c r="B33" s="10"/>
    </row>
    <row r="34" spans="1:6" ht="15" customHeight="1" x14ac:dyDescent="0.25">
      <c r="A34" s="2" t="s">
        <v>878</v>
      </c>
      <c r="B34" s="2" t="s">
        <v>877</v>
      </c>
      <c r="C34" s="2"/>
    </row>
    <row r="35" spans="1:6" ht="30" x14ac:dyDescent="0.25">
      <c r="A35" s="2" t="s">
        <v>876</v>
      </c>
      <c r="B35" s="2" t="s">
        <v>875</v>
      </c>
      <c r="C35" s="2"/>
    </row>
    <row r="36" spans="1:6" x14ac:dyDescent="0.25">
      <c r="A36" s="2" t="s">
        <v>874</v>
      </c>
      <c r="B36" s="2" t="s">
        <v>873</v>
      </c>
      <c r="C36" s="2"/>
    </row>
    <row r="37" spans="1:6" x14ac:dyDescent="0.25">
      <c r="A37" s="2" t="s">
        <v>872</v>
      </c>
      <c r="B37" s="2" t="s">
        <v>871</v>
      </c>
      <c r="C37" s="2"/>
    </row>
    <row r="38" spans="1:6" ht="15" customHeight="1" x14ac:dyDescent="0.25">
      <c r="A38" s="2" t="s">
        <v>870</v>
      </c>
      <c r="B38" s="2" t="s">
        <v>869</v>
      </c>
      <c r="C38" s="2"/>
    </row>
    <row r="40" spans="1:6" x14ac:dyDescent="0.25">
      <c r="A40" s="10" t="s">
        <v>868</v>
      </c>
      <c r="B40" s="10"/>
    </row>
    <row r="41" spans="1:6" x14ac:dyDescent="0.25">
      <c r="A41" s="2" t="s">
        <v>867</v>
      </c>
      <c r="B41" s="2"/>
      <c r="C41" s="2"/>
      <c r="D41" s="2"/>
      <c r="E41" s="2"/>
    </row>
    <row r="42" spans="1:6" x14ac:dyDescent="0.25">
      <c r="A42" s="5"/>
      <c r="B42" s="2" t="s">
        <v>866</v>
      </c>
      <c r="C42" s="2"/>
      <c r="D42" s="2"/>
      <c r="E42" s="2"/>
    </row>
    <row r="43" spans="1:6" ht="15" customHeight="1" x14ac:dyDescent="0.25">
      <c r="A43" s="5"/>
      <c r="B43" s="5"/>
      <c r="C43" s="2" t="s">
        <v>865</v>
      </c>
      <c r="D43" s="2"/>
      <c r="E43" s="2"/>
    </row>
    <row r="44" spans="1:6" x14ac:dyDescent="0.25">
      <c r="A44" s="5"/>
      <c r="B44" s="5"/>
      <c r="C44" s="5"/>
      <c r="D44" s="2" t="s">
        <v>864</v>
      </c>
      <c r="E44" s="2"/>
    </row>
    <row r="45" spans="1:6" x14ac:dyDescent="0.25">
      <c r="A45" s="5"/>
      <c r="B45" s="5"/>
      <c r="C45" s="5"/>
      <c r="D45" s="5"/>
      <c r="E45" s="2" t="s">
        <v>863</v>
      </c>
    </row>
    <row r="46" spans="1:6" x14ac:dyDescent="0.25">
      <c r="A46" s="5"/>
      <c r="B46" s="5"/>
      <c r="C46" s="5"/>
      <c r="D46" s="5"/>
      <c r="E46" s="2" t="s">
        <v>862</v>
      </c>
    </row>
    <row r="47" spans="1:6" ht="45" x14ac:dyDescent="0.25">
      <c r="A47" s="5"/>
      <c r="B47" s="5"/>
      <c r="C47" s="5"/>
      <c r="D47" s="5"/>
      <c r="E47" s="5"/>
      <c r="F47" s="2" t="s">
        <v>861</v>
      </c>
    </row>
    <row r="48" spans="1:6" ht="45" x14ac:dyDescent="0.25">
      <c r="A48" s="5"/>
      <c r="B48" s="5"/>
      <c r="C48" s="5"/>
      <c r="D48" s="5"/>
      <c r="E48" s="5"/>
      <c r="F48" s="2" t="s">
        <v>860</v>
      </c>
    </row>
    <row r="49" spans="1:7" ht="30" x14ac:dyDescent="0.25">
      <c r="A49" s="5"/>
      <c r="B49" s="5"/>
      <c r="C49" s="5"/>
      <c r="D49" s="5"/>
      <c r="E49" s="2" t="s">
        <v>859</v>
      </c>
    </row>
    <row r="50" spans="1:7" ht="45" x14ac:dyDescent="0.25">
      <c r="A50" s="5"/>
      <c r="B50" s="5"/>
      <c r="C50" s="5"/>
      <c r="D50" s="5"/>
      <c r="E50" s="5"/>
      <c r="F50" s="2" t="s">
        <v>858</v>
      </c>
    </row>
    <row r="51" spans="1:7" x14ac:dyDescent="0.25">
      <c r="A51" s="5"/>
      <c r="B51" s="5"/>
      <c r="C51" s="5"/>
      <c r="D51" s="5"/>
      <c r="E51" s="2" t="s">
        <v>857</v>
      </c>
    </row>
    <row r="52" spans="1:7" x14ac:dyDescent="0.25">
      <c r="A52" s="5"/>
      <c r="B52" s="5"/>
      <c r="C52" s="5"/>
      <c r="D52" s="2" t="s">
        <v>856</v>
      </c>
      <c r="E52" s="2"/>
    </row>
    <row r="53" spans="1:7" ht="30" x14ac:dyDescent="0.25">
      <c r="A53" s="5"/>
      <c r="B53" s="5"/>
      <c r="C53" s="5"/>
      <c r="D53" s="5"/>
      <c r="E53" s="2" t="s">
        <v>855</v>
      </c>
    </row>
    <row r="54" spans="1:7" ht="75" x14ac:dyDescent="0.25">
      <c r="A54" s="5"/>
      <c r="B54" s="5"/>
      <c r="C54" s="5"/>
      <c r="D54" s="5"/>
      <c r="E54" s="5"/>
      <c r="F54" s="2" t="s">
        <v>854</v>
      </c>
    </row>
    <row r="55" spans="1:7" ht="60" x14ac:dyDescent="0.25">
      <c r="A55" s="5"/>
      <c r="B55" s="5"/>
      <c r="C55" s="5"/>
      <c r="D55" s="5"/>
      <c r="E55" s="5"/>
      <c r="F55" s="5"/>
      <c r="G55" s="2" t="s">
        <v>853</v>
      </c>
    </row>
    <row r="56" spans="1:7" x14ac:dyDescent="0.25">
      <c r="A56" s="5"/>
      <c r="B56" s="2" t="s">
        <v>852</v>
      </c>
      <c r="C56" s="2"/>
      <c r="D56" s="2"/>
      <c r="E56" s="2"/>
    </row>
    <row r="57" spans="1:7" ht="15" customHeight="1" x14ac:dyDescent="0.25">
      <c r="A57" s="5"/>
      <c r="B57" s="5"/>
      <c r="C57" s="2" t="s">
        <v>851</v>
      </c>
      <c r="D57" s="2"/>
      <c r="E57" s="2"/>
    </row>
    <row r="58" spans="1:7" ht="15" customHeight="1" x14ac:dyDescent="0.25">
      <c r="A58" s="5"/>
      <c r="B58" s="5"/>
      <c r="C58" s="5"/>
      <c r="D58" s="2" t="s">
        <v>850</v>
      </c>
      <c r="E58" s="2"/>
    </row>
    <row r="59" spans="1:7" x14ac:dyDescent="0.25">
      <c r="A59" s="5"/>
      <c r="B59" s="5"/>
      <c r="C59" s="5"/>
      <c r="D59" s="5"/>
      <c r="E59" s="2" t="s">
        <v>849</v>
      </c>
    </row>
    <row r="60" spans="1:7" x14ac:dyDescent="0.25">
      <c r="A60" s="5"/>
      <c r="B60" s="5"/>
      <c r="C60" s="5"/>
      <c r="D60" s="22" t="s">
        <v>848</v>
      </c>
      <c r="E60" s="22"/>
    </row>
    <row r="61" spans="1:7" ht="30" x14ac:dyDescent="0.25">
      <c r="A61" s="5"/>
      <c r="B61" s="5"/>
      <c r="C61" s="5"/>
      <c r="D61" s="5"/>
      <c r="E61" s="2" t="s">
        <v>847</v>
      </c>
    </row>
    <row r="62" spans="1:7" ht="30" x14ac:dyDescent="0.25">
      <c r="A62" s="5"/>
      <c r="B62" s="5"/>
      <c r="C62" s="5"/>
      <c r="D62" s="5"/>
      <c r="E62" s="2" t="s">
        <v>846</v>
      </c>
    </row>
    <row r="63" spans="1:7" x14ac:dyDescent="0.25">
      <c r="A63" s="5"/>
      <c r="B63" s="5"/>
      <c r="C63" s="5"/>
      <c r="D63" s="5"/>
      <c r="E63" s="2" t="s">
        <v>845</v>
      </c>
    </row>
    <row r="65" spans="1:5" x14ac:dyDescent="0.25">
      <c r="A65" s="103" t="s">
        <v>844</v>
      </c>
      <c r="B65" s="103"/>
      <c r="C65" s="103"/>
      <c r="D65" s="103"/>
      <c r="E65" s="103"/>
    </row>
    <row r="66" spans="1:5" x14ac:dyDescent="0.25">
      <c r="A66" s="10" t="s">
        <v>823</v>
      </c>
      <c r="B66" s="10"/>
      <c r="C66" s="5" t="s">
        <v>843</v>
      </c>
      <c r="D66" s="5"/>
    </row>
    <row r="67" spans="1:5" x14ac:dyDescent="0.25">
      <c r="A67" s="22" t="s">
        <v>842</v>
      </c>
      <c r="B67" s="22"/>
      <c r="C67" s="41">
        <v>107.66</v>
      </c>
      <c r="D67" s="22" t="s">
        <v>841</v>
      </c>
      <c r="E67" s="42">
        <v>309043</v>
      </c>
    </row>
    <row r="68" spans="1:5" x14ac:dyDescent="0.25">
      <c r="A68" s="22" t="s">
        <v>840</v>
      </c>
      <c r="B68" s="22"/>
      <c r="C68" s="41">
        <v>108.178</v>
      </c>
      <c r="D68" s="22" t="s">
        <v>839</v>
      </c>
      <c r="E68" s="42">
        <v>1413050</v>
      </c>
    </row>
    <row r="69" spans="1:5" x14ac:dyDescent="0.25">
      <c r="A69" s="10" t="s">
        <v>406</v>
      </c>
      <c r="B69" s="10"/>
      <c r="C69" s="41">
        <v>109.83</v>
      </c>
      <c r="D69" s="22" t="s">
        <v>838</v>
      </c>
      <c r="E69" s="42">
        <v>56074561</v>
      </c>
    </row>
    <row r="70" spans="1:5" x14ac:dyDescent="0.25">
      <c r="A70" s="10" t="s">
        <v>405</v>
      </c>
      <c r="B70" s="10"/>
      <c r="C70" s="41">
        <v>107.77500000000001</v>
      </c>
      <c r="D70" s="22"/>
      <c r="E70" s="8">
        <v>45785</v>
      </c>
    </row>
    <row r="71" spans="1:5" x14ac:dyDescent="0.25">
      <c r="A71" s="22" t="s">
        <v>837</v>
      </c>
      <c r="B71" s="22"/>
      <c r="C71" s="41">
        <v>109.97</v>
      </c>
      <c r="D71" s="22" t="s">
        <v>836</v>
      </c>
      <c r="E71" s="41">
        <v>107.25</v>
      </c>
    </row>
    <row r="72" spans="1:5" x14ac:dyDescent="0.25">
      <c r="A72" s="22" t="s">
        <v>835</v>
      </c>
      <c r="B72" s="22"/>
      <c r="C72" s="41">
        <v>151.13</v>
      </c>
      <c r="D72" s="22" t="s">
        <v>834</v>
      </c>
      <c r="E72" s="41">
        <v>86.11</v>
      </c>
    </row>
    <row r="73" spans="1:5" x14ac:dyDescent="0.25">
      <c r="A73" s="22" t="s">
        <v>833</v>
      </c>
      <c r="B73" s="22"/>
      <c r="C73" s="41">
        <v>1.43</v>
      </c>
      <c r="D73" s="22" t="s">
        <v>832</v>
      </c>
      <c r="E73" s="41">
        <v>97</v>
      </c>
    </row>
    <row r="74" spans="1:5" x14ac:dyDescent="0.25">
      <c r="A74" s="22" t="s">
        <v>831</v>
      </c>
      <c r="B74" s="22"/>
      <c r="C74" s="43">
        <v>6028.6</v>
      </c>
      <c r="D74" s="22" t="s">
        <v>830</v>
      </c>
      <c r="E74" s="41">
        <v>102.6</v>
      </c>
    </row>
    <row r="75" spans="1:5" x14ac:dyDescent="0.25">
      <c r="A75" s="22" t="s">
        <v>829</v>
      </c>
      <c r="B75" s="22"/>
      <c r="C75" s="43">
        <v>7724.8</v>
      </c>
      <c r="D75" s="22" t="s">
        <v>828</v>
      </c>
      <c r="E75" s="42">
        <v>5852896</v>
      </c>
    </row>
    <row r="76" spans="1:5" x14ac:dyDescent="0.25">
      <c r="A76" s="22"/>
      <c r="B76" s="22"/>
      <c r="C76" s="22"/>
      <c r="D76" s="22" t="s">
        <v>827</v>
      </c>
      <c r="E76" s="41">
        <v>10.4377027579404</v>
      </c>
    </row>
    <row r="77" spans="1:5" x14ac:dyDescent="0.25">
      <c r="A77" s="22"/>
      <c r="B77" s="22"/>
      <c r="C77" s="22"/>
      <c r="D77" s="22" t="s">
        <v>826</v>
      </c>
      <c r="E77" s="9" t="s">
        <v>23</v>
      </c>
    </row>
    <row r="79" spans="1:5" x14ac:dyDescent="0.25">
      <c r="A79" s="103" t="s">
        <v>825</v>
      </c>
      <c r="B79" s="103"/>
      <c r="C79" s="103"/>
      <c r="D79" s="103"/>
      <c r="E79" s="103"/>
    </row>
    <row r="80" spans="1:5" x14ac:dyDescent="0.25">
      <c r="A80" s="5"/>
      <c r="B80" s="5"/>
    </row>
    <row r="81" spans="1:2" x14ac:dyDescent="0.25">
      <c r="A81" s="5"/>
    </row>
    <row r="82" spans="1:2" x14ac:dyDescent="0.25">
      <c r="A82" s="5"/>
      <c r="B82" s="5"/>
    </row>
    <row r="83" spans="1:2" x14ac:dyDescent="0.25">
      <c r="A83" s="5"/>
      <c r="B83" s="5"/>
    </row>
    <row r="84" spans="1:2" x14ac:dyDescent="0.25">
      <c r="A84" s="5"/>
      <c r="B84" s="5"/>
    </row>
    <row r="85" spans="1:2" x14ac:dyDescent="0.25">
      <c r="A85" s="5"/>
      <c r="B85" s="5"/>
    </row>
    <row r="86" spans="1:2" x14ac:dyDescent="0.25">
      <c r="A86" s="5"/>
      <c r="B86" s="5"/>
    </row>
    <row r="87" spans="1:2" x14ac:dyDescent="0.25">
      <c r="A87" s="5"/>
      <c r="B87" s="5"/>
    </row>
    <row r="88" spans="1:2" x14ac:dyDescent="0.25">
      <c r="A88" s="5"/>
      <c r="B88" s="5"/>
    </row>
    <row r="89" spans="1:2" x14ac:dyDescent="0.25">
      <c r="A89" s="5"/>
      <c r="B89" s="5"/>
    </row>
    <row r="90" spans="1:2" x14ac:dyDescent="0.25">
      <c r="A90" s="5"/>
      <c r="B90" s="5"/>
    </row>
    <row r="91" spans="1:2" x14ac:dyDescent="0.25">
      <c r="A91" s="5"/>
      <c r="B91" s="5"/>
    </row>
    <row r="92" spans="1:2" x14ac:dyDescent="0.25">
      <c r="A92" s="5"/>
      <c r="B92" s="5"/>
    </row>
    <row r="93" spans="1:2" x14ac:dyDescent="0.25">
      <c r="A93" s="5"/>
      <c r="B93" s="5"/>
    </row>
    <row r="94" spans="1:2" x14ac:dyDescent="0.25">
      <c r="A94" s="5"/>
      <c r="B94" s="5"/>
    </row>
    <row r="95" spans="1:2" x14ac:dyDescent="0.25">
      <c r="A95" s="5"/>
      <c r="B95" s="5"/>
    </row>
    <row r="96" spans="1:2" x14ac:dyDescent="0.25">
      <c r="A96" s="5"/>
      <c r="B96" s="5"/>
    </row>
    <row r="97" spans="1:2" x14ac:dyDescent="0.25">
      <c r="A97" s="5"/>
      <c r="B97" s="5"/>
    </row>
    <row r="98" spans="1:2" x14ac:dyDescent="0.25">
      <c r="A98" s="5"/>
      <c r="B98" s="5"/>
    </row>
    <row r="99" spans="1:2" x14ac:dyDescent="0.25">
      <c r="A99" s="5"/>
      <c r="B99" s="5"/>
    </row>
    <row r="100" spans="1:2" x14ac:dyDescent="0.25">
      <c r="A100" s="5"/>
      <c r="B100" s="5"/>
    </row>
    <row r="101" spans="1:2" x14ac:dyDescent="0.25">
      <c r="A101" s="5"/>
      <c r="B101" s="5"/>
    </row>
    <row r="102" spans="1:2" x14ac:dyDescent="0.25">
      <c r="A102" s="5"/>
      <c r="B102" s="5"/>
    </row>
    <row r="103" spans="1:2" x14ac:dyDescent="0.25">
      <c r="A103" s="5"/>
      <c r="B103" s="5"/>
    </row>
    <row r="104" spans="1:2" x14ac:dyDescent="0.25">
      <c r="A104" s="5"/>
      <c r="B104" s="5"/>
    </row>
    <row r="105" spans="1:2" x14ac:dyDescent="0.25">
      <c r="A105" s="5"/>
      <c r="B105" s="5"/>
    </row>
    <row r="106" spans="1:2" x14ac:dyDescent="0.25">
      <c r="A106" s="5"/>
      <c r="B106" s="5"/>
    </row>
    <row r="107" spans="1:2" x14ac:dyDescent="0.25">
      <c r="A107" s="5"/>
      <c r="B107" s="5"/>
    </row>
    <row r="108" spans="1:2" x14ac:dyDescent="0.25">
      <c r="A108" s="5"/>
      <c r="B108" s="5"/>
    </row>
    <row r="109" spans="1:2" x14ac:dyDescent="0.25">
      <c r="A109" s="5"/>
      <c r="B109" s="5"/>
    </row>
    <row r="110" spans="1:2" x14ac:dyDescent="0.25">
      <c r="A110" s="5"/>
      <c r="B110" s="5"/>
    </row>
    <row r="111" spans="1:2" x14ac:dyDescent="0.25">
      <c r="A111" s="5"/>
      <c r="B111" s="5"/>
    </row>
    <row r="112" spans="1:2" x14ac:dyDescent="0.25">
      <c r="A112" s="103" t="s">
        <v>824</v>
      </c>
      <c r="B112" s="103"/>
    </row>
    <row r="113" spans="1:5" x14ac:dyDescent="0.25">
      <c r="A113" s="10" t="s">
        <v>813</v>
      </c>
      <c r="B113" s="10"/>
    </row>
    <row r="114" spans="1:5" x14ac:dyDescent="0.25">
      <c r="A114" s="36"/>
      <c r="B114" s="38" t="s">
        <v>823</v>
      </c>
    </row>
    <row r="115" spans="1:5" x14ac:dyDescent="0.25">
      <c r="A115" s="2" t="s">
        <v>822</v>
      </c>
      <c r="B115" s="37">
        <v>6.59</v>
      </c>
    </row>
    <row r="116" spans="1:5" x14ac:dyDescent="0.25">
      <c r="A116" s="2" t="s">
        <v>821</v>
      </c>
      <c r="B116" s="37">
        <v>8.5399999999999991</v>
      </c>
    </row>
    <row r="117" spans="1:5" x14ac:dyDescent="0.25">
      <c r="A117" s="2" t="s">
        <v>820</v>
      </c>
      <c r="B117" s="37">
        <v>3.06</v>
      </c>
    </row>
    <row r="118" spans="1:5" x14ac:dyDescent="0.25">
      <c r="A118" s="2" t="s">
        <v>819</v>
      </c>
      <c r="B118" s="18" t="s">
        <v>818</v>
      </c>
    </row>
    <row r="119" spans="1:5" x14ac:dyDescent="0.25">
      <c r="A119" s="2" t="s">
        <v>817</v>
      </c>
      <c r="B119" s="37">
        <v>1.88</v>
      </c>
    </row>
    <row r="120" spans="1:5" x14ac:dyDescent="0.25">
      <c r="A120" s="2" t="s">
        <v>816</v>
      </c>
      <c r="B120" s="37">
        <v>6.24</v>
      </c>
    </row>
    <row r="121" spans="1:5" x14ac:dyDescent="0.25">
      <c r="A121" s="2" t="s">
        <v>815</v>
      </c>
      <c r="B121" s="37">
        <v>1.51</v>
      </c>
    </row>
    <row r="123" spans="1:5" x14ac:dyDescent="0.25">
      <c r="A123" s="103" t="s">
        <v>814</v>
      </c>
      <c r="B123" s="103"/>
      <c r="C123" s="103"/>
      <c r="D123" s="103"/>
      <c r="E123" s="103"/>
    </row>
    <row r="124" spans="1:5" x14ac:dyDescent="0.25">
      <c r="A124" s="10" t="s">
        <v>813</v>
      </c>
      <c r="B124" s="10"/>
      <c r="C124" s="10"/>
      <c r="D124" s="10"/>
      <c r="E124" s="10"/>
    </row>
    <row r="125" spans="1:5" x14ac:dyDescent="0.25">
      <c r="A125" s="2" t="s">
        <v>13</v>
      </c>
      <c r="B125" s="17">
        <v>45382</v>
      </c>
      <c r="C125" s="17">
        <v>45747</v>
      </c>
    </row>
    <row r="126" spans="1:5" x14ac:dyDescent="0.25">
      <c r="A126" s="2" t="s">
        <v>812</v>
      </c>
      <c r="B126" s="39">
        <v>4016814</v>
      </c>
      <c r="C126" s="39">
        <v>4100808</v>
      </c>
    </row>
    <row r="127" spans="1:5" x14ac:dyDescent="0.25">
      <c r="A127" s="2" t="s">
        <v>811</v>
      </c>
      <c r="B127" s="39">
        <v>1119381</v>
      </c>
      <c r="C127" s="39">
        <v>1091672</v>
      </c>
    </row>
    <row r="128" spans="1:5" x14ac:dyDescent="0.25">
      <c r="A128" s="2" t="s">
        <v>810</v>
      </c>
      <c r="B128" s="39">
        <v>1062052</v>
      </c>
      <c r="C128" s="39">
        <v>1019456</v>
      </c>
    </row>
    <row r="129" spans="1:3" x14ac:dyDescent="0.25">
      <c r="A129" s="2" t="s">
        <v>809</v>
      </c>
      <c r="B129" s="39">
        <v>795477</v>
      </c>
      <c r="C129" s="39">
        <v>957720</v>
      </c>
    </row>
    <row r="130" spans="1:3" x14ac:dyDescent="0.25">
      <c r="A130" s="2" t="s">
        <v>808</v>
      </c>
      <c r="B130" s="40">
        <v>-103794</v>
      </c>
      <c r="C130" s="40">
        <v>-68972</v>
      </c>
    </row>
    <row r="131" spans="1:3" x14ac:dyDescent="0.25">
      <c r="A131" s="2" t="s">
        <v>807</v>
      </c>
      <c r="B131" s="39">
        <v>4795605</v>
      </c>
      <c r="C131" s="39">
        <v>5066116</v>
      </c>
    </row>
    <row r="132" spans="1:3" x14ac:dyDescent="0.25">
      <c r="A132" s="2" t="s">
        <v>806</v>
      </c>
      <c r="B132" s="39">
        <v>3198550</v>
      </c>
      <c r="C132" s="39">
        <v>3096523</v>
      </c>
    </row>
    <row r="133" spans="1:3" x14ac:dyDescent="0.25">
      <c r="A133" s="2" t="s">
        <v>805</v>
      </c>
      <c r="B133" s="39">
        <v>1597055</v>
      </c>
      <c r="C133" s="39">
        <v>1969593</v>
      </c>
    </row>
    <row r="134" spans="1:3" x14ac:dyDescent="0.25">
      <c r="A134" s="2" t="s">
        <v>804</v>
      </c>
      <c r="B134" s="39">
        <v>159286</v>
      </c>
      <c r="C134" s="39">
        <v>166460</v>
      </c>
    </row>
    <row r="135" spans="1:3" x14ac:dyDescent="0.25">
      <c r="A135" s="2" t="s">
        <v>803</v>
      </c>
      <c r="B135" s="39">
        <v>1898409</v>
      </c>
      <c r="C135" s="39">
        <v>1696242</v>
      </c>
    </row>
    <row r="136" spans="1:3" x14ac:dyDescent="0.25">
      <c r="A136" s="2" t="s">
        <v>802</v>
      </c>
      <c r="B136" s="37">
        <v>26.31</v>
      </c>
      <c r="C136" s="37">
        <v>35.11</v>
      </c>
    </row>
    <row r="137" spans="1:3" x14ac:dyDescent="0.25">
      <c r="A137" s="2" t="s">
        <v>801</v>
      </c>
      <c r="B137" s="37">
        <v>14.14</v>
      </c>
      <c r="C137" s="37">
        <v>12.92</v>
      </c>
    </row>
    <row r="138" spans="1:3" x14ac:dyDescent="0.25">
      <c r="A138" s="2" t="s">
        <v>800</v>
      </c>
      <c r="B138" s="37">
        <v>62.01</v>
      </c>
      <c r="C138" s="37">
        <v>53.7</v>
      </c>
    </row>
    <row r="139" spans="1:3" x14ac:dyDescent="0.25">
      <c r="A139" s="103" t="s">
        <v>799</v>
      </c>
      <c r="B139" s="103"/>
    </row>
    <row r="140" spans="1:3" x14ac:dyDescent="0.25">
      <c r="A140" s="10" t="s">
        <v>798</v>
      </c>
      <c r="B140" s="10"/>
    </row>
    <row r="141" spans="1:3" x14ac:dyDescent="0.25">
      <c r="A141" s="2" t="s">
        <v>206</v>
      </c>
      <c r="B141" s="18" t="s">
        <v>797</v>
      </c>
    </row>
    <row r="142" spans="1:3" x14ac:dyDescent="0.25">
      <c r="A142" s="2" t="s">
        <v>238</v>
      </c>
      <c r="B142" s="18" t="s">
        <v>796</v>
      </c>
    </row>
    <row r="143" spans="1:3" x14ac:dyDescent="0.25">
      <c r="A143" s="2" t="s">
        <v>200</v>
      </c>
      <c r="B143" s="18" t="s">
        <v>795</v>
      </c>
    </row>
    <row r="144" spans="1:3" x14ac:dyDescent="0.25">
      <c r="A144" s="2" t="s">
        <v>187</v>
      </c>
      <c r="B144" s="18" t="s">
        <v>794</v>
      </c>
    </row>
    <row r="145" spans="1:4" x14ac:dyDescent="0.25">
      <c r="A145" s="2" t="s">
        <v>167</v>
      </c>
      <c r="B145" s="18" t="s">
        <v>792</v>
      </c>
    </row>
    <row r="146" spans="1:4" x14ac:dyDescent="0.25">
      <c r="A146" s="2" t="s">
        <v>236</v>
      </c>
      <c r="B146" s="18" t="s">
        <v>793</v>
      </c>
    </row>
    <row r="147" spans="1:4" x14ac:dyDescent="0.25">
      <c r="A147" s="2" t="s">
        <v>140</v>
      </c>
      <c r="B147" s="18" t="s">
        <v>792</v>
      </c>
    </row>
    <row r="148" spans="1:4" x14ac:dyDescent="0.25">
      <c r="A148" s="2" t="s">
        <v>150</v>
      </c>
      <c r="B148" s="18" t="s">
        <v>619</v>
      </c>
    </row>
    <row r="149" spans="1:4" x14ac:dyDescent="0.25">
      <c r="A149" s="2" t="s">
        <v>133</v>
      </c>
      <c r="B149" s="18" t="s">
        <v>791</v>
      </c>
    </row>
    <row r="150" spans="1:4" x14ac:dyDescent="0.25">
      <c r="A150" s="2" t="s">
        <v>128</v>
      </c>
      <c r="B150" s="18" t="s">
        <v>568</v>
      </c>
    </row>
    <row r="151" spans="1:4" x14ac:dyDescent="0.25">
      <c r="A151" s="2" t="s">
        <v>122</v>
      </c>
      <c r="B151" s="18" t="s">
        <v>790</v>
      </c>
    </row>
    <row r="152" spans="1:4" x14ac:dyDescent="0.25">
      <c r="A152" s="2" t="s">
        <v>234</v>
      </c>
      <c r="B152" s="18" t="s">
        <v>789</v>
      </c>
    </row>
    <row r="153" spans="1:4" x14ac:dyDescent="0.25">
      <c r="A153" s="2" t="s">
        <v>84</v>
      </c>
      <c r="B153" s="18" t="s">
        <v>571</v>
      </c>
    </row>
    <row r="154" spans="1:4" x14ac:dyDescent="0.25">
      <c r="A154" s="2" t="s">
        <v>239</v>
      </c>
      <c r="B154" s="18" t="s">
        <v>438</v>
      </c>
    </row>
    <row r="155" spans="1:4" x14ac:dyDescent="0.25">
      <c r="A155" s="10" t="s">
        <v>788</v>
      </c>
      <c r="B155" s="10"/>
    </row>
    <row r="156" spans="1:4" ht="30" x14ac:dyDescent="0.25">
      <c r="A156" s="2" t="s">
        <v>787</v>
      </c>
      <c r="B156" s="2" t="s">
        <v>786</v>
      </c>
      <c r="C156" s="18" t="s">
        <v>785</v>
      </c>
    </row>
    <row r="157" spans="1:4" ht="45" x14ac:dyDescent="0.25">
      <c r="A157" s="2" t="s">
        <v>784</v>
      </c>
      <c r="B157" s="2" t="s">
        <v>783</v>
      </c>
      <c r="C157" s="18" t="s">
        <v>782</v>
      </c>
    </row>
    <row r="158" spans="1:4" ht="45" x14ac:dyDescent="0.25">
      <c r="A158" s="2" t="s">
        <v>781</v>
      </c>
      <c r="B158" s="2" t="s">
        <v>780</v>
      </c>
      <c r="C158" s="18" t="s">
        <v>779</v>
      </c>
    </row>
    <row r="159" spans="1:4" x14ac:dyDescent="0.25">
      <c r="A159" s="2" t="s">
        <v>778</v>
      </c>
      <c r="B159" s="2" t="s">
        <v>777</v>
      </c>
      <c r="C159" s="18" t="s">
        <v>776</v>
      </c>
    </row>
    <row r="160" spans="1:4" x14ac:dyDescent="0.25">
      <c r="A160" s="103" t="s">
        <v>775</v>
      </c>
      <c r="B160" s="103"/>
      <c r="C160" s="103"/>
      <c r="D160" s="103"/>
    </row>
    <row r="161" spans="1:7" x14ac:dyDescent="0.25">
      <c r="A161" s="5"/>
      <c r="B161" s="5"/>
      <c r="C161" s="5"/>
      <c r="D161" s="5"/>
      <c r="E161" s="5"/>
      <c r="F161" s="5"/>
      <c r="G161" s="5"/>
    </row>
    <row r="162" spans="1:7" x14ac:dyDescent="0.25">
      <c r="A162" s="5"/>
    </row>
    <row r="163" spans="1:7" x14ac:dyDescent="0.25">
      <c r="A163" s="5"/>
    </row>
    <row r="164" spans="1:7" x14ac:dyDescent="0.25">
      <c r="A164" s="5"/>
    </row>
    <row r="165" spans="1:7" x14ac:dyDescent="0.25">
      <c r="A165" s="5"/>
    </row>
    <row r="166" spans="1:7" x14ac:dyDescent="0.25">
      <c r="A166" s="5"/>
    </row>
    <row r="167" spans="1:7" x14ac:dyDescent="0.25">
      <c r="A167" s="5"/>
    </row>
    <row r="168" spans="1:7" x14ac:dyDescent="0.25">
      <c r="A168" s="5"/>
    </row>
    <row r="169" spans="1:7" x14ac:dyDescent="0.25">
      <c r="A169" s="5"/>
    </row>
    <row r="170" spans="1:7" x14ac:dyDescent="0.25">
      <c r="A170" s="5"/>
    </row>
    <row r="171" spans="1:7" x14ac:dyDescent="0.25">
      <c r="A171" s="5"/>
    </row>
    <row r="172" spans="1:7" x14ac:dyDescent="0.25">
      <c r="A172" s="5"/>
      <c r="B172" s="5"/>
      <c r="C172" s="5"/>
      <c r="D172" s="5"/>
      <c r="E172" s="5"/>
      <c r="F172" s="5"/>
      <c r="G172" s="5"/>
    </row>
    <row r="173" spans="1:7" x14ac:dyDescent="0.25">
      <c r="A173" s="10" t="s">
        <v>774</v>
      </c>
      <c r="B173" s="14" t="s">
        <v>470</v>
      </c>
    </row>
    <row r="174" spans="1:7" x14ac:dyDescent="0.25">
      <c r="A174" s="36"/>
      <c r="B174" s="38"/>
    </row>
    <row r="175" spans="1:7" x14ac:dyDescent="0.25">
      <c r="A175" s="2" t="s">
        <v>467</v>
      </c>
      <c r="B175" s="37">
        <v>8.5500000000000007</v>
      </c>
    </row>
    <row r="176" spans="1:7" x14ac:dyDescent="0.25">
      <c r="A176" s="2" t="s">
        <v>466</v>
      </c>
      <c r="B176" s="37">
        <v>2.83</v>
      </c>
    </row>
    <row r="177" spans="1:7" x14ac:dyDescent="0.25">
      <c r="A177" s="2" t="s">
        <v>465</v>
      </c>
      <c r="B177" s="37">
        <v>7.3</v>
      </c>
    </row>
    <row r="178" spans="1:7" x14ac:dyDescent="0.25">
      <c r="A178" s="2" t="s">
        <v>464</v>
      </c>
      <c r="B178" s="37">
        <v>2.2799999999999998</v>
      </c>
    </row>
    <row r="179" spans="1:7" x14ac:dyDescent="0.25">
      <c r="A179" s="2" t="s">
        <v>463</v>
      </c>
      <c r="B179" s="37">
        <v>8.3000000000000007</v>
      </c>
    </row>
    <row r="180" spans="1:7" x14ac:dyDescent="0.25">
      <c r="A180" s="5"/>
      <c r="B180" s="5"/>
    </row>
    <row r="181" spans="1:7" x14ac:dyDescent="0.25">
      <c r="A181" s="5"/>
      <c r="B181" s="5"/>
      <c r="C181" s="5"/>
      <c r="D181" s="5"/>
      <c r="E181" s="5"/>
      <c r="F181" s="5"/>
      <c r="G181" s="5"/>
    </row>
    <row r="182" spans="1:7" ht="30" x14ac:dyDescent="0.25">
      <c r="A182" s="36"/>
      <c r="B182" s="38" t="s">
        <v>773</v>
      </c>
      <c r="C182" s="38" t="s">
        <v>772</v>
      </c>
      <c r="D182" s="38" t="s">
        <v>771</v>
      </c>
      <c r="E182" s="38" t="s">
        <v>770</v>
      </c>
      <c r="F182" s="38" t="s">
        <v>451</v>
      </c>
    </row>
    <row r="183" spans="1:7" x14ac:dyDescent="0.25">
      <c r="A183" s="2" t="s">
        <v>769</v>
      </c>
      <c r="B183" s="37">
        <v>4.03</v>
      </c>
      <c r="C183" s="37">
        <v>3.34</v>
      </c>
      <c r="D183" s="37">
        <v>12.61</v>
      </c>
      <c r="E183" s="37">
        <v>13.08</v>
      </c>
      <c r="F183" s="37">
        <v>12.61</v>
      </c>
    </row>
    <row r="184" spans="1:7" x14ac:dyDescent="0.25">
      <c r="A184" s="2" t="s">
        <v>768</v>
      </c>
      <c r="B184" s="37">
        <v>1147207.22</v>
      </c>
      <c r="C184" s="37">
        <v>1069024.8500000001</v>
      </c>
      <c r="D184" s="37">
        <v>4133609.46</v>
      </c>
      <c r="E184" s="37">
        <v>4250398.9400000004</v>
      </c>
      <c r="F184" s="37">
        <v>4180856.5</v>
      </c>
    </row>
    <row r="185" spans="1:7" x14ac:dyDescent="0.25">
      <c r="A185" s="2" t="s">
        <v>767</v>
      </c>
      <c r="B185" s="37">
        <v>315820.05</v>
      </c>
      <c r="C185" s="37">
        <v>268301.71000000002</v>
      </c>
      <c r="D185" s="37">
        <v>1006338.72</v>
      </c>
      <c r="E185" s="37">
        <v>1007319.97</v>
      </c>
      <c r="F185" s="37">
        <v>1025035</v>
      </c>
    </row>
    <row r="186" spans="1:7" x14ac:dyDescent="0.25">
      <c r="A186" s="5"/>
      <c r="B186" s="5"/>
      <c r="C186" s="5"/>
      <c r="D186" s="5"/>
      <c r="E186" s="5"/>
      <c r="F186" s="5"/>
    </row>
    <row r="187" spans="1:7" x14ac:dyDescent="0.25">
      <c r="A187" s="103" t="s">
        <v>766</v>
      </c>
      <c r="B187" s="103"/>
      <c r="C187" s="103"/>
      <c r="D187" s="103"/>
      <c r="E187" s="103"/>
      <c r="F187" s="103"/>
      <c r="G187" s="103"/>
    </row>
    <row r="188" spans="1:7" ht="90" x14ac:dyDescent="0.25">
      <c r="A188" s="36" t="s">
        <v>765</v>
      </c>
      <c r="B188" s="36" t="s">
        <v>764</v>
      </c>
      <c r="C188" s="36" t="s">
        <v>763</v>
      </c>
      <c r="D188" s="36" t="s">
        <v>762</v>
      </c>
      <c r="E188" s="36" t="s">
        <v>761</v>
      </c>
      <c r="F188" s="36" t="s">
        <v>760</v>
      </c>
      <c r="G188" s="36" t="s">
        <v>759</v>
      </c>
    </row>
    <row r="189" spans="1:7" ht="30" x14ac:dyDescent="0.25">
      <c r="A189" s="2" t="s">
        <v>758</v>
      </c>
      <c r="B189" s="2" t="s">
        <v>757</v>
      </c>
      <c r="C189" s="2" t="s">
        <v>756</v>
      </c>
      <c r="D189" s="34">
        <v>45338</v>
      </c>
      <c r="E189" s="34">
        <v>45712</v>
      </c>
      <c r="F189" s="2" t="s">
        <v>755</v>
      </c>
      <c r="G189" s="34">
        <v>45338</v>
      </c>
    </row>
    <row r="190" spans="1:7" ht="15" customHeight="1" x14ac:dyDescent="0.25">
      <c r="A190" s="2" t="s">
        <v>754</v>
      </c>
      <c r="B190" s="2"/>
      <c r="C190" s="2"/>
      <c r="D190" s="2"/>
      <c r="E190" s="2"/>
      <c r="F190" s="2"/>
      <c r="G190" s="2"/>
    </row>
    <row r="191" spans="1:7" x14ac:dyDescent="0.25">
      <c r="A191" s="103" t="s">
        <v>753</v>
      </c>
      <c r="B191" s="103"/>
      <c r="C191" s="103"/>
      <c r="D191" s="103"/>
    </row>
    <row r="192" spans="1:7" x14ac:dyDescent="0.25">
      <c r="A192" s="36"/>
      <c r="B192" s="36"/>
      <c r="C192" s="36"/>
      <c r="D192" s="36"/>
    </row>
    <row r="193" spans="1:6" ht="45" x14ac:dyDescent="0.25">
      <c r="A193" s="2" t="s">
        <v>752</v>
      </c>
      <c r="B193" s="2" t="s">
        <v>751</v>
      </c>
      <c r="C193" s="2" t="s">
        <v>750</v>
      </c>
      <c r="D193" s="2" t="s">
        <v>749</v>
      </c>
    </row>
    <row r="194" spans="1:6" ht="30" x14ac:dyDescent="0.25">
      <c r="A194" s="2" t="s">
        <v>746</v>
      </c>
      <c r="B194" s="2" t="s">
        <v>745</v>
      </c>
      <c r="C194" s="2" t="s">
        <v>748</v>
      </c>
      <c r="D194" s="2" t="s">
        <v>747</v>
      </c>
    </row>
    <row r="195" spans="1:6" ht="30" x14ac:dyDescent="0.25">
      <c r="A195" s="2" t="s">
        <v>746</v>
      </c>
      <c r="B195" s="2" t="s">
        <v>745</v>
      </c>
      <c r="C195" s="2" t="s">
        <v>744</v>
      </c>
      <c r="D195" s="2" t="s">
        <v>23</v>
      </c>
    </row>
    <row r="196" spans="1:6" ht="30" x14ac:dyDescent="0.25">
      <c r="A196" s="2" t="s">
        <v>741</v>
      </c>
      <c r="B196" s="2" t="s">
        <v>740</v>
      </c>
      <c r="C196" s="2" t="s">
        <v>743</v>
      </c>
      <c r="D196" s="2" t="s">
        <v>742</v>
      </c>
    </row>
    <row r="197" spans="1:6" ht="30" x14ac:dyDescent="0.25">
      <c r="A197" s="2" t="s">
        <v>741</v>
      </c>
      <c r="B197" s="2" t="s">
        <v>740</v>
      </c>
      <c r="C197" s="2" t="s">
        <v>739</v>
      </c>
      <c r="D197" s="2" t="s">
        <v>738</v>
      </c>
    </row>
    <row r="199" spans="1:6" x14ac:dyDescent="0.25">
      <c r="A199" s="103" t="s">
        <v>737</v>
      </c>
      <c r="B199" s="103"/>
      <c r="C199" s="103"/>
      <c r="D199" s="103"/>
      <c r="E199" s="103"/>
      <c r="F199" s="103"/>
    </row>
    <row r="200" spans="1:6" x14ac:dyDescent="0.25">
      <c r="A200" s="10" t="s">
        <v>736</v>
      </c>
      <c r="B200" s="10"/>
      <c r="C200" s="10"/>
      <c r="D200" s="10"/>
      <c r="E200" s="10"/>
      <c r="F200" s="10"/>
    </row>
    <row r="201" spans="1:6" ht="15" customHeight="1" x14ac:dyDescent="0.25">
      <c r="A201" s="2" t="s">
        <v>735</v>
      </c>
      <c r="B201" s="2"/>
      <c r="C201" s="2"/>
    </row>
    <row r="202" spans="1:6" ht="15" customHeight="1" x14ac:dyDescent="0.25">
      <c r="A202" s="2" t="s">
        <v>734</v>
      </c>
      <c r="B202" s="2"/>
      <c r="C202" s="2"/>
    </row>
    <row r="203" spans="1:6" ht="15" customHeight="1" x14ac:dyDescent="0.25">
      <c r="A203" s="2" t="s">
        <v>733</v>
      </c>
      <c r="B203" s="2"/>
      <c r="C203" s="2"/>
    </row>
    <row r="204" spans="1:6" ht="15" customHeight="1" x14ac:dyDescent="0.25">
      <c r="A204" s="2" t="s">
        <v>732</v>
      </c>
      <c r="B204" s="2"/>
      <c r="C204" s="2"/>
    </row>
    <row r="205" spans="1:6" ht="15" customHeight="1" x14ac:dyDescent="0.25">
      <c r="A205" s="2" t="s">
        <v>731</v>
      </c>
      <c r="B205" s="2"/>
      <c r="C205" s="2"/>
    </row>
    <row r="207" spans="1:6" x14ac:dyDescent="0.25">
      <c r="A207" s="10" t="s">
        <v>730</v>
      </c>
      <c r="B207" s="10"/>
      <c r="C207" s="10"/>
      <c r="D207" s="10"/>
      <c r="E207" s="10"/>
      <c r="F207" s="10"/>
    </row>
    <row r="208" spans="1:6" x14ac:dyDescent="0.25">
      <c r="A208" s="10" t="s">
        <v>729</v>
      </c>
      <c r="B208" s="35">
        <v>45700.458333333299</v>
      </c>
      <c r="C208" s="10" t="s">
        <v>726</v>
      </c>
      <c r="D208" s="35">
        <v>45784.5</v>
      </c>
    </row>
    <row r="209" spans="1:6" x14ac:dyDescent="0.25">
      <c r="A209" s="2" t="s">
        <v>728</v>
      </c>
      <c r="B209" s="2"/>
      <c r="C209" s="2"/>
      <c r="D209" s="34">
        <v>45811</v>
      </c>
    </row>
    <row r="210" spans="1:6" ht="15" customHeight="1" x14ac:dyDescent="0.25">
      <c r="A210" s="2" t="s">
        <v>727</v>
      </c>
      <c r="B210" s="2"/>
      <c r="C210" s="2"/>
      <c r="D210" s="34">
        <v>45811</v>
      </c>
    </row>
    <row r="211" spans="1:6" x14ac:dyDescent="0.25">
      <c r="A211" s="2" t="s">
        <v>726</v>
      </c>
      <c r="B211" s="2"/>
      <c r="C211" s="2"/>
      <c r="D211" s="34">
        <v>45785</v>
      </c>
    </row>
    <row r="212" spans="1:6" x14ac:dyDescent="0.25">
      <c r="A212" s="2" t="s">
        <v>725</v>
      </c>
      <c r="B212" s="2"/>
      <c r="C212" s="2"/>
      <c r="D212" s="34">
        <v>45785</v>
      </c>
    </row>
    <row r="213" spans="1:6" x14ac:dyDescent="0.25">
      <c r="A213" s="2" t="s">
        <v>724</v>
      </c>
      <c r="B213" s="2"/>
      <c r="C213" s="2"/>
      <c r="D213" s="34">
        <v>45785</v>
      </c>
    </row>
    <row r="214" spans="1:6" x14ac:dyDescent="0.25">
      <c r="A214" s="2" t="s">
        <v>723</v>
      </c>
      <c r="B214" s="2"/>
      <c r="C214" s="2"/>
      <c r="D214" s="34">
        <v>45784</v>
      </c>
    </row>
    <row r="215" spans="1:6" x14ac:dyDescent="0.25">
      <c r="A215" s="2" t="s">
        <v>722</v>
      </c>
      <c r="B215" s="2"/>
      <c r="C215" s="2"/>
      <c r="D215" s="34">
        <v>45772</v>
      </c>
    </row>
    <row r="216" spans="1:6" x14ac:dyDescent="0.25">
      <c r="A216" s="2" t="s">
        <v>721</v>
      </c>
      <c r="B216" s="2"/>
      <c r="C216" s="2"/>
      <c r="D216" s="34">
        <v>45772</v>
      </c>
    </row>
    <row r="217" spans="1:6" x14ac:dyDescent="0.25">
      <c r="A217" s="2" t="s">
        <v>720</v>
      </c>
      <c r="B217" s="2"/>
      <c r="C217" s="2"/>
      <c r="D217" s="34">
        <v>45772</v>
      </c>
    </row>
    <row r="218" spans="1:6" x14ac:dyDescent="0.25">
      <c r="A218" s="2" t="s">
        <v>719</v>
      </c>
      <c r="B218" s="2"/>
      <c r="C218" s="2"/>
      <c r="D218" s="34">
        <v>45702</v>
      </c>
    </row>
    <row r="220" spans="1:6" x14ac:dyDescent="0.25">
      <c r="A220" s="10" t="s">
        <v>718</v>
      </c>
      <c r="B220" s="10"/>
      <c r="C220" s="10"/>
      <c r="D220" s="10"/>
      <c r="E220" s="10"/>
      <c r="F220" s="10"/>
    </row>
    <row r="221" spans="1:6" ht="45" x14ac:dyDescent="0.25">
      <c r="A221" s="2" t="s">
        <v>717</v>
      </c>
      <c r="B221" s="2" t="s">
        <v>716</v>
      </c>
      <c r="C221" s="34">
        <v>45861</v>
      </c>
    </row>
    <row r="222" spans="1:6" ht="30" x14ac:dyDescent="0.25">
      <c r="A222" s="2" t="s">
        <v>715</v>
      </c>
      <c r="B222" s="2" t="s">
        <v>711</v>
      </c>
      <c r="C222" s="34">
        <v>45838</v>
      </c>
    </row>
    <row r="223" spans="1:6" ht="30" x14ac:dyDescent="0.25">
      <c r="A223" s="2" t="s">
        <v>714</v>
      </c>
      <c r="B223" s="2" t="s">
        <v>711</v>
      </c>
      <c r="C223" s="34">
        <v>45838</v>
      </c>
    </row>
    <row r="224" spans="1:6" ht="30" x14ac:dyDescent="0.25">
      <c r="A224" s="2" t="s">
        <v>713</v>
      </c>
      <c r="B224" s="2" t="s">
        <v>711</v>
      </c>
      <c r="C224" s="34">
        <v>45838</v>
      </c>
    </row>
    <row r="225" spans="1:7" ht="30" x14ac:dyDescent="0.25">
      <c r="A225" s="2" t="s">
        <v>712</v>
      </c>
      <c r="B225" s="2" t="s">
        <v>711</v>
      </c>
      <c r="C225" s="34">
        <v>45838</v>
      </c>
    </row>
    <row r="227" spans="1:7" x14ac:dyDescent="0.25">
      <c r="A227" s="10" t="s">
        <v>710</v>
      </c>
      <c r="B227" s="10"/>
      <c r="C227" s="10"/>
      <c r="D227" s="10"/>
      <c r="E227" s="10"/>
      <c r="F227" s="10"/>
    </row>
    <row r="228" spans="1:7" x14ac:dyDescent="0.25">
      <c r="A228" s="103" t="s">
        <v>709</v>
      </c>
      <c r="B228" s="103"/>
      <c r="C228" s="103"/>
    </row>
    <row r="229" spans="1:7" x14ac:dyDescent="0.25">
      <c r="A229" s="2" t="s">
        <v>708</v>
      </c>
      <c r="B229" s="2"/>
      <c r="C229" s="34">
        <v>45876</v>
      </c>
    </row>
    <row r="230" spans="1:7" x14ac:dyDescent="0.25">
      <c r="A230" s="2" t="s">
        <v>704</v>
      </c>
      <c r="B230" s="2"/>
      <c r="C230" s="34">
        <v>45876</v>
      </c>
    </row>
    <row r="232" spans="1:7" x14ac:dyDescent="0.25">
      <c r="A232" s="103" t="s">
        <v>707</v>
      </c>
      <c r="B232" s="103"/>
      <c r="C232" s="103"/>
    </row>
    <row r="233" spans="1:7" x14ac:dyDescent="0.25">
      <c r="A233" s="2" t="s">
        <v>706</v>
      </c>
      <c r="B233" s="2"/>
      <c r="C233" s="34">
        <v>45818</v>
      </c>
    </row>
    <row r="234" spans="1:7" x14ac:dyDescent="0.25">
      <c r="A234" s="2" t="s">
        <v>705</v>
      </c>
      <c r="B234" s="2"/>
      <c r="C234" s="34">
        <v>45811</v>
      </c>
    </row>
    <row r="235" spans="1:7" x14ac:dyDescent="0.25">
      <c r="A235" s="2" t="s">
        <v>704</v>
      </c>
      <c r="B235" s="2"/>
      <c r="C235" s="34">
        <v>45785</v>
      </c>
    </row>
    <row r="236" spans="1:7" x14ac:dyDescent="0.25">
      <c r="A236" s="5"/>
      <c r="B236" s="5"/>
      <c r="C236" s="5"/>
      <c r="D236" s="5"/>
      <c r="E236" s="5"/>
      <c r="F236" s="5"/>
      <c r="G236" s="5"/>
    </row>
    <row r="237" spans="1:7" x14ac:dyDescent="0.25">
      <c r="A237" s="103" t="s">
        <v>526</v>
      </c>
      <c r="B237" s="103"/>
      <c r="C237" s="103"/>
      <c r="D237" s="103"/>
      <c r="E237" s="103"/>
      <c r="F237" s="103"/>
      <c r="G237" s="103"/>
    </row>
    <row r="238" spans="1:7" ht="60" x14ac:dyDescent="0.25">
      <c r="A238" s="33" t="s">
        <v>524</v>
      </c>
      <c r="B238" s="33" t="s">
        <v>523</v>
      </c>
      <c r="C238" s="33" t="s">
        <v>703</v>
      </c>
      <c r="D238" s="33" t="s">
        <v>508</v>
      </c>
      <c r="E238" s="33" t="s">
        <v>702</v>
      </c>
      <c r="F238" s="33" t="s">
        <v>521</v>
      </c>
      <c r="G238" s="33" t="s">
        <v>701</v>
      </c>
    </row>
    <row r="239" spans="1:7" x14ac:dyDescent="0.25">
      <c r="A239" s="2" t="s">
        <v>520</v>
      </c>
      <c r="B239" s="2">
        <v>3000896</v>
      </c>
      <c r="C239" s="32">
        <v>5894786</v>
      </c>
      <c r="D239" s="31">
        <v>10.51</v>
      </c>
      <c r="E239" s="30">
        <v>635.29999999999995</v>
      </c>
      <c r="F239" s="2" t="s">
        <v>41</v>
      </c>
      <c r="G239" s="5"/>
    </row>
    <row r="240" spans="1:7" x14ac:dyDescent="0.25">
      <c r="A240" s="2" t="s">
        <v>519</v>
      </c>
      <c r="B240" s="2">
        <v>4048287</v>
      </c>
      <c r="C240" s="32">
        <v>5175591</v>
      </c>
      <c r="D240" s="31">
        <v>9.23</v>
      </c>
      <c r="E240" s="30">
        <v>557.79999999999995</v>
      </c>
      <c r="F240" s="2" t="s">
        <v>41</v>
      </c>
      <c r="G240" s="5"/>
    </row>
    <row r="241" spans="1:10" x14ac:dyDescent="0.25">
      <c r="A241" s="2" t="s">
        <v>518</v>
      </c>
      <c r="B241" s="2">
        <v>109776</v>
      </c>
      <c r="C241" s="32">
        <v>5169024</v>
      </c>
      <c r="D241" s="31">
        <v>9.2200000000000006</v>
      </c>
      <c r="E241" s="30">
        <v>557.1</v>
      </c>
      <c r="F241" s="2" t="s">
        <v>41</v>
      </c>
      <c r="G241" s="5"/>
    </row>
    <row r="242" spans="1:10" x14ac:dyDescent="0.25">
      <c r="A242" s="2" t="s">
        <v>517</v>
      </c>
      <c r="B242" s="2">
        <v>108633495</v>
      </c>
      <c r="C242" s="32">
        <v>2852280</v>
      </c>
      <c r="D242" s="31">
        <v>5.09</v>
      </c>
      <c r="E242" s="30">
        <v>307.39999999999998</v>
      </c>
      <c r="F242" s="2" t="s">
        <v>41</v>
      </c>
      <c r="G242" s="5"/>
    </row>
    <row r="243" spans="1:10" x14ac:dyDescent="0.25">
      <c r="A243" s="2" t="s">
        <v>516</v>
      </c>
      <c r="B243" s="2">
        <v>110652</v>
      </c>
      <c r="C243" s="32">
        <v>1788031</v>
      </c>
      <c r="D243" s="31">
        <v>3.19</v>
      </c>
      <c r="E243" s="30">
        <v>192.7</v>
      </c>
      <c r="F243" s="2" t="s">
        <v>41</v>
      </c>
      <c r="G243" s="5"/>
    </row>
    <row r="244" spans="1:10" x14ac:dyDescent="0.25">
      <c r="A244" s="5" t="s">
        <v>700</v>
      </c>
      <c r="B244" s="5"/>
      <c r="C244" s="5"/>
      <c r="D244" s="5"/>
      <c r="E244" s="5"/>
      <c r="F244" s="5"/>
      <c r="G244" s="5"/>
    </row>
    <row r="246" spans="1:10" ht="15" customHeight="1" x14ac:dyDescent="0.25">
      <c r="A246" s="2" t="s">
        <v>699</v>
      </c>
      <c r="B246" s="2"/>
      <c r="C246" s="2"/>
      <c r="D246" s="2"/>
      <c r="E246" s="2"/>
      <c r="F246" s="2"/>
      <c r="G246" s="2"/>
      <c r="H246" s="2"/>
      <c r="I246" s="2"/>
      <c r="J246" s="2"/>
    </row>
    <row r="247" spans="1:10" x14ac:dyDescent="0.25">
      <c r="A247" s="2"/>
      <c r="B247" s="2"/>
      <c r="C247" s="2"/>
      <c r="D247" s="2"/>
      <c r="E247" s="2"/>
      <c r="F247" s="2"/>
      <c r="G247" s="2"/>
      <c r="H247" s="2"/>
      <c r="I247" s="2"/>
      <c r="J247" s="2"/>
    </row>
    <row r="249" spans="1:10" x14ac:dyDescent="0.25">
      <c r="A249" s="2"/>
      <c r="B249" s="2"/>
      <c r="C249" s="2"/>
      <c r="D249" s="2"/>
      <c r="E249" s="2"/>
      <c r="F249" s="2"/>
      <c r="G249" s="2"/>
      <c r="H249" s="2"/>
      <c r="I249" s="2"/>
      <c r="J249" s="2"/>
    </row>
    <row r="250" spans="1:10" x14ac:dyDescent="0.25">
      <c r="A250" s="2"/>
      <c r="B250" s="2"/>
      <c r="C250" s="2"/>
      <c r="D250" s="2"/>
      <c r="E250" s="2"/>
      <c r="F250" s="2"/>
      <c r="G250" s="2"/>
      <c r="H250" s="2"/>
      <c r="I250" s="2"/>
      <c r="J250" s="2"/>
    </row>
    <row r="251" spans="1:10" x14ac:dyDescent="0.25">
      <c r="A251" s="2"/>
      <c r="B251" s="2"/>
      <c r="C251" s="2"/>
      <c r="D251" s="2"/>
      <c r="E251" s="2"/>
      <c r="F251" s="2"/>
      <c r="G251" s="2"/>
      <c r="H251" s="2"/>
      <c r="I251" s="2"/>
      <c r="J251" s="2"/>
    </row>
    <row r="252" spans="1:10" x14ac:dyDescent="0.25">
      <c r="A252" s="2"/>
      <c r="B252" s="2"/>
      <c r="C252" s="2"/>
      <c r="D252" s="2"/>
      <c r="E252" s="2"/>
      <c r="F252" s="2"/>
      <c r="G252" s="2"/>
      <c r="H252" s="2"/>
      <c r="I252" s="2"/>
      <c r="J252" s="2"/>
    </row>
    <row r="254" spans="1:10" x14ac:dyDescent="0.25">
      <c r="A254" s="2"/>
      <c r="B254" s="2"/>
      <c r="C254" s="2"/>
      <c r="D254" s="2"/>
      <c r="E254" s="2"/>
      <c r="F254" s="2"/>
      <c r="G254" s="2"/>
      <c r="H254" s="2"/>
      <c r="I254" s="2"/>
      <c r="J254" s="2"/>
    </row>
    <row r="255" spans="1:10" x14ac:dyDescent="0.25">
      <c r="A255" s="2"/>
      <c r="B255" s="2"/>
      <c r="C255" s="2"/>
      <c r="D255" s="2"/>
      <c r="E255" s="2"/>
      <c r="F255" s="2"/>
      <c r="G255" s="2"/>
      <c r="H255" s="2"/>
      <c r="I255" s="2"/>
      <c r="J255" s="2"/>
    </row>
    <row r="256" spans="1:10" x14ac:dyDescent="0.25">
      <c r="A256" s="2"/>
      <c r="B256" s="2"/>
      <c r="C256" s="2"/>
      <c r="D256" s="2"/>
      <c r="E256" s="2"/>
      <c r="F256" s="2"/>
      <c r="G256" s="2"/>
      <c r="H256" s="2"/>
      <c r="I256" s="2"/>
      <c r="J256" s="2"/>
    </row>
    <row r="257" spans="1:10" x14ac:dyDescent="0.25">
      <c r="A257" s="2"/>
      <c r="B257" s="2"/>
      <c r="C257" s="2"/>
      <c r="D257" s="2"/>
      <c r="E257" s="2"/>
      <c r="F257" s="2"/>
      <c r="G257" s="2"/>
      <c r="H257" s="2"/>
      <c r="I257" s="2"/>
      <c r="J257" s="2"/>
    </row>
  </sheetData>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37"/>
  <sheetViews>
    <sheetView showGridLines="0" topLeftCell="A11" workbookViewId="0">
      <selection sqref="A1:XFD1048576"/>
    </sheetView>
  </sheetViews>
  <sheetFormatPr defaultRowHeight="15" x14ac:dyDescent="0.25"/>
  <cols>
    <col min="1" max="1" width="48.5703125" customWidth="1"/>
    <col min="2" max="7" width="17.85546875" customWidth="1"/>
  </cols>
  <sheetData>
    <row r="1" spans="1:12" ht="39.950000000000003" customHeight="1" x14ac:dyDescent="0.25">
      <c r="A1" s="3"/>
      <c r="B1" s="3"/>
      <c r="C1" s="3"/>
      <c r="D1" s="3"/>
    </row>
    <row r="2" spans="1:12" ht="30" customHeight="1" x14ac:dyDescent="0.3">
      <c r="A2" s="1" t="s">
        <v>38</v>
      </c>
      <c r="B2" s="1"/>
      <c r="C2" s="1"/>
      <c r="D2" s="1"/>
      <c r="E2" s="1"/>
      <c r="F2" s="1"/>
      <c r="G2" s="1"/>
      <c r="H2" s="1"/>
      <c r="I2" s="1"/>
      <c r="J2" s="1"/>
      <c r="K2" s="1"/>
      <c r="L2" s="1"/>
    </row>
    <row r="3" spans="1:12" x14ac:dyDescent="0.25">
      <c r="A3" s="5" t="s">
        <v>0</v>
      </c>
    </row>
    <row r="5" spans="1:12" x14ac:dyDescent="0.25">
      <c r="A5" s="5" t="s">
        <v>1</v>
      </c>
      <c r="B5" s="2"/>
    </row>
    <row r="6" spans="1:12" x14ac:dyDescent="0.25">
      <c r="A6" s="5" t="s">
        <v>2</v>
      </c>
      <c r="B6" s="2"/>
    </row>
    <row r="7" spans="1:12" x14ac:dyDescent="0.25">
      <c r="A7" s="5" t="s">
        <v>3</v>
      </c>
      <c r="B7" s="2"/>
    </row>
    <row r="8" spans="1:12" x14ac:dyDescent="0.25">
      <c r="A8" s="5" t="s">
        <v>4</v>
      </c>
      <c r="B8" s="2"/>
    </row>
    <row r="9" spans="1:12" x14ac:dyDescent="0.25">
      <c r="A9" s="5" t="s">
        <v>5</v>
      </c>
      <c r="B9" s="2"/>
    </row>
    <row r="10" spans="1:12" x14ac:dyDescent="0.25">
      <c r="A10" s="5"/>
    </row>
    <row r="11" spans="1:12" x14ac:dyDescent="0.25">
      <c r="A11" s="2"/>
      <c r="B11" s="2"/>
      <c r="C11" s="2"/>
      <c r="D11" s="2"/>
      <c r="E11" s="2"/>
      <c r="F11" s="2"/>
      <c r="G11" s="2"/>
    </row>
    <row r="12" spans="1:12" x14ac:dyDescent="0.25">
      <c r="A12" s="6" t="s">
        <v>6</v>
      </c>
      <c r="B12" s="7" t="s">
        <v>7</v>
      </c>
      <c r="C12" s="7" t="s">
        <v>8</v>
      </c>
      <c r="D12" s="7" t="s">
        <v>9</v>
      </c>
      <c r="E12" s="7" t="s">
        <v>10</v>
      </c>
      <c r="F12" s="7" t="s">
        <v>11</v>
      </c>
      <c r="G12" s="7" t="s">
        <v>12</v>
      </c>
    </row>
    <row r="13" spans="1:12" x14ac:dyDescent="0.25">
      <c r="A13" s="5" t="s">
        <v>13</v>
      </c>
      <c r="B13" s="8">
        <v>43830</v>
      </c>
      <c r="C13" s="8">
        <v>44196</v>
      </c>
      <c r="D13" s="8">
        <v>44561</v>
      </c>
      <c r="E13" s="8">
        <v>44926</v>
      </c>
      <c r="F13" s="8">
        <v>45291</v>
      </c>
      <c r="G13" s="8">
        <v>45657</v>
      </c>
    </row>
    <row r="14" spans="1:12" x14ac:dyDescent="0.25">
      <c r="A14" s="5" t="s">
        <v>14</v>
      </c>
      <c r="B14" s="9" t="s">
        <v>15</v>
      </c>
      <c r="C14" s="9" t="s">
        <v>15</v>
      </c>
      <c r="D14" s="9" t="s">
        <v>15</v>
      </c>
      <c r="E14" s="9" t="s">
        <v>15</v>
      </c>
      <c r="F14" s="9" t="s">
        <v>15</v>
      </c>
      <c r="G14" s="9" t="s">
        <v>15</v>
      </c>
    </row>
    <row r="15" spans="1:12" x14ac:dyDescent="0.25">
      <c r="A15" s="5" t="s">
        <v>16</v>
      </c>
      <c r="B15" s="9" t="s">
        <v>17</v>
      </c>
      <c r="C15" s="9" t="s">
        <v>17</v>
      </c>
      <c r="D15" s="9" t="s">
        <v>17</v>
      </c>
      <c r="E15" s="9" t="s">
        <v>17</v>
      </c>
      <c r="F15" s="9" t="s">
        <v>17</v>
      </c>
      <c r="G15" s="9" t="s">
        <v>17</v>
      </c>
    </row>
    <row r="16" spans="1:12" x14ac:dyDescent="0.25">
      <c r="A16" s="10" t="s">
        <v>18</v>
      </c>
      <c r="B16" s="5"/>
      <c r="C16" s="5"/>
      <c r="D16" s="5"/>
      <c r="E16" s="5"/>
      <c r="F16" s="5"/>
      <c r="G16" s="5"/>
    </row>
    <row r="17" spans="1:7" x14ac:dyDescent="0.25">
      <c r="A17" s="5" t="s">
        <v>18</v>
      </c>
      <c r="B17" s="11">
        <v>1230593</v>
      </c>
      <c r="C17" s="11">
        <v>1385951</v>
      </c>
      <c r="D17" s="11">
        <v>2313416</v>
      </c>
      <c r="E17" s="11">
        <v>3554985</v>
      </c>
      <c r="F17" s="11">
        <v>3962347</v>
      </c>
      <c r="G17" s="11">
        <v>4102108</v>
      </c>
    </row>
    <row r="18" spans="1:7" x14ac:dyDescent="0.25">
      <c r="A18" s="10" t="s">
        <v>19</v>
      </c>
      <c r="B18" s="5"/>
      <c r="C18" s="5"/>
      <c r="D18" s="5"/>
      <c r="E18" s="5"/>
      <c r="F18" s="5"/>
      <c r="G18" s="5"/>
    </row>
    <row r="19" spans="1:7" x14ac:dyDescent="0.25">
      <c r="A19" s="5" t="s">
        <v>20</v>
      </c>
      <c r="B19" s="11">
        <v>-613537</v>
      </c>
      <c r="C19" s="11">
        <v>-636003</v>
      </c>
      <c r="D19" s="11">
        <v>-893196</v>
      </c>
      <c r="E19" s="11">
        <v>-1694703</v>
      </c>
      <c r="F19" s="11">
        <v>-1752337</v>
      </c>
      <c r="G19" s="11">
        <v>-1691850</v>
      </c>
    </row>
    <row r="20" spans="1:7" x14ac:dyDescent="0.25">
      <c r="A20" s="5" t="s">
        <v>21</v>
      </c>
      <c r="B20" s="11">
        <v>-488407</v>
      </c>
      <c r="C20" s="11">
        <v>-514753</v>
      </c>
      <c r="D20" s="11">
        <v>-737156</v>
      </c>
      <c r="E20" s="11">
        <v>-1009526</v>
      </c>
      <c r="F20" s="11">
        <v>-1173227</v>
      </c>
      <c r="G20" s="11">
        <v>-1388347</v>
      </c>
    </row>
    <row r="21" spans="1:7" x14ac:dyDescent="0.25">
      <c r="A21" s="5" t="s">
        <v>22</v>
      </c>
      <c r="B21" s="9">
        <v>0</v>
      </c>
      <c r="C21" s="11">
        <v>-21071</v>
      </c>
      <c r="D21" s="9">
        <v>0</v>
      </c>
      <c r="E21" s="9">
        <v>0</v>
      </c>
      <c r="F21" s="9">
        <v>0</v>
      </c>
      <c r="G21" s="9">
        <v>0</v>
      </c>
    </row>
    <row r="22" spans="1:7" x14ac:dyDescent="0.25">
      <c r="A22" s="5" t="s">
        <v>24</v>
      </c>
      <c r="B22" s="11">
        <v>-8636</v>
      </c>
      <c r="C22" s="11">
        <v>-6742</v>
      </c>
      <c r="D22" s="11">
        <v>-21647</v>
      </c>
      <c r="E22" s="11">
        <v>-136158</v>
      </c>
      <c r="F22" s="11">
        <v>-161351</v>
      </c>
      <c r="G22" s="11">
        <v>-109264</v>
      </c>
    </row>
    <row r="23" spans="1:7" x14ac:dyDescent="0.25">
      <c r="A23" s="5" t="s">
        <v>25</v>
      </c>
      <c r="B23" s="11">
        <v>601</v>
      </c>
      <c r="C23" s="11">
        <v>215</v>
      </c>
      <c r="D23" s="11">
        <v>775</v>
      </c>
      <c r="E23" s="11">
        <v>1020</v>
      </c>
      <c r="F23" s="11">
        <v>2406</v>
      </c>
      <c r="G23" s="11">
        <v>3484</v>
      </c>
    </row>
    <row r="24" spans="1:7" x14ac:dyDescent="0.25">
      <c r="A24" s="5" t="s">
        <v>26</v>
      </c>
      <c r="B24" s="11">
        <v>-1323</v>
      </c>
      <c r="C24" s="11">
        <v>-1128</v>
      </c>
      <c r="D24" s="11">
        <v>-140</v>
      </c>
      <c r="E24" s="11">
        <v>3228</v>
      </c>
      <c r="F24" s="11">
        <v>-1240</v>
      </c>
      <c r="G24" s="11">
        <v>-6777</v>
      </c>
    </row>
    <row r="25" spans="1:7" x14ac:dyDescent="0.25">
      <c r="A25" s="5" t="s">
        <v>27</v>
      </c>
      <c r="B25" s="11">
        <v>31</v>
      </c>
      <c r="C25" s="11">
        <v>510</v>
      </c>
      <c r="D25" s="11">
        <v>1797</v>
      </c>
      <c r="E25" s="11">
        <v>-338</v>
      </c>
      <c r="F25" s="11">
        <v>-326</v>
      </c>
      <c r="G25" s="11">
        <v>1231</v>
      </c>
    </row>
    <row r="26" spans="1:7" x14ac:dyDescent="0.25">
      <c r="A26" s="5" t="s">
        <v>28</v>
      </c>
      <c r="B26" s="11">
        <v>119322</v>
      </c>
      <c r="C26" s="11">
        <v>206979</v>
      </c>
      <c r="D26" s="11">
        <v>663849</v>
      </c>
      <c r="E26" s="11">
        <v>718508</v>
      </c>
      <c r="F26" s="11">
        <v>876272</v>
      </c>
      <c r="G26" s="11">
        <v>910585</v>
      </c>
    </row>
    <row r="27" spans="1:7" x14ac:dyDescent="0.25">
      <c r="A27" s="10" t="s">
        <v>29</v>
      </c>
      <c r="B27" s="5"/>
      <c r="C27" s="5"/>
      <c r="D27" s="5"/>
      <c r="E27" s="5"/>
      <c r="F27" s="5"/>
      <c r="G27" s="5"/>
    </row>
    <row r="28" spans="1:7" x14ac:dyDescent="0.25">
      <c r="A28" s="5" t="s">
        <v>30</v>
      </c>
      <c r="B28" s="11">
        <v>175</v>
      </c>
      <c r="C28" s="11">
        <v>105882</v>
      </c>
      <c r="D28" s="11">
        <v>61845</v>
      </c>
      <c r="E28" s="11">
        <v>-178349</v>
      </c>
      <c r="F28" s="11">
        <v>-83706</v>
      </c>
      <c r="G28" s="11">
        <v>39486</v>
      </c>
    </row>
    <row r="29" spans="1:7" x14ac:dyDescent="0.25">
      <c r="A29" s="5" t="s">
        <v>31</v>
      </c>
      <c r="B29" s="11">
        <v>119497</v>
      </c>
      <c r="C29" s="11">
        <v>312861</v>
      </c>
      <c r="D29" s="11">
        <v>725694</v>
      </c>
      <c r="E29" s="11">
        <v>540159</v>
      </c>
      <c r="F29" s="11">
        <v>792566</v>
      </c>
      <c r="G29" s="11">
        <v>950071</v>
      </c>
    </row>
    <row r="30" spans="1:7" x14ac:dyDescent="0.25">
      <c r="A30" s="10" t="s">
        <v>32</v>
      </c>
      <c r="B30" s="5"/>
      <c r="C30" s="5"/>
      <c r="D30" s="5"/>
      <c r="E30" s="5"/>
      <c r="F30" s="5"/>
      <c r="G30" s="5"/>
    </row>
    <row r="31" spans="1:7" x14ac:dyDescent="0.25">
      <c r="A31" s="5" t="s">
        <v>33</v>
      </c>
      <c r="B31" s="11">
        <v>617056</v>
      </c>
      <c r="C31" s="11">
        <v>749948</v>
      </c>
      <c r="D31" s="11">
        <v>1420220</v>
      </c>
      <c r="E31" s="11">
        <v>1860282</v>
      </c>
      <c r="F31" s="11">
        <v>2210010</v>
      </c>
      <c r="G31" s="11">
        <v>2410258</v>
      </c>
    </row>
    <row r="32" spans="1:7" x14ac:dyDescent="0.25">
      <c r="A32" s="5" t="s">
        <v>34</v>
      </c>
      <c r="B32" s="11">
        <v>128649</v>
      </c>
      <c r="C32" s="11">
        <v>214124</v>
      </c>
      <c r="D32" s="11">
        <v>683064</v>
      </c>
      <c r="E32" s="11">
        <v>850756</v>
      </c>
      <c r="F32" s="11">
        <v>1036783</v>
      </c>
      <c r="G32" s="11">
        <v>1021911</v>
      </c>
    </row>
    <row r="33" spans="1:7" x14ac:dyDescent="0.25">
      <c r="A33" s="5" t="s">
        <v>35</v>
      </c>
      <c r="B33" s="11">
        <v>1.7</v>
      </c>
      <c r="C33" s="11">
        <v>4.6399999999999997</v>
      </c>
      <c r="D33" s="11">
        <v>11.62</v>
      </c>
      <c r="E33" s="11">
        <v>8.82</v>
      </c>
      <c r="F33" s="11">
        <v>12.91</v>
      </c>
      <c r="G33" s="11">
        <v>16</v>
      </c>
    </row>
    <row r="34" spans="1:7" x14ac:dyDescent="0.25">
      <c r="A34" s="5" t="s">
        <v>36</v>
      </c>
      <c r="B34" s="11">
        <v>1.66</v>
      </c>
      <c r="C34" s="11">
        <v>4.5599999999999996</v>
      </c>
      <c r="D34" s="11">
        <v>11.39</v>
      </c>
      <c r="E34" s="11">
        <v>8.7100000000000009</v>
      </c>
      <c r="F34" s="11">
        <v>12.79</v>
      </c>
      <c r="G34" s="11">
        <v>15.88</v>
      </c>
    </row>
    <row r="35" spans="1:7" x14ac:dyDescent="0.25">
      <c r="A35" s="5"/>
    </row>
    <row r="36" spans="1:7" x14ac:dyDescent="0.25">
      <c r="A36" s="2"/>
      <c r="C36" s="138">
        <f>SUM(C17:C21)</f>
        <v>214124</v>
      </c>
    </row>
    <row r="37" spans="1:7" ht="102" customHeight="1" x14ac:dyDescent="0.25">
      <c r="A37" s="2" t="s">
        <v>37</v>
      </c>
      <c r="B37" s="2"/>
      <c r="C37" s="2"/>
      <c r="D37" s="2"/>
      <c r="E37" s="2"/>
      <c r="F37" s="2"/>
    </row>
  </sheetData>
  <pageMargins left="0.7" right="0.7" top="0.75" bottom="0.75" header="0.3" footer="0.3"/>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85DDA-066F-47D9-B8DF-D05D2603A90F}">
  <sheetPr>
    <tabColor theme="8" tint="0.79998168889431442"/>
  </sheetPr>
  <dimension ref="A1:L57"/>
  <sheetViews>
    <sheetView showGridLines="0" topLeftCell="A33" workbookViewId="0">
      <selection activeCell="A49" sqref="A49"/>
    </sheetView>
  </sheetViews>
  <sheetFormatPr defaultRowHeight="15" x14ac:dyDescent="0.25"/>
  <cols>
    <col min="1" max="1" width="48.5703125" customWidth="1"/>
    <col min="2" max="7" width="17.85546875" customWidth="1"/>
    <col min="8" max="8" width="9.5703125" bestFit="1" customWidth="1"/>
  </cols>
  <sheetData>
    <row r="1" spans="1:12" ht="39.950000000000003" customHeight="1" x14ac:dyDescent="0.25">
      <c r="A1" s="3"/>
      <c r="B1" s="3"/>
      <c r="C1" s="3"/>
      <c r="D1" s="3"/>
    </row>
    <row r="2" spans="1:12" ht="30" customHeight="1" x14ac:dyDescent="0.3">
      <c r="A2" s="1" t="s">
        <v>323</v>
      </c>
      <c r="B2" s="1"/>
      <c r="C2" s="1"/>
      <c r="D2" s="1"/>
      <c r="E2" s="1"/>
      <c r="F2" s="1"/>
      <c r="G2" s="1"/>
      <c r="H2" s="1"/>
      <c r="I2" s="1"/>
      <c r="J2" s="1"/>
      <c r="K2" s="1"/>
      <c r="L2" s="1"/>
    </row>
    <row r="3" spans="1:12" x14ac:dyDescent="0.25">
      <c r="A3" s="5" t="s">
        <v>0</v>
      </c>
    </row>
    <row r="5" spans="1:12" x14ac:dyDescent="0.25">
      <c r="A5" s="5" t="s">
        <v>1</v>
      </c>
      <c r="B5" s="2"/>
    </row>
    <row r="6" spans="1:12" x14ac:dyDescent="0.25">
      <c r="A6" s="5" t="s">
        <v>2</v>
      </c>
      <c r="B6" s="2"/>
    </row>
    <row r="7" spans="1:12" x14ac:dyDescent="0.25">
      <c r="A7" s="5" t="s">
        <v>3</v>
      </c>
      <c r="B7" s="2"/>
    </row>
    <row r="8" spans="1:12" x14ac:dyDescent="0.25">
      <c r="A8" s="5" t="s">
        <v>4</v>
      </c>
      <c r="B8" s="2"/>
    </row>
    <row r="9" spans="1:12" x14ac:dyDescent="0.25">
      <c r="A9" s="5" t="s">
        <v>5</v>
      </c>
      <c r="B9" s="2"/>
    </row>
    <row r="10" spans="1:12" x14ac:dyDescent="0.25">
      <c r="A10" s="5"/>
    </row>
    <row r="11" spans="1:12" x14ac:dyDescent="0.25">
      <c r="A11" s="2"/>
      <c r="B11" s="2"/>
      <c r="C11" s="2"/>
      <c r="D11" s="2"/>
      <c r="E11" s="2"/>
      <c r="F11" s="2"/>
      <c r="G11" s="2"/>
    </row>
    <row r="12" spans="1:12" x14ac:dyDescent="0.25">
      <c r="A12" s="6" t="s">
        <v>6</v>
      </c>
      <c r="B12" s="7" t="s">
        <v>7</v>
      </c>
      <c r="C12" s="7" t="s">
        <v>8</v>
      </c>
      <c r="D12" s="7" t="s">
        <v>9</v>
      </c>
      <c r="E12" s="7" t="s">
        <v>10</v>
      </c>
      <c r="F12" s="7" t="s">
        <v>11</v>
      </c>
      <c r="G12" s="7" t="s">
        <v>12</v>
      </c>
    </row>
    <row r="13" spans="1:12" x14ac:dyDescent="0.25">
      <c r="A13" s="5" t="s">
        <v>13</v>
      </c>
      <c r="B13" s="8">
        <v>43830</v>
      </c>
      <c r="C13" s="8">
        <v>44196</v>
      </c>
      <c r="D13" s="8">
        <v>44561</v>
      </c>
      <c r="E13" s="8">
        <v>44926</v>
      </c>
      <c r="F13" s="8">
        <v>45291</v>
      </c>
      <c r="G13" s="8">
        <v>45657</v>
      </c>
    </row>
    <row r="14" spans="1:12" x14ac:dyDescent="0.25">
      <c r="A14" s="5" t="s">
        <v>14</v>
      </c>
      <c r="B14" s="9" t="s">
        <v>15</v>
      </c>
      <c r="C14" s="9" t="s">
        <v>15</v>
      </c>
      <c r="D14" s="9" t="s">
        <v>15</v>
      </c>
      <c r="E14" s="9" t="s">
        <v>15</v>
      </c>
      <c r="F14" s="9" t="s">
        <v>15</v>
      </c>
      <c r="G14" s="9" t="s">
        <v>15</v>
      </c>
    </row>
    <row r="15" spans="1:12" x14ac:dyDescent="0.25">
      <c r="A15" s="5" t="s">
        <v>16</v>
      </c>
      <c r="B15" s="9" t="s">
        <v>17</v>
      </c>
      <c r="C15" s="9" t="s">
        <v>17</v>
      </c>
      <c r="D15" s="9" t="s">
        <v>17</v>
      </c>
      <c r="E15" s="9" t="s">
        <v>17</v>
      </c>
      <c r="F15" s="9" t="s">
        <v>17</v>
      </c>
      <c r="G15" s="9" t="s">
        <v>17</v>
      </c>
    </row>
    <row r="16" spans="1:12" x14ac:dyDescent="0.25">
      <c r="A16" s="10" t="s">
        <v>322</v>
      </c>
      <c r="B16" s="5"/>
      <c r="C16" s="5"/>
      <c r="D16" s="5"/>
      <c r="E16" s="5"/>
      <c r="F16" s="5"/>
      <c r="G16" s="5"/>
    </row>
    <row r="17" spans="1:7" x14ac:dyDescent="0.25">
      <c r="A17" s="5" t="s">
        <v>321</v>
      </c>
      <c r="B17" s="11">
        <v>119497</v>
      </c>
      <c r="C17" s="11">
        <v>312861</v>
      </c>
      <c r="D17" s="11">
        <v>725694</v>
      </c>
      <c r="E17" s="11">
        <v>540159</v>
      </c>
      <c r="F17" s="11">
        <v>792566</v>
      </c>
      <c r="G17" s="11">
        <v>950071</v>
      </c>
    </row>
    <row r="18" spans="1:7" x14ac:dyDescent="0.25">
      <c r="A18" s="5" t="s">
        <v>320</v>
      </c>
      <c r="B18" s="11">
        <v>24213</v>
      </c>
      <c r="C18" s="11">
        <v>27619</v>
      </c>
      <c r="D18" s="11">
        <v>31976</v>
      </c>
      <c r="E18" s="11">
        <v>39229</v>
      </c>
      <c r="F18" s="11">
        <v>54304</v>
      </c>
      <c r="G18" s="11">
        <v>69840</v>
      </c>
    </row>
    <row r="19" spans="1:7" x14ac:dyDescent="0.25">
      <c r="A19" s="5" t="s">
        <v>319</v>
      </c>
      <c r="B19" s="9">
        <v>0</v>
      </c>
      <c r="C19" s="11">
        <v>340</v>
      </c>
      <c r="D19" s="11">
        <v>310</v>
      </c>
      <c r="E19" s="11">
        <v>9063</v>
      </c>
      <c r="F19" s="11">
        <v>419</v>
      </c>
      <c r="G19" s="11">
        <v>958</v>
      </c>
    </row>
    <row r="20" spans="1:7" x14ac:dyDescent="0.25">
      <c r="A20" s="5" t="s">
        <v>318</v>
      </c>
      <c r="B20" s="9">
        <v>0</v>
      </c>
      <c r="C20" s="11">
        <v>21071</v>
      </c>
      <c r="D20" s="9">
        <v>0</v>
      </c>
      <c r="E20" s="9">
        <v>0</v>
      </c>
      <c r="F20" s="11">
        <v>9287</v>
      </c>
      <c r="G20" s="11">
        <v>24081</v>
      </c>
    </row>
    <row r="21" spans="1:7" x14ac:dyDescent="0.25">
      <c r="A21" s="5" t="s">
        <v>317</v>
      </c>
      <c r="B21" s="11">
        <v>14412</v>
      </c>
      <c r="C21" s="11">
        <v>16361</v>
      </c>
      <c r="D21" s="11">
        <v>38122</v>
      </c>
      <c r="E21" s="11">
        <v>31303</v>
      </c>
      <c r="F21" s="11">
        <v>29072</v>
      </c>
      <c r="G21" s="11">
        <v>33053</v>
      </c>
    </row>
    <row r="22" spans="1:7" x14ac:dyDescent="0.25">
      <c r="A22" s="5" t="s">
        <v>316</v>
      </c>
      <c r="B22" s="11">
        <v>1566</v>
      </c>
      <c r="C22" s="11">
        <v>5779</v>
      </c>
      <c r="D22" s="11">
        <v>-2629</v>
      </c>
      <c r="E22" s="11">
        <v>1101</v>
      </c>
      <c r="F22" s="11">
        <v>3568</v>
      </c>
      <c r="G22" s="11">
        <v>1352</v>
      </c>
    </row>
    <row r="23" spans="1:7" x14ac:dyDescent="0.25">
      <c r="A23" s="5" t="s">
        <v>315</v>
      </c>
      <c r="B23" s="11">
        <v>-16259</v>
      </c>
      <c r="C23" s="11">
        <v>-325061</v>
      </c>
      <c r="D23" s="11">
        <v>-241283</v>
      </c>
      <c r="E23" s="11">
        <v>-4760</v>
      </c>
      <c r="F23" s="11">
        <v>-410319</v>
      </c>
      <c r="G23" s="11">
        <v>-254454</v>
      </c>
    </row>
    <row r="24" spans="1:7" x14ac:dyDescent="0.25">
      <c r="A24" s="5" t="s">
        <v>314</v>
      </c>
      <c r="B24" s="11">
        <v>-2425</v>
      </c>
      <c r="C24" s="11">
        <v>4967</v>
      </c>
      <c r="D24" s="11">
        <v>-46</v>
      </c>
      <c r="E24" s="11">
        <v>9947</v>
      </c>
      <c r="F24" s="11">
        <v>3401</v>
      </c>
      <c r="G24" s="11">
        <v>13213</v>
      </c>
    </row>
    <row r="25" spans="1:7" x14ac:dyDescent="0.25">
      <c r="A25" s="5" t="s">
        <v>313</v>
      </c>
      <c r="B25" s="11">
        <v>60142</v>
      </c>
      <c r="C25" s="11">
        <v>61583</v>
      </c>
      <c r="D25" s="11">
        <v>58283</v>
      </c>
      <c r="E25" s="11">
        <v>66012</v>
      </c>
      <c r="F25" s="11">
        <v>79543</v>
      </c>
      <c r="G25" s="11">
        <v>85130</v>
      </c>
    </row>
    <row r="26" spans="1:7" x14ac:dyDescent="0.25">
      <c r="A26" s="5" t="s">
        <v>312</v>
      </c>
      <c r="B26" s="11">
        <v>-64313</v>
      </c>
      <c r="C26" s="11">
        <v>-61178</v>
      </c>
      <c r="D26" s="11">
        <v>-52752</v>
      </c>
      <c r="E26" s="11">
        <v>-63355</v>
      </c>
      <c r="F26" s="11">
        <v>-75107</v>
      </c>
      <c r="G26" s="11">
        <v>-88772</v>
      </c>
    </row>
    <row r="27" spans="1:7" x14ac:dyDescent="0.25">
      <c r="A27" s="5" t="s">
        <v>311</v>
      </c>
      <c r="B27" s="11">
        <v>109</v>
      </c>
      <c r="C27" s="11">
        <v>8994</v>
      </c>
      <c r="D27" s="11">
        <v>1264</v>
      </c>
      <c r="E27" s="11">
        <v>2770</v>
      </c>
      <c r="F27" s="11">
        <v>2078</v>
      </c>
      <c r="G27" s="11">
        <v>812</v>
      </c>
    </row>
    <row r="28" spans="1:7" x14ac:dyDescent="0.25">
      <c r="A28" s="5" t="s">
        <v>310</v>
      </c>
      <c r="B28" s="11">
        <v>-15015</v>
      </c>
      <c r="C28" s="11">
        <v>-47045</v>
      </c>
      <c r="D28" s="11">
        <v>-35063</v>
      </c>
      <c r="E28" s="11">
        <v>-56766</v>
      </c>
      <c r="F28" s="11">
        <v>-13317</v>
      </c>
      <c r="G28" s="11">
        <v>42587</v>
      </c>
    </row>
    <row r="29" spans="1:7" x14ac:dyDescent="0.25">
      <c r="A29" s="5" t="s">
        <v>280</v>
      </c>
      <c r="B29" s="11">
        <v>-48156</v>
      </c>
      <c r="C29" s="11">
        <v>-13462</v>
      </c>
      <c r="D29" s="11">
        <v>-43063</v>
      </c>
      <c r="E29" s="11">
        <v>-91614</v>
      </c>
      <c r="F29" s="11">
        <v>86350</v>
      </c>
      <c r="G29" s="11">
        <v>22055</v>
      </c>
    </row>
    <row r="30" spans="1:7" x14ac:dyDescent="0.25">
      <c r="A30" s="5" t="s">
        <v>266</v>
      </c>
      <c r="B30" s="11">
        <v>6032</v>
      </c>
      <c r="C30" s="11">
        <v>23229</v>
      </c>
      <c r="D30" s="11">
        <v>34868</v>
      </c>
      <c r="E30" s="11">
        <v>41701</v>
      </c>
      <c r="F30" s="11">
        <v>37197</v>
      </c>
      <c r="G30" s="11">
        <v>3951</v>
      </c>
    </row>
    <row r="31" spans="1:7" x14ac:dyDescent="0.25">
      <c r="A31" s="5" t="s">
        <v>309</v>
      </c>
      <c r="B31" s="11">
        <v>902</v>
      </c>
      <c r="C31" s="11">
        <v>203479</v>
      </c>
      <c r="D31" s="11">
        <v>19248</v>
      </c>
      <c r="E31" s="11">
        <v>54158</v>
      </c>
      <c r="F31" s="11">
        <v>316546</v>
      </c>
      <c r="G31" s="11">
        <v>92530</v>
      </c>
    </row>
    <row r="32" spans="1:7" x14ac:dyDescent="0.25">
      <c r="A32" s="5" t="s">
        <v>308</v>
      </c>
      <c r="B32" s="11">
        <v>-4012</v>
      </c>
      <c r="C32" s="11">
        <v>5007</v>
      </c>
      <c r="D32" s="11">
        <v>-6212</v>
      </c>
      <c r="E32" s="11">
        <v>-14435</v>
      </c>
      <c r="F32" s="11">
        <v>-31839</v>
      </c>
      <c r="G32" s="11">
        <v>-13892</v>
      </c>
    </row>
    <row r="33" spans="1:10" x14ac:dyDescent="0.25">
      <c r="A33" s="5" t="s">
        <v>307</v>
      </c>
      <c r="B33" s="11">
        <v>13265</v>
      </c>
      <c r="C33" s="11">
        <v>22358</v>
      </c>
      <c r="D33" s="11">
        <v>38448</v>
      </c>
      <c r="E33" s="11">
        <v>38629</v>
      </c>
      <c r="F33" s="11">
        <v>46695</v>
      </c>
      <c r="G33" s="11">
        <v>9971</v>
      </c>
    </row>
    <row r="34" spans="1:10" x14ac:dyDescent="0.25">
      <c r="A34" s="5" t="s">
        <v>306</v>
      </c>
      <c r="B34" s="11">
        <v>89958</v>
      </c>
      <c r="C34" s="11">
        <v>266902</v>
      </c>
      <c r="D34" s="11">
        <v>567165</v>
      </c>
      <c r="E34" s="11">
        <v>603142</v>
      </c>
      <c r="F34" s="11">
        <v>930444</v>
      </c>
      <c r="G34" s="11">
        <v>992486</v>
      </c>
    </row>
    <row r="35" spans="1:10" x14ac:dyDescent="0.25">
      <c r="A35" s="10" t="s">
        <v>305</v>
      </c>
      <c r="B35" s="5"/>
      <c r="C35" s="5"/>
      <c r="D35" s="5"/>
      <c r="E35" s="5"/>
      <c r="F35" s="5"/>
      <c r="G35" s="5"/>
    </row>
    <row r="36" spans="1:10" x14ac:dyDescent="0.25">
      <c r="A36" s="5" t="s">
        <v>304</v>
      </c>
      <c r="B36" s="11">
        <v>-36576</v>
      </c>
      <c r="C36" s="11">
        <v>-42033</v>
      </c>
      <c r="D36" s="11">
        <v>-55916</v>
      </c>
      <c r="E36" s="11">
        <v>-104190</v>
      </c>
      <c r="F36" s="11">
        <v>-115625</v>
      </c>
      <c r="G36" s="11">
        <v>-69347</v>
      </c>
    </row>
    <row r="37" spans="1:10" x14ac:dyDescent="0.25">
      <c r="A37" s="5" t="s">
        <v>303</v>
      </c>
      <c r="B37" s="11">
        <v>616</v>
      </c>
      <c r="C37" s="9">
        <v>0</v>
      </c>
      <c r="D37" s="9">
        <v>0</v>
      </c>
      <c r="E37" s="9">
        <v>0</v>
      </c>
      <c r="F37" s="9">
        <v>0</v>
      </c>
      <c r="G37" s="9">
        <v>0</v>
      </c>
    </row>
    <row r="38" spans="1:10" x14ac:dyDescent="0.25">
      <c r="A38" s="5" t="s">
        <v>302</v>
      </c>
      <c r="B38" s="9">
        <v>0</v>
      </c>
      <c r="C38" s="9">
        <v>0</v>
      </c>
      <c r="D38" s="9">
        <v>0</v>
      </c>
      <c r="E38" s="11">
        <v>-2046881</v>
      </c>
      <c r="F38" s="9">
        <v>0</v>
      </c>
      <c r="G38" s="9">
        <v>0</v>
      </c>
    </row>
    <row r="39" spans="1:10" x14ac:dyDescent="0.25">
      <c r="A39" s="5" t="s">
        <v>292</v>
      </c>
      <c r="B39" s="11">
        <v>-276</v>
      </c>
      <c r="C39" s="11">
        <v>271</v>
      </c>
      <c r="D39" s="11">
        <v>-9</v>
      </c>
      <c r="E39" s="11">
        <v>-20</v>
      </c>
      <c r="F39" s="11">
        <v>-46</v>
      </c>
      <c r="G39" s="9">
        <v>0</v>
      </c>
    </row>
    <row r="40" spans="1:10" x14ac:dyDescent="0.25">
      <c r="A40" s="5" t="s">
        <v>301</v>
      </c>
      <c r="B40" s="11">
        <v>-36236</v>
      </c>
      <c r="C40" s="11">
        <v>-41762</v>
      </c>
      <c r="D40" s="11">
        <v>-55925</v>
      </c>
      <c r="E40" s="11">
        <v>-2151091</v>
      </c>
      <c r="F40" s="11">
        <v>-115671</v>
      </c>
      <c r="G40" s="11">
        <v>-69347</v>
      </c>
    </row>
    <row r="41" spans="1:10" x14ac:dyDescent="0.25">
      <c r="A41" s="10" t="s">
        <v>300</v>
      </c>
      <c r="B41" s="5"/>
      <c r="C41" s="5"/>
      <c r="D41" s="5"/>
      <c r="E41" s="5"/>
      <c r="F41" s="5"/>
      <c r="G41" s="5"/>
    </row>
    <row r="42" spans="1:10" x14ac:dyDescent="0.25">
      <c r="A42" s="5" t="s">
        <v>299</v>
      </c>
      <c r="B42" s="11">
        <v>-230000</v>
      </c>
      <c r="C42" s="11">
        <v>-235000</v>
      </c>
      <c r="D42" s="11">
        <v>-485000</v>
      </c>
      <c r="E42" s="11">
        <v>-575285</v>
      </c>
      <c r="F42" s="11">
        <v>-923703</v>
      </c>
      <c r="G42" s="11">
        <v>-425405</v>
      </c>
    </row>
    <row r="43" spans="1:10" x14ac:dyDescent="0.25">
      <c r="A43" s="5" t="s">
        <v>298</v>
      </c>
      <c r="B43" s="9">
        <v>0</v>
      </c>
      <c r="C43" s="9">
        <v>0</v>
      </c>
      <c r="D43" s="11">
        <v>700000</v>
      </c>
      <c r="E43" s="9">
        <v>0</v>
      </c>
      <c r="F43" s="9">
        <v>0</v>
      </c>
      <c r="G43" s="9">
        <v>0</v>
      </c>
    </row>
    <row r="44" spans="1:10" x14ac:dyDescent="0.25">
      <c r="A44" s="5" t="s">
        <v>297</v>
      </c>
      <c r="B44" s="11">
        <v>315000</v>
      </c>
      <c r="C44" s="11">
        <v>210000</v>
      </c>
      <c r="D44" s="11">
        <v>390000</v>
      </c>
      <c r="E44" s="11">
        <v>2169898</v>
      </c>
      <c r="F44" s="11">
        <v>257905</v>
      </c>
      <c r="G44" s="11">
        <v>102156</v>
      </c>
    </row>
    <row r="45" spans="1:10" x14ac:dyDescent="0.25">
      <c r="A45" s="5" t="s">
        <v>296</v>
      </c>
      <c r="B45" s="11">
        <v>-147190</v>
      </c>
      <c r="C45" s="11">
        <v>-170832</v>
      </c>
      <c r="D45" s="11">
        <v>-1000000</v>
      </c>
      <c r="E45" s="9">
        <v>0</v>
      </c>
      <c r="F45" s="9">
        <v>0</v>
      </c>
      <c r="G45" s="9">
        <v>0</v>
      </c>
      <c r="H45" s="138"/>
      <c r="I45" s="138"/>
      <c r="J45" s="138"/>
    </row>
    <row r="46" spans="1:10" x14ac:dyDescent="0.25">
      <c r="A46" s="5" t="s">
        <v>295</v>
      </c>
      <c r="B46" s="11">
        <v>-1527</v>
      </c>
      <c r="C46" s="11">
        <v>-3060</v>
      </c>
      <c r="D46" s="11">
        <v>-20119</v>
      </c>
      <c r="E46" s="11">
        <v>-11477</v>
      </c>
      <c r="F46" s="11">
        <v>-17086</v>
      </c>
      <c r="G46" s="11">
        <v>-8239</v>
      </c>
    </row>
    <row r="47" spans="1:10" x14ac:dyDescent="0.25">
      <c r="A47" s="5" t="s">
        <v>294</v>
      </c>
      <c r="B47" s="9">
        <v>0</v>
      </c>
      <c r="C47" s="9">
        <v>0</v>
      </c>
      <c r="D47" s="9">
        <v>0</v>
      </c>
      <c r="E47" s="9">
        <v>0</v>
      </c>
      <c r="F47" s="11">
        <v>-175019</v>
      </c>
      <c r="G47" s="11">
        <v>-552451</v>
      </c>
    </row>
    <row r="48" spans="1:10" x14ac:dyDescent="0.25">
      <c r="A48" s="5" t="s">
        <v>293</v>
      </c>
      <c r="B48" s="11">
        <v>-2985</v>
      </c>
      <c r="C48" s="9">
        <v>0</v>
      </c>
      <c r="D48" s="9">
        <v>0</v>
      </c>
      <c r="E48" s="9">
        <v>0</v>
      </c>
      <c r="F48" s="9">
        <v>0</v>
      </c>
      <c r="G48" s="9">
        <v>0</v>
      </c>
    </row>
    <row r="49" spans="1:7" x14ac:dyDescent="0.25">
      <c r="A49" s="5" t="s">
        <v>292</v>
      </c>
      <c r="B49" s="11">
        <v>-140</v>
      </c>
      <c r="C49" s="11">
        <v>1372</v>
      </c>
      <c r="D49" s="11">
        <v>236</v>
      </c>
      <c r="E49" s="11">
        <v>119</v>
      </c>
      <c r="F49" s="9">
        <v>0</v>
      </c>
      <c r="G49" s="11">
        <v>168</v>
      </c>
    </row>
    <row r="50" spans="1:7" x14ac:dyDescent="0.25">
      <c r="A50" s="5" t="s">
        <v>291</v>
      </c>
      <c r="B50" s="11">
        <v>-1796</v>
      </c>
      <c r="C50" s="11">
        <v>-518</v>
      </c>
      <c r="D50" s="11">
        <v>-14755</v>
      </c>
      <c r="E50" s="11">
        <v>-53596</v>
      </c>
      <c r="F50" s="11">
        <v>-1736</v>
      </c>
      <c r="G50" s="11">
        <v>-2277</v>
      </c>
    </row>
    <row r="51" spans="1:7" x14ac:dyDescent="0.25">
      <c r="A51" s="5" t="s">
        <v>290</v>
      </c>
      <c r="B51" s="11">
        <v>-68638</v>
      </c>
      <c r="C51" s="11">
        <v>-198038</v>
      </c>
      <c r="D51" s="11">
        <v>-429638</v>
      </c>
      <c r="E51" s="11">
        <v>1529659</v>
      </c>
      <c r="F51" s="11">
        <v>-859639</v>
      </c>
      <c r="G51" s="11">
        <v>-886048</v>
      </c>
    </row>
    <row r="52" spans="1:7" x14ac:dyDescent="0.25">
      <c r="A52" s="10" t="s">
        <v>289</v>
      </c>
      <c r="B52" s="5"/>
      <c r="C52" s="5"/>
      <c r="D52" s="5"/>
      <c r="E52" s="5"/>
      <c r="F52" s="5"/>
      <c r="G52" s="5"/>
    </row>
    <row r="53" spans="1:7" x14ac:dyDescent="0.25">
      <c r="A53" s="5" t="s">
        <v>288</v>
      </c>
      <c r="B53" s="11">
        <v>-569</v>
      </c>
      <c r="C53" s="11">
        <v>126</v>
      </c>
      <c r="D53" s="11">
        <v>-3950</v>
      </c>
      <c r="E53" s="11">
        <v>-3750</v>
      </c>
      <c r="F53" s="11">
        <v>3078</v>
      </c>
      <c r="G53" s="11">
        <v>-6510</v>
      </c>
    </row>
    <row r="54" spans="1:7" x14ac:dyDescent="0.25">
      <c r="A54" s="5" t="s">
        <v>287</v>
      </c>
      <c r="B54" s="11">
        <v>-15485</v>
      </c>
      <c r="C54" s="11">
        <v>27228</v>
      </c>
      <c r="D54" s="11">
        <v>77652</v>
      </c>
      <c r="E54" s="11">
        <v>-22040</v>
      </c>
      <c r="F54" s="11">
        <v>-41788</v>
      </c>
      <c r="G54" s="11">
        <v>30581</v>
      </c>
    </row>
    <row r="55" spans="1:7" x14ac:dyDescent="0.25">
      <c r="A55" s="5"/>
    </row>
    <row r="56" spans="1:7" x14ac:dyDescent="0.25">
      <c r="A56" s="2"/>
    </row>
    <row r="57" spans="1:7" ht="102" customHeight="1" x14ac:dyDescent="0.25">
      <c r="A57" s="2" t="s">
        <v>37</v>
      </c>
      <c r="B57" s="2"/>
      <c r="C57" s="2"/>
      <c r="D57" s="2"/>
      <c r="E57" s="2"/>
      <c r="F57" s="2"/>
    </row>
  </sheetData>
  <pageMargins left="0.7" right="0.7" top="0.75" bottom="0.75" header="0.3" footer="0.3"/>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55C48-E6EE-463E-A0E7-CC031AAF6141}">
  <sheetPr>
    <tabColor theme="8" tint="0.79998168889431442"/>
  </sheetPr>
  <dimension ref="A1:L64"/>
  <sheetViews>
    <sheetView showGridLines="0" topLeftCell="A11" workbookViewId="0">
      <selection sqref="A1:XFD1048576"/>
    </sheetView>
  </sheetViews>
  <sheetFormatPr defaultRowHeight="15" x14ac:dyDescent="0.25"/>
  <cols>
    <col min="1" max="1" width="48.5703125" customWidth="1"/>
    <col min="2" max="7" width="16.140625" customWidth="1"/>
  </cols>
  <sheetData>
    <row r="1" spans="1:12" ht="39.950000000000003" customHeight="1" x14ac:dyDescent="0.25">
      <c r="A1" s="481"/>
      <c r="B1" s="481"/>
      <c r="C1" s="481"/>
      <c r="D1" s="481"/>
    </row>
    <row r="2" spans="1:12" ht="30" customHeight="1" x14ac:dyDescent="0.3">
      <c r="A2" s="483" t="s">
        <v>1384</v>
      </c>
      <c r="B2" s="483"/>
      <c r="C2" s="483"/>
      <c r="D2" s="483"/>
      <c r="E2" s="483"/>
      <c r="F2" s="483"/>
      <c r="G2" s="483"/>
      <c r="H2" s="483"/>
      <c r="I2" s="483"/>
      <c r="J2" s="483"/>
      <c r="K2" s="483"/>
      <c r="L2" s="483"/>
    </row>
    <row r="3" spans="1:12" x14ac:dyDescent="0.25">
      <c r="A3" s="5" t="s">
        <v>395</v>
      </c>
    </row>
    <row r="5" spans="1:12" x14ac:dyDescent="0.25">
      <c r="A5" s="5" t="s">
        <v>1</v>
      </c>
      <c r="B5" s="2"/>
    </row>
    <row r="6" spans="1:12" x14ac:dyDescent="0.25">
      <c r="A6" s="5" t="s">
        <v>2</v>
      </c>
      <c r="B6" s="2"/>
    </row>
    <row r="7" spans="1:12" x14ac:dyDescent="0.25">
      <c r="A7" s="5" t="s">
        <v>3</v>
      </c>
      <c r="B7" s="2"/>
    </row>
    <row r="8" spans="1:12" x14ac:dyDescent="0.25">
      <c r="A8" s="5" t="s">
        <v>1383</v>
      </c>
      <c r="B8" s="2"/>
    </row>
    <row r="9" spans="1:12" x14ac:dyDescent="0.25">
      <c r="A9" s="5" t="s">
        <v>4</v>
      </c>
      <c r="B9" s="2"/>
    </row>
    <row r="10" spans="1:12" x14ac:dyDescent="0.25">
      <c r="A10" s="5" t="s">
        <v>5</v>
      </c>
      <c r="B10" s="2"/>
    </row>
    <row r="11" spans="1:12" x14ac:dyDescent="0.25">
      <c r="A11" s="5" t="s">
        <v>1382</v>
      </c>
      <c r="B11" s="2"/>
    </row>
    <row r="12" spans="1:12" x14ac:dyDescent="0.25">
      <c r="A12" s="482"/>
      <c r="B12" s="482"/>
      <c r="C12" s="482"/>
      <c r="D12" s="482"/>
      <c r="E12" s="482"/>
      <c r="F12" s="482"/>
      <c r="G12" s="482"/>
    </row>
    <row r="13" spans="1:12" x14ac:dyDescent="0.25">
      <c r="A13" s="6" t="s">
        <v>6</v>
      </c>
      <c r="B13" s="7" t="s">
        <v>7</v>
      </c>
      <c r="C13" s="7" t="s">
        <v>8</v>
      </c>
      <c r="D13" s="7" t="s">
        <v>9</v>
      </c>
      <c r="E13" s="7" t="s">
        <v>10</v>
      </c>
      <c r="F13" s="7" t="s">
        <v>11</v>
      </c>
      <c r="G13" s="7" t="s">
        <v>12</v>
      </c>
    </row>
    <row r="14" spans="1:12" ht="30" x14ac:dyDescent="0.25">
      <c r="A14" s="5" t="s">
        <v>203</v>
      </c>
      <c r="B14" s="18" t="s">
        <v>923</v>
      </c>
      <c r="C14" s="18" t="s">
        <v>923</v>
      </c>
      <c r="D14" s="18" t="s">
        <v>923</v>
      </c>
      <c r="E14" s="18" t="s">
        <v>923</v>
      </c>
      <c r="F14" s="18" t="s">
        <v>923</v>
      </c>
      <c r="G14" s="18" t="s">
        <v>923</v>
      </c>
    </row>
    <row r="15" spans="1:12" x14ac:dyDescent="0.25">
      <c r="A15" s="5" t="s">
        <v>13</v>
      </c>
      <c r="B15" s="17">
        <v>43830</v>
      </c>
      <c r="C15" s="17">
        <v>44196</v>
      </c>
      <c r="D15" s="17">
        <v>44561</v>
      </c>
      <c r="E15" s="17">
        <v>44926</v>
      </c>
      <c r="F15" s="17">
        <v>45291</v>
      </c>
      <c r="G15" s="17">
        <v>45657</v>
      </c>
    </row>
    <row r="16" spans="1:12" x14ac:dyDescent="0.25">
      <c r="A16" s="5" t="s">
        <v>1381</v>
      </c>
      <c r="B16" s="17">
        <v>44608</v>
      </c>
      <c r="C16" s="17">
        <v>44973</v>
      </c>
      <c r="D16" s="17">
        <v>45337</v>
      </c>
      <c r="E16" s="17">
        <v>45701</v>
      </c>
      <c r="F16" s="17">
        <v>45701</v>
      </c>
      <c r="G16" s="17">
        <v>45701</v>
      </c>
    </row>
    <row r="17" spans="1:7" x14ac:dyDescent="0.25">
      <c r="A17" s="5" t="s">
        <v>1380</v>
      </c>
      <c r="B17" s="140">
        <v>1</v>
      </c>
      <c r="C17" s="140">
        <v>1</v>
      </c>
      <c r="D17" s="140">
        <v>1</v>
      </c>
      <c r="E17" s="140">
        <v>1</v>
      </c>
      <c r="F17" s="140">
        <v>1</v>
      </c>
      <c r="G17" s="140">
        <v>1</v>
      </c>
    </row>
    <row r="18" spans="1:7" x14ac:dyDescent="0.25">
      <c r="A18" s="5" t="s">
        <v>1379</v>
      </c>
      <c r="B18" s="140">
        <v>1</v>
      </c>
      <c r="C18" s="140">
        <v>1</v>
      </c>
      <c r="D18" s="140">
        <v>1</v>
      </c>
      <c r="E18" s="140">
        <v>1</v>
      </c>
      <c r="F18" s="140">
        <v>1</v>
      </c>
      <c r="G18" s="140">
        <v>1</v>
      </c>
    </row>
    <row r="19" spans="1:7" x14ac:dyDescent="0.25">
      <c r="A19" s="5" t="s">
        <v>203</v>
      </c>
      <c r="B19" s="18"/>
      <c r="C19" s="18"/>
      <c r="D19" s="18"/>
      <c r="E19" s="18"/>
      <c r="F19" s="18"/>
      <c r="G19" s="18"/>
    </row>
    <row r="20" spans="1:7" x14ac:dyDescent="0.25">
      <c r="A20" s="10" t="s">
        <v>1378</v>
      </c>
      <c r="B20" s="18"/>
      <c r="C20" s="18"/>
      <c r="D20" s="18"/>
      <c r="E20" s="18"/>
      <c r="F20" s="18"/>
      <c r="G20" s="18"/>
    </row>
    <row r="21" spans="1:7" x14ac:dyDescent="0.25">
      <c r="A21" s="5" t="s">
        <v>1377</v>
      </c>
      <c r="B21" s="16">
        <v>119497</v>
      </c>
      <c r="C21" s="16">
        <v>312861</v>
      </c>
      <c r="D21" s="16">
        <v>725694</v>
      </c>
      <c r="E21" s="16">
        <v>540159</v>
      </c>
      <c r="F21" s="16">
        <v>792566</v>
      </c>
      <c r="G21" s="16">
        <v>950071</v>
      </c>
    </row>
    <row r="22" spans="1:7" x14ac:dyDescent="0.25">
      <c r="A22" s="5" t="s">
        <v>1376</v>
      </c>
      <c r="B22" s="16">
        <v>8885</v>
      </c>
      <c r="C22" s="16">
        <v>11835</v>
      </c>
      <c r="D22" s="16">
        <v>14942</v>
      </c>
      <c r="E22" s="16">
        <v>19642</v>
      </c>
      <c r="F22" s="16">
        <v>31685</v>
      </c>
      <c r="G22" s="16">
        <v>46906</v>
      </c>
    </row>
    <row r="23" spans="1:7" x14ac:dyDescent="0.25">
      <c r="A23" s="5" t="s">
        <v>1375</v>
      </c>
      <c r="B23" s="16">
        <v>15328</v>
      </c>
      <c r="C23" s="16">
        <v>15784</v>
      </c>
      <c r="D23" s="16">
        <v>17034</v>
      </c>
      <c r="E23" s="16">
        <v>19587</v>
      </c>
      <c r="F23" s="16">
        <v>22619</v>
      </c>
      <c r="G23" s="16">
        <v>22934</v>
      </c>
    </row>
    <row r="24" spans="1:7" x14ac:dyDescent="0.25">
      <c r="A24" s="5" t="s">
        <v>1374</v>
      </c>
      <c r="B24" s="16">
        <v>24213</v>
      </c>
      <c r="C24" s="16">
        <v>27619</v>
      </c>
      <c r="D24" s="16">
        <v>31976</v>
      </c>
      <c r="E24" s="16">
        <v>39229</v>
      </c>
      <c r="F24" s="16">
        <v>54304</v>
      </c>
      <c r="G24" s="16">
        <v>69840</v>
      </c>
    </row>
    <row r="25" spans="1:7" x14ac:dyDescent="0.25">
      <c r="A25" s="5" t="s">
        <v>1373</v>
      </c>
      <c r="B25" s="18" t="s">
        <v>23</v>
      </c>
      <c r="C25" s="16">
        <v>340</v>
      </c>
      <c r="D25" s="16">
        <v>310</v>
      </c>
      <c r="E25" s="16">
        <v>9063</v>
      </c>
      <c r="F25" s="16">
        <v>419</v>
      </c>
      <c r="G25" s="16">
        <v>958</v>
      </c>
    </row>
    <row r="26" spans="1:7" x14ac:dyDescent="0.25">
      <c r="A26" s="5" t="s">
        <v>1372</v>
      </c>
      <c r="B26" s="18" t="s">
        <v>23</v>
      </c>
      <c r="C26" s="16">
        <v>21071</v>
      </c>
      <c r="D26" s="18" t="s">
        <v>23</v>
      </c>
      <c r="E26" s="18" t="s">
        <v>23</v>
      </c>
      <c r="F26" s="16">
        <v>9287</v>
      </c>
      <c r="G26" s="16">
        <v>24081</v>
      </c>
    </row>
    <row r="27" spans="1:7" x14ac:dyDescent="0.25">
      <c r="A27" s="5" t="s">
        <v>1371</v>
      </c>
      <c r="B27" s="16">
        <v>14412</v>
      </c>
      <c r="C27" s="16">
        <v>16361</v>
      </c>
      <c r="D27" s="16">
        <v>38122</v>
      </c>
      <c r="E27" s="16">
        <v>31303</v>
      </c>
      <c r="F27" s="16">
        <v>29072</v>
      </c>
      <c r="G27" s="16">
        <v>33053</v>
      </c>
    </row>
    <row r="28" spans="1:7" x14ac:dyDescent="0.25">
      <c r="A28" s="5" t="s">
        <v>1370</v>
      </c>
      <c r="B28" s="16">
        <v>1566</v>
      </c>
      <c r="C28" s="16">
        <v>5779</v>
      </c>
      <c r="D28" s="16">
        <v>-2629</v>
      </c>
      <c r="E28" s="16">
        <v>1101</v>
      </c>
      <c r="F28" s="16">
        <v>3568</v>
      </c>
      <c r="G28" s="16">
        <v>1352</v>
      </c>
    </row>
    <row r="29" spans="1:7" x14ac:dyDescent="0.25">
      <c r="A29" s="5" t="s">
        <v>1369</v>
      </c>
      <c r="B29" s="16">
        <v>41567</v>
      </c>
      <c r="C29" s="16">
        <v>-249517</v>
      </c>
      <c r="D29" s="16">
        <v>-181782</v>
      </c>
      <c r="E29" s="16">
        <v>73969</v>
      </c>
      <c r="F29" s="16">
        <v>-325297</v>
      </c>
      <c r="G29" s="16">
        <v>-155299</v>
      </c>
    </row>
    <row r="30" spans="1:7" x14ac:dyDescent="0.25">
      <c r="A30" s="5" t="s">
        <v>1368</v>
      </c>
      <c r="B30" s="16">
        <v>-15015</v>
      </c>
      <c r="C30" s="16">
        <v>-47045</v>
      </c>
      <c r="D30" s="16">
        <v>-35063</v>
      </c>
      <c r="E30" s="16">
        <v>-56766</v>
      </c>
      <c r="F30" s="16">
        <v>-13317</v>
      </c>
      <c r="G30" s="16">
        <v>42587</v>
      </c>
    </row>
    <row r="31" spans="1:7" x14ac:dyDescent="0.25">
      <c r="A31" s="5" t="s">
        <v>1367</v>
      </c>
      <c r="B31" s="16">
        <v>-48156</v>
      </c>
      <c r="C31" s="16">
        <v>-13462</v>
      </c>
      <c r="D31" s="16">
        <v>-43063</v>
      </c>
      <c r="E31" s="16">
        <v>-91614</v>
      </c>
      <c r="F31" s="16">
        <v>86350</v>
      </c>
      <c r="G31" s="16">
        <v>22055</v>
      </c>
    </row>
    <row r="32" spans="1:7" x14ac:dyDescent="0.25">
      <c r="A32" s="5" t="s">
        <v>1366</v>
      </c>
      <c r="B32" s="16">
        <v>6032</v>
      </c>
      <c r="C32" s="16">
        <v>23229</v>
      </c>
      <c r="D32" s="16">
        <v>34868</v>
      </c>
      <c r="E32" s="16">
        <v>41701</v>
      </c>
      <c r="F32" s="16">
        <v>37197</v>
      </c>
      <c r="G32" s="16">
        <v>3951</v>
      </c>
    </row>
    <row r="33" spans="1:7" x14ac:dyDescent="0.25">
      <c r="A33" s="5" t="s">
        <v>1365</v>
      </c>
      <c r="B33" s="16">
        <v>902</v>
      </c>
      <c r="C33" s="16">
        <v>203479</v>
      </c>
      <c r="D33" s="16">
        <v>19248</v>
      </c>
      <c r="E33" s="16">
        <v>54158</v>
      </c>
      <c r="F33" s="16">
        <v>316546</v>
      </c>
      <c r="G33" s="16">
        <v>92530</v>
      </c>
    </row>
    <row r="34" spans="1:7" x14ac:dyDescent="0.25">
      <c r="A34" s="5" t="s">
        <v>1364</v>
      </c>
      <c r="B34" s="16">
        <v>-55060</v>
      </c>
      <c r="C34" s="16">
        <v>-33813</v>
      </c>
      <c r="D34" s="16">
        <v>-20516</v>
      </c>
      <c r="E34" s="16">
        <v>-39161</v>
      </c>
      <c r="F34" s="16">
        <v>-60251</v>
      </c>
      <c r="G34" s="16">
        <v>-92693</v>
      </c>
    </row>
    <row r="35" spans="1:7" x14ac:dyDescent="0.25">
      <c r="A35" s="5" t="s">
        <v>1363</v>
      </c>
      <c r="B35" s="16">
        <v>89958</v>
      </c>
      <c r="C35" s="16">
        <v>266902</v>
      </c>
      <c r="D35" s="16">
        <v>567165</v>
      </c>
      <c r="E35" s="16">
        <v>603142</v>
      </c>
      <c r="F35" s="16">
        <v>930444</v>
      </c>
      <c r="G35" s="16">
        <v>992486</v>
      </c>
    </row>
    <row r="36" spans="1:7" x14ac:dyDescent="0.25">
      <c r="A36" s="10" t="s">
        <v>1362</v>
      </c>
      <c r="B36" s="18"/>
      <c r="C36" s="18"/>
      <c r="D36" s="18"/>
      <c r="E36" s="18"/>
      <c r="F36" s="18"/>
      <c r="G36" s="18"/>
    </row>
    <row r="37" spans="1:7" x14ac:dyDescent="0.25">
      <c r="A37" s="5" t="s">
        <v>1361</v>
      </c>
      <c r="B37" s="16">
        <v>-36576</v>
      </c>
      <c r="C37" s="16">
        <v>-42033</v>
      </c>
      <c r="D37" s="16">
        <v>-55916</v>
      </c>
      <c r="E37" s="16">
        <v>-104190</v>
      </c>
      <c r="F37" s="16">
        <v>-115625</v>
      </c>
      <c r="G37" s="16">
        <v>-69347</v>
      </c>
    </row>
    <row r="38" spans="1:7" x14ac:dyDescent="0.25">
      <c r="A38" s="5" t="s">
        <v>1360</v>
      </c>
      <c r="B38" s="16">
        <v>616</v>
      </c>
      <c r="C38" s="18" t="s">
        <v>23</v>
      </c>
      <c r="D38" s="18" t="s">
        <v>23</v>
      </c>
      <c r="E38" s="18" t="s">
        <v>23</v>
      </c>
      <c r="F38" s="18" t="s">
        <v>23</v>
      </c>
      <c r="G38" s="18" t="s">
        <v>23</v>
      </c>
    </row>
    <row r="39" spans="1:7" x14ac:dyDescent="0.25">
      <c r="A39" s="5" t="s">
        <v>1359</v>
      </c>
      <c r="B39" s="18" t="s">
        <v>23</v>
      </c>
      <c r="C39" s="18" t="s">
        <v>23</v>
      </c>
      <c r="D39" s="18" t="s">
        <v>23</v>
      </c>
      <c r="E39" s="16">
        <v>-2046881</v>
      </c>
      <c r="F39" s="18" t="s">
        <v>23</v>
      </c>
      <c r="G39" s="18" t="s">
        <v>23</v>
      </c>
    </row>
    <row r="40" spans="1:7" x14ac:dyDescent="0.25">
      <c r="A40" s="5" t="s">
        <v>1358</v>
      </c>
      <c r="B40" s="16">
        <v>-276</v>
      </c>
      <c r="C40" s="16">
        <v>271</v>
      </c>
      <c r="D40" s="16">
        <v>-9</v>
      </c>
      <c r="E40" s="16">
        <v>-20</v>
      </c>
      <c r="F40" s="16">
        <v>-46</v>
      </c>
      <c r="G40" s="18" t="s">
        <v>23</v>
      </c>
    </row>
    <row r="41" spans="1:7" x14ac:dyDescent="0.25">
      <c r="A41" s="5" t="s">
        <v>1357</v>
      </c>
      <c r="B41" s="16">
        <v>-36236</v>
      </c>
      <c r="C41" s="16">
        <v>-41762</v>
      </c>
      <c r="D41" s="16">
        <v>-55925</v>
      </c>
      <c r="E41" s="16">
        <v>-2151091</v>
      </c>
      <c r="F41" s="16">
        <v>-115671</v>
      </c>
      <c r="G41" s="16">
        <v>-69347</v>
      </c>
    </row>
    <row r="42" spans="1:7" x14ac:dyDescent="0.25">
      <c r="A42" s="10" t="s">
        <v>1356</v>
      </c>
      <c r="B42" s="18"/>
      <c r="C42" s="18"/>
      <c r="D42" s="18"/>
      <c r="E42" s="18"/>
      <c r="F42" s="18"/>
      <c r="G42" s="18"/>
    </row>
    <row r="43" spans="1:7" x14ac:dyDescent="0.25">
      <c r="A43" s="5" t="s">
        <v>1355</v>
      </c>
      <c r="B43" s="16">
        <v>315000</v>
      </c>
      <c r="C43" s="16">
        <v>210000</v>
      </c>
      <c r="D43" s="16">
        <v>1090000</v>
      </c>
      <c r="E43" s="16">
        <v>2169898</v>
      </c>
      <c r="F43" s="16">
        <v>257905</v>
      </c>
      <c r="G43" s="16">
        <v>102156</v>
      </c>
    </row>
    <row r="44" spans="1:7" x14ac:dyDescent="0.25">
      <c r="A44" s="5" t="s">
        <v>1354</v>
      </c>
      <c r="B44" s="16">
        <v>315000</v>
      </c>
      <c r="C44" s="16">
        <v>210000</v>
      </c>
      <c r="D44" s="16">
        <v>1090000</v>
      </c>
      <c r="E44" s="16">
        <v>2169898</v>
      </c>
      <c r="F44" s="16">
        <v>257905</v>
      </c>
      <c r="G44" s="16">
        <v>102156</v>
      </c>
    </row>
    <row r="45" spans="1:7" x14ac:dyDescent="0.25">
      <c r="A45" s="5" t="s">
        <v>1353</v>
      </c>
      <c r="B45" s="16">
        <v>-230000</v>
      </c>
      <c r="C45" s="16">
        <v>-235000</v>
      </c>
      <c r="D45" s="16">
        <v>-485000</v>
      </c>
      <c r="E45" s="16">
        <v>-575285</v>
      </c>
      <c r="F45" s="16">
        <v>-923703</v>
      </c>
      <c r="G45" s="16">
        <v>-425405</v>
      </c>
    </row>
    <row r="46" spans="1:7" x14ac:dyDescent="0.25">
      <c r="A46" s="5" t="s">
        <v>1352</v>
      </c>
      <c r="B46" s="16">
        <v>-230000</v>
      </c>
      <c r="C46" s="16">
        <v>-235000</v>
      </c>
      <c r="D46" s="16">
        <v>-485000</v>
      </c>
      <c r="E46" s="16">
        <v>-575285</v>
      </c>
      <c r="F46" s="16">
        <v>-923703</v>
      </c>
      <c r="G46" s="16">
        <v>-425405</v>
      </c>
    </row>
    <row r="47" spans="1:7" x14ac:dyDescent="0.25">
      <c r="A47" s="5" t="s">
        <v>1351</v>
      </c>
      <c r="B47" s="16">
        <v>-148717</v>
      </c>
      <c r="C47" s="16">
        <v>-173892</v>
      </c>
      <c r="D47" s="16">
        <v>-1020119</v>
      </c>
      <c r="E47" s="16">
        <v>-11477</v>
      </c>
      <c r="F47" s="16">
        <v>-192105</v>
      </c>
      <c r="G47" s="16">
        <v>-560690</v>
      </c>
    </row>
    <row r="48" spans="1:7" x14ac:dyDescent="0.25">
      <c r="A48" s="5" t="s">
        <v>1350</v>
      </c>
      <c r="B48" s="16">
        <v>-2985</v>
      </c>
      <c r="C48" s="18" t="s">
        <v>23</v>
      </c>
      <c r="D48" s="18" t="s">
        <v>23</v>
      </c>
      <c r="E48" s="18" t="s">
        <v>23</v>
      </c>
      <c r="F48" s="18" t="s">
        <v>23</v>
      </c>
      <c r="G48" s="18" t="s">
        <v>23</v>
      </c>
    </row>
    <row r="49" spans="1:7" x14ac:dyDescent="0.25">
      <c r="A49" s="5" t="s">
        <v>1349</v>
      </c>
      <c r="B49" s="16">
        <v>-2985</v>
      </c>
      <c r="C49" s="18" t="s">
        <v>23</v>
      </c>
      <c r="D49" s="18" t="s">
        <v>23</v>
      </c>
      <c r="E49" s="18" t="s">
        <v>23</v>
      </c>
      <c r="F49" s="18" t="s">
        <v>23</v>
      </c>
      <c r="G49" s="18" t="s">
        <v>23</v>
      </c>
    </row>
    <row r="50" spans="1:7" x14ac:dyDescent="0.25">
      <c r="A50" s="5" t="s">
        <v>1348</v>
      </c>
      <c r="B50" s="16">
        <v>-1936</v>
      </c>
      <c r="C50" s="16">
        <v>854</v>
      </c>
      <c r="D50" s="16">
        <v>-14519</v>
      </c>
      <c r="E50" s="16">
        <v>-53477</v>
      </c>
      <c r="F50" s="16">
        <v>-1736</v>
      </c>
      <c r="G50" s="16">
        <v>-2109</v>
      </c>
    </row>
    <row r="51" spans="1:7" x14ac:dyDescent="0.25">
      <c r="A51" s="5" t="s">
        <v>1347</v>
      </c>
      <c r="B51" s="16">
        <v>-68638</v>
      </c>
      <c r="C51" s="16">
        <v>-198038</v>
      </c>
      <c r="D51" s="16">
        <v>-429638</v>
      </c>
      <c r="E51" s="16">
        <v>1529659</v>
      </c>
      <c r="F51" s="16">
        <v>-859639</v>
      </c>
      <c r="G51" s="16">
        <v>-886048</v>
      </c>
    </row>
    <row r="52" spans="1:7" x14ac:dyDescent="0.25">
      <c r="A52" s="10" t="s">
        <v>1346</v>
      </c>
      <c r="B52" s="18"/>
      <c r="C52" s="18"/>
      <c r="D52" s="18"/>
      <c r="E52" s="18"/>
      <c r="F52" s="18"/>
      <c r="G52" s="18"/>
    </row>
    <row r="53" spans="1:7" x14ac:dyDescent="0.25">
      <c r="A53" s="5" t="s">
        <v>1345</v>
      </c>
      <c r="B53" s="16">
        <v>-569</v>
      </c>
      <c r="C53" s="16">
        <v>126</v>
      </c>
      <c r="D53" s="16">
        <v>-3950</v>
      </c>
      <c r="E53" s="16">
        <v>-3750</v>
      </c>
      <c r="F53" s="16">
        <v>3078</v>
      </c>
      <c r="G53" s="16">
        <v>-6510</v>
      </c>
    </row>
    <row r="54" spans="1:7" x14ac:dyDescent="0.25">
      <c r="A54" s="5" t="s">
        <v>1344</v>
      </c>
      <c r="B54" s="16">
        <v>-15485</v>
      </c>
      <c r="C54" s="16">
        <v>27228</v>
      </c>
      <c r="D54" s="16">
        <v>77652</v>
      </c>
      <c r="E54" s="16">
        <v>-22040</v>
      </c>
      <c r="F54" s="16">
        <v>-41788</v>
      </c>
      <c r="G54" s="16">
        <v>30581</v>
      </c>
    </row>
    <row r="55" spans="1:7" x14ac:dyDescent="0.25">
      <c r="A55" s="10" t="s">
        <v>1343</v>
      </c>
      <c r="B55" s="18"/>
      <c r="C55" s="18"/>
      <c r="D55" s="18"/>
      <c r="E55" s="18"/>
      <c r="F55" s="18"/>
      <c r="G55" s="18"/>
    </row>
    <row r="56" spans="1:7" x14ac:dyDescent="0.25">
      <c r="A56" s="5" t="s">
        <v>1342</v>
      </c>
      <c r="B56" s="16">
        <v>7519</v>
      </c>
      <c r="C56" s="16">
        <v>6658</v>
      </c>
      <c r="D56" s="16">
        <v>10210</v>
      </c>
      <c r="E56" s="16">
        <v>127809</v>
      </c>
      <c r="F56" s="16">
        <v>151621</v>
      </c>
      <c r="G56" s="16">
        <v>99463</v>
      </c>
    </row>
    <row r="57" spans="1:7" x14ac:dyDescent="0.25">
      <c r="A57" s="5" t="s">
        <v>1341</v>
      </c>
      <c r="B57" s="16">
        <v>16050</v>
      </c>
      <c r="C57" s="16">
        <v>20816</v>
      </c>
      <c r="D57" s="16">
        <v>159680</v>
      </c>
      <c r="E57" s="16">
        <v>130084</v>
      </c>
      <c r="F57" s="16">
        <v>179721</v>
      </c>
      <c r="G57" s="16">
        <v>124959</v>
      </c>
    </row>
    <row r="58" spans="1:7" x14ac:dyDescent="0.25">
      <c r="A58" s="5" t="s">
        <v>1340</v>
      </c>
      <c r="B58" s="16">
        <v>40923.625</v>
      </c>
      <c r="C58" s="16">
        <v>140992.125</v>
      </c>
      <c r="D58" s="16">
        <v>432213.125</v>
      </c>
      <c r="E58" s="16">
        <v>267916.75</v>
      </c>
      <c r="F58" s="16">
        <v>647125.375</v>
      </c>
      <c r="G58" s="16">
        <v>748214</v>
      </c>
    </row>
    <row r="59" spans="1:7" x14ac:dyDescent="0.25">
      <c r="A59" s="5" t="s">
        <v>1062</v>
      </c>
      <c r="B59" s="16">
        <v>46321.125</v>
      </c>
      <c r="C59" s="16">
        <v>145205.875</v>
      </c>
      <c r="D59" s="16">
        <v>445742.5</v>
      </c>
      <c r="E59" s="16">
        <v>353015.5</v>
      </c>
      <c r="F59" s="16">
        <v>747969.75</v>
      </c>
      <c r="G59" s="16">
        <v>816504</v>
      </c>
    </row>
    <row r="60" spans="1:7" x14ac:dyDescent="0.25">
      <c r="A60" s="5" t="s">
        <v>1339</v>
      </c>
      <c r="B60" s="16">
        <v>36051</v>
      </c>
      <c r="C60" s="16">
        <v>4028</v>
      </c>
      <c r="D60" s="16">
        <v>-4458</v>
      </c>
      <c r="E60" s="16">
        <v>166829</v>
      </c>
      <c r="F60" s="16">
        <v>-126175</v>
      </c>
      <c r="G60" s="16">
        <v>-128588</v>
      </c>
    </row>
    <row r="61" spans="1:7" x14ac:dyDescent="0.25">
      <c r="A61" s="5" t="s">
        <v>1338</v>
      </c>
      <c r="B61" s="16">
        <v>85000</v>
      </c>
      <c r="C61" s="16">
        <v>-25000</v>
      </c>
      <c r="D61" s="16">
        <v>605000</v>
      </c>
      <c r="E61" s="16">
        <v>1594613</v>
      </c>
      <c r="F61" s="16">
        <v>-665798</v>
      </c>
      <c r="G61" s="16">
        <v>-323249</v>
      </c>
    </row>
    <row r="62" spans="1:7" x14ac:dyDescent="0.25">
      <c r="A62" s="5" t="s">
        <v>1337</v>
      </c>
      <c r="B62" s="18" t="s">
        <v>1336</v>
      </c>
      <c r="C62" s="18" t="s">
        <v>1336</v>
      </c>
      <c r="D62" s="18" t="s">
        <v>1336</v>
      </c>
      <c r="E62" s="18" t="s">
        <v>1336</v>
      </c>
      <c r="F62" s="18" t="s">
        <v>1336</v>
      </c>
      <c r="G62" s="18" t="s">
        <v>1335</v>
      </c>
    </row>
    <row r="63" spans="1:7" x14ac:dyDescent="0.25">
      <c r="A63" s="5" t="s">
        <v>1334</v>
      </c>
      <c r="B63" s="18" t="s">
        <v>1333</v>
      </c>
      <c r="C63" s="18" t="s">
        <v>1333</v>
      </c>
      <c r="D63" s="18" t="s">
        <v>1333</v>
      </c>
      <c r="E63" s="18" t="s">
        <v>1333</v>
      </c>
      <c r="F63" s="18" t="s">
        <v>1333</v>
      </c>
      <c r="G63" s="18" t="s">
        <v>1333</v>
      </c>
    </row>
    <row r="64" spans="1:7" x14ac:dyDescent="0.25">
      <c r="A64" s="2"/>
    </row>
  </sheetData>
  <mergeCells count="3">
    <mergeCell ref="A1:D1"/>
    <mergeCell ref="A12:G12"/>
    <mergeCell ref="A2:L2"/>
  </mergeCells>
  <pageMargins left="0.7" right="0.7" top="0.75" bottom="0.75" header="0.3" footer="0.3"/>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8ACE8-A887-4A80-A027-1A6EF92C0A8A}">
  <sheetPr>
    <tabColor theme="8" tint="0.79998168889431442"/>
  </sheetPr>
  <dimension ref="A1:L57"/>
  <sheetViews>
    <sheetView showGridLines="0" topLeftCell="A12" workbookViewId="0">
      <selection sqref="A1:XFD1048576"/>
    </sheetView>
  </sheetViews>
  <sheetFormatPr defaultRowHeight="15" x14ac:dyDescent="0.25"/>
  <cols>
    <col min="1" max="1" width="48.5703125" customWidth="1"/>
    <col min="2" max="7" width="17.85546875" customWidth="1"/>
  </cols>
  <sheetData>
    <row r="1" spans="1:12" ht="39.950000000000003" customHeight="1" x14ac:dyDescent="0.25">
      <c r="A1" s="3"/>
      <c r="B1" s="3"/>
      <c r="C1" s="3"/>
      <c r="D1" s="3"/>
    </row>
    <row r="2" spans="1:12" ht="30" customHeight="1" x14ac:dyDescent="0.3">
      <c r="A2" s="1" t="s">
        <v>286</v>
      </c>
      <c r="B2" s="1"/>
      <c r="C2" s="1"/>
      <c r="D2" s="1"/>
      <c r="E2" s="1"/>
      <c r="F2" s="1"/>
      <c r="G2" s="1"/>
      <c r="H2" s="1"/>
      <c r="I2" s="1"/>
      <c r="J2" s="1"/>
      <c r="K2" s="1"/>
      <c r="L2" s="1"/>
    </row>
    <row r="3" spans="1:12" x14ac:dyDescent="0.25">
      <c r="A3" s="5" t="s">
        <v>0</v>
      </c>
    </row>
    <row r="5" spans="1:12" x14ac:dyDescent="0.25">
      <c r="A5" s="5" t="s">
        <v>1</v>
      </c>
      <c r="B5" s="2"/>
    </row>
    <row r="6" spans="1:12" x14ac:dyDescent="0.25">
      <c r="A6" s="5" t="s">
        <v>2</v>
      </c>
      <c r="B6" s="2"/>
    </row>
    <row r="7" spans="1:12" x14ac:dyDescent="0.25">
      <c r="A7" s="5" t="s">
        <v>3</v>
      </c>
      <c r="B7" s="2"/>
    </row>
    <row r="8" spans="1:12" x14ac:dyDescent="0.25">
      <c r="A8" s="5" t="s">
        <v>4</v>
      </c>
      <c r="B8" s="2"/>
    </row>
    <row r="9" spans="1:12" x14ac:dyDescent="0.25">
      <c r="A9" s="5" t="s">
        <v>5</v>
      </c>
      <c r="B9" s="2"/>
    </row>
    <row r="10" spans="1:12" x14ac:dyDescent="0.25">
      <c r="A10" s="5"/>
    </row>
    <row r="11" spans="1:12" x14ac:dyDescent="0.25">
      <c r="A11" s="482"/>
      <c r="B11" s="482"/>
      <c r="C11" s="482"/>
      <c r="D11" s="482"/>
      <c r="E11" s="482"/>
      <c r="F11" s="482"/>
      <c r="G11" s="482"/>
    </row>
    <row r="12" spans="1:12" x14ac:dyDescent="0.25">
      <c r="A12" s="6" t="s">
        <v>6</v>
      </c>
      <c r="B12" s="7" t="s">
        <v>7</v>
      </c>
      <c r="C12" s="7" t="s">
        <v>8</v>
      </c>
      <c r="D12" s="7" t="s">
        <v>9</v>
      </c>
      <c r="E12" s="7" t="s">
        <v>10</v>
      </c>
      <c r="F12" s="7" t="s">
        <v>11</v>
      </c>
      <c r="G12" s="7" t="s">
        <v>12</v>
      </c>
    </row>
    <row r="13" spans="1:12" x14ac:dyDescent="0.25">
      <c r="A13" s="5" t="s">
        <v>13</v>
      </c>
      <c r="B13" s="8">
        <v>43830</v>
      </c>
      <c r="C13" s="8">
        <v>44196</v>
      </c>
      <c r="D13" s="8">
        <v>44561</v>
      </c>
      <c r="E13" s="8">
        <v>44926</v>
      </c>
      <c r="F13" s="8">
        <v>45291</v>
      </c>
      <c r="G13" s="8">
        <v>45657</v>
      </c>
    </row>
    <row r="14" spans="1:12" x14ac:dyDescent="0.25">
      <c r="A14" s="5" t="s">
        <v>14</v>
      </c>
      <c r="B14" s="9" t="s">
        <v>15</v>
      </c>
      <c r="C14" s="9" t="s">
        <v>15</v>
      </c>
      <c r="D14" s="9" t="s">
        <v>15</v>
      </c>
      <c r="E14" s="9" t="s">
        <v>15</v>
      </c>
      <c r="F14" s="9" t="s">
        <v>15</v>
      </c>
      <c r="G14" s="9" t="s">
        <v>15</v>
      </c>
    </row>
    <row r="15" spans="1:12" x14ac:dyDescent="0.25">
      <c r="A15" s="5" t="s">
        <v>16</v>
      </c>
      <c r="B15" s="9" t="s">
        <v>17</v>
      </c>
      <c r="C15" s="9" t="s">
        <v>17</v>
      </c>
      <c r="D15" s="9" t="s">
        <v>17</v>
      </c>
      <c r="E15" s="9" t="s">
        <v>17</v>
      </c>
      <c r="F15" s="9" t="s">
        <v>17</v>
      </c>
      <c r="G15" s="9" t="s">
        <v>17</v>
      </c>
    </row>
    <row r="16" spans="1:12" x14ac:dyDescent="0.25">
      <c r="A16" s="10" t="s">
        <v>285</v>
      </c>
      <c r="B16" s="5"/>
      <c r="C16" s="5"/>
      <c r="D16" s="5"/>
      <c r="E16" s="5"/>
      <c r="F16" s="5"/>
      <c r="G16" s="5"/>
    </row>
    <row r="17" spans="1:7" x14ac:dyDescent="0.25">
      <c r="A17" s="5" t="s">
        <v>284</v>
      </c>
      <c r="B17" s="11">
        <v>108253</v>
      </c>
      <c r="C17" s="11">
        <v>135802</v>
      </c>
      <c r="D17" s="11">
        <v>213197</v>
      </c>
      <c r="E17" s="11">
        <v>191629</v>
      </c>
      <c r="F17" s="11">
        <v>149288</v>
      </c>
      <c r="G17" s="11">
        <v>180485</v>
      </c>
    </row>
    <row r="18" spans="1:7" x14ac:dyDescent="0.25">
      <c r="A18" s="5" t="s">
        <v>283</v>
      </c>
      <c r="B18" s="11">
        <v>108199</v>
      </c>
      <c r="C18" s="11">
        <v>149847</v>
      </c>
      <c r="D18" s="11">
        <v>182629</v>
      </c>
      <c r="E18" s="11">
        <v>295594</v>
      </c>
      <c r="F18" s="11">
        <v>305747</v>
      </c>
      <c r="G18" s="11">
        <v>257657</v>
      </c>
    </row>
    <row r="19" spans="1:7" x14ac:dyDescent="0.25">
      <c r="A19" s="5" t="s">
        <v>282</v>
      </c>
      <c r="B19" s="11">
        <v>8711</v>
      </c>
      <c r="C19" s="11">
        <v>10816</v>
      </c>
      <c r="D19" s="11">
        <v>12252</v>
      </c>
      <c r="E19" s="11">
        <v>18842</v>
      </c>
      <c r="F19" s="11">
        <v>21071</v>
      </c>
      <c r="G19" s="11">
        <v>22204</v>
      </c>
    </row>
    <row r="20" spans="1:7" x14ac:dyDescent="0.25">
      <c r="A20" s="5" t="s">
        <v>281</v>
      </c>
      <c r="B20" s="11">
        <v>1341</v>
      </c>
      <c r="C20" s="11">
        <v>1857</v>
      </c>
      <c r="D20" s="11">
        <v>22301</v>
      </c>
      <c r="E20" s="11">
        <v>14752</v>
      </c>
      <c r="F20" s="11">
        <v>4413</v>
      </c>
      <c r="G20" s="11">
        <v>4046</v>
      </c>
    </row>
    <row r="21" spans="1:7" x14ac:dyDescent="0.25">
      <c r="A21" s="5" t="s">
        <v>280</v>
      </c>
      <c r="B21" s="11">
        <v>172028</v>
      </c>
      <c r="C21" s="11">
        <v>175121</v>
      </c>
      <c r="D21" s="11">
        <v>213520</v>
      </c>
      <c r="E21" s="11">
        <v>471551</v>
      </c>
      <c r="F21" s="11">
        <v>385054</v>
      </c>
      <c r="G21" s="11">
        <v>356254</v>
      </c>
    </row>
    <row r="22" spans="1:7" x14ac:dyDescent="0.25">
      <c r="A22" s="5" t="s">
        <v>279</v>
      </c>
      <c r="B22" s="11">
        <v>25350</v>
      </c>
      <c r="C22" s="11">
        <v>17856</v>
      </c>
      <c r="D22" s="11">
        <v>22605</v>
      </c>
      <c r="E22" s="11">
        <v>33605</v>
      </c>
      <c r="F22" s="11">
        <v>45129</v>
      </c>
      <c r="G22" s="11">
        <v>51623</v>
      </c>
    </row>
    <row r="23" spans="1:7" x14ac:dyDescent="0.25">
      <c r="A23" s="5" t="s">
        <v>278</v>
      </c>
      <c r="B23" s="11">
        <v>1500</v>
      </c>
      <c r="C23" s="11">
        <v>1542</v>
      </c>
      <c r="D23" s="11">
        <v>65</v>
      </c>
      <c r="E23" s="11">
        <v>2</v>
      </c>
      <c r="F23" s="11">
        <v>2</v>
      </c>
      <c r="G23" s="9">
        <v>0</v>
      </c>
    </row>
    <row r="24" spans="1:7" x14ac:dyDescent="0.25">
      <c r="A24" s="5" t="s">
        <v>277</v>
      </c>
      <c r="B24" s="11">
        <v>425382</v>
      </c>
      <c r="C24" s="11">
        <v>492841</v>
      </c>
      <c r="D24" s="11">
        <v>666569</v>
      </c>
      <c r="E24" s="11">
        <v>1025975</v>
      </c>
      <c r="F24" s="11">
        <v>910704</v>
      </c>
      <c r="G24" s="11">
        <v>872269</v>
      </c>
    </row>
    <row r="25" spans="1:7" x14ac:dyDescent="0.25">
      <c r="A25" s="10" t="s">
        <v>276</v>
      </c>
      <c r="B25" s="5"/>
      <c r="C25" s="5"/>
      <c r="D25" s="5"/>
      <c r="E25" s="5"/>
      <c r="F25" s="5"/>
      <c r="G25" s="5"/>
    </row>
    <row r="26" spans="1:7" x14ac:dyDescent="0.25">
      <c r="A26" s="5" t="s">
        <v>275</v>
      </c>
      <c r="B26" s="11">
        <v>182228</v>
      </c>
      <c r="C26" s="11">
        <v>167421</v>
      </c>
      <c r="D26" s="11">
        <v>160768</v>
      </c>
      <c r="E26" s="11">
        <v>239905</v>
      </c>
      <c r="F26" s="11">
        <v>287440</v>
      </c>
      <c r="G26" s="11">
        <v>307228</v>
      </c>
    </row>
    <row r="27" spans="1:7" x14ac:dyDescent="0.25">
      <c r="A27" s="5" t="s">
        <v>274</v>
      </c>
      <c r="B27" s="11">
        <v>47405</v>
      </c>
      <c r="C27" s="11">
        <v>57467</v>
      </c>
      <c r="D27" s="11">
        <v>108398</v>
      </c>
      <c r="E27" s="11">
        <v>181529</v>
      </c>
      <c r="F27" s="11">
        <v>238315</v>
      </c>
      <c r="G27" s="11">
        <v>244335</v>
      </c>
    </row>
    <row r="28" spans="1:7" x14ac:dyDescent="0.25">
      <c r="A28" s="5" t="s">
        <v>273</v>
      </c>
      <c r="B28" s="11">
        <v>24747</v>
      </c>
      <c r="C28" s="11">
        <v>350784</v>
      </c>
      <c r="D28" s="11">
        <v>567201</v>
      </c>
      <c r="E28" s="11">
        <v>528278</v>
      </c>
      <c r="F28" s="11">
        <v>667972</v>
      </c>
      <c r="G28" s="11">
        <v>872350</v>
      </c>
    </row>
    <row r="29" spans="1:7" x14ac:dyDescent="0.25">
      <c r="A29" s="5" t="s">
        <v>272</v>
      </c>
      <c r="B29" s="11">
        <v>1578</v>
      </c>
      <c r="C29" s="11">
        <v>1719</v>
      </c>
      <c r="D29" s="11">
        <v>1600</v>
      </c>
      <c r="E29" s="11">
        <v>714814</v>
      </c>
      <c r="F29" s="11">
        <v>711588</v>
      </c>
      <c r="G29" s="11">
        <v>711491</v>
      </c>
    </row>
    <row r="30" spans="1:7" x14ac:dyDescent="0.25">
      <c r="A30" s="5" t="s">
        <v>271</v>
      </c>
      <c r="B30" s="11">
        <v>47095</v>
      </c>
      <c r="C30" s="11">
        <v>37636</v>
      </c>
      <c r="D30" s="11">
        <v>28802</v>
      </c>
      <c r="E30" s="11">
        <v>1800167</v>
      </c>
      <c r="F30" s="11">
        <v>1792562</v>
      </c>
      <c r="G30" s="11">
        <v>1777080</v>
      </c>
    </row>
    <row r="31" spans="1:7" x14ac:dyDescent="0.25">
      <c r="A31" s="5" t="s">
        <v>270</v>
      </c>
      <c r="B31" s="11">
        <v>2292</v>
      </c>
      <c r="C31" s="11">
        <v>1929</v>
      </c>
      <c r="D31" s="11">
        <v>3663</v>
      </c>
      <c r="E31" s="11">
        <v>3254</v>
      </c>
      <c r="F31" s="11">
        <v>3807</v>
      </c>
      <c r="G31" s="11">
        <v>3193</v>
      </c>
    </row>
    <row r="32" spans="1:7" x14ac:dyDescent="0.25">
      <c r="A32" s="5" t="s">
        <v>269</v>
      </c>
      <c r="B32" s="11">
        <v>8075</v>
      </c>
      <c r="C32" s="11">
        <v>8926</v>
      </c>
      <c r="D32" s="11">
        <v>8067</v>
      </c>
      <c r="E32" s="11">
        <v>7875</v>
      </c>
      <c r="F32" s="11">
        <v>31446</v>
      </c>
      <c r="G32" s="11">
        <v>24207</v>
      </c>
    </row>
    <row r="33" spans="1:7" x14ac:dyDescent="0.25">
      <c r="A33" s="5" t="s">
        <v>268</v>
      </c>
      <c r="B33" s="11">
        <v>738802</v>
      </c>
      <c r="C33" s="11">
        <v>1118723</v>
      </c>
      <c r="D33" s="11">
        <v>1545068</v>
      </c>
      <c r="E33" s="11">
        <v>4501797</v>
      </c>
      <c r="F33" s="11">
        <v>4643834</v>
      </c>
      <c r="G33" s="11">
        <v>4812153</v>
      </c>
    </row>
    <row r="34" spans="1:7" x14ac:dyDescent="0.25">
      <c r="A34" s="10" t="s">
        <v>267</v>
      </c>
      <c r="B34" s="5"/>
      <c r="C34" s="5"/>
      <c r="D34" s="5"/>
      <c r="E34" s="5"/>
      <c r="F34" s="5"/>
      <c r="G34" s="5"/>
    </row>
    <row r="35" spans="1:7" x14ac:dyDescent="0.25">
      <c r="A35" s="5" t="s">
        <v>266</v>
      </c>
      <c r="B35" s="11">
        <v>95754</v>
      </c>
      <c r="C35" s="11">
        <v>112778</v>
      </c>
      <c r="D35" s="11">
        <v>162145</v>
      </c>
      <c r="E35" s="11">
        <v>230821</v>
      </c>
      <c r="F35" s="11">
        <v>260978</v>
      </c>
      <c r="G35" s="11">
        <v>264901</v>
      </c>
    </row>
    <row r="36" spans="1:7" x14ac:dyDescent="0.25">
      <c r="A36" s="5" t="s">
        <v>265</v>
      </c>
      <c r="B36" s="11">
        <v>108677</v>
      </c>
      <c r="C36" s="11">
        <v>126704</v>
      </c>
      <c r="D36" s="11">
        <v>166887</v>
      </c>
      <c r="E36" s="11">
        <v>239424</v>
      </c>
      <c r="F36" s="11">
        <v>285771</v>
      </c>
      <c r="G36" s="11">
        <v>298068</v>
      </c>
    </row>
    <row r="37" spans="1:7" x14ac:dyDescent="0.25">
      <c r="A37" s="5" t="s">
        <v>264</v>
      </c>
      <c r="B37" s="9">
        <v>0</v>
      </c>
      <c r="C37" s="9">
        <v>0</v>
      </c>
      <c r="D37" s="9">
        <v>0</v>
      </c>
      <c r="E37" s="11">
        <v>24362</v>
      </c>
      <c r="F37" s="11">
        <v>23328</v>
      </c>
      <c r="G37" s="9">
        <v>0</v>
      </c>
    </row>
    <row r="38" spans="1:7" x14ac:dyDescent="0.25">
      <c r="A38" s="5" t="s">
        <v>263</v>
      </c>
      <c r="B38" s="11">
        <v>48585</v>
      </c>
      <c r="C38" s="11">
        <v>47064</v>
      </c>
      <c r="D38" s="11">
        <v>42932</v>
      </c>
      <c r="E38" s="11">
        <v>57456</v>
      </c>
      <c r="F38" s="11">
        <v>62267</v>
      </c>
      <c r="G38" s="11">
        <v>68551</v>
      </c>
    </row>
    <row r="39" spans="1:7" x14ac:dyDescent="0.25">
      <c r="A39" s="5" t="s">
        <v>262</v>
      </c>
      <c r="B39" s="11">
        <v>4207</v>
      </c>
      <c r="C39" s="11">
        <v>5038</v>
      </c>
      <c r="D39" s="11">
        <v>16279</v>
      </c>
      <c r="E39" s="11">
        <v>89211</v>
      </c>
      <c r="F39" s="11">
        <v>65952</v>
      </c>
      <c r="G39" s="11">
        <v>108688</v>
      </c>
    </row>
    <row r="40" spans="1:7" x14ac:dyDescent="0.25">
      <c r="A40" s="5" t="s">
        <v>261</v>
      </c>
      <c r="B40" s="11">
        <v>257223</v>
      </c>
      <c r="C40" s="11">
        <v>291584</v>
      </c>
      <c r="D40" s="11">
        <v>388243</v>
      </c>
      <c r="E40" s="11">
        <v>641274</v>
      </c>
      <c r="F40" s="11">
        <v>698296</v>
      </c>
      <c r="G40" s="11">
        <v>740208</v>
      </c>
    </row>
    <row r="41" spans="1:7" x14ac:dyDescent="0.25">
      <c r="A41" s="10" t="s">
        <v>260</v>
      </c>
      <c r="B41" s="5"/>
      <c r="C41" s="5"/>
      <c r="D41" s="5"/>
      <c r="E41" s="5"/>
      <c r="F41" s="5"/>
      <c r="G41" s="5"/>
    </row>
    <row r="42" spans="1:7" x14ac:dyDescent="0.25">
      <c r="A42" s="5" t="s">
        <v>259</v>
      </c>
      <c r="B42" s="11">
        <v>205000</v>
      </c>
      <c r="C42" s="11">
        <v>180000</v>
      </c>
      <c r="D42" s="11">
        <v>771390</v>
      </c>
      <c r="E42" s="11">
        <v>2298027</v>
      </c>
      <c r="F42" s="11">
        <v>1640996</v>
      </c>
      <c r="G42" s="11">
        <v>1349339</v>
      </c>
    </row>
    <row r="43" spans="1:7" x14ac:dyDescent="0.25">
      <c r="A43" s="5" t="s">
        <v>258</v>
      </c>
      <c r="B43" s="11">
        <v>140148</v>
      </c>
      <c r="C43" s="11">
        <v>146401</v>
      </c>
      <c r="D43" s="11">
        <v>149237</v>
      </c>
      <c r="E43" s="11">
        <v>215119</v>
      </c>
      <c r="F43" s="11">
        <v>269769</v>
      </c>
      <c r="G43" s="11">
        <v>283406</v>
      </c>
    </row>
    <row r="44" spans="1:7" x14ac:dyDescent="0.25">
      <c r="A44" s="5" t="s">
        <v>257</v>
      </c>
      <c r="B44" s="9">
        <v>0</v>
      </c>
      <c r="C44" s="9">
        <v>0</v>
      </c>
      <c r="D44" s="11">
        <v>176</v>
      </c>
      <c r="E44" s="11">
        <v>302030</v>
      </c>
      <c r="F44" s="11">
        <v>12912</v>
      </c>
      <c r="G44" s="11">
        <v>4086</v>
      </c>
    </row>
    <row r="45" spans="1:7" x14ac:dyDescent="0.25">
      <c r="A45" s="5" t="s">
        <v>256</v>
      </c>
      <c r="B45" s="11">
        <v>4</v>
      </c>
      <c r="C45" s="11">
        <v>4131</v>
      </c>
      <c r="D45" s="11">
        <v>2372</v>
      </c>
      <c r="E45" s="11">
        <v>2579</v>
      </c>
      <c r="F45" s="11">
        <v>2767</v>
      </c>
      <c r="G45" s="11">
        <v>3948</v>
      </c>
    </row>
    <row r="46" spans="1:7" x14ac:dyDescent="0.25">
      <c r="A46" s="5" t="s">
        <v>255</v>
      </c>
      <c r="B46" s="11">
        <v>4522</v>
      </c>
      <c r="C46" s="11">
        <v>205974</v>
      </c>
      <c r="D46" s="11">
        <v>219568</v>
      </c>
      <c r="E46" s="11">
        <v>224837</v>
      </c>
      <c r="F46" s="11">
        <v>565171</v>
      </c>
      <c r="G46" s="11">
        <v>595434</v>
      </c>
    </row>
    <row r="47" spans="1:7" x14ac:dyDescent="0.25">
      <c r="A47" s="10" t="s">
        <v>254</v>
      </c>
      <c r="B47" s="5"/>
      <c r="C47" s="5"/>
      <c r="D47" s="5"/>
      <c r="E47" s="5"/>
      <c r="F47" s="5"/>
      <c r="G47" s="5"/>
    </row>
    <row r="48" spans="1:7" x14ac:dyDescent="0.25">
      <c r="A48" s="5" t="s">
        <v>253</v>
      </c>
      <c r="B48" s="11">
        <v>104</v>
      </c>
      <c r="C48" s="11">
        <v>105</v>
      </c>
      <c r="D48" s="11">
        <v>106</v>
      </c>
      <c r="E48" s="11">
        <v>110</v>
      </c>
      <c r="F48" s="11">
        <v>110</v>
      </c>
      <c r="G48" s="11">
        <v>110</v>
      </c>
    </row>
    <row r="49" spans="1:7" x14ac:dyDescent="0.25">
      <c r="A49" s="5" t="s">
        <v>252</v>
      </c>
      <c r="B49" s="11">
        <v>495903</v>
      </c>
      <c r="C49" s="11">
        <v>482385</v>
      </c>
      <c r="D49" s="11">
        <v>496036</v>
      </c>
      <c r="E49" s="11">
        <v>797614</v>
      </c>
      <c r="F49" s="11">
        <v>826685</v>
      </c>
      <c r="G49" s="11">
        <v>859904</v>
      </c>
    </row>
    <row r="50" spans="1:7" x14ac:dyDescent="0.25">
      <c r="A50" s="5" t="s">
        <v>251</v>
      </c>
      <c r="B50" s="11">
        <v>-546208</v>
      </c>
      <c r="C50" s="11">
        <v>-688849</v>
      </c>
      <c r="D50" s="11">
        <v>-1684262</v>
      </c>
      <c r="E50" s="11">
        <v>-1695501</v>
      </c>
      <c r="F50" s="11">
        <v>-1888869</v>
      </c>
      <c r="G50" s="11">
        <v>-2453473</v>
      </c>
    </row>
    <row r="51" spans="1:7" x14ac:dyDescent="0.25">
      <c r="A51" s="5" t="s">
        <v>250</v>
      </c>
      <c r="B51" s="11">
        <v>240485</v>
      </c>
      <c r="C51" s="11">
        <v>553346</v>
      </c>
      <c r="D51" s="11">
        <v>1279040</v>
      </c>
      <c r="E51" s="11">
        <v>1819199</v>
      </c>
      <c r="F51" s="11">
        <v>2611765</v>
      </c>
      <c r="G51" s="11">
        <v>3561836</v>
      </c>
    </row>
    <row r="52" spans="1:7" x14ac:dyDescent="0.25">
      <c r="A52" s="5" t="s">
        <v>249</v>
      </c>
      <c r="B52" s="11">
        <v>-58379</v>
      </c>
      <c r="C52" s="11">
        <v>-56354</v>
      </c>
      <c r="D52" s="11">
        <v>-76838</v>
      </c>
      <c r="E52" s="11">
        <v>-103491</v>
      </c>
      <c r="F52" s="11">
        <v>-95768</v>
      </c>
      <c r="G52" s="11">
        <v>-132645</v>
      </c>
    </row>
    <row r="53" spans="1:7" x14ac:dyDescent="0.25">
      <c r="A53" s="5" t="s">
        <v>248</v>
      </c>
      <c r="B53" s="11">
        <v>131905</v>
      </c>
      <c r="C53" s="11">
        <v>290633</v>
      </c>
      <c r="D53" s="11">
        <v>14082</v>
      </c>
      <c r="E53" s="11">
        <v>817931</v>
      </c>
      <c r="F53" s="11">
        <v>1453923</v>
      </c>
      <c r="G53" s="11">
        <v>1835732</v>
      </c>
    </row>
    <row r="54" spans="1:7" x14ac:dyDescent="0.25">
      <c r="A54" s="5" t="s">
        <v>247</v>
      </c>
      <c r="B54" s="11">
        <v>738802</v>
      </c>
      <c r="C54" s="11">
        <v>1118723</v>
      </c>
      <c r="D54" s="11">
        <v>1545068</v>
      </c>
      <c r="E54" s="11">
        <v>4501797</v>
      </c>
      <c r="F54" s="11">
        <v>4643834</v>
      </c>
      <c r="G54" s="11">
        <v>4812153</v>
      </c>
    </row>
    <row r="55" spans="1:7" x14ac:dyDescent="0.25">
      <c r="A55" s="5"/>
      <c r="B55">
        <f>'3 Statement and DCF Model'!F142</f>
        <v>606897</v>
      </c>
      <c r="C55">
        <f>'3 Statement and DCF Model'!G142</f>
        <v>828090</v>
      </c>
      <c r="D55">
        <f>'3 Statement and DCF Model'!H142</f>
        <v>1530986</v>
      </c>
      <c r="E55">
        <f>'3 Statement and DCF Model'!I142</f>
        <v>3683866</v>
      </c>
      <c r="F55">
        <f>'3 Statement and DCF Model'!J142</f>
        <v>3189911</v>
      </c>
      <c r="G55">
        <f>'3 Statement and DCF Model'!K142</f>
        <v>2976421</v>
      </c>
    </row>
    <row r="56" spans="1:7" x14ac:dyDescent="0.25">
      <c r="A56" s="2"/>
      <c r="B56" s="138">
        <f>SUM(B40:B46)</f>
        <v>606897</v>
      </c>
      <c r="C56" s="138">
        <f t="shared" ref="C56:G56" si="0">SUM(C40:C46)</f>
        <v>828090</v>
      </c>
      <c r="D56" s="138">
        <f t="shared" si="0"/>
        <v>1530986</v>
      </c>
      <c r="E56" s="138">
        <f t="shared" si="0"/>
        <v>3683866</v>
      </c>
      <c r="F56" s="138">
        <f t="shared" si="0"/>
        <v>3189911</v>
      </c>
      <c r="G56" s="138">
        <f t="shared" si="0"/>
        <v>2976421</v>
      </c>
    </row>
    <row r="57" spans="1:7" ht="102" customHeight="1" x14ac:dyDescent="0.25">
      <c r="A57" s="482" t="s">
        <v>37</v>
      </c>
      <c r="B57" s="482"/>
      <c r="C57" s="482"/>
      <c r="D57" s="482"/>
      <c r="E57" s="482"/>
      <c r="F57" s="482"/>
    </row>
  </sheetData>
  <mergeCells count="2">
    <mergeCell ref="A11:G11"/>
    <mergeCell ref="A57:F57"/>
  </mergeCells>
  <pageMargins left="0.7" right="0.7" top="0.75" bottom="0.75" header="0.3" footer="0.3"/>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0A7B6-AC32-4AE5-BB48-5E3FAFC6F046}">
  <sheetPr>
    <tabColor theme="8" tint="0.79998168889431442"/>
  </sheetPr>
  <dimension ref="A1:L8"/>
  <sheetViews>
    <sheetView showGridLines="0" workbookViewId="0">
      <selection sqref="A1:XFD1048576"/>
    </sheetView>
  </sheetViews>
  <sheetFormatPr defaultRowHeight="15" x14ac:dyDescent="0.25"/>
  <cols>
    <col min="1" max="1" width="48.5703125" customWidth="1"/>
  </cols>
  <sheetData>
    <row r="1" spans="1:12" ht="39.950000000000003" customHeight="1" x14ac:dyDescent="0.25">
      <c r="A1" s="3"/>
      <c r="B1" s="3"/>
      <c r="C1" s="3"/>
      <c r="D1" s="3"/>
    </row>
    <row r="2" spans="1:12" ht="30" customHeight="1" x14ac:dyDescent="0.3">
      <c r="A2" s="1" t="s">
        <v>1463</v>
      </c>
      <c r="B2" s="4"/>
      <c r="C2" s="4"/>
      <c r="D2" s="4"/>
      <c r="E2" s="4"/>
      <c r="F2" s="4"/>
      <c r="G2" s="4"/>
      <c r="H2" s="4"/>
      <c r="I2" s="4"/>
      <c r="J2" s="4"/>
      <c r="K2" s="4"/>
      <c r="L2" s="4"/>
    </row>
    <row r="3" spans="1:12" x14ac:dyDescent="0.25">
      <c r="A3" s="5"/>
    </row>
    <row r="4" spans="1:12" x14ac:dyDescent="0.25">
      <c r="A4" s="5" t="s">
        <v>907</v>
      </c>
    </row>
    <row r="5" spans="1:12" x14ac:dyDescent="0.25">
      <c r="A5" s="5"/>
    </row>
    <row r="6" spans="1:12" x14ac:dyDescent="0.25">
      <c r="A6" s="10" t="s">
        <v>1462</v>
      </c>
    </row>
    <row r="7" spans="1:12" x14ac:dyDescent="0.25">
      <c r="A7" s="5"/>
    </row>
    <row r="8" spans="1:12" x14ac:dyDescent="0.25">
      <c r="A8" s="5"/>
    </row>
  </sheetData>
  <pageMargins left="0.7" right="0.7" top="0.75" bottom="0.75" header="0.3" footer="0.3"/>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C60FF-7BC7-4FA3-BDC2-D51382DA90DF}">
  <sheetPr>
    <tabColor theme="8" tint="0.79998168889431442"/>
  </sheetPr>
  <dimension ref="A1:E272"/>
  <sheetViews>
    <sheetView showGridLines="0" zoomScale="78" workbookViewId="0">
      <selection activeCell="A5" sqref="A5"/>
    </sheetView>
  </sheetViews>
  <sheetFormatPr defaultRowHeight="15" x14ac:dyDescent="0.25"/>
  <cols>
    <col min="1" max="1" width="100.7109375" customWidth="1"/>
    <col min="2" max="5" width="16.140625" customWidth="1"/>
  </cols>
  <sheetData>
    <row r="1" spans="1:5" ht="39.950000000000003" customHeight="1" x14ac:dyDescent="0.25">
      <c r="A1" s="3"/>
      <c r="B1" s="3"/>
    </row>
    <row r="2" spans="1:5" ht="30" customHeight="1" x14ac:dyDescent="0.3">
      <c r="A2" s="1" t="s">
        <v>396</v>
      </c>
      <c r="B2" s="1"/>
      <c r="C2" s="1"/>
      <c r="D2" s="1"/>
      <c r="E2" s="1"/>
    </row>
    <row r="3" spans="1:5" x14ac:dyDescent="0.25">
      <c r="A3" s="5" t="s">
        <v>395</v>
      </c>
    </row>
    <row r="5" spans="1:5" x14ac:dyDescent="0.25">
      <c r="A5" s="5" t="s">
        <v>394</v>
      </c>
    </row>
    <row r="6" spans="1:5" x14ac:dyDescent="0.25">
      <c r="A6" s="5" t="s">
        <v>393</v>
      </c>
    </row>
    <row r="7" spans="1:5" x14ac:dyDescent="0.25">
      <c r="A7" s="5" t="s">
        <v>392</v>
      </c>
    </row>
    <row r="8" spans="1:5" x14ac:dyDescent="0.25">
      <c r="A8" s="5" t="s">
        <v>391</v>
      </c>
    </row>
    <row r="9" spans="1:5" x14ac:dyDescent="0.25">
      <c r="A9" s="5" t="s">
        <v>390</v>
      </c>
    </row>
    <row r="10" spans="1:5" x14ac:dyDescent="0.25">
      <c r="A10" s="5" t="s">
        <v>1322</v>
      </c>
    </row>
    <row r="11" spans="1:5" x14ac:dyDescent="0.25">
      <c r="A11" s="5" t="s">
        <v>389</v>
      </c>
    </row>
    <row r="12" spans="1:5" x14ac:dyDescent="0.25">
      <c r="A12" s="5" t="s">
        <v>388</v>
      </c>
    </row>
    <row r="13" spans="1:5" x14ac:dyDescent="0.25">
      <c r="A13" s="5" t="s">
        <v>1323</v>
      </c>
    </row>
    <row r="14" spans="1:5" x14ac:dyDescent="0.25">
      <c r="A14" s="5" t="s">
        <v>1317</v>
      </c>
    </row>
    <row r="15" spans="1:5" x14ac:dyDescent="0.25">
      <c r="A15" s="5" t="s">
        <v>387</v>
      </c>
      <c r="B15" s="5"/>
      <c r="C15" s="5"/>
      <c r="D15" s="5"/>
      <c r="E15" s="5"/>
    </row>
    <row r="16" spans="1:5" x14ac:dyDescent="0.25">
      <c r="A16" s="2"/>
      <c r="B16" s="2"/>
      <c r="C16" s="2"/>
      <c r="D16" s="2"/>
      <c r="E16" s="2"/>
    </row>
    <row r="17" spans="1:5" x14ac:dyDescent="0.25">
      <c r="A17" s="2"/>
      <c r="B17" s="2"/>
      <c r="C17" s="2"/>
      <c r="D17" s="2"/>
      <c r="E17" s="2"/>
    </row>
    <row r="18" spans="1:5" ht="15" customHeight="1" x14ac:dyDescent="0.25">
      <c r="A18" s="7" t="s">
        <v>386</v>
      </c>
      <c r="B18" s="7" t="s">
        <v>372</v>
      </c>
      <c r="C18" s="7" t="s">
        <v>371</v>
      </c>
      <c r="D18" s="7" t="s">
        <v>370</v>
      </c>
      <c r="E18" s="7" t="s">
        <v>369</v>
      </c>
    </row>
    <row r="19" spans="1:5" ht="15" customHeight="1" x14ac:dyDescent="0.25">
      <c r="A19" s="22" t="s">
        <v>385</v>
      </c>
      <c r="B19" s="5"/>
      <c r="C19" s="5"/>
    </row>
    <row r="20" spans="1:5" x14ac:dyDescent="0.25">
      <c r="A20" s="2" t="s">
        <v>384</v>
      </c>
      <c r="B20" s="18">
        <v>13.17</v>
      </c>
      <c r="C20" s="18">
        <v>12.61</v>
      </c>
      <c r="D20" s="18">
        <v>13.08</v>
      </c>
      <c r="E20" s="18">
        <v>12.4</v>
      </c>
    </row>
    <row r="21" spans="1:5" ht="15" customHeight="1" x14ac:dyDescent="0.25">
      <c r="A21" s="2" t="s">
        <v>332</v>
      </c>
      <c r="B21" s="18">
        <v>13.17</v>
      </c>
      <c r="C21" s="18">
        <v>12.61</v>
      </c>
      <c r="D21" s="18">
        <v>13.08</v>
      </c>
      <c r="E21" s="18">
        <v>12.4</v>
      </c>
    </row>
    <row r="22" spans="1:5" x14ac:dyDescent="0.25">
      <c r="A22" s="2" t="s">
        <v>1318</v>
      </c>
      <c r="B22" s="18">
        <v>12.9</v>
      </c>
      <c r="C22" s="18">
        <v>12.61</v>
      </c>
      <c r="D22" s="18">
        <v>13.08</v>
      </c>
      <c r="E22" s="18">
        <v>12.4</v>
      </c>
    </row>
    <row r="23" spans="1:5" x14ac:dyDescent="0.25">
      <c r="A23" s="2" t="s">
        <v>331</v>
      </c>
      <c r="B23" s="18">
        <v>12.9</v>
      </c>
      <c r="C23" s="18">
        <v>12.73</v>
      </c>
      <c r="D23" s="18">
        <v>13.2</v>
      </c>
      <c r="E23" s="18">
        <v>12.59</v>
      </c>
    </row>
    <row r="24" spans="1:5" x14ac:dyDescent="0.25">
      <c r="A24" s="2" t="s">
        <v>330</v>
      </c>
      <c r="B24" s="18">
        <v>12.96</v>
      </c>
      <c r="C24" s="18">
        <v>13.24</v>
      </c>
      <c r="D24" s="18">
        <v>14.38</v>
      </c>
      <c r="E24" s="18">
        <v>13.91</v>
      </c>
    </row>
    <row r="25" spans="1:5" x14ac:dyDescent="0.25">
      <c r="A25" s="2" t="s">
        <v>329</v>
      </c>
      <c r="B25" s="18">
        <v>12.79</v>
      </c>
      <c r="C25" s="18">
        <v>10.75</v>
      </c>
      <c r="D25" s="18">
        <v>10.45</v>
      </c>
      <c r="E25" s="18">
        <v>10.5</v>
      </c>
    </row>
    <row r="26" spans="1:5" x14ac:dyDescent="0.25">
      <c r="A26" s="2" t="s">
        <v>328</v>
      </c>
      <c r="B26" s="104">
        <v>4.326E-2</v>
      </c>
      <c r="C26" s="104">
        <v>0.5827</v>
      </c>
      <c r="D26" s="104">
        <v>1.0623899999999999</v>
      </c>
      <c r="E26" s="104">
        <v>1.3075000000000001</v>
      </c>
    </row>
    <row r="27" spans="1:5" ht="15" customHeight="1" x14ac:dyDescent="0.25">
      <c r="A27" s="2" t="s">
        <v>1324</v>
      </c>
      <c r="B27" s="18" t="s">
        <v>379</v>
      </c>
      <c r="C27" s="18" t="s">
        <v>367</v>
      </c>
      <c r="D27" s="18" t="s">
        <v>367</v>
      </c>
      <c r="E27" s="18" t="s">
        <v>335</v>
      </c>
    </row>
    <row r="28" spans="1:5" ht="15" customHeight="1" x14ac:dyDescent="0.25">
      <c r="A28" s="2" t="s">
        <v>326</v>
      </c>
      <c r="B28" s="18" t="s">
        <v>325</v>
      </c>
      <c r="C28" s="18" t="s">
        <v>325</v>
      </c>
      <c r="D28" s="18" t="s">
        <v>325</v>
      </c>
      <c r="E28" s="18" t="s">
        <v>325</v>
      </c>
    </row>
    <row r="29" spans="1:5" x14ac:dyDescent="0.25">
      <c r="A29" s="2" t="s">
        <v>378</v>
      </c>
      <c r="B29" s="18">
        <v>15.88</v>
      </c>
      <c r="C29" s="18">
        <v>11.96</v>
      </c>
      <c r="D29" s="18">
        <v>12.86</v>
      </c>
      <c r="E29" s="18">
        <v>12.85</v>
      </c>
    </row>
    <row r="30" spans="1:5" ht="15" customHeight="1" x14ac:dyDescent="0.25">
      <c r="A30" s="2" t="s">
        <v>332</v>
      </c>
      <c r="B30" s="18">
        <v>15.88</v>
      </c>
      <c r="C30" s="18">
        <v>11.96</v>
      </c>
      <c r="D30" s="18">
        <v>12.86</v>
      </c>
      <c r="E30" s="18">
        <v>12.85</v>
      </c>
    </row>
    <row r="31" spans="1:5" x14ac:dyDescent="0.25">
      <c r="A31" s="2" t="s">
        <v>1318</v>
      </c>
      <c r="B31" s="18">
        <v>12.09</v>
      </c>
      <c r="C31" s="18">
        <v>11.96</v>
      </c>
      <c r="D31" s="18">
        <v>12.86</v>
      </c>
      <c r="E31" s="18">
        <v>12.85</v>
      </c>
    </row>
    <row r="32" spans="1:5" x14ac:dyDescent="0.25">
      <c r="A32" s="2" t="s">
        <v>331</v>
      </c>
      <c r="B32" s="18">
        <v>11.85</v>
      </c>
      <c r="C32" s="18">
        <v>12</v>
      </c>
      <c r="D32" s="18">
        <v>12.82</v>
      </c>
      <c r="E32" s="18">
        <v>12.72</v>
      </c>
    </row>
    <row r="33" spans="1:5" x14ac:dyDescent="0.25">
      <c r="A33" s="2" t="s">
        <v>330</v>
      </c>
      <c r="B33" s="18">
        <v>12.9</v>
      </c>
      <c r="C33" s="18">
        <v>13.07</v>
      </c>
      <c r="D33" s="18">
        <v>14.38</v>
      </c>
      <c r="E33" s="18">
        <v>13.91</v>
      </c>
    </row>
    <row r="34" spans="1:5" x14ac:dyDescent="0.25">
      <c r="A34" s="2" t="s">
        <v>329</v>
      </c>
      <c r="B34" s="18">
        <v>11.78</v>
      </c>
      <c r="C34" s="18">
        <v>10.75</v>
      </c>
      <c r="D34" s="18">
        <v>11.3</v>
      </c>
      <c r="E34" s="18">
        <v>11.93</v>
      </c>
    </row>
    <row r="35" spans="1:5" x14ac:dyDescent="0.25">
      <c r="A35" s="2" t="s">
        <v>328</v>
      </c>
      <c r="B35" s="104">
        <v>0.38995999999999997</v>
      </c>
      <c r="C35" s="104">
        <v>0.83128000000000002</v>
      </c>
      <c r="D35" s="104">
        <v>0.98590999999999995</v>
      </c>
      <c r="E35" s="104">
        <v>0.81381000000000003</v>
      </c>
    </row>
    <row r="36" spans="1:5" ht="15" customHeight="1" x14ac:dyDescent="0.25">
      <c r="A36" s="2" t="s">
        <v>1324</v>
      </c>
      <c r="B36" s="18" t="s">
        <v>342</v>
      </c>
      <c r="C36" s="18" t="s">
        <v>335</v>
      </c>
      <c r="D36" s="18" t="s">
        <v>336</v>
      </c>
      <c r="E36" s="18" t="s">
        <v>334</v>
      </c>
    </row>
    <row r="37" spans="1:5" ht="15" customHeight="1" x14ac:dyDescent="0.25">
      <c r="A37" s="2" t="s">
        <v>326</v>
      </c>
      <c r="B37" s="18" t="s">
        <v>325</v>
      </c>
      <c r="C37" s="18" t="s">
        <v>325</v>
      </c>
      <c r="D37" s="18" t="s">
        <v>325</v>
      </c>
      <c r="E37" s="18" t="s">
        <v>325</v>
      </c>
    </row>
    <row r="38" spans="1:5" x14ac:dyDescent="0.25">
      <c r="A38" s="2" t="s">
        <v>1319</v>
      </c>
      <c r="B38" s="18">
        <v>14.34</v>
      </c>
      <c r="C38" s="18">
        <v>13.57</v>
      </c>
      <c r="D38" s="18">
        <v>11.93</v>
      </c>
      <c r="E38" s="18">
        <v>12.08</v>
      </c>
    </row>
    <row r="39" spans="1:5" ht="15" customHeight="1" x14ac:dyDescent="0.25">
      <c r="A39" s="2" t="s">
        <v>332</v>
      </c>
      <c r="B39" s="18">
        <v>14.34</v>
      </c>
      <c r="C39" s="18">
        <v>13.57</v>
      </c>
      <c r="D39" s="18">
        <v>11.93</v>
      </c>
      <c r="E39" s="18">
        <v>12.08</v>
      </c>
    </row>
    <row r="40" spans="1:5" x14ac:dyDescent="0.25">
      <c r="A40" s="2" t="s">
        <v>1318</v>
      </c>
      <c r="B40" s="18">
        <v>13.89</v>
      </c>
      <c r="C40" s="18">
        <v>13.57</v>
      </c>
      <c r="D40" s="18">
        <v>11.93</v>
      </c>
      <c r="E40" s="18">
        <v>12.08</v>
      </c>
    </row>
    <row r="41" spans="1:5" x14ac:dyDescent="0.25">
      <c r="A41" s="2" t="s">
        <v>331</v>
      </c>
      <c r="B41" s="18">
        <v>13.89</v>
      </c>
      <c r="C41" s="18">
        <v>13.57</v>
      </c>
      <c r="D41" s="18">
        <v>11.93</v>
      </c>
      <c r="E41" s="18">
        <v>12.08</v>
      </c>
    </row>
    <row r="42" spans="1:5" x14ac:dyDescent="0.25">
      <c r="A42" s="2" t="s">
        <v>330</v>
      </c>
      <c r="B42" s="18">
        <v>13.89</v>
      </c>
      <c r="C42" s="18">
        <v>13.57</v>
      </c>
      <c r="D42" s="18">
        <v>11.93</v>
      </c>
      <c r="E42" s="18">
        <v>12.08</v>
      </c>
    </row>
    <row r="43" spans="1:5" x14ac:dyDescent="0.25">
      <c r="A43" s="2" t="s">
        <v>329</v>
      </c>
      <c r="B43" s="18">
        <v>13.89</v>
      </c>
      <c r="C43" s="18">
        <v>13.57</v>
      </c>
      <c r="D43" s="18">
        <v>11.93</v>
      </c>
      <c r="E43" s="18">
        <v>12.08</v>
      </c>
    </row>
    <row r="44" spans="1:5" x14ac:dyDescent="0.25">
      <c r="A44" s="2" t="s">
        <v>328</v>
      </c>
      <c r="B44" s="104">
        <v>0</v>
      </c>
      <c r="C44" s="104">
        <v>0</v>
      </c>
      <c r="D44" s="104">
        <v>0</v>
      </c>
      <c r="E44" s="104">
        <v>0</v>
      </c>
    </row>
    <row r="45" spans="1:5" ht="15" customHeight="1" x14ac:dyDescent="0.25">
      <c r="A45" s="2" t="s">
        <v>1324</v>
      </c>
      <c r="B45" s="18" t="s">
        <v>327</v>
      </c>
      <c r="C45" s="18" t="s">
        <v>327</v>
      </c>
      <c r="D45" s="18" t="s">
        <v>327</v>
      </c>
      <c r="E45" s="18" t="s">
        <v>327</v>
      </c>
    </row>
    <row r="46" spans="1:5" ht="15" customHeight="1" x14ac:dyDescent="0.25">
      <c r="A46" s="2" t="s">
        <v>326</v>
      </c>
      <c r="B46" s="18" t="s">
        <v>325</v>
      </c>
      <c r="C46" s="18" t="s">
        <v>325</v>
      </c>
      <c r="D46" s="18" t="s">
        <v>325</v>
      </c>
      <c r="E46" s="18" t="s">
        <v>325</v>
      </c>
    </row>
    <row r="47" spans="1:5" ht="15" customHeight="1" x14ac:dyDescent="0.25">
      <c r="A47" s="2" t="s">
        <v>377</v>
      </c>
      <c r="B47" s="18">
        <v>0</v>
      </c>
      <c r="C47" s="18">
        <v>0</v>
      </c>
      <c r="D47" s="18">
        <v>0</v>
      </c>
      <c r="E47" s="18">
        <v>0</v>
      </c>
    </row>
    <row r="48" spans="1:5" ht="15" customHeight="1" x14ac:dyDescent="0.25">
      <c r="A48" s="2" t="s">
        <v>332</v>
      </c>
      <c r="B48" s="18">
        <v>0</v>
      </c>
      <c r="C48" s="18">
        <v>0</v>
      </c>
      <c r="D48" s="18">
        <v>0</v>
      </c>
      <c r="E48" s="18">
        <v>0</v>
      </c>
    </row>
    <row r="49" spans="1:5" x14ac:dyDescent="0.25">
      <c r="A49" s="2" t="s">
        <v>1318</v>
      </c>
      <c r="B49" s="18">
        <v>0</v>
      </c>
      <c r="C49" s="18">
        <v>0</v>
      </c>
      <c r="D49" s="18">
        <v>0</v>
      </c>
      <c r="E49" s="18">
        <v>0</v>
      </c>
    </row>
    <row r="50" spans="1:5" x14ac:dyDescent="0.25">
      <c r="A50" s="2" t="s">
        <v>331</v>
      </c>
      <c r="B50" s="18">
        <v>0</v>
      </c>
      <c r="C50" s="18">
        <v>0</v>
      </c>
      <c r="D50" s="18">
        <v>0</v>
      </c>
      <c r="E50" s="18">
        <v>0</v>
      </c>
    </row>
    <row r="51" spans="1:5" x14ac:dyDescent="0.25">
      <c r="A51" s="2" t="s">
        <v>330</v>
      </c>
      <c r="B51" s="18">
        <v>0</v>
      </c>
      <c r="C51" s="18">
        <v>0</v>
      </c>
      <c r="D51" s="18">
        <v>0</v>
      </c>
      <c r="E51" s="18">
        <v>0</v>
      </c>
    </row>
    <row r="52" spans="1:5" x14ac:dyDescent="0.25">
      <c r="A52" s="2" t="s">
        <v>329</v>
      </c>
      <c r="B52" s="18">
        <v>0</v>
      </c>
      <c r="C52" s="18">
        <v>0</v>
      </c>
      <c r="D52" s="18">
        <v>0</v>
      </c>
      <c r="E52" s="18">
        <v>0</v>
      </c>
    </row>
    <row r="53" spans="1:5" x14ac:dyDescent="0.25">
      <c r="A53" s="2" t="s">
        <v>328</v>
      </c>
      <c r="B53" s="104">
        <v>0</v>
      </c>
      <c r="C53" s="104">
        <v>0</v>
      </c>
      <c r="D53" s="104">
        <v>0</v>
      </c>
      <c r="E53" s="104">
        <v>0</v>
      </c>
    </row>
    <row r="54" spans="1:5" ht="15" customHeight="1" x14ac:dyDescent="0.25">
      <c r="A54" s="2" t="s">
        <v>1324</v>
      </c>
      <c r="B54" s="18" t="s">
        <v>334</v>
      </c>
      <c r="C54" s="18" t="s">
        <v>334</v>
      </c>
      <c r="D54" s="18" t="s">
        <v>334</v>
      </c>
      <c r="E54" s="18" t="s">
        <v>356</v>
      </c>
    </row>
    <row r="55" spans="1:5" ht="15" customHeight="1" x14ac:dyDescent="0.25">
      <c r="A55" s="2" t="s">
        <v>326</v>
      </c>
      <c r="B55" s="18" t="s">
        <v>325</v>
      </c>
      <c r="C55" s="18" t="s">
        <v>325</v>
      </c>
      <c r="D55" s="18" t="s">
        <v>325</v>
      </c>
      <c r="E55" s="18" t="s">
        <v>325</v>
      </c>
    </row>
    <row r="56" spans="1:5" ht="15" customHeight="1" x14ac:dyDescent="0.25">
      <c r="A56" s="2" t="s">
        <v>1325</v>
      </c>
      <c r="B56" s="18">
        <v>-11.55</v>
      </c>
      <c r="C56" s="18">
        <v>-1.57</v>
      </c>
      <c r="D56" s="18">
        <v>9.24</v>
      </c>
      <c r="E56" s="18" t="s">
        <v>23</v>
      </c>
    </row>
    <row r="57" spans="1:5" ht="15" customHeight="1" x14ac:dyDescent="0.25">
      <c r="A57" s="2" t="s">
        <v>332</v>
      </c>
      <c r="B57" s="18">
        <v>-11.55</v>
      </c>
      <c r="C57" s="18">
        <v>-1.57</v>
      </c>
      <c r="D57" s="18">
        <v>9.24</v>
      </c>
      <c r="E57" s="18" t="s">
        <v>23</v>
      </c>
    </row>
    <row r="58" spans="1:5" x14ac:dyDescent="0.25">
      <c r="A58" s="2" t="s">
        <v>1318</v>
      </c>
      <c r="B58" s="18">
        <v>-11.11</v>
      </c>
      <c r="C58" s="18">
        <v>-1.57</v>
      </c>
      <c r="D58" s="18">
        <v>9.24</v>
      </c>
      <c r="E58" s="18" t="s">
        <v>23</v>
      </c>
    </row>
    <row r="59" spans="1:5" x14ac:dyDescent="0.25">
      <c r="A59" s="2" t="s">
        <v>331</v>
      </c>
      <c r="B59" s="18">
        <v>-11.11</v>
      </c>
      <c r="C59" s="18">
        <v>-1.57</v>
      </c>
      <c r="D59" s="18">
        <v>9.24</v>
      </c>
      <c r="E59" s="18" t="s">
        <v>23</v>
      </c>
    </row>
    <row r="60" spans="1:5" x14ac:dyDescent="0.25">
      <c r="A60" s="2" t="s">
        <v>330</v>
      </c>
      <c r="B60" s="18">
        <v>-11.11</v>
      </c>
      <c r="C60" s="18">
        <v>-1.57</v>
      </c>
      <c r="D60" s="18">
        <v>9.24</v>
      </c>
      <c r="E60" s="18" t="s">
        <v>23</v>
      </c>
    </row>
    <row r="61" spans="1:5" x14ac:dyDescent="0.25">
      <c r="A61" s="2" t="s">
        <v>329</v>
      </c>
      <c r="B61" s="18">
        <v>-11.11</v>
      </c>
      <c r="C61" s="18">
        <v>-1.57</v>
      </c>
      <c r="D61" s="18">
        <v>9.24</v>
      </c>
      <c r="E61" s="18" t="s">
        <v>23</v>
      </c>
    </row>
    <row r="62" spans="1:5" x14ac:dyDescent="0.25">
      <c r="A62" s="2" t="s">
        <v>328</v>
      </c>
      <c r="B62" s="104">
        <v>0</v>
      </c>
      <c r="C62" s="104">
        <v>0</v>
      </c>
      <c r="D62" s="104">
        <v>0</v>
      </c>
      <c r="E62" s="18" t="s">
        <v>23</v>
      </c>
    </row>
    <row r="63" spans="1:5" ht="15" customHeight="1" x14ac:dyDescent="0.25">
      <c r="A63" s="2" t="s">
        <v>1324</v>
      </c>
      <c r="B63" s="18" t="s">
        <v>327</v>
      </c>
      <c r="C63" s="18" t="s">
        <v>327</v>
      </c>
      <c r="D63" s="18" t="s">
        <v>327</v>
      </c>
      <c r="E63" s="18" t="s">
        <v>23</v>
      </c>
    </row>
    <row r="64" spans="1:5" ht="15" customHeight="1" x14ac:dyDescent="0.25">
      <c r="A64" s="2" t="s">
        <v>326</v>
      </c>
      <c r="B64" s="18" t="s">
        <v>325</v>
      </c>
      <c r="C64" s="18" t="s">
        <v>325</v>
      </c>
      <c r="D64" s="18" t="s">
        <v>325</v>
      </c>
      <c r="E64" s="18" t="s">
        <v>23</v>
      </c>
    </row>
    <row r="65" spans="1:5" ht="15" customHeight="1" x14ac:dyDescent="0.25">
      <c r="A65" s="2" t="s">
        <v>376</v>
      </c>
      <c r="B65" s="18">
        <v>32.49</v>
      </c>
      <c r="C65" s="18">
        <v>38.1</v>
      </c>
      <c r="D65" s="18">
        <v>44.55</v>
      </c>
      <c r="E65" s="18">
        <v>45.63</v>
      </c>
    </row>
    <row r="66" spans="1:5" ht="15" customHeight="1" x14ac:dyDescent="0.25">
      <c r="A66" s="2" t="s">
        <v>332</v>
      </c>
      <c r="B66" s="18">
        <v>32.49</v>
      </c>
      <c r="C66" s="18">
        <v>38.1</v>
      </c>
      <c r="D66" s="18">
        <v>44.55</v>
      </c>
      <c r="E66" s="18">
        <v>45.63</v>
      </c>
    </row>
    <row r="67" spans="1:5" x14ac:dyDescent="0.25">
      <c r="A67" s="2" t="s">
        <v>1318</v>
      </c>
      <c r="B67" s="18">
        <v>30.4</v>
      </c>
      <c r="C67" s="18">
        <v>38.1</v>
      </c>
      <c r="D67" s="18">
        <v>44.55</v>
      </c>
      <c r="E67" s="18">
        <v>45.63</v>
      </c>
    </row>
    <row r="68" spans="1:5" x14ac:dyDescent="0.25">
      <c r="A68" s="2" t="s">
        <v>331</v>
      </c>
      <c r="B68" s="18">
        <v>30.4</v>
      </c>
      <c r="C68" s="18">
        <v>36.72</v>
      </c>
      <c r="D68" s="18">
        <v>41.32</v>
      </c>
      <c r="E68" s="18">
        <v>45.63</v>
      </c>
    </row>
    <row r="69" spans="1:5" x14ac:dyDescent="0.25">
      <c r="A69" s="2" t="s">
        <v>330</v>
      </c>
      <c r="B69" s="18">
        <v>30.46</v>
      </c>
      <c r="C69" s="18">
        <v>42.49</v>
      </c>
      <c r="D69" s="18">
        <v>53.82</v>
      </c>
      <c r="E69" s="18">
        <v>48.86</v>
      </c>
    </row>
    <row r="70" spans="1:5" x14ac:dyDescent="0.25">
      <c r="A70" s="2" t="s">
        <v>329</v>
      </c>
      <c r="B70" s="18">
        <v>30.34</v>
      </c>
      <c r="C70" s="18">
        <v>35.1</v>
      </c>
      <c r="D70" s="18">
        <v>38.5</v>
      </c>
      <c r="E70" s="18">
        <v>42.4</v>
      </c>
    </row>
    <row r="71" spans="1:5" x14ac:dyDescent="0.25">
      <c r="A71" s="2" t="s">
        <v>328</v>
      </c>
      <c r="B71" s="104">
        <v>4.7980000000000002E-2</v>
      </c>
      <c r="C71" s="104">
        <v>3.1710699999999998</v>
      </c>
      <c r="D71" s="104">
        <v>6.6579899999999999</v>
      </c>
      <c r="E71" s="104">
        <v>3.2309999999999999</v>
      </c>
    </row>
    <row r="72" spans="1:5" ht="15" customHeight="1" x14ac:dyDescent="0.25">
      <c r="A72" s="2" t="s">
        <v>1324</v>
      </c>
      <c r="B72" s="18" t="s">
        <v>334</v>
      </c>
      <c r="C72" s="18" t="s">
        <v>334</v>
      </c>
      <c r="D72" s="18" t="s">
        <v>334</v>
      </c>
      <c r="E72" s="18" t="s">
        <v>356</v>
      </c>
    </row>
    <row r="73" spans="1:5" ht="15" customHeight="1" x14ac:dyDescent="0.25">
      <c r="A73" s="2" t="s">
        <v>326</v>
      </c>
      <c r="B73" s="18" t="s">
        <v>325</v>
      </c>
      <c r="C73" s="18" t="s">
        <v>325</v>
      </c>
      <c r="D73" s="18" t="s">
        <v>325</v>
      </c>
      <c r="E73" s="18" t="s">
        <v>325</v>
      </c>
    </row>
    <row r="74" spans="1:5" ht="15" customHeight="1" x14ac:dyDescent="0.25">
      <c r="A74" s="2" t="s">
        <v>375</v>
      </c>
      <c r="B74" s="18">
        <v>16.59</v>
      </c>
      <c r="C74" s="18">
        <v>14.76</v>
      </c>
      <c r="D74" s="18">
        <v>14.97</v>
      </c>
      <c r="E74" s="18">
        <v>14.55</v>
      </c>
    </row>
    <row r="75" spans="1:5" ht="15" customHeight="1" x14ac:dyDescent="0.25">
      <c r="A75" s="2" t="s">
        <v>332</v>
      </c>
      <c r="B75" s="18">
        <v>16.59</v>
      </c>
      <c r="C75" s="18">
        <v>14.76</v>
      </c>
      <c r="D75" s="18">
        <v>14.97</v>
      </c>
      <c r="E75" s="18">
        <v>14.55</v>
      </c>
    </row>
    <row r="76" spans="1:5" x14ac:dyDescent="0.25">
      <c r="A76" s="2" t="s">
        <v>1318</v>
      </c>
      <c r="B76" s="18">
        <v>14.47</v>
      </c>
      <c r="C76" s="18">
        <v>14.76</v>
      </c>
      <c r="D76" s="18">
        <v>14.97</v>
      </c>
      <c r="E76" s="18">
        <v>14.55</v>
      </c>
    </row>
    <row r="77" spans="1:5" x14ac:dyDescent="0.25">
      <c r="A77" s="2" t="s">
        <v>331</v>
      </c>
      <c r="B77" s="18">
        <v>14.64</v>
      </c>
      <c r="C77" s="18">
        <v>15.05</v>
      </c>
      <c r="D77" s="18">
        <v>14.35</v>
      </c>
      <c r="E77" s="18">
        <v>14.55</v>
      </c>
    </row>
    <row r="78" spans="1:5" x14ac:dyDescent="0.25">
      <c r="A78" s="2" t="s">
        <v>330</v>
      </c>
      <c r="B78" s="18">
        <v>15.1</v>
      </c>
      <c r="C78" s="18">
        <v>16.27</v>
      </c>
      <c r="D78" s="18">
        <v>17.89</v>
      </c>
      <c r="E78" s="18">
        <v>15.14</v>
      </c>
    </row>
    <row r="79" spans="1:5" x14ac:dyDescent="0.25">
      <c r="A79" s="2" t="s">
        <v>329</v>
      </c>
      <c r="B79" s="18">
        <v>13.48</v>
      </c>
      <c r="C79" s="18">
        <v>12.69</v>
      </c>
      <c r="D79" s="18">
        <v>13.28</v>
      </c>
      <c r="E79" s="18">
        <v>13.96</v>
      </c>
    </row>
    <row r="80" spans="1:5" x14ac:dyDescent="0.25">
      <c r="A80" s="2" t="s">
        <v>328</v>
      </c>
      <c r="B80" s="104">
        <v>0.60116999999999998</v>
      </c>
      <c r="C80" s="104">
        <v>1.4964200000000001</v>
      </c>
      <c r="D80" s="104">
        <v>1.74499</v>
      </c>
      <c r="E80" s="104">
        <v>0.59</v>
      </c>
    </row>
    <row r="81" spans="1:5" ht="15" customHeight="1" x14ac:dyDescent="0.25">
      <c r="A81" s="2" t="s">
        <v>1324</v>
      </c>
      <c r="B81" s="18" t="s">
        <v>335</v>
      </c>
      <c r="C81" s="18" t="s">
        <v>335</v>
      </c>
      <c r="D81" s="18" t="s">
        <v>335</v>
      </c>
      <c r="E81" s="18" t="s">
        <v>356</v>
      </c>
    </row>
    <row r="82" spans="1:5" ht="15" customHeight="1" x14ac:dyDescent="0.25">
      <c r="A82" s="2" t="s">
        <v>326</v>
      </c>
      <c r="B82" s="18" t="s">
        <v>325</v>
      </c>
      <c r="C82" s="18" t="s">
        <v>325</v>
      </c>
      <c r="D82" s="18" t="s">
        <v>325</v>
      </c>
      <c r="E82" s="18" t="s">
        <v>325</v>
      </c>
    </row>
    <row r="83" spans="1:5" ht="15" customHeight="1" x14ac:dyDescent="0.25">
      <c r="A83" s="2" t="s">
        <v>374</v>
      </c>
      <c r="B83" s="139">
        <v>58027</v>
      </c>
      <c r="C83" s="139">
        <v>56192</v>
      </c>
      <c r="D83" s="139">
        <v>54852.38</v>
      </c>
      <c r="E83" s="139">
        <v>54264</v>
      </c>
    </row>
    <row r="84" spans="1:5" ht="15" customHeight="1" x14ac:dyDescent="0.25">
      <c r="A84" s="2" t="s">
        <v>332</v>
      </c>
      <c r="B84" s="139">
        <v>58027</v>
      </c>
      <c r="C84" s="139">
        <v>56192</v>
      </c>
      <c r="D84" s="139">
        <v>54852.38</v>
      </c>
      <c r="E84" s="139">
        <v>54264</v>
      </c>
    </row>
    <row r="85" spans="1:5" x14ac:dyDescent="0.25">
      <c r="A85" s="2" t="s">
        <v>1318</v>
      </c>
      <c r="B85" s="139">
        <v>59974.55</v>
      </c>
      <c r="C85" s="139">
        <v>56192</v>
      </c>
      <c r="D85" s="139">
        <v>54852.38</v>
      </c>
      <c r="E85" s="139">
        <v>54264</v>
      </c>
    </row>
    <row r="86" spans="1:5" x14ac:dyDescent="0.25">
      <c r="A86" s="2" t="s">
        <v>331</v>
      </c>
      <c r="B86" s="139">
        <v>60000</v>
      </c>
      <c r="C86" s="139">
        <v>56450</v>
      </c>
      <c r="D86" s="139">
        <v>55159.5</v>
      </c>
      <c r="E86" s="139">
        <v>54264</v>
      </c>
    </row>
    <row r="87" spans="1:5" x14ac:dyDescent="0.25">
      <c r="A87" s="2" t="s">
        <v>330</v>
      </c>
      <c r="B87" s="139">
        <v>60200</v>
      </c>
      <c r="C87" s="139">
        <v>56710</v>
      </c>
      <c r="D87" s="139">
        <v>56500</v>
      </c>
      <c r="E87" s="139">
        <v>56000</v>
      </c>
    </row>
    <row r="88" spans="1:5" x14ac:dyDescent="0.25">
      <c r="A88" s="2" t="s">
        <v>329</v>
      </c>
      <c r="B88" s="139">
        <v>59500</v>
      </c>
      <c r="C88" s="139">
        <v>54800</v>
      </c>
      <c r="D88" s="139">
        <v>51300</v>
      </c>
      <c r="E88" s="139">
        <v>52528</v>
      </c>
    </row>
    <row r="89" spans="1:5" x14ac:dyDescent="0.25">
      <c r="A89" s="2" t="s">
        <v>328</v>
      </c>
      <c r="B89" s="104">
        <v>229.59900400000001</v>
      </c>
      <c r="C89" s="104">
        <v>580.41623000000004</v>
      </c>
      <c r="D89" s="104">
        <v>1633.662139</v>
      </c>
      <c r="E89" s="104">
        <v>1736</v>
      </c>
    </row>
    <row r="90" spans="1:5" ht="15" customHeight="1" x14ac:dyDescent="0.25">
      <c r="A90" s="2" t="s">
        <v>1324</v>
      </c>
      <c r="B90" s="18" t="s">
        <v>354</v>
      </c>
      <c r="C90" s="18" t="s">
        <v>357</v>
      </c>
      <c r="D90" s="18" t="s">
        <v>357</v>
      </c>
      <c r="E90" s="18" t="s">
        <v>356</v>
      </c>
    </row>
    <row r="91" spans="1:5" ht="15" customHeight="1" x14ac:dyDescent="0.25">
      <c r="A91" s="2" t="s">
        <v>326</v>
      </c>
      <c r="B91" s="18" t="s">
        <v>325</v>
      </c>
      <c r="C91" s="18" t="s">
        <v>325</v>
      </c>
      <c r="D91" s="18" t="s">
        <v>325</v>
      </c>
      <c r="E91" s="18" t="s">
        <v>325</v>
      </c>
    </row>
    <row r="92" spans="1:5" x14ac:dyDescent="0.25">
      <c r="A92" s="5"/>
    </row>
    <row r="93" spans="1:5" x14ac:dyDescent="0.25">
      <c r="A93" s="2"/>
      <c r="B93" s="2"/>
      <c r="C93" s="2"/>
      <c r="D93" s="2"/>
      <c r="E93" s="2"/>
    </row>
    <row r="94" spans="1:5" ht="15" customHeight="1" x14ac:dyDescent="0.25">
      <c r="A94" s="7" t="s">
        <v>373</v>
      </c>
      <c r="B94" s="7" t="s">
        <v>372</v>
      </c>
      <c r="C94" s="7" t="s">
        <v>371</v>
      </c>
      <c r="D94" s="7" t="s">
        <v>370</v>
      </c>
      <c r="E94" s="7" t="s">
        <v>369</v>
      </c>
    </row>
    <row r="95" spans="1:5" x14ac:dyDescent="0.25">
      <c r="A95" s="2" t="s">
        <v>368</v>
      </c>
      <c r="B95" s="139">
        <v>4102108</v>
      </c>
      <c r="C95" s="139">
        <v>4133609.46</v>
      </c>
      <c r="D95" s="139">
        <v>4250398.9400000004</v>
      </c>
      <c r="E95" s="139">
        <v>4231973.6900000004</v>
      </c>
    </row>
    <row r="96" spans="1:5" ht="15" customHeight="1" x14ac:dyDescent="0.25">
      <c r="A96" s="2" t="s">
        <v>332</v>
      </c>
      <c r="B96" s="139">
        <v>4102108</v>
      </c>
      <c r="C96" s="139">
        <v>4133609.46</v>
      </c>
      <c r="D96" s="139">
        <v>4250398.9400000004</v>
      </c>
      <c r="E96" s="139">
        <v>4231973.6900000004</v>
      </c>
    </row>
    <row r="97" spans="1:5" x14ac:dyDescent="0.25">
      <c r="A97" s="2" t="s">
        <v>1318</v>
      </c>
      <c r="B97" s="139">
        <v>4073629.89</v>
      </c>
      <c r="C97" s="139">
        <v>4133609.46</v>
      </c>
      <c r="D97" s="139">
        <v>4250398.9400000004</v>
      </c>
      <c r="E97" s="139">
        <v>4231973.6900000004</v>
      </c>
    </row>
    <row r="98" spans="1:5" x14ac:dyDescent="0.25">
      <c r="A98" s="2" t="s">
        <v>331</v>
      </c>
      <c r="B98" s="139">
        <v>4073750</v>
      </c>
      <c r="C98" s="139">
        <v>4141280</v>
      </c>
      <c r="D98" s="139">
        <v>4241600</v>
      </c>
      <c r="E98" s="139">
        <v>4206327</v>
      </c>
    </row>
    <row r="99" spans="1:5" x14ac:dyDescent="0.25">
      <c r="A99" s="2" t="s">
        <v>330</v>
      </c>
      <c r="B99" s="139">
        <v>4082100</v>
      </c>
      <c r="C99" s="139">
        <v>4216900</v>
      </c>
      <c r="D99" s="139">
        <v>4492700</v>
      </c>
      <c r="E99" s="139">
        <v>4315952</v>
      </c>
    </row>
    <row r="100" spans="1:5" x14ac:dyDescent="0.25">
      <c r="A100" s="2" t="s">
        <v>329</v>
      </c>
      <c r="B100" s="139">
        <v>4061050</v>
      </c>
      <c r="C100" s="139">
        <v>3959000</v>
      </c>
      <c r="D100" s="139">
        <v>4051000</v>
      </c>
      <c r="E100" s="139">
        <v>4149000</v>
      </c>
    </row>
    <row r="101" spans="1:5" x14ac:dyDescent="0.25">
      <c r="A101" s="2" t="s">
        <v>328</v>
      </c>
      <c r="B101" s="104">
        <v>5990.17</v>
      </c>
      <c r="C101" s="104">
        <v>65656.03</v>
      </c>
      <c r="D101" s="104">
        <v>121296.39</v>
      </c>
      <c r="E101" s="104">
        <v>61785.57</v>
      </c>
    </row>
    <row r="102" spans="1:5" ht="15" customHeight="1" x14ac:dyDescent="0.25">
      <c r="A102" s="2" t="s">
        <v>1324</v>
      </c>
      <c r="B102" s="18" t="s">
        <v>367</v>
      </c>
      <c r="C102" s="18" t="s">
        <v>363</v>
      </c>
      <c r="D102" s="18" t="s">
        <v>363</v>
      </c>
      <c r="E102" s="18" t="s">
        <v>336</v>
      </c>
    </row>
    <row r="103" spans="1:5" ht="15" customHeight="1" x14ac:dyDescent="0.25">
      <c r="A103" s="2" t="s">
        <v>326</v>
      </c>
      <c r="B103" s="18" t="s">
        <v>325</v>
      </c>
      <c r="C103" s="18" t="s">
        <v>325</v>
      </c>
      <c r="D103" s="18" t="s">
        <v>325</v>
      </c>
      <c r="E103" s="18" t="s">
        <v>325</v>
      </c>
    </row>
    <row r="104" spans="1:5" ht="15" customHeight="1" x14ac:dyDescent="0.25">
      <c r="A104" s="2" t="s">
        <v>1326</v>
      </c>
      <c r="B104" s="139">
        <v>1388347</v>
      </c>
      <c r="C104" s="139">
        <v>1447812.25</v>
      </c>
      <c r="D104" s="139">
        <v>1498129.75</v>
      </c>
      <c r="E104" s="139">
        <v>1536084.5</v>
      </c>
    </row>
    <row r="105" spans="1:5" ht="15" customHeight="1" x14ac:dyDescent="0.25">
      <c r="A105" s="2" t="s">
        <v>332</v>
      </c>
      <c r="B105" s="139">
        <v>1388347</v>
      </c>
      <c r="C105" s="139">
        <v>1447812.25</v>
      </c>
      <c r="D105" s="139">
        <v>1498129.75</v>
      </c>
      <c r="E105" s="139">
        <v>1536084.5</v>
      </c>
    </row>
    <row r="106" spans="1:5" x14ac:dyDescent="0.25">
      <c r="A106" s="2" t="s">
        <v>1318</v>
      </c>
      <c r="B106" s="139">
        <v>1349064.56</v>
      </c>
      <c r="C106" s="139">
        <v>1447812.25</v>
      </c>
      <c r="D106" s="139">
        <v>1498129.75</v>
      </c>
      <c r="E106" s="139">
        <v>1536084.5</v>
      </c>
    </row>
    <row r="107" spans="1:5" x14ac:dyDescent="0.25">
      <c r="A107" s="2" t="s">
        <v>331</v>
      </c>
      <c r="B107" s="139">
        <v>1346000</v>
      </c>
      <c r="C107" s="139">
        <v>1447950</v>
      </c>
      <c r="D107" s="139">
        <v>1503750</v>
      </c>
      <c r="E107" s="139">
        <v>1536084.5</v>
      </c>
    </row>
    <row r="108" spans="1:5" x14ac:dyDescent="0.25">
      <c r="A108" s="2" t="s">
        <v>330</v>
      </c>
      <c r="B108" s="139">
        <v>1372400</v>
      </c>
      <c r="C108" s="139">
        <v>1481000</v>
      </c>
      <c r="D108" s="139">
        <v>1539000</v>
      </c>
      <c r="E108" s="139">
        <v>1592000</v>
      </c>
    </row>
    <row r="109" spans="1:5" x14ac:dyDescent="0.25">
      <c r="A109" s="2" t="s">
        <v>329</v>
      </c>
      <c r="B109" s="139">
        <v>1342081</v>
      </c>
      <c r="C109" s="139">
        <v>1399000</v>
      </c>
      <c r="D109" s="139">
        <v>1445438</v>
      </c>
      <c r="E109" s="139">
        <v>1480169</v>
      </c>
    </row>
    <row r="110" spans="1:5" x14ac:dyDescent="0.25">
      <c r="A110" s="2" t="s">
        <v>328</v>
      </c>
      <c r="B110" s="104">
        <v>8660.67</v>
      </c>
      <c r="C110" s="104">
        <v>25568.98</v>
      </c>
      <c r="D110" s="104">
        <v>31548.91</v>
      </c>
      <c r="E110" s="104">
        <v>55915.5</v>
      </c>
    </row>
    <row r="111" spans="1:5" ht="15" customHeight="1" x14ac:dyDescent="0.25">
      <c r="A111" s="2" t="s">
        <v>1324</v>
      </c>
      <c r="B111" s="18" t="s">
        <v>362</v>
      </c>
      <c r="C111" s="18" t="s">
        <v>357</v>
      </c>
      <c r="D111" s="18" t="s">
        <v>357</v>
      </c>
      <c r="E111" s="18" t="s">
        <v>356</v>
      </c>
    </row>
    <row r="112" spans="1:5" ht="15" customHeight="1" x14ac:dyDescent="0.25">
      <c r="A112" s="2" t="s">
        <v>326</v>
      </c>
      <c r="B112" s="18" t="s">
        <v>325</v>
      </c>
      <c r="C112" s="18" t="s">
        <v>325</v>
      </c>
      <c r="D112" s="18" t="s">
        <v>325</v>
      </c>
      <c r="E112" s="18" t="s">
        <v>325</v>
      </c>
    </row>
    <row r="113" spans="1:5" x14ac:dyDescent="0.25">
      <c r="A113" s="2" t="s">
        <v>366</v>
      </c>
      <c r="B113" s="139">
        <v>1120098</v>
      </c>
      <c r="C113" s="139">
        <v>1006338.72</v>
      </c>
      <c r="D113" s="139">
        <v>1007319.97</v>
      </c>
      <c r="E113" s="139">
        <v>932651.4</v>
      </c>
    </row>
    <row r="114" spans="1:5" ht="15" customHeight="1" x14ac:dyDescent="0.25">
      <c r="A114" s="2" t="s">
        <v>332</v>
      </c>
      <c r="B114" s="139">
        <v>1120098</v>
      </c>
      <c r="C114" s="139">
        <v>1006338.72</v>
      </c>
      <c r="D114" s="139">
        <v>1007319.97</v>
      </c>
      <c r="E114" s="139">
        <v>932651.4</v>
      </c>
    </row>
    <row r="115" spans="1:5" x14ac:dyDescent="0.25">
      <c r="A115" s="2" t="s">
        <v>1318</v>
      </c>
      <c r="B115" s="139">
        <v>1105441.73</v>
      </c>
      <c r="C115" s="139">
        <v>1006338.72</v>
      </c>
      <c r="D115" s="139">
        <v>1007319.97</v>
      </c>
      <c r="E115" s="139">
        <v>932651.4</v>
      </c>
    </row>
    <row r="116" spans="1:5" x14ac:dyDescent="0.25">
      <c r="A116" s="2" t="s">
        <v>331</v>
      </c>
      <c r="B116" s="139">
        <v>1107630</v>
      </c>
      <c r="C116" s="139">
        <v>1024684</v>
      </c>
      <c r="D116" s="139">
        <v>1032210</v>
      </c>
      <c r="E116" s="139">
        <v>966010</v>
      </c>
    </row>
    <row r="117" spans="1:5" x14ac:dyDescent="0.25">
      <c r="A117" s="2" t="s">
        <v>330</v>
      </c>
      <c r="B117" s="139">
        <v>1110400</v>
      </c>
      <c r="C117" s="139">
        <v>1042700</v>
      </c>
      <c r="D117" s="139">
        <v>1081728.96</v>
      </c>
      <c r="E117" s="139">
        <v>1018113</v>
      </c>
    </row>
    <row r="118" spans="1:5" x14ac:dyDescent="0.25">
      <c r="A118" s="2" t="s">
        <v>329</v>
      </c>
      <c r="B118" s="139">
        <v>1090378.78</v>
      </c>
      <c r="C118" s="139">
        <v>899000</v>
      </c>
      <c r="D118" s="139">
        <v>823775.74</v>
      </c>
      <c r="E118" s="139">
        <v>780472.58</v>
      </c>
    </row>
    <row r="119" spans="1:5" x14ac:dyDescent="0.25">
      <c r="A119" s="2" t="s">
        <v>328</v>
      </c>
      <c r="B119" s="104">
        <v>5428.23</v>
      </c>
      <c r="C119" s="104">
        <v>40667.46</v>
      </c>
      <c r="D119" s="104">
        <v>69216.850000000006</v>
      </c>
      <c r="E119" s="104">
        <v>93916.33</v>
      </c>
    </row>
    <row r="120" spans="1:5" ht="15" customHeight="1" x14ac:dyDescent="0.25">
      <c r="A120" s="2" t="s">
        <v>1324</v>
      </c>
      <c r="B120" s="18" t="s">
        <v>365</v>
      </c>
      <c r="C120" s="18" t="s">
        <v>365</v>
      </c>
      <c r="D120" s="18" t="s">
        <v>365</v>
      </c>
      <c r="E120" s="18" t="s">
        <v>335</v>
      </c>
    </row>
    <row r="121" spans="1:5" ht="15" customHeight="1" x14ac:dyDescent="0.25">
      <c r="A121" s="2" t="s">
        <v>326</v>
      </c>
      <c r="B121" s="18" t="s">
        <v>325</v>
      </c>
      <c r="C121" s="18" t="s">
        <v>325</v>
      </c>
      <c r="D121" s="18" t="s">
        <v>325</v>
      </c>
      <c r="E121" s="18" t="s">
        <v>325</v>
      </c>
    </row>
    <row r="122" spans="1:5" x14ac:dyDescent="0.25">
      <c r="A122" s="2" t="s">
        <v>364</v>
      </c>
      <c r="B122" s="139">
        <v>1050258</v>
      </c>
      <c r="C122" s="139">
        <v>932985.09</v>
      </c>
      <c r="D122" s="139">
        <v>942231.6</v>
      </c>
      <c r="E122" s="139">
        <v>881962.47</v>
      </c>
    </row>
    <row r="123" spans="1:5" ht="15" customHeight="1" x14ac:dyDescent="0.25">
      <c r="A123" s="2" t="s">
        <v>332</v>
      </c>
      <c r="B123" s="139">
        <v>1050258</v>
      </c>
      <c r="C123" s="139">
        <v>932985.09</v>
      </c>
      <c r="D123" s="139">
        <v>942231.6</v>
      </c>
      <c r="E123" s="139">
        <v>881962.47</v>
      </c>
    </row>
    <row r="124" spans="1:5" x14ac:dyDescent="0.25">
      <c r="A124" s="2" t="s">
        <v>1318</v>
      </c>
      <c r="B124" s="139">
        <v>1036811.22</v>
      </c>
      <c r="C124" s="139">
        <v>932985.09</v>
      </c>
      <c r="D124" s="139">
        <v>942231.6</v>
      </c>
      <c r="E124" s="139">
        <v>881962.47</v>
      </c>
    </row>
    <row r="125" spans="1:5" x14ac:dyDescent="0.25">
      <c r="A125" s="2" t="s">
        <v>331</v>
      </c>
      <c r="B125" s="139">
        <v>1037900</v>
      </c>
      <c r="C125" s="139">
        <v>950037</v>
      </c>
      <c r="D125" s="139">
        <v>962150</v>
      </c>
      <c r="E125" s="139">
        <v>900376</v>
      </c>
    </row>
    <row r="126" spans="1:5" x14ac:dyDescent="0.25">
      <c r="A126" s="2" t="s">
        <v>330</v>
      </c>
      <c r="B126" s="139">
        <v>1041700</v>
      </c>
      <c r="C126" s="139">
        <v>968900</v>
      </c>
      <c r="D126" s="139">
        <v>1017100</v>
      </c>
      <c r="E126" s="139">
        <v>1021839</v>
      </c>
    </row>
    <row r="127" spans="1:5" x14ac:dyDescent="0.25">
      <c r="A127" s="2" t="s">
        <v>329</v>
      </c>
      <c r="B127" s="139">
        <v>1025700</v>
      </c>
      <c r="C127" s="139">
        <v>819000</v>
      </c>
      <c r="D127" s="139">
        <v>751332.32</v>
      </c>
      <c r="E127" s="139">
        <v>706487.33</v>
      </c>
    </row>
    <row r="128" spans="1:5" x14ac:dyDescent="0.25">
      <c r="A128" s="2" t="s">
        <v>328</v>
      </c>
      <c r="B128" s="104">
        <v>3877.88</v>
      </c>
      <c r="C128" s="104">
        <v>40079.24</v>
      </c>
      <c r="D128" s="104">
        <v>72032.289999999994</v>
      </c>
      <c r="E128" s="104">
        <v>103456.49</v>
      </c>
    </row>
    <row r="129" spans="1:5" ht="15" customHeight="1" x14ac:dyDescent="0.25">
      <c r="A129" s="2" t="s">
        <v>1324</v>
      </c>
      <c r="B129" s="18" t="s">
        <v>363</v>
      </c>
      <c r="C129" s="18" t="s">
        <v>340</v>
      </c>
      <c r="D129" s="18" t="s">
        <v>340</v>
      </c>
      <c r="E129" s="18" t="s">
        <v>336</v>
      </c>
    </row>
    <row r="130" spans="1:5" ht="15" customHeight="1" x14ac:dyDescent="0.25">
      <c r="A130" s="2" t="s">
        <v>326</v>
      </c>
      <c r="B130" s="18" t="s">
        <v>325</v>
      </c>
      <c r="C130" s="18" t="s">
        <v>325</v>
      </c>
      <c r="D130" s="18" t="s">
        <v>325</v>
      </c>
      <c r="E130" s="18" t="s">
        <v>325</v>
      </c>
    </row>
    <row r="131" spans="1:5" x14ac:dyDescent="0.25">
      <c r="A131" s="2" t="s">
        <v>1320</v>
      </c>
      <c r="B131" s="139">
        <v>109264</v>
      </c>
      <c r="C131" s="139">
        <v>86257.14</v>
      </c>
      <c r="D131" s="139">
        <v>73957.14</v>
      </c>
      <c r="E131" s="139">
        <v>70000</v>
      </c>
    </row>
    <row r="132" spans="1:5" ht="15" customHeight="1" x14ac:dyDescent="0.25">
      <c r="A132" s="2" t="s">
        <v>332</v>
      </c>
      <c r="B132" s="139">
        <v>109264</v>
      </c>
      <c r="C132" s="139">
        <v>86257.14</v>
      </c>
      <c r="D132" s="139">
        <v>73957.14</v>
      </c>
      <c r="E132" s="139">
        <v>70000</v>
      </c>
    </row>
    <row r="133" spans="1:5" x14ac:dyDescent="0.25">
      <c r="A133" s="2" t="s">
        <v>1318</v>
      </c>
      <c r="B133" s="139">
        <v>111077.78</v>
      </c>
      <c r="C133" s="139">
        <v>86257.14</v>
      </c>
      <c r="D133" s="139">
        <v>73957.14</v>
      </c>
      <c r="E133" s="139">
        <v>70000</v>
      </c>
    </row>
    <row r="134" spans="1:5" x14ac:dyDescent="0.25">
      <c r="A134" s="2" t="s">
        <v>331</v>
      </c>
      <c r="B134" s="139">
        <v>109100</v>
      </c>
      <c r="C134" s="139">
        <v>82400</v>
      </c>
      <c r="D134" s="139">
        <v>75400</v>
      </c>
      <c r="E134" s="139">
        <v>70000</v>
      </c>
    </row>
    <row r="135" spans="1:5" x14ac:dyDescent="0.25">
      <c r="A135" s="2" t="s">
        <v>330</v>
      </c>
      <c r="B135" s="139">
        <v>122000</v>
      </c>
      <c r="C135" s="139">
        <v>104700</v>
      </c>
      <c r="D135" s="139">
        <v>96100</v>
      </c>
      <c r="E135" s="139">
        <v>70000</v>
      </c>
    </row>
    <row r="136" spans="1:5" x14ac:dyDescent="0.25">
      <c r="A136" s="2" t="s">
        <v>329</v>
      </c>
      <c r="B136" s="139">
        <v>106500</v>
      </c>
      <c r="C136" s="139">
        <v>76400</v>
      </c>
      <c r="D136" s="139">
        <v>58200</v>
      </c>
      <c r="E136" s="139">
        <v>70000</v>
      </c>
    </row>
    <row r="137" spans="1:5" x14ac:dyDescent="0.25">
      <c r="A137" s="2" t="s">
        <v>328</v>
      </c>
      <c r="B137" s="104">
        <v>4860.22</v>
      </c>
      <c r="C137" s="104">
        <v>9670.26</v>
      </c>
      <c r="D137" s="104">
        <v>11575.82</v>
      </c>
      <c r="E137" s="104">
        <v>0</v>
      </c>
    </row>
    <row r="138" spans="1:5" ht="15" customHeight="1" x14ac:dyDescent="0.25">
      <c r="A138" s="2" t="s">
        <v>1324</v>
      </c>
      <c r="B138" s="18" t="s">
        <v>362</v>
      </c>
      <c r="C138" s="18" t="s">
        <v>342</v>
      </c>
      <c r="D138" s="18" t="s">
        <v>342</v>
      </c>
      <c r="E138" s="18" t="s">
        <v>327</v>
      </c>
    </row>
    <row r="139" spans="1:5" ht="15" customHeight="1" x14ac:dyDescent="0.25">
      <c r="A139" s="2" t="s">
        <v>326</v>
      </c>
      <c r="B139" s="18" t="s">
        <v>325</v>
      </c>
      <c r="C139" s="18" t="s">
        <v>325</v>
      </c>
      <c r="D139" s="18" t="s">
        <v>325</v>
      </c>
      <c r="E139" s="18" t="s">
        <v>325</v>
      </c>
    </row>
    <row r="140" spans="1:5" x14ac:dyDescent="0.25">
      <c r="A140" s="2" t="s">
        <v>361</v>
      </c>
      <c r="B140" s="139">
        <v>938932</v>
      </c>
      <c r="C140" s="139">
        <v>863139.91</v>
      </c>
      <c r="D140" s="139">
        <v>878382.98</v>
      </c>
      <c r="E140" s="139">
        <v>829545.73</v>
      </c>
    </row>
    <row r="141" spans="1:5" ht="15" customHeight="1" x14ac:dyDescent="0.25">
      <c r="A141" s="2" t="s">
        <v>332</v>
      </c>
      <c r="B141" s="139">
        <v>938932</v>
      </c>
      <c r="C141" s="139">
        <v>863139.91</v>
      </c>
      <c r="D141" s="139">
        <v>878382.98</v>
      </c>
      <c r="E141" s="139">
        <v>829545.73</v>
      </c>
    </row>
    <row r="142" spans="1:5" x14ac:dyDescent="0.25">
      <c r="A142" s="2" t="s">
        <v>1318</v>
      </c>
      <c r="B142" s="139">
        <v>924575.11</v>
      </c>
      <c r="C142" s="139">
        <v>863139.91</v>
      </c>
      <c r="D142" s="139">
        <v>878382.98</v>
      </c>
      <c r="E142" s="139">
        <v>829545.73</v>
      </c>
    </row>
    <row r="143" spans="1:5" x14ac:dyDescent="0.25">
      <c r="A143" s="2" t="s">
        <v>331</v>
      </c>
      <c r="B143" s="139">
        <v>926300</v>
      </c>
      <c r="C143" s="139">
        <v>875200</v>
      </c>
      <c r="D143" s="139">
        <v>902250</v>
      </c>
      <c r="E143" s="139">
        <v>854260</v>
      </c>
    </row>
    <row r="144" spans="1:5" x14ac:dyDescent="0.25">
      <c r="A144" s="2" t="s">
        <v>330</v>
      </c>
      <c r="B144" s="139">
        <v>929700</v>
      </c>
      <c r="C144" s="139">
        <v>882300</v>
      </c>
      <c r="D144" s="139">
        <v>943800</v>
      </c>
      <c r="E144" s="139">
        <v>973839</v>
      </c>
    </row>
    <row r="145" spans="1:5" x14ac:dyDescent="0.25">
      <c r="A145" s="2" t="s">
        <v>329</v>
      </c>
      <c r="B145" s="139">
        <v>914100</v>
      </c>
      <c r="C145" s="139">
        <v>805479.06</v>
      </c>
      <c r="D145" s="139">
        <v>680731.81</v>
      </c>
      <c r="E145" s="139">
        <v>660538.19999999995</v>
      </c>
    </row>
    <row r="146" spans="1:5" x14ac:dyDescent="0.25">
      <c r="A146" s="2" t="s">
        <v>328</v>
      </c>
      <c r="B146" s="104">
        <v>4323.24</v>
      </c>
      <c r="C146" s="104">
        <v>22471.14</v>
      </c>
      <c r="D146" s="104">
        <v>73631.02</v>
      </c>
      <c r="E146" s="104">
        <v>129092.85</v>
      </c>
    </row>
    <row r="147" spans="1:5" ht="15" customHeight="1" x14ac:dyDescent="0.25">
      <c r="A147" s="2" t="s">
        <v>1324</v>
      </c>
      <c r="B147" s="18" t="s">
        <v>354</v>
      </c>
      <c r="C147" s="18" t="s">
        <v>339</v>
      </c>
      <c r="D147" s="18" t="s">
        <v>339</v>
      </c>
      <c r="E147" s="18" t="s">
        <v>334</v>
      </c>
    </row>
    <row r="148" spans="1:5" ht="15" customHeight="1" x14ac:dyDescent="0.25">
      <c r="A148" s="2" t="s">
        <v>326</v>
      </c>
      <c r="B148" s="18" t="s">
        <v>325</v>
      </c>
      <c r="C148" s="18" t="s">
        <v>325</v>
      </c>
      <c r="D148" s="18" t="s">
        <v>325</v>
      </c>
      <c r="E148" s="18" t="s">
        <v>325</v>
      </c>
    </row>
    <row r="149" spans="1:5" x14ac:dyDescent="0.25">
      <c r="A149" s="2" t="s">
        <v>360</v>
      </c>
      <c r="B149" s="139">
        <v>910585</v>
      </c>
      <c r="C149" s="139">
        <v>798440</v>
      </c>
      <c r="D149" s="139">
        <v>877869.2</v>
      </c>
      <c r="E149" s="139">
        <v>889739.67</v>
      </c>
    </row>
    <row r="150" spans="1:5" ht="15" customHeight="1" x14ac:dyDescent="0.25">
      <c r="A150" s="2" t="s">
        <v>332</v>
      </c>
      <c r="B150" s="139">
        <v>910585</v>
      </c>
      <c r="C150" s="139">
        <v>798440</v>
      </c>
      <c r="D150" s="139">
        <v>877869.2</v>
      </c>
      <c r="E150" s="139">
        <v>889739.67</v>
      </c>
    </row>
    <row r="151" spans="1:5" x14ac:dyDescent="0.25">
      <c r="A151" s="2" t="s">
        <v>1318</v>
      </c>
      <c r="B151" s="139">
        <v>902032.5</v>
      </c>
      <c r="C151" s="139">
        <v>798440</v>
      </c>
      <c r="D151" s="139">
        <v>877869.2</v>
      </c>
      <c r="E151" s="139">
        <v>889739.67</v>
      </c>
    </row>
    <row r="152" spans="1:5" x14ac:dyDescent="0.25">
      <c r="A152" s="2" t="s">
        <v>331</v>
      </c>
      <c r="B152" s="139">
        <v>896265</v>
      </c>
      <c r="C152" s="139">
        <v>804420</v>
      </c>
      <c r="D152" s="139">
        <v>893340</v>
      </c>
      <c r="E152" s="139">
        <v>912380</v>
      </c>
    </row>
    <row r="153" spans="1:5" x14ac:dyDescent="0.25">
      <c r="A153" s="2" t="s">
        <v>330</v>
      </c>
      <c r="B153" s="139">
        <v>927600</v>
      </c>
      <c r="C153" s="139">
        <v>849900</v>
      </c>
      <c r="D153" s="139">
        <v>919506</v>
      </c>
      <c r="E153" s="139">
        <v>973839</v>
      </c>
    </row>
    <row r="154" spans="1:5" x14ac:dyDescent="0.25">
      <c r="A154" s="2" t="s">
        <v>329</v>
      </c>
      <c r="B154" s="139">
        <v>888000</v>
      </c>
      <c r="C154" s="139">
        <v>741000</v>
      </c>
      <c r="D154" s="139">
        <v>772000</v>
      </c>
      <c r="E154" s="139">
        <v>783000</v>
      </c>
    </row>
    <row r="155" spans="1:5" x14ac:dyDescent="0.25">
      <c r="A155" s="2" t="s">
        <v>328</v>
      </c>
      <c r="B155" s="104">
        <v>15210.35</v>
      </c>
      <c r="C155" s="104">
        <v>44658.879999999997</v>
      </c>
      <c r="D155" s="104">
        <v>53907.9</v>
      </c>
      <c r="E155" s="104">
        <v>79537.490000000005</v>
      </c>
    </row>
    <row r="156" spans="1:5" ht="15" customHeight="1" x14ac:dyDescent="0.25">
      <c r="A156" s="2" t="s">
        <v>1324</v>
      </c>
      <c r="B156" s="18" t="s">
        <v>335</v>
      </c>
      <c r="C156" s="18" t="s">
        <v>334</v>
      </c>
      <c r="D156" s="18" t="s">
        <v>336</v>
      </c>
      <c r="E156" s="18" t="s">
        <v>334</v>
      </c>
    </row>
    <row r="157" spans="1:5" ht="15" customHeight="1" x14ac:dyDescent="0.25">
      <c r="A157" s="2" t="s">
        <v>326</v>
      </c>
      <c r="B157" s="18" t="s">
        <v>325</v>
      </c>
      <c r="C157" s="18" t="s">
        <v>325</v>
      </c>
      <c r="D157" s="18" t="s">
        <v>325</v>
      </c>
      <c r="E157" s="18" t="s">
        <v>325</v>
      </c>
    </row>
    <row r="158" spans="1:5" ht="15" customHeight="1" x14ac:dyDescent="0.25">
      <c r="A158" s="2" t="s">
        <v>359</v>
      </c>
      <c r="B158" s="18">
        <v>16</v>
      </c>
      <c r="C158" s="18">
        <v>17.8</v>
      </c>
      <c r="D158" s="18">
        <v>19.25</v>
      </c>
      <c r="E158" s="18">
        <v>20</v>
      </c>
    </row>
    <row r="159" spans="1:5" ht="15" customHeight="1" x14ac:dyDescent="0.25">
      <c r="A159" s="2" t="s">
        <v>332</v>
      </c>
      <c r="B159" s="18">
        <v>16</v>
      </c>
      <c r="C159" s="18">
        <v>17.8</v>
      </c>
      <c r="D159" s="18">
        <v>19.25</v>
      </c>
      <c r="E159" s="18">
        <v>20</v>
      </c>
    </row>
    <row r="160" spans="1:5" x14ac:dyDescent="0.25">
      <c r="A160" s="2" t="s">
        <v>1318</v>
      </c>
      <c r="B160" s="18">
        <v>16.2</v>
      </c>
      <c r="C160" s="18">
        <v>17.8</v>
      </c>
      <c r="D160" s="18">
        <v>19.25</v>
      </c>
      <c r="E160" s="18">
        <v>20</v>
      </c>
    </row>
    <row r="161" spans="1:5" x14ac:dyDescent="0.25">
      <c r="A161" s="2" t="s">
        <v>331</v>
      </c>
      <c r="B161" s="18">
        <v>16.2</v>
      </c>
      <c r="C161" s="18">
        <v>17.8</v>
      </c>
      <c r="D161" s="18">
        <v>19.5</v>
      </c>
      <c r="E161" s="18">
        <v>20</v>
      </c>
    </row>
    <row r="162" spans="1:5" x14ac:dyDescent="0.25">
      <c r="A162" s="2" t="s">
        <v>330</v>
      </c>
      <c r="B162" s="18">
        <v>16.399999999999999</v>
      </c>
      <c r="C162" s="18">
        <v>17.8</v>
      </c>
      <c r="D162" s="18">
        <v>20</v>
      </c>
      <c r="E162" s="18">
        <v>20</v>
      </c>
    </row>
    <row r="163" spans="1:5" x14ac:dyDescent="0.25">
      <c r="A163" s="2" t="s">
        <v>329</v>
      </c>
      <c r="B163" s="18">
        <v>16</v>
      </c>
      <c r="C163" s="18">
        <v>17.8</v>
      </c>
      <c r="D163" s="18">
        <v>18</v>
      </c>
      <c r="E163" s="18">
        <v>20</v>
      </c>
    </row>
    <row r="164" spans="1:5" x14ac:dyDescent="0.25">
      <c r="A164" s="2" t="s">
        <v>328</v>
      </c>
      <c r="B164" s="104">
        <v>0.15634999999999999</v>
      </c>
      <c r="C164" s="104">
        <v>0</v>
      </c>
      <c r="D164" s="104">
        <v>0.82916000000000001</v>
      </c>
      <c r="E164" s="104">
        <v>0</v>
      </c>
    </row>
    <row r="165" spans="1:5" ht="15" customHeight="1" x14ac:dyDescent="0.25">
      <c r="A165" s="2" t="s">
        <v>1324</v>
      </c>
      <c r="B165" s="18" t="s">
        <v>358</v>
      </c>
      <c r="C165" s="18" t="s">
        <v>357</v>
      </c>
      <c r="D165" s="18" t="s">
        <v>357</v>
      </c>
      <c r="E165" s="18" t="s">
        <v>356</v>
      </c>
    </row>
    <row r="166" spans="1:5" ht="15" customHeight="1" x14ac:dyDescent="0.25">
      <c r="A166" s="2" t="s">
        <v>326</v>
      </c>
      <c r="B166" s="18" t="s">
        <v>325</v>
      </c>
      <c r="C166" s="18" t="s">
        <v>325</v>
      </c>
      <c r="D166" s="18" t="s">
        <v>325</v>
      </c>
      <c r="E166" s="18" t="s">
        <v>325</v>
      </c>
    </row>
    <row r="167" spans="1:5" ht="15" customHeight="1" x14ac:dyDescent="0.25">
      <c r="A167" s="2" t="s">
        <v>355</v>
      </c>
      <c r="B167" s="139">
        <v>787862</v>
      </c>
      <c r="C167" s="139">
        <v>700824.63</v>
      </c>
      <c r="D167" s="139">
        <v>699839.31</v>
      </c>
      <c r="E167" s="139">
        <v>652826.30000000005</v>
      </c>
    </row>
    <row r="168" spans="1:5" ht="15" customHeight="1" x14ac:dyDescent="0.25">
      <c r="A168" s="2" t="s">
        <v>332</v>
      </c>
      <c r="B168" s="139">
        <v>787862</v>
      </c>
      <c r="C168" s="139">
        <v>700824.63</v>
      </c>
      <c r="D168" s="139">
        <v>699839.31</v>
      </c>
      <c r="E168" s="139">
        <v>652826.30000000005</v>
      </c>
    </row>
    <row r="169" spans="1:5" x14ac:dyDescent="0.25">
      <c r="A169" s="2" t="s">
        <v>1318</v>
      </c>
      <c r="B169" s="139">
        <v>774291.93</v>
      </c>
      <c r="C169" s="139">
        <v>700824.63</v>
      </c>
      <c r="D169" s="139">
        <v>699839.31</v>
      </c>
      <c r="E169" s="139">
        <v>652826.30000000005</v>
      </c>
    </row>
    <row r="170" spans="1:5" x14ac:dyDescent="0.25">
      <c r="A170" s="2" t="s">
        <v>331</v>
      </c>
      <c r="B170" s="139">
        <v>775025.08</v>
      </c>
      <c r="C170" s="139">
        <v>718000</v>
      </c>
      <c r="D170" s="139">
        <v>723600</v>
      </c>
      <c r="E170" s="139">
        <v>655204</v>
      </c>
    </row>
    <row r="171" spans="1:5" x14ac:dyDescent="0.25">
      <c r="A171" s="2" t="s">
        <v>330</v>
      </c>
      <c r="B171" s="139">
        <v>778900</v>
      </c>
      <c r="C171" s="139">
        <v>725100</v>
      </c>
      <c r="D171" s="139">
        <v>771700</v>
      </c>
      <c r="E171" s="139">
        <v>779072</v>
      </c>
    </row>
    <row r="172" spans="1:5" x14ac:dyDescent="0.25">
      <c r="A172" s="2" t="s">
        <v>329</v>
      </c>
      <c r="B172" s="139">
        <v>766000</v>
      </c>
      <c r="C172" s="139">
        <v>610000</v>
      </c>
      <c r="D172" s="139">
        <v>544591.43999999994</v>
      </c>
      <c r="E172" s="139">
        <v>521825.18</v>
      </c>
    </row>
    <row r="173" spans="1:5" x14ac:dyDescent="0.25">
      <c r="A173" s="2" t="s">
        <v>328</v>
      </c>
      <c r="B173" s="104">
        <v>3754.25</v>
      </c>
      <c r="C173" s="104">
        <v>33093.440000000002</v>
      </c>
      <c r="D173" s="104">
        <v>63981.63</v>
      </c>
      <c r="E173" s="104">
        <v>93141.7</v>
      </c>
    </row>
    <row r="174" spans="1:5" ht="15" customHeight="1" x14ac:dyDescent="0.25">
      <c r="A174" s="2" t="s">
        <v>1324</v>
      </c>
      <c r="B174" s="18" t="s">
        <v>340</v>
      </c>
      <c r="C174" s="18" t="s">
        <v>354</v>
      </c>
      <c r="D174" s="18" t="s">
        <v>354</v>
      </c>
      <c r="E174" s="18" t="s">
        <v>335</v>
      </c>
    </row>
    <row r="175" spans="1:5" ht="15" customHeight="1" x14ac:dyDescent="0.25">
      <c r="A175" s="2" t="s">
        <v>326</v>
      </c>
      <c r="B175" s="18" t="s">
        <v>325</v>
      </c>
      <c r="C175" s="18" t="s">
        <v>325</v>
      </c>
      <c r="D175" s="18" t="s">
        <v>325</v>
      </c>
      <c r="E175" s="18" t="s">
        <v>325</v>
      </c>
    </row>
    <row r="176" spans="1:5" ht="15" customHeight="1" x14ac:dyDescent="0.25">
      <c r="A176" s="2" t="s">
        <v>353</v>
      </c>
      <c r="B176" s="139">
        <v>950071</v>
      </c>
      <c r="C176" s="139">
        <v>676468.2</v>
      </c>
      <c r="D176" s="139">
        <v>699767</v>
      </c>
      <c r="E176" s="139">
        <v>698580.67</v>
      </c>
    </row>
    <row r="177" spans="1:5" ht="15" customHeight="1" x14ac:dyDescent="0.25">
      <c r="A177" s="2" t="s">
        <v>332</v>
      </c>
      <c r="B177" s="139">
        <v>950071</v>
      </c>
      <c r="C177" s="139">
        <v>676468.2</v>
      </c>
      <c r="D177" s="139">
        <v>699767</v>
      </c>
      <c r="E177" s="139">
        <v>698580.67</v>
      </c>
    </row>
    <row r="178" spans="1:5" x14ac:dyDescent="0.25">
      <c r="A178" s="2" t="s">
        <v>1318</v>
      </c>
      <c r="B178" s="139">
        <v>727418.86</v>
      </c>
      <c r="C178" s="139">
        <v>676468.2</v>
      </c>
      <c r="D178" s="139">
        <v>699767</v>
      </c>
      <c r="E178" s="139">
        <v>698580.67</v>
      </c>
    </row>
    <row r="179" spans="1:5" x14ac:dyDescent="0.25">
      <c r="A179" s="2" t="s">
        <v>331</v>
      </c>
      <c r="B179" s="139">
        <v>714855</v>
      </c>
      <c r="C179" s="139">
        <v>677640</v>
      </c>
      <c r="D179" s="139">
        <v>714700</v>
      </c>
      <c r="E179" s="139">
        <v>689670</v>
      </c>
    </row>
    <row r="180" spans="1:5" x14ac:dyDescent="0.25">
      <c r="A180" s="2" t="s">
        <v>330</v>
      </c>
      <c r="B180" s="139">
        <v>775100</v>
      </c>
      <c r="C180" s="139">
        <v>715600</v>
      </c>
      <c r="D180" s="139">
        <v>738100</v>
      </c>
      <c r="E180" s="139">
        <v>779072</v>
      </c>
    </row>
    <row r="181" spans="1:5" x14ac:dyDescent="0.25">
      <c r="A181" s="2" t="s">
        <v>329</v>
      </c>
      <c r="B181" s="139">
        <v>706000</v>
      </c>
      <c r="C181" s="139">
        <v>610000</v>
      </c>
      <c r="D181" s="139">
        <v>617000</v>
      </c>
      <c r="E181" s="139">
        <v>627000</v>
      </c>
    </row>
    <row r="182" spans="1:5" x14ac:dyDescent="0.25">
      <c r="A182" s="2" t="s">
        <v>328</v>
      </c>
      <c r="B182" s="104">
        <v>25422.95</v>
      </c>
      <c r="C182" s="104">
        <v>38379.360000000001</v>
      </c>
      <c r="D182" s="104">
        <v>44423.66</v>
      </c>
      <c r="E182" s="104">
        <v>62402.05</v>
      </c>
    </row>
    <row r="183" spans="1:5" ht="15" customHeight="1" x14ac:dyDescent="0.25">
      <c r="A183" s="2" t="s">
        <v>1324</v>
      </c>
      <c r="B183" s="18" t="s">
        <v>337</v>
      </c>
      <c r="C183" s="18" t="s">
        <v>336</v>
      </c>
      <c r="D183" s="18" t="s">
        <v>336</v>
      </c>
      <c r="E183" s="18" t="s">
        <v>334</v>
      </c>
    </row>
    <row r="184" spans="1:5" ht="15" customHeight="1" x14ac:dyDescent="0.25">
      <c r="A184" s="2" t="s">
        <v>326</v>
      </c>
      <c r="B184" s="18" t="s">
        <v>325</v>
      </c>
      <c r="C184" s="18" t="s">
        <v>325</v>
      </c>
      <c r="D184" s="18" t="s">
        <v>325</v>
      </c>
      <c r="E184" s="18" t="s">
        <v>325</v>
      </c>
    </row>
    <row r="185" spans="1:5" x14ac:dyDescent="0.25">
      <c r="A185" s="2" t="s">
        <v>352</v>
      </c>
      <c r="B185" s="139">
        <v>1168854</v>
      </c>
      <c r="C185" s="139">
        <v>658635.06999999995</v>
      </c>
      <c r="D185" s="139">
        <v>319468.07</v>
      </c>
      <c r="E185" s="139">
        <v>143900</v>
      </c>
    </row>
    <row r="186" spans="1:5" ht="15" customHeight="1" x14ac:dyDescent="0.25">
      <c r="A186" s="2" t="s">
        <v>332</v>
      </c>
      <c r="B186" s="139">
        <v>1168854</v>
      </c>
      <c r="C186" s="139">
        <v>658635.06999999995</v>
      </c>
      <c r="D186" s="139">
        <v>319468.07</v>
      </c>
      <c r="E186" s="139">
        <v>143900</v>
      </c>
    </row>
    <row r="187" spans="1:5" x14ac:dyDescent="0.25">
      <c r="A187" s="2" t="s">
        <v>1318</v>
      </c>
      <c r="B187" s="139">
        <v>1103837.8500000001</v>
      </c>
      <c r="C187" s="139">
        <v>658635.06999999995</v>
      </c>
      <c r="D187" s="139">
        <v>319468.07</v>
      </c>
      <c r="E187" s="139">
        <v>143900</v>
      </c>
    </row>
    <row r="188" spans="1:5" x14ac:dyDescent="0.25">
      <c r="A188" s="2" t="s">
        <v>331</v>
      </c>
      <c r="B188" s="139">
        <v>1103400</v>
      </c>
      <c r="C188" s="139">
        <v>653900</v>
      </c>
      <c r="D188" s="139">
        <v>314200</v>
      </c>
      <c r="E188" s="139">
        <v>143900</v>
      </c>
    </row>
    <row r="189" spans="1:5" x14ac:dyDescent="0.25">
      <c r="A189" s="2" t="s">
        <v>330</v>
      </c>
      <c r="B189" s="139">
        <v>1119000</v>
      </c>
      <c r="C189" s="139">
        <v>764005.2</v>
      </c>
      <c r="D189" s="139">
        <v>584204.22</v>
      </c>
      <c r="E189" s="139">
        <v>143900</v>
      </c>
    </row>
    <row r="190" spans="1:5" x14ac:dyDescent="0.25">
      <c r="A190" s="2" t="s">
        <v>329</v>
      </c>
      <c r="B190" s="139">
        <v>1089113.55</v>
      </c>
      <c r="C190" s="139">
        <v>558000</v>
      </c>
      <c r="D190" s="139">
        <v>60000</v>
      </c>
      <c r="E190" s="139">
        <v>143900</v>
      </c>
    </row>
    <row r="191" spans="1:5" x14ac:dyDescent="0.25">
      <c r="A191" s="2" t="s">
        <v>328</v>
      </c>
      <c r="B191" s="104">
        <v>12205.02</v>
      </c>
      <c r="C191" s="104">
        <v>84167.89</v>
      </c>
      <c r="D191" s="104">
        <v>214037.89</v>
      </c>
      <c r="E191" s="104">
        <v>0</v>
      </c>
    </row>
    <row r="192" spans="1:5" ht="15" customHeight="1" x14ac:dyDescent="0.25">
      <c r="A192" s="2" t="s">
        <v>1324</v>
      </c>
      <c r="B192" s="18" t="s">
        <v>351</v>
      </c>
      <c r="C192" s="18" t="s">
        <v>350</v>
      </c>
      <c r="D192" s="18" t="s">
        <v>350</v>
      </c>
      <c r="E192" s="18" t="s">
        <v>349</v>
      </c>
    </row>
    <row r="193" spans="1:5" ht="15" customHeight="1" x14ac:dyDescent="0.25">
      <c r="A193" s="2" t="s">
        <v>326</v>
      </c>
      <c r="B193" s="18" t="s">
        <v>325</v>
      </c>
      <c r="C193" s="18" t="s">
        <v>325</v>
      </c>
      <c r="D193" s="18" t="s">
        <v>325</v>
      </c>
      <c r="E193" s="18" t="s">
        <v>325</v>
      </c>
    </row>
    <row r="194" spans="1:5" x14ac:dyDescent="0.25">
      <c r="A194" s="2" t="s">
        <v>348</v>
      </c>
      <c r="B194" s="139">
        <v>8950903.2699999996</v>
      </c>
      <c r="C194" s="139">
        <v>7419682.1399999997</v>
      </c>
      <c r="D194" s="139">
        <v>7379035.4800000004</v>
      </c>
      <c r="E194" s="139">
        <v>7161782.5800000001</v>
      </c>
    </row>
    <row r="195" spans="1:5" ht="15" customHeight="1" x14ac:dyDescent="0.25">
      <c r="A195" s="2" t="s">
        <v>332</v>
      </c>
      <c r="B195" s="139">
        <v>8950903.2699999996</v>
      </c>
      <c r="C195" s="139">
        <v>7419682.1399999997</v>
      </c>
      <c r="D195" s="139">
        <v>7379035.4800000004</v>
      </c>
      <c r="E195" s="139">
        <v>7161782.5800000001</v>
      </c>
    </row>
    <row r="196" spans="1:5" x14ac:dyDescent="0.25">
      <c r="A196" s="2" t="s">
        <v>1318</v>
      </c>
      <c r="B196" s="139">
        <v>8950903.2699999996</v>
      </c>
      <c r="C196" s="139">
        <v>7419682.1399999997</v>
      </c>
      <c r="D196" s="139">
        <v>7379035.4800000004</v>
      </c>
      <c r="E196" s="139">
        <v>7161782.5800000001</v>
      </c>
    </row>
    <row r="197" spans="1:5" x14ac:dyDescent="0.25">
      <c r="A197" s="2" t="s">
        <v>331</v>
      </c>
      <c r="B197" s="139">
        <v>9041769.8200000003</v>
      </c>
      <c r="C197" s="139">
        <v>7134520</v>
      </c>
      <c r="D197" s="139">
        <v>7124526.4299999997</v>
      </c>
      <c r="E197" s="139">
        <v>6597307.7400000002</v>
      </c>
    </row>
    <row r="198" spans="1:5" x14ac:dyDescent="0.25">
      <c r="A198" s="2" t="s">
        <v>330</v>
      </c>
      <c r="B198" s="139">
        <v>10100000</v>
      </c>
      <c r="C198" s="139">
        <v>8000000</v>
      </c>
      <c r="D198" s="139">
        <v>8200000</v>
      </c>
      <c r="E198" s="139">
        <v>8400000</v>
      </c>
    </row>
    <row r="199" spans="1:5" x14ac:dyDescent="0.25">
      <c r="A199" s="2" t="s">
        <v>329</v>
      </c>
      <c r="B199" s="139">
        <v>7710940</v>
      </c>
      <c r="C199" s="139">
        <v>7124526.4299999997</v>
      </c>
      <c r="D199" s="139">
        <v>6812580</v>
      </c>
      <c r="E199" s="139">
        <v>6488040</v>
      </c>
    </row>
    <row r="200" spans="1:5" x14ac:dyDescent="0.25">
      <c r="A200" s="2" t="s">
        <v>328</v>
      </c>
      <c r="B200" s="104">
        <v>977443.76</v>
      </c>
      <c r="C200" s="104">
        <v>410366.97</v>
      </c>
      <c r="D200" s="104">
        <v>594314.56999999995</v>
      </c>
      <c r="E200" s="104">
        <v>876687.57</v>
      </c>
    </row>
    <row r="201" spans="1:5" ht="15" customHeight="1" x14ac:dyDescent="0.25">
      <c r="A201" s="2" t="s">
        <v>1324</v>
      </c>
      <c r="B201" s="18" t="s">
        <v>334</v>
      </c>
      <c r="C201" s="18" t="s">
        <v>334</v>
      </c>
      <c r="D201" s="18" t="s">
        <v>334</v>
      </c>
      <c r="E201" s="18" t="s">
        <v>334</v>
      </c>
    </row>
    <row r="202" spans="1:5" ht="15" customHeight="1" x14ac:dyDescent="0.25">
      <c r="A202" s="2" t="s">
        <v>326</v>
      </c>
      <c r="B202" s="18" t="s">
        <v>325</v>
      </c>
      <c r="C202" s="18" t="s">
        <v>325</v>
      </c>
      <c r="D202" s="18" t="s">
        <v>325</v>
      </c>
      <c r="E202" s="18" t="s">
        <v>325</v>
      </c>
    </row>
    <row r="203" spans="1:5" ht="15" customHeight="1" x14ac:dyDescent="0.25">
      <c r="A203" s="2" t="s">
        <v>1327</v>
      </c>
      <c r="B203" s="139">
        <v>69840</v>
      </c>
      <c r="C203" s="139">
        <v>76409.75</v>
      </c>
      <c r="D203" s="139">
        <v>75610</v>
      </c>
      <c r="E203" s="139">
        <v>73247.33</v>
      </c>
    </row>
    <row r="204" spans="1:5" ht="15" customHeight="1" x14ac:dyDescent="0.25">
      <c r="A204" s="2" t="s">
        <v>332</v>
      </c>
      <c r="B204" s="139">
        <v>69840</v>
      </c>
      <c r="C204" s="139">
        <v>76409.75</v>
      </c>
      <c r="D204" s="139">
        <v>75610</v>
      </c>
      <c r="E204" s="139">
        <v>73247.33</v>
      </c>
    </row>
    <row r="205" spans="1:5" x14ac:dyDescent="0.25">
      <c r="A205" s="2" t="s">
        <v>1318</v>
      </c>
      <c r="B205" s="139">
        <v>67815</v>
      </c>
      <c r="C205" s="139">
        <v>76409.75</v>
      </c>
      <c r="D205" s="139">
        <v>75610</v>
      </c>
      <c r="E205" s="139">
        <v>73247.33</v>
      </c>
    </row>
    <row r="206" spans="1:5" x14ac:dyDescent="0.25">
      <c r="A206" s="2" t="s">
        <v>331</v>
      </c>
      <c r="B206" s="139">
        <v>69000</v>
      </c>
      <c r="C206" s="139">
        <v>75769.5</v>
      </c>
      <c r="D206" s="139">
        <v>77045</v>
      </c>
      <c r="E206" s="139">
        <v>74910</v>
      </c>
    </row>
    <row r="207" spans="1:5" x14ac:dyDescent="0.25">
      <c r="A207" s="2" t="s">
        <v>330</v>
      </c>
      <c r="B207" s="139">
        <v>72575</v>
      </c>
      <c r="C207" s="139">
        <v>80000</v>
      </c>
      <c r="D207" s="139">
        <v>78100</v>
      </c>
      <c r="E207" s="139">
        <v>76000</v>
      </c>
    </row>
    <row r="208" spans="1:5" x14ac:dyDescent="0.25">
      <c r="A208" s="2" t="s">
        <v>329</v>
      </c>
      <c r="B208" s="139">
        <v>59700</v>
      </c>
      <c r="C208" s="139">
        <v>74100</v>
      </c>
      <c r="D208" s="139">
        <v>70250</v>
      </c>
      <c r="E208" s="139">
        <v>68832</v>
      </c>
    </row>
    <row r="209" spans="1:5" x14ac:dyDescent="0.25">
      <c r="A209" s="2" t="s">
        <v>328</v>
      </c>
      <c r="B209" s="104">
        <v>4362.33</v>
      </c>
      <c r="C209" s="104">
        <v>2199.41</v>
      </c>
      <c r="D209" s="104">
        <v>3196.57</v>
      </c>
      <c r="E209" s="104">
        <v>3153.66</v>
      </c>
    </row>
    <row r="210" spans="1:5" ht="15" customHeight="1" x14ac:dyDescent="0.25">
      <c r="A210" s="2" t="s">
        <v>1324</v>
      </c>
      <c r="B210" s="18" t="s">
        <v>336</v>
      </c>
      <c r="C210" s="18" t="s">
        <v>335</v>
      </c>
      <c r="D210" s="18" t="s">
        <v>335</v>
      </c>
      <c r="E210" s="18" t="s">
        <v>334</v>
      </c>
    </row>
    <row r="211" spans="1:5" ht="15" customHeight="1" x14ac:dyDescent="0.25">
      <c r="A211" s="2" t="s">
        <v>326</v>
      </c>
      <c r="B211" s="18" t="s">
        <v>325</v>
      </c>
      <c r="C211" s="18" t="s">
        <v>325</v>
      </c>
      <c r="D211" s="18" t="s">
        <v>325</v>
      </c>
      <c r="E211" s="18" t="s">
        <v>325</v>
      </c>
    </row>
    <row r="212" spans="1:5" ht="15" customHeight="1" x14ac:dyDescent="0.25">
      <c r="A212" s="2" t="s">
        <v>346</v>
      </c>
      <c r="B212" s="139">
        <v>992486</v>
      </c>
      <c r="C212" s="139">
        <v>849661.75</v>
      </c>
      <c r="D212" s="139">
        <v>817436.25</v>
      </c>
      <c r="E212" s="139">
        <v>837274.33</v>
      </c>
    </row>
    <row r="213" spans="1:5" ht="15" customHeight="1" x14ac:dyDescent="0.25">
      <c r="A213" s="2" t="s">
        <v>332</v>
      </c>
      <c r="B213" s="139">
        <v>992486</v>
      </c>
      <c r="C213" s="139">
        <v>849661.75</v>
      </c>
      <c r="D213" s="139">
        <v>817436.25</v>
      </c>
      <c r="E213" s="139">
        <v>837274.33</v>
      </c>
    </row>
    <row r="214" spans="1:5" x14ac:dyDescent="0.25">
      <c r="A214" s="2" t="s">
        <v>1318</v>
      </c>
      <c r="B214" s="139">
        <v>978801.4</v>
      </c>
      <c r="C214" s="139">
        <v>849661.75</v>
      </c>
      <c r="D214" s="139">
        <v>817436.25</v>
      </c>
      <c r="E214" s="139">
        <v>837274.33</v>
      </c>
    </row>
    <row r="215" spans="1:5" x14ac:dyDescent="0.25">
      <c r="A215" s="2" t="s">
        <v>331</v>
      </c>
      <c r="B215" s="139">
        <v>977000</v>
      </c>
      <c r="C215" s="139">
        <v>852765</v>
      </c>
      <c r="D215" s="139">
        <v>801627.5</v>
      </c>
      <c r="E215" s="139">
        <v>847903</v>
      </c>
    </row>
    <row r="216" spans="1:5" x14ac:dyDescent="0.25">
      <c r="A216" s="2" t="s">
        <v>330</v>
      </c>
      <c r="B216" s="139">
        <v>1116000</v>
      </c>
      <c r="C216" s="139">
        <v>907800</v>
      </c>
      <c r="D216" s="139">
        <v>875000</v>
      </c>
      <c r="E216" s="139">
        <v>870000</v>
      </c>
    </row>
    <row r="217" spans="1:5" x14ac:dyDescent="0.25">
      <c r="A217" s="2" t="s">
        <v>329</v>
      </c>
      <c r="B217" s="139">
        <v>877500</v>
      </c>
      <c r="C217" s="139">
        <v>785317</v>
      </c>
      <c r="D217" s="139">
        <v>791490</v>
      </c>
      <c r="E217" s="139">
        <v>793920</v>
      </c>
    </row>
    <row r="218" spans="1:5" x14ac:dyDescent="0.25">
      <c r="A218" s="2" t="s">
        <v>328</v>
      </c>
      <c r="B218" s="104">
        <v>85469.67</v>
      </c>
      <c r="C218" s="104">
        <v>52695.24</v>
      </c>
      <c r="D218" s="104">
        <v>33624.28</v>
      </c>
      <c r="E218" s="104">
        <v>31955.89</v>
      </c>
    </row>
    <row r="219" spans="1:5" ht="15" customHeight="1" x14ac:dyDescent="0.25">
      <c r="A219" s="2" t="s">
        <v>1324</v>
      </c>
      <c r="B219" s="18" t="s">
        <v>345</v>
      </c>
      <c r="C219" s="18" t="s">
        <v>335</v>
      </c>
      <c r="D219" s="18" t="s">
        <v>335</v>
      </c>
      <c r="E219" s="18" t="s">
        <v>334</v>
      </c>
    </row>
    <row r="220" spans="1:5" ht="15" customHeight="1" x14ac:dyDescent="0.25">
      <c r="A220" s="2" t="s">
        <v>326</v>
      </c>
      <c r="B220" s="18" t="s">
        <v>325</v>
      </c>
      <c r="C220" s="18" t="s">
        <v>325</v>
      </c>
      <c r="D220" s="18" t="s">
        <v>325</v>
      </c>
      <c r="E220" s="18" t="s">
        <v>325</v>
      </c>
    </row>
    <row r="221" spans="1:5" x14ac:dyDescent="0.25">
      <c r="A221" s="2" t="s">
        <v>344</v>
      </c>
      <c r="B221" s="139">
        <v>923139</v>
      </c>
      <c r="C221" s="139">
        <v>717611</v>
      </c>
      <c r="D221" s="139">
        <v>670253.5</v>
      </c>
      <c r="E221" s="139">
        <v>676748.67</v>
      </c>
    </row>
    <row r="222" spans="1:5" ht="15" customHeight="1" x14ac:dyDescent="0.25">
      <c r="A222" s="2" t="s">
        <v>332</v>
      </c>
      <c r="B222" s="139">
        <v>923139</v>
      </c>
      <c r="C222" s="139">
        <v>717611</v>
      </c>
      <c r="D222" s="139">
        <v>670253.5</v>
      </c>
      <c r="E222" s="139">
        <v>676748.67</v>
      </c>
    </row>
    <row r="223" spans="1:5" x14ac:dyDescent="0.25">
      <c r="A223" s="2" t="s">
        <v>1318</v>
      </c>
      <c r="B223" s="139">
        <v>800425.17</v>
      </c>
      <c r="C223" s="139">
        <v>717611</v>
      </c>
      <c r="D223" s="139">
        <v>670253.5</v>
      </c>
      <c r="E223" s="139">
        <v>676748.67</v>
      </c>
    </row>
    <row r="224" spans="1:5" x14ac:dyDescent="0.25">
      <c r="A224" s="2" t="s">
        <v>331</v>
      </c>
      <c r="B224" s="139">
        <v>791425</v>
      </c>
      <c r="C224" s="139">
        <v>725272</v>
      </c>
      <c r="D224" s="139">
        <v>699175</v>
      </c>
      <c r="E224" s="139">
        <v>705460</v>
      </c>
    </row>
    <row r="225" spans="1:5" x14ac:dyDescent="0.25">
      <c r="A225" s="2" t="s">
        <v>330</v>
      </c>
      <c r="B225" s="139">
        <v>1024400</v>
      </c>
      <c r="C225" s="139">
        <v>824900</v>
      </c>
      <c r="D225" s="139">
        <v>741664</v>
      </c>
      <c r="E225" s="139">
        <v>781786</v>
      </c>
    </row>
    <row r="226" spans="1:5" x14ac:dyDescent="0.25">
      <c r="A226" s="2" t="s">
        <v>329</v>
      </c>
      <c r="B226" s="139">
        <v>623000</v>
      </c>
      <c r="C226" s="139">
        <v>595000</v>
      </c>
      <c r="D226" s="139">
        <v>541000</v>
      </c>
      <c r="E226" s="139">
        <v>543000</v>
      </c>
    </row>
    <row r="227" spans="1:5" x14ac:dyDescent="0.25">
      <c r="A227" s="2" t="s">
        <v>328</v>
      </c>
      <c r="B227" s="104">
        <v>118220.62</v>
      </c>
      <c r="C227" s="104">
        <v>81670.98</v>
      </c>
      <c r="D227" s="104">
        <v>76624.3</v>
      </c>
      <c r="E227" s="104">
        <v>99575.58</v>
      </c>
    </row>
    <row r="228" spans="1:5" ht="15" customHeight="1" x14ac:dyDescent="0.25">
      <c r="A228" s="2" t="s">
        <v>1324</v>
      </c>
      <c r="B228" s="18" t="s">
        <v>337</v>
      </c>
      <c r="C228" s="18" t="s">
        <v>335</v>
      </c>
      <c r="D228" s="18" t="s">
        <v>335</v>
      </c>
      <c r="E228" s="18" t="s">
        <v>334</v>
      </c>
    </row>
    <row r="229" spans="1:5" ht="15" customHeight="1" x14ac:dyDescent="0.25">
      <c r="A229" s="2" t="s">
        <v>326</v>
      </c>
      <c r="B229" s="18" t="s">
        <v>325</v>
      </c>
      <c r="C229" s="18" t="s">
        <v>325</v>
      </c>
      <c r="D229" s="18" t="s">
        <v>325</v>
      </c>
      <c r="E229" s="18" t="s">
        <v>325</v>
      </c>
    </row>
    <row r="230" spans="1:5" ht="15" customHeight="1" x14ac:dyDescent="0.25">
      <c r="A230" s="2" t="s">
        <v>1321</v>
      </c>
      <c r="B230" s="139">
        <v>69347</v>
      </c>
      <c r="C230" s="139">
        <v>79430.210000000006</v>
      </c>
      <c r="D230" s="139">
        <v>86513.71</v>
      </c>
      <c r="E230" s="139">
        <v>83589.759999999995</v>
      </c>
    </row>
    <row r="231" spans="1:5" ht="15" customHeight="1" x14ac:dyDescent="0.25">
      <c r="A231" s="2" t="s">
        <v>332</v>
      </c>
      <c r="B231" s="139">
        <v>69347</v>
      </c>
      <c r="C231" s="139">
        <v>79430.210000000006</v>
      </c>
      <c r="D231" s="139">
        <v>86513.71</v>
      </c>
      <c r="E231" s="139">
        <v>83589.759999999995</v>
      </c>
    </row>
    <row r="232" spans="1:5" x14ac:dyDescent="0.25">
      <c r="A232" s="2" t="s">
        <v>1318</v>
      </c>
      <c r="B232" s="139">
        <v>98450.99</v>
      </c>
      <c r="C232" s="139">
        <v>79430.210000000006</v>
      </c>
      <c r="D232" s="139">
        <v>86513.71</v>
      </c>
      <c r="E232" s="139">
        <v>83589.759999999995</v>
      </c>
    </row>
    <row r="233" spans="1:5" x14ac:dyDescent="0.25">
      <c r="A233" s="2" t="s">
        <v>331</v>
      </c>
      <c r="B233" s="139">
        <v>91600</v>
      </c>
      <c r="C233" s="139">
        <v>82190</v>
      </c>
      <c r="D233" s="139">
        <v>90540</v>
      </c>
      <c r="E233" s="139">
        <v>84121.03</v>
      </c>
    </row>
    <row r="234" spans="1:5" x14ac:dyDescent="0.25">
      <c r="A234" s="2" t="s">
        <v>330</v>
      </c>
      <c r="B234" s="139">
        <v>122360.94</v>
      </c>
      <c r="C234" s="139">
        <v>90000</v>
      </c>
      <c r="D234" s="139">
        <v>100000</v>
      </c>
      <c r="E234" s="139">
        <v>100000</v>
      </c>
    </row>
    <row r="235" spans="1:5" x14ac:dyDescent="0.25">
      <c r="A235" s="2" t="s">
        <v>329</v>
      </c>
      <c r="B235" s="139">
        <v>88806</v>
      </c>
      <c r="C235" s="139">
        <v>63113</v>
      </c>
      <c r="D235" s="139">
        <v>64191</v>
      </c>
      <c r="E235" s="139">
        <v>66117</v>
      </c>
    </row>
    <row r="236" spans="1:5" x14ac:dyDescent="0.25">
      <c r="A236" s="2" t="s">
        <v>328</v>
      </c>
      <c r="B236" s="104">
        <v>11257.58</v>
      </c>
      <c r="C236" s="104">
        <v>8920.32</v>
      </c>
      <c r="D236" s="104">
        <v>13809.78</v>
      </c>
      <c r="E236" s="104">
        <v>12379.27</v>
      </c>
    </row>
    <row r="237" spans="1:5" ht="15" customHeight="1" x14ac:dyDescent="0.25">
      <c r="A237" s="2" t="s">
        <v>1324</v>
      </c>
      <c r="B237" s="18" t="s">
        <v>342</v>
      </c>
      <c r="C237" s="18" t="s">
        <v>336</v>
      </c>
      <c r="D237" s="18" t="s">
        <v>336</v>
      </c>
      <c r="E237" s="18" t="s">
        <v>335</v>
      </c>
    </row>
    <row r="238" spans="1:5" ht="15" customHeight="1" x14ac:dyDescent="0.25">
      <c r="A238" s="2" t="s">
        <v>326</v>
      </c>
      <c r="B238" s="18" t="s">
        <v>325</v>
      </c>
      <c r="C238" s="18" t="s">
        <v>325</v>
      </c>
      <c r="D238" s="18" t="s">
        <v>325</v>
      </c>
      <c r="E238" s="18" t="s">
        <v>325</v>
      </c>
    </row>
    <row r="239" spans="1:5" x14ac:dyDescent="0.25">
      <c r="A239" s="2" t="s">
        <v>341</v>
      </c>
      <c r="B239" s="18">
        <v>58.8</v>
      </c>
      <c r="C239" s="18">
        <v>57.83</v>
      </c>
      <c r="D239" s="18">
        <v>58.07</v>
      </c>
      <c r="E239" s="18">
        <v>58.27</v>
      </c>
    </row>
    <row r="240" spans="1:5" ht="15" customHeight="1" x14ac:dyDescent="0.25">
      <c r="A240" s="2" t="s">
        <v>332</v>
      </c>
      <c r="B240" s="18">
        <v>58.8</v>
      </c>
      <c r="C240" s="18">
        <v>57.83</v>
      </c>
      <c r="D240" s="18">
        <v>58.07</v>
      </c>
      <c r="E240" s="18">
        <v>58.27</v>
      </c>
    </row>
    <row r="241" spans="1:5" x14ac:dyDescent="0.25">
      <c r="A241" s="2" t="s">
        <v>1318</v>
      </c>
      <c r="B241" s="18">
        <v>58.49</v>
      </c>
      <c r="C241" s="18">
        <v>57.83</v>
      </c>
      <c r="D241" s="18">
        <v>58.07</v>
      </c>
      <c r="E241" s="18">
        <v>58.27</v>
      </c>
    </row>
    <row r="242" spans="1:5" x14ac:dyDescent="0.25">
      <c r="A242" s="2" t="s">
        <v>331</v>
      </c>
      <c r="B242" s="18">
        <v>58.5</v>
      </c>
      <c r="C242" s="18">
        <v>58.03</v>
      </c>
      <c r="D242" s="18">
        <v>58.06</v>
      </c>
      <c r="E242" s="18">
        <v>58.2</v>
      </c>
    </row>
    <row r="243" spans="1:5" x14ac:dyDescent="0.25">
      <c r="A243" s="2" t="s">
        <v>330</v>
      </c>
      <c r="B243" s="18">
        <v>58.6</v>
      </c>
      <c r="C243" s="18">
        <v>58.9</v>
      </c>
      <c r="D243" s="18">
        <v>59.4</v>
      </c>
      <c r="E243" s="18">
        <v>59</v>
      </c>
    </row>
    <row r="244" spans="1:5" x14ac:dyDescent="0.25">
      <c r="A244" s="2" t="s">
        <v>329</v>
      </c>
      <c r="B244" s="18">
        <v>58.3</v>
      </c>
      <c r="C244" s="18">
        <v>56</v>
      </c>
      <c r="D244" s="18">
        <v>56.69</v>
      </c>
      <c r="E244" s="18">
        <v>57.69</v>
      </c>
    </row>
    <row r="245" spans="1:5" x14ac:dyDescent="0.25">
      <c r="A245" s="2" t="s">
        <v>328</v>
      </c>
      <c r="B245" s="104">
        <v>9.3759999999999996E-2</v>
      </c>
      <c r="C245" s="104">
        <v>0.77332000000000001</v>
      </c>
      <c r="D245" s="104">
        <v>0.66783999999999999</v>
      </c>
      <c r="E245" s="104">
        <v>0.48858000000000001</v>
      </c>
    </row>
    <row r="246" spans="1:5" ht="15" customHeight="1" x14ac:dyDescent="0.25">
      <c r="A246" s="2" t="s">
        <v>1324</v>
      </c>
      <c r="B246" s="18" t="s">
        <v>340</v>
      </c>
      <c r="C246" s="18" t="s">
        <v>339</v>
      </c>
      <c r="D246" s="18" t="s">
        <v>339</v>
      </c>
      <c r="E246" s="18" t="s">
        <v>335</v>
      </c>
    </row>
    <row r="247" spans="1:5" ht="15" customHeight="1" x14ac:dyDescent="0.25">
      <c r="A247" s="2" t="s">
        <v>326</v>
      </c>
      <c r="B247" s="18" t="s">
        <v>325</v>
      </c>
      <c r="C247" s="18" t="s">
        <v>325</v>
      </c>
      <c r="D247" s="18" t="s">
        <v>325</v>
      </c>
      <c r="E247" s="18" t="s">
        <v>325</v>
      </c>
    </row>
    <row r="248" spans="1:5" x14ac:dyDescent="0.25">
      <c r="A248" s="2" t="s">
        <v>338</v>
      </c>
      <c r="B248" s="18">
        <v>47.9</v>
      </c>
      <c r="C248" s="18">
        <v>32.630000000000003</v>
      </c>
      <c r="D248" s="18">
        <v>26.52</v>
      </c>
      <c r="E248" s="18">
        <v>23.98</v>
      </c>
    </row>
    <row r="249" spans="1:5" ht="15" customHeight="1" x14ac:dyDescent="0.25">
      <c r="A249" s="2" t="s">
        <v>332</v>
      </c>
      <c r="B249" s="18">
        <v>47.9</v>
      </c>
      <c r="C249" s="18">
        <v>32.630000000000003</v>
      </c>
      <c r="D249" s="18">
        <v>26.52</v>
      </c>
      <c r="E249" s="18">
        <v>23.98</v>
      </c>
    </row>
    <row r="250" spans="1:5" x14ac:dyDescent="0.25">
      <c r="A250" s="2" t="s">
        <v>1318</v>
      </c>
      <c r="B250" s="18">
        <v>44.86</v>
      </c>
      <c r="C250" s="18">
        <v>32.630000000000003</v>
      </c>
      <c r="D250" s="18">
        <v>26.52</v>
      </c>
      <c r="E250" s="18">
        <v>23.98</v>
      </c>
    </row>
    <row r="251" spans="1:5" x14ac:dyDescent="0.25">
      <c r="A251" s="2" t="s">
        <v>331</v>
      </c>
      <c r="B251" s="18">
        <v>45.44</v>
      </c>
      <c r="C251" s="18">
        <v>31.6</v>
      </c>
      <c r="D251" s="18">
        <v>26.23</v>
      </c>
      <c r="E251" s="18">
        <v>22.95</v>
      </c>
    </row>
    <row r="252" spans="1:5" x14ac:dyDescent="0.25">
      <c r="A252" s="2" t="s">
        <v>330</v>
      </c>
      <c r="B252" s="18">
        <v>47.4</v>
      </c>
      <c r="C252" s="18">
        <v>34.840000000000003</v>
      </c>
      <c r="D252" s="18">
        <v>30.2</v>
      </c>
      <c r="E252" s="18">
        <v>29</v>
      </c>
    </row>
    <row r="253" spans="1:5" x14ac:dyDescent="0.25">
      <c r="A253" s="2" t="s">
        <v>329</v>
      </c>
      <c r="B253" s="18">
        <v>40</v>
      </c>
      <c r="C253" s="18">
        <v>31.4</v>
      </c>
      <c r="D253" s="18">
        <v>23.4</v>
      </c>
      <c r="E253" s="18">
        <v>20</v>
      </c>
    </row>
    <row r="254" spans="1:5" x14ac:dyDescent="0.25">
      <c r="A254" s="2" t="s">
        <v>328</v>
      </c>
      <c r="B254" s="104">
        <v>2.7587899999999999</v>
      </c>
      <c r="C254" s="104">
        <v>1.42391</v>
      </c>
      <c r="D254" s="104">
        <v>2.4226100000000002</v>
      </c>
      <c r="E254" s="104">
        <v>3.746</v>
      </c>
    </row>
    <row r="255" spans="1:5" ht="15" customHeight="1" x14ac:dyDescent="0.25">
      <c r="A255" s="2" t="s">
        <v>1324</v>
      </c>
      <c r="B255" s="18" t="s">
        <v>337</v>
      </c>
      <c r="C255" s="18" t="s">
        <v>336</v>
      </c>
      <c r="D255" s="18" t="s">
        <v>335</v>
      </c>
      <c r="E255" s="18" t="s">
        <v>334</v>
      </c>
    </row>
    <row r="256" spans="1:5" ht="15" customHeight="1" x14ac:dyDescent="0.25">
      <c r="A256" s="2" t="s">
        <v>326</v>
      </c>
      <c r="B256" s="18" t="s">
        <v>325</v>
      </c>
      <c r="C256" s="18" t="s">
        <v>325</v>
      </c>
      <c r="D256" s="18" t="s">
        <v>325</v>
      </c>
      <c r="E256" s="18" t="s">
        <v>325</v>
      </c>
    </row>
    <row r="257" spans="1:5" x14ac:dyDescent="0.25">
      <c r="A257" s="2" t="s">
        <v>333</v>
      </c>
      <c r="B257" s="18">
        <v>16.66</v>
      </c>
      <c r="C257" s="18">
        <v>13.8</v>
      </c>
      <c r="D257" s="18">
        <v>12.2</v>
      </c>
      <c r="E257" s="18">
        <v>11.5</v>
      </c>
    </row>
    <row r="258" spans="1:5" ht="15" customHeight="1" x14ac:dyDescent="0.25">
      <c r="A258" s="2" t="s">
        <v>332</v>
      </c>
      <c r="B258" s="18">
        <v>16.66</v>
      </c>
      <c r="C258" s="18">
        <v>13.8</v>
      </c>
      <c r="D258" s="18">
        <v>12.2</v>
      </c>
      <c r="E258" s="18">
        <v>11.5</v>
      </c>
    </row>
    <row r="259" spans="1:5" x14ac:dyDescent="0.25">
      <c r="A259" s="2" t="s">
        <v>1318</v>
      </c>
      <c r="B259" s="18">
        <v>16.3</v>
      </c>
      <c r="C259" s="18">
        <v>13.8</v>
      </c>
      <c r="D259" s="18">
        <v>12.2</v>
      </c>
      <c r="E259" s="18">
        <v>11.5</v>
      </c>
    </row>
    <row r="260" spans="1:5" x14ac:dyDescent="0.25">
      <c r="A260" s="2" t="s">
        <v>331</v>
      </c>
      <c r="B260" s="18">
        <v>16.3</v>
      </c>
      <c r="C260" s="18">
        <v>13.8</v>
      </c>
      <c r="D260" s="18">
        <v>12.2</v>
      </c>
      <c r="E260" s="18">
        <v>11.5</v>
      </c>
    </row>
    <row r="261" spans="1:5" x14ac:dyDescent="0.25">
      <c r="A261" s="2" t="s">
        <v>330</v>
      </c>
      <c r="B261" s="18">
        <v>16.3</v>
      </c>
      <c r="C261" s="18">
        <v>13.8</v>
      </c>
      <c r="D261" s="18">
        <v>12.2</v>
      </c>
      <c r="E261" s="18">
        <v>11.5</v>
      </c>
    </row>
    <row r="262" spans="1:5" x14ac:dyDescent="0.25">
      <c r="A262" s="2" t="s">
        <v>329</v>
      </c>
      <c r="B262" s="18">
        <v>16.3</v>
      </c>
      <c r="C262" s="18">
        <v>13.8</v>
      </c>
      <c r="D262" s="18">
        <v>12.2</v>
      </c>
      <c r="E262" s="18">
        <v>11.5</v>
      </c>
    </row>
    <row r="263" spans="1:5" x14ac:dyDescent="0.25">
      <c r="A263" s="2" t="s">
        <v>328</v>
      </c>
      <c r="B263" s="104">
        <v>0</v>
      </c>
      <c r="C263" s="104">
        <v>0</v>
      </c>
      <c r="D263" s="104">
        <v>0</v>
      </c>
      <c r="E263" s="104">
        <v>0</v>
      </c>
    </row>
    <row r="264" spans="1:5" ht="15" customHeight="1" x14ac:dyDescent="0.25">
      <c r="A264" s="2" t="s">
        <v>1324</v>
      </c>
      <c r="B264" s="18" t="s">
        <v>327</v>
      </c>
      <c r="C264" s="18" t="s">
        <v>327</v>
      </c>
      <c r="D264" s="18" t="s">
        <v>327</v>
      </c>
      <c r="E264" s="18" t="s">
        <v>327</v>
      </c>
    </row>
    <row r="265" spans="1:5" ht="15" customHeight="1" x14ac:dyDescent="0.25">
      <c r="A265" s="2" t="s">
        <v>326</v>
      </c>
      <c r="B265" s="18" t="s">
        <v>325</v>
      </c>
      <c r="C265" s="18" t="s">
        <v>325</v>
      </c>
      <c r="D265" s="18" t="s">
        <v>325</v>
      </c>
      <c r="E265" s="18" t="s">
        <v>325</v>
      </c>
    </row>
    <row r="266" spans="1:5" x14ac:dyDescent="0.25">
      <c r="A266" s="5"/>
    </row>
    <row r="267" spans="1:5" x14ac:dyDescent="0.25">
      <c r="A267" s="2"/>
      <c r="B267" s="2"/>
      <c r="C267" s="2"/>
      <c r="D267" s="2"/>
      <c r="E267" s="2"/>
    </row>
    <row r="268" spans="1:5" x14ac:dyDescent="0.25">
      <c r="A268" s="2"/>
      <c r="B268" s="2"/>
      <c r="C268" s="2"/>
      <c r="D268" s="2"/>
      <c r="E268" s="2"/>
    </row>
    <row r="269" spans="1:5" ht="15" customHeight="1" x14ac:dyDescent="0.25">
      <c r="A269" s="2" t="s">
        <v>1328</v>
      </c>
      <c r="B269" s="2"/>
      <c r="C269" s="2"/>
      <c r="D269" s="2"/>
      <c r="E269" s="2"/>
    </row>
    <row r="270" spans="1:5" ht="15" customHeight="1" x14ac:dyDescent="0.25">
      <c r="A270" s="2" t="s">
        <v>1329</v>
      </c>
      <c r="B270" s="2"/>
      <c r="C270" s="2"/>
      <c r="D270" s="2"/>
      <c r="E270" s="2"/>
    </row>
    <row r="271" spans="1:5" ht="15" customHeight="1" x14ac:dyDescent="0.25">
      <c r="A271" s="2" t="s">
        <v>1330</v>
      </c>
      <c r="B271" s="2"/>
      <c r="C271" s="2"/>
      <c r="D271" s="2"/>
      <c r="E271" s="2"/>
    </row>
    <row r="272" spans="1:5" x14ac:dyDescent="0.25">
      <c r="A272" s="2"/>
      <c r="B272" s="2"/>
      <c r="C272" s="2"/>
      <c r="D272" s="2"/>
      <c r="E272" s="2"/>
    </row>
  </sheetData>
  <pageMargins left="0.7" right="0.7" top="0.75" bottom="0.75" header="0.3" footer="0.3"/>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596CE-0436-4FD8-A3AD-4AE555C0B83B}">
  <sheetPr>
    <tabColor theme="8" tint="0.79998168889431442"/>
  </sheetPr>
  <dimension ref="A3:R21"/>
  <sheetViews>
    <sheetView showGridLines="0" workbookViewId="0">
      <selection sqref="A1:XFD1048576"/>
    </sheetView>
  </sheetViews>
  <sheetFormatPr defaultRowHeight="15" x14ac:dyDescent="0.25"/>
  <cols>
    <col min="1" max="1" width="48.5703125" customWidth="1"/>
    <col min="2" max="2" width="27.42578125" customWidth="1"/>
    <col min="3" max="3" width="18.5703125" customWidth="1"/>
    <col min="4" max="4" width="21.140625" customWidth="1"/>
    <col min="5" max="5" width="19.28515625" customWidth="1"/>
    <col min="6" max="6" width="16.140625" customWidth="1"/>
    <col min="7" max="7" width="21.140625" customWidth="1"/>
    <col min="8" max="9" width="16.140625" customWidth="1"/>
    <col min="10" max="10" width="19.28515625" customWidth="1"/>
    <col min="11" max="11" width="19.5703125" customWidth="1"/>
    <col min="12" max="12" width="19.28515625" customWidth="1"/>
    <col min="13" max="13" width="16.140625" customWidth="1"/>
    <col min="14" max="14" width="17.5703125" customWidth="1"/>
    <col min="15" max="15" width="20.5703125" customWidth="1"/>
    <col min="16" max="17" width="16.140625" customWidth="1"/>
    <col min="18" max="18" width="18.28515625" customWidth="1"/>
  </cols>
  <sheetData>
    <row r="3" spans="1:18" ht="45" x14ac:dyDescent="0.25">
      <c r="A3" s="45" t="s">
        <v>942</v>
      </c>
      <c r="B3" s="44" t="s">
        <v>941</v>
      </c>
      <c r="C3" s="44" t="s">
        <v>940</v>
      </c>
      <c r="D3" s="44" t="s">
        <v>939</v>
      </c>
      <c r="E3" s="44" t="s">
        <v>938</v>
      </c>
      <c r="F3" s="44" t="s">
        <v>937</v>
      </c>
      <c r="G3" s="44" t="s">
        <v>936</v>
      </c>
      <c r="H3" s="44" t="s">
        <v>935</v>
      </c>
      <c r="I3" s="44" t="s">
        <v>934</v>
      </c>
      <c r="J3" s="44" t="s">
        <v>933</v>
      </c>
      <c r="K3" s="44" t="s">
        <v>932</v>
      </c>
      <c r="L3" s="44" t="s">
        <v>931</v>
      </c>
      <c r="M3" s="44" t="s">
        <v>930</v>
      </c>
      <c r="N3" s="44" t="s">
        <v>929</v>
      </c>
      <c r="O3" s="44" t="s">
        <v>928</v>
      </c>
      <c r="P3" s="44" t="s">
        <v>927</v>
      </c>
      <c r="Q3" s="44" t="s">
        <v>926</v>
      </c>
      <c r="R3" s="44" t="s">
        <v>925</v>
      </c>
    </row>
    <row r="4" spans="1:18" x14ac:dyDescent="0.25">
      <c r="A4" s="45"/>
      <c r="B4" s="44"/>
      <c r="C4" s="44"/>
      <c r="D4" s="44"/>
      <c r="E4" s="44" t="s">
        <v>924</v>
      </c>
      <c r="F4" s="44" t="s">
        <v>924</v>
      </c>
      <c r="G4" s="44"/>
      <c r="H4" s="44" t="s">
        <v>924</v>
      </c>
      <c r="I4" s="44" t="s">
        <v>924</v>
      </c>
      <c r="J4" s="44" t="s">
        <v>924</v>
      </c>
      <c r="K4" s="44" t="s">
        <v>924</v>
      </c>
      <c r="L4" s="44" t="s">
        <v>924</v>
      </c>
      <c r="M4" s="44" t="s">
        <v>924</v>
      </c>
      <c r="N4" s="44" t="s">
        <v>924</v>
      </c>
      <c r="O4" s="44" t="s">
        <v>924</v>
      </c>
      <c r="P4" s="44" t="s">
        <v>924</v>
      </c>
      <c r="Q4" s="44" t="s">
        <v>924</v>
      </c>
      <c r="R4" s="44" t="s">
        <v>924</v>
      </c>
    </row>
    <row r="5" spans="1:18" ht="30" x14ac:dyDescent="0.25">
      <c r="A5" s="45"/>
      <c r="B5" s="44"/>
      <c r="C5" s="44"/>
      <c r="D5" s="44"/>
      <c r="E5" s="44"/>
      <c r="F5" s="44"/>
      <c r="G5" s="44"/>
      <c r="H5" s="44"/>
      <c r="I5" s="44"/>
      <c r="J5" s="44"/>
      <c r="K5" s="44"/>
      <c r="L5" s="44"/>
      <c r="M5" s="44"/>
      <c r="N5" s="44"/>
      <c r="O5" s="44"/>
      <c r="P5" s="44" t="s">
        <v>923</v>
      </c>
      <c r="Q5" s="44"/>
      <c r="R5" s="44"/>
    </row>
    <row r="6" spans="1:18" x14ac:dyDescent="0.25">
      <c r="A6" s="5" t="s">
        <v>922</v>
      </c>
      <c r="B6" s="41">
        <v>23.23</v>
      </c>
      <c r="C6" s="42">
        <v>81044051</v>
      </c>
      <c r="D6" s="41">
        <v>1882.6533047299999</v>
      </c>
      <c r="E6" s="42">
        <v>860100</v>
      </c>
      <c r="F6" s="42">
        <v>10200</v>
      </c>
      <c r="G6" s="43">
        <v>2646.4533040000001</v>
      </c>
      <c r="H6" s="41">
        <v>3.8319999999999999</v>
      </c>
      <c r="I6" s="8">
        <v>45745</v>
      </c>
      <c r="J6" s="42">
        <v>1772400</v>
      </c>
      <c r="K6" s="42">
        <v>144600</v>
      </c>
      <c r="L6" s="42">
        <v>119400</v>
      </c>
      <c r="M6" s="41">
        <v>0.89600000000000002</v>
      </c>
      <c r="N6" s="41">
        <v>25.926338999999999</v>
      </c>
      <c r="O6" s="9" t="s">
        <v>818</v>
      </c>
      <c r="P6" s="9" t="s">
        <v>23</v>
      </c>
      <c r="Q6" s="9" t="s">
        <v>23</v>
      </c>
      <c r="R6" s="42">
        <v>77400</v>
      </c>
    </row>
    <row r="7" spans="1:18" x14ac:dyDescent="0.25">
      <c r="A7" s="5" t="s">
        <v>921</v>
      </c>
      <c r="B7" s="41">
        <v>104.94</v>
      </c>
      <c r="C7" s="42">
        <v>149435875</v>
      </c>
      <c r="D7" s="41">
        <v>15681.8007225</v>
      </c>
      <c r="E7" s="42">
        <v>312071</v>
      </c>
      <c r="F7" s="9" t="s">
        <v>23</v>
      </c>
      <c r="G7" s="43">
        <v>14273.455722000001</v>
      </c>
      <c r="H7" s="41">
        <v>16.521999999999998</v>
      </c>
      <c r="I7" s="8">
        <v>45838</v>
      </c>
      <c r="J7" s="42">
        <v>5124803</v>
      </c>
      <c r="K7" s="42">
        <v>1285492.25</v>
      </c>
      <c r="L7" s="42">
        <v>1215862</v>
      </c>
      <c r="M7" s="41">
        <v>6.5289999999999999</v>
      </c>
      <c r="N7" s="41">
        <v>16.072904999999999</v>
      </c>
      <c r="O7" s="41">
        <v>6.3515309999999996</v>
      </c>
      <c r="P7" s="9" t="s">
        <v>23</v>
      </c>
      <c r="Q7" s="9" t="s">
        <v>23</v>
      </c>
      <c r="R7" s="42">
        <v>989669</v>
      </c>
    </row>
    <row r="8" spans="1:18" x14ac:dyDescent="0.25">
      <c r="A8" s="5" t="s">
        <v>920</v>
      </c>
      <c r="B8" s="41">
        <v>63.13</v>
      </c>
      <c r="C8" s="42">
        <v>149603119</v>
      </c>
      <c r="D8" s="41">
        <v>9444.4449024700007</v>
      </c>
      <c r="E8" s="42">
        <v>2146886</v>
      </c>
      <c r="F8" s="42">
        <v>567423</v>
      </c>
      <c r="G8" s="43">
        <v>11058.048902</v>
      </c>
      <c r="H8" s="41">
        <v>30.2</v>
      </c>
      <c r="I8" s="8">
        <v>45747</v>
      </c>
      <c r="J8" s="42">
        <v>9129335</v>
      </c>
      <c r="K8" s="42">
        <v>1085632.75</v>
      </c>
      <c r="L8" s="42">
        <v>870584</v>
      </c>
      <c r="M8" s="41">
        <v>4.1630000000000003</v>
      </c>
      <c r="N8" s="41">
        <v>15.164545</v>
      </c>
      <c r="O8" s="41">
        <v>2.1387670000000001</v>
      </c>
      <c r="P8" s="9" t="s">
        <v>23</v>
      </c>
      <c r="Q8" s="9" t="s">
        <v>23</v>
      </c>
      <c r="R8" s="42">
        <v>714307</v>
      </c>
    </row>
    <row r="9" spans="1:18" x14ac:dyDescent="0.25">
      <c r="A9" s="5" t="s">
        <v>919</v>
      </c>
      <c r="B9" s="41">
        <v>26.18</v>
      </c>
      <c r="C9" s="42">
        <v>69415522</v>
      </c>
      <c r="D9" s="41">
        <v>1817.29836596</v>
      </c>
      <c r="E9" s="42">
        <v>166256</v>
      </c>
      <c r="F9" s="42">
        <v>28332</v>
      </c>
      <c r="G9" s="43">
        <v>1864.6443650000001</v>
      </c>
      <c r="H9" s="41">
        <v>12.061</v>
      </c>
      <c r="I9" s="8">
        <v>45747</v>
      </c>
      <c r="J9" s="42">
        <v>2284080</v>
      </c>
      <c r="K9" s="42">
        <v>266199</v>
      </c>
      <c r="L9" s="42">
        <v>248738</v>
      </c>
      <c r="M9" s="41">
        <v>2.3199999999999998</v>
      </c>
      <c r="N9" s="41">
        <v>11.284483</v>
      </c>
      <c r="O9" s="41">
        <v>3.3022200000000002</v>
      </c>
      <c r="P9" s="9" t="s">
        <v>23</v>
      </c>
      <c r="Q9" s="9" t="s">
        <v>23</v>
      </c>
      <c r="R9" s="42">
        <v>172600</v>
      </c>
    </row>
    <row r="10" spans="1:18" x14ac:dyDescent="0.25">
      <c r="A10" s="5" t="s">
        <v>918</v>
      </c>
      <c r="B10" s="41">
        <v>7.17</v>
      </c>
      <c r="C10" s="42">
        <v>426120327</v>
      </c>
      <c r="D10" s="41">
        <v>2976.1721802000002</v>
      </c>
      <c r="E10" s="42">
        <v>1299452</v>
      </c>
      <c r="F10" s="9" t="s">
        <v>23</v>
      </c>
      <c r="G10" s="43">
        <v>3774.2631799999999</v>
      </c>
      <c r="H10" s="41">
        <v>4.4370000000000003</v>
      </c>
      <c r="I10" s="8">
        <v>45747</v>
      </c>
      <c r="J10" s="42">
        <v>5164310</v>
      </c>
      <c r="K10" s="42">
        <v>337950</v>
      </c>
      <c r="L10" s="42">
        <v>202146</v>
      </c>
      <c r="M10" s="41">
        <v>-0.47</v>
      </c>
      <c r="N10" s="9" t="s">
        <v>818</v>
      </c>
      <c r="O10" s="41">
        <v>2.1859760000000001</v>
      </c>
      <c r="P10" s="9" t="s">
        <v>23</v>
      </c>
      <c r="Q10" s="9" t="s">
        <v>23</v>
      </c>
      <c r="R10" s="42">
        <v>-201267</v>
      </c>
    </row>
    <row r="11" spans="1:18" x14ac:dyDescent="0.25">
      <c r="A11" s="5" t="s">
        <v>917</v>
      </c>
      <c r="B11" s="41">
        <v>76.2</v>
      </c>
      <c r="C11" s="42">
        <v>48073120</v>
      </c>
      <c r="D11" s="41">
        <v>3663.1717440000002</v>
      </c>
      <c r="E11" s="42">
        <v>3734500</v>
      </c>
      <c r="F11" s="9" t="s">
        <v>23</v>
      </c>
      <c r="G11" s="43">
        <v>7206.6717440000002</v>
      </c>
      <c r="H11" s="41">
        <v>96.224999999999994</v>
      </c>
      <c r="I11" s="8">
        <v>45781</v>
      </c>
      <c r="J11" s="42">
        <v>8684600</v>
      </c>
      <c r="K11" s="42">
        <v>974100</v>
      </c>
      <c r="L11" s="42">
        <v>716400</v>
      </c>
      <c r="M11" s="41">
        <v>7.335</v>
      </c>
      <c r="N11" s="41">
        <v>10.388548</v>
      </c>
      <c r="O11" s="9" t="s">
        <v>818</v>
      </c>
      <c r="P11" s="9" t="s">
        <v>23</v>
      </c>
      <c r="Q11" s="9" t="s">
        <v>23</v>
      </c>
      <c r="R11" s="42">
        <v>402300</v>
      </c>
    </row>
    <row r="12" spans="1:18" x14ac:dyDescent="0.25">
      <c r="A12" s="5" t="s">
        <v>916</v>
      </c>
      <c r="B12" s="41">
        <v>12.68</v>
      </c>
      <c r="C12" s="42">
        <v>389755788</v>
      </c>
      <c r="D12" s="41">
        <v>4942.1033918399999</v>
      </c>
      <c r="E12" s="42">
        <v>5366068</v>
      </c>
      <c r="F12" s="9" t="s">
        <v>23</v>
      </c>
      <c r="G12" s="43">
        <v>9878.7893910000003</v>
      </c>
      <c r="H12" s="41">
        <v>3.8170000000000002</v>
      </c>
      <c r="I12" s="8">
        <v>45745</v>
      </c>
      <c r="J12" s="42">
        <v>9504691</v>
      </c>
      <c r="K12" s="42">
        <v>729013</v>
      </c>
      <c r="L12" s="42">
        <v>470731</v>
      </c>
      <c r="M12" s="41">
        <v>-0.48799999999999999</v>
      </c>
      <c r="N12" s="9" t="s">
        <v>818</v>
      </c>
      <c r="O12" s="9" t="s">
        <v>818</v>
      </c>
      <c r="P12" s="9" t="s">
        <v>23</v>
      </c>
      <c r="Q12" s="9" t="s">
        <v>23</v>
      </c>
      <c r="R12" s="42">
        <v>-189716</v>
      </c>
    </row>
    <row r="13" spans="1:18" x14ac:dyDescent="0.25">
      <c r="A13" s="5" t="s">
        <v>915</v>
      </c>
      <c r="B13" s="41">
        <v>20.56</v>
      </c>
      <c r="C13" s="42">
        <v>395654441</v>
      </c>
      <c r="D13" s="41">
        <v>8134.6553069600004</v>
      </c>
      <c r="E13" s="42">
        <v>2245100</v>
      </c>
      <c r="F13" s="9" t="s">
        <v>23</v>
      </c>
      <c r="G13" s="43">
        <v>9643.0553060000002</v>
      </c>
      <c r="H13" s="41">
        <v>5.2839999999999998</v>
      </c>
      <c r="I13" s="8">
        <v>45809</v>
      </c>
      <c r="J13" s="42">
        <v>6489100</v>
      </c>
      <c r="K13" s="42">
        <v>965900</v>
      </c>
      <c r="L13" s="42">
        <v>762100</v>
      </c>
      <c r="M13" s="41">
        <v>1.006</v>
      </c>
      <c r="N13" s="41">
        <v>20.437376</v>
      </c>
      <c r="O13" s="41">
        <v>5.0318160000000001</v>
      </c>
      <c r="P13" s="9" t="s">
        <v>23</v>
      </c>
      <c r="Q13" s="9" t="s">
        <v>23</v>
      </c>
      <c r="R13" s="42">
        <v>405300</v>
      </c>
    </row>
    <row r="14" spans="1:18" x14ac:dyDescent="0.25">
      <c r="A14" s="5" t="s">
        <v>914</v>
      </c>
      <c r="B14" s="41">
        <v>60.44</v>
      </c>
      <c r="C14" s="42">
        <v>54743898</v>
      </c>
      <c r="D14" s="41">
        <v>3308.7211951200002</v>
      </c>
      <c r="E14" s="42">
        <v>456876</v>
      </c>
      <c r="F14" s="9" t="s">
        <v>23</v>
      </c>
      <c r="G14" s="43">
        <v>3107.1821949999999</v>
      </c>
      <c r="H14" s="41">
        <v>30.991</v>
      </c>
      <c r="I14" s="8">
        <v>45747</v>
      </c>
      <c r="J14" s="42">
        <v>3377052</v>
      </c>
      <c r="K14" s="42">
        <v>326907</v>
      </c>
      <c r="L14" s="42">
        <v>272568</v>
      </c>
      <c r="M14" s="41">
        <v>3.8759999999999999</v>
      </c>
      <c r="N14" s="41">
        <v>15.593394999999999</v>
      </c>
      <c r="O14" s="41">
        <v>2.0789759999999999</v>
      </c>
      <c r="P14" s="9" t="s">
        <v>23</v>
      </c>
      <c r="Q14" s="9" t="s">
        <v>23</v>
      </c>
      <c r="R14" s="42">
        <v>223221</v>
      </c>
    </row>
    <row r="15" spans="1:18" x14ac:dyDescent="0.25">
      <c r="A15" s="5" t="s">
        <v>913</v>
      </c>
      <c r="B15" s="41">
        <v>52.201350151180002</v>
      </c>
      <c r="C15" s="42">
        <v>151200128</v>
      </c>
      <c r="D15" s="41">
        <v>7892.8508246312404</v>
      </c>
      <c r="E15" s="42">
        <v>1930008</v>
      </c>
      <c r="F15" s="9" t="s">
        <v>23</v>
      </c>
      <c r="G15" s="43">
        <v>9776.0432509417406</v>
      </c>
      <c r="H15" s="41">
        <v>9.2750000000000004</v>
      </c>
      <c r="I15" s="8">
        <v>45746</v>
      </c>
      <c r="J15" s="42">
        <v>3286466</v>
      </c>
      <c r="K15" s="42">
        <v>814716</v>
      </c>
      <c r="L15" s="42">
        <v>697432</v>
      </c>
      <c r="M15" s="41">
        <v>2.5619999999999998</v>
      </c>
      <c r="N15" s="41">
        <v>19.434321000000001</v>
      </c>
      <c r="O15" s="41">
        <v>8.5492329999999992</v>
      </c>
      <c r="P15" s="9" t="s">
        <v>23</v>
      </c>
      <c r="Q15" s="9" t="s">
        <v>23</v>
      </c>
      <c r="R15" s="42">
        <v>406880</v>
      </c>
    </row>
    <row r="16" spans="1:18" x14ac:dyDescent="0.25">
      <c r="A16" s="5" t="s">
        <v>912</v>
      </c>
      <c r="B16" s="41">
        <v>107.77500000000001</v>
      </c>
      <c r="C16" s="42">
        <v>56074561</v>
      </c>
      <c r="D16" s="41">
        <v>6043.4358117749998</v>
      </c>
      <c r="E16" s="42">
        <v>1862702</v>
      </c>
      <c r="F16" s="9" t="s">
        <v>23</v>
      </c>
      <c r="G16" s="43">
        <v>7739.6778109999996</v>
      </c>
      <c r="H16" s="41">
        <v>35.109000000000002</v>
      </c>
      <c r="I16" s="8">
        <v>45747</v>
      </c>
      <c r="J16" s="42">
        <v>4100808</v>
      </c>
      <c r="K16" s="42">
        <v>1091672</v>
      </c>
      <c r="L16" s="42">
        <v>1019456</v>
      </c>
      <c r="M16" s="41">
        <v>16.312000000000001</v>
      </c>
      <c r="N16" s="41">
        <v>6.6070989999999998</v>
      </c>
      <c r="O16" s="9" t="s">
        <v>818</v>
      </c>
      <c r="P16" s="9" t="s">
        <v>23</v>
      </c>
      <c r="Q16" s="9" t="s">
        <v>23</v>
      </c>
      <c r="R16" s="42">
        <v>957720</v>
      </c>
    </row>
    <row r="18" spans="1:18" x14ac:dyDescent="0.25">
      <c r="A18" s="10" t="s">
        <v>911</v>
      </c>
      <c r="B18" s="41">
        <v>7.17</v>
      </c>
      <c r="C18" s="42">
        <v>48073120</v>
      </c>
      <c r="D18" s="41">
        <v>1817.3</v>
      </c>
      <c r="E18" s="42">
        <v>166256</v>
      </c>
      <c r="F18" s="42">
        <v>10200</v>
      </c>
      <c r="G18" s="43">
        <v>1864.6</v>
      </c>
      <c r="H18" s="41">
        <v>3.82</v>
      </c>
      <c r="I18" s="5"/>
      <c r="J18" s="42">
        <v>1772400</v>
      </c>
      <c r="K18" s="42">
        <v>144600</v>
      </c>
      <c r="L18" s="42">
        <v>119400</v>
      </c>
      <c r="M18" s="41">
        <v>-0.49</v>
      </c>
      <c r="N18" s="41">
        <v>10.39</v>
      </c>
      <c r="O18" s="41">
        <v>2.08</v>
      </c>
      <c r="P18" s="9" t="s">
        <v>23</v>
      </c>
      <c r="Q18" s="9" t="s">
        <v>23</v>
      </c>
      <c r="R18" s="42">
        <v>-201267</v>
      </c>
    </row>
    <row r="19" spans="1:18" x14ac:dyDescent="0.25">
      <c r="A19" s="10" t="s">
        <v>331</v>
      </c>
      <c r="B19" s="41">
        <v>39.19</v>
      </c>
      <c r="C19" s="42">
        <v>149519497</v>
      </c>
      <c r="D19" s="41">
        <v>4302.6400000000003</v>
      </c>
      <c r="E19" s="42">
        <v>1614730</v>
      </c>
      <c r="F19" s="42">
        <v>28332</v>
      </c>
      <c r="G19" s="43">
        <v>8424.9</v>
      </c>
      <c r="H19" s="41">
        <v>10.67</v>
      </c>
      <c r="I19" s="5"/>
      <c r="J19" s="42">
        <v>5144557</v>
      </c>
      <c r="K19" s="42">
        <v>771865</v>
      </c>
      <c r="L19" s="42">
        <v>584082</v>
      </c>
      <c r="M19" s="41">
        <v>2.44</v>
      </c>
      <c r="N19" s="41">
        <v>15.83</v>
      </c>
      <c r="O19" s="41">
        <v>3.3</v>
      </c>
      <c r="P19" s="9" t="s">
        <v>23</v>
      </c>
      <c r="Q19" s="9" t="s">
        <v>23</v>
      </c>
      <c r="R19" s="42">
        <v>312761</v>
      </c>
    </row>
    <row r="20" spans="1:18" x14ac:dyDescent="0.25">
      <c r="A20" s="10" t="s">
        <v>910</v>
      </c>
      <c r="B20" s="41">
        <v>44.67</v>
      </c>
      <c r="C20" s="42">
        <v>191504627</v>
      </c>
      <c r="D20" s="41">
        <v>5974.39</v>
      </c>
      <c r="E20" s="42">
        <v>1851732</v>
      </c>
      <c r="F20" s="42">
        <v>201985</v>
      </c>
      <c r="G20" s="43">
        <v>7322.9</v>
      </c>
      <c r="H20" s="41">
        <v>21.27</v>
      </c>
      <c r="I20" s="5"/>
      <c r="J20" s="42">
        <v>5481684</v>
      </c>
      <c r="K20" s="42">
        <v>693051</v>
      </c>
      <c r="L20" s="42">
        <v>557596</v>
      </c>
      <c r="M20" s="41">
        <v>2.77</v>
      </c>
      <c r="N20" s="41">
        <v>16.79</v>
      </c>
      <c r="O20" s="41">
        <v>4.2300000000000004</v>
      </c>
      <c r="P20" s="9" t="s">
        <v>23</v>
      </c>
      <c r="Q20" s="9" t="s">
        <v>23</v>
      </c>
      <c r="R20" s="42">
        <v>300069</v>
      </c>
    </row>
    <row r="21" spans="1:18" x14ac:dyDescent="0.25">
      <c r="A21" s="10" t="s">
        <v>909</v>
      </c>
      <c r="B21" s="41">
        <v>104.94</v>
      </c>
      <c r="C21" s="42">
        <v>426120327</v>
      </c>
      <c r="D21" s="41">
        <v>15681.8</v>
      </c>
      <c r="E21" s="42">
        <v>5366068</v>
      </c>
      <c r="F21" s="42">
        <v>567423</v>
      </c>
      <c r="G21" s="43">
        <v>14273.5</v>
      </c>
      <c r="H21" s="41">
        <v>96.23</v>
      </c>
      <c r="I21" s="5"/>
      <c r="J21" s="42">
        <v>9504691</v>
      </c>
      <c r="K21" s="42">
        <v>1285492</v>
      </c>
      <c r="L21" s="42">
        <v>1215862</v>
      </c>
      <c r="M21" s="41">
        <v>7.34</v>
      </c>
      <c r="N21" s="41">
        <v>25.93</v>
      </c>
      <c r="O21" s="41">
        <v>8.5500000000000007</v>
      </c>
      <c r="P21" s="9" t="s">
        <v>23</v>
      </c>
      <c r="Q21" s="9" t="s">
        <v>23</v>
      </c>
      <c r="R21" s="42">
        <v>989669</v>
      </c>
    </row>
  </sheetData>
  <pageMargins left="0.7" right="0.7" top="0.75" bottom="0.75" header="0.3" footer="0.3"/>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6FAB1-0993-4058-8173-48B430FDF44F}">
  <sheetPr>
    <tabColor theme="8" tint="0.79998168889431442"/>
  </sheetPr>
  <dimension ref="A3:L21"/>
  <sheetViews>
    <sheetView showGridLines="0" workbookViewId="0">
      <selection sqref="A1:XFD1048576"/>
    </sheetView>
  </sheetViews>
  <sheetFormatPr defaultRowHeight="15" x14ac:dyDescent="0.25"/>
  <cols>
    <col min="1" max="1" width="48.5703125" customWidth="1"/>
    <col min="2" max="6" width="16.140625" customWidth="1"/>
    <col min="7" max="7" width="18" customWidth="1"/>
    <col min="8" max="12" width="16.140625" customWidth="1"/>
  </cols>
  <sheetData>
    <row r="3" spans="1:12" ht="45" x14ac:dyDescent="0.25">
      <c r="A3" s="45" t="s">
        <v>942</v>
      </c>
      <c r="B3" s="44" t="s">
        <v>953</v>
      </c>
      <c r="C3" s="44" t="s">
        <v>952</v>
      </c>
      <c r="D3" s="44" t="s">
        <v>951</v>
      </c>
      <c r="E3" s="44" t="s">
        <v>950</v>
      </c>
      <c r="F3" s="44" t="s">
        <v>949</v>
      </c>
      <c r="G3" s="44" t="s">
        <v>948</v>
      </c>
      <c r="H3" s="44" t="s">
        <v>947</v>
      </c>
      <c r="I3" s="44" t="s">
        <v>946</v>
      </c>
      <c r="J3" s="44" t="s">
        <v>945</v>
      </c>
      <c r="K3" s="44" t="s">
        <v>944</v>
      </c>
      <c r="L3" s="44" t="s">
        <v>943</v>
      </c>
    </row>
    <row r="4" spans="1:12" x14ac:dyDescent="0.25">
      <c r="A4" s="45"/>
      <c r="B4" s="44" t="s">
        <v>924</v>
      </c>
      <c r="C4" s="44" t="s">
        <v>924</v>
      </c>
      <c r="D4" s="44" t="s">
        <v>924</v>
      </c>
      <c r="E4" s="44" t="s">
        <v>924</v>
      </c>
      <c r="F4" s="44" t="s">
        <v>924</v>
      </c>
      <c r="G4" s="44" t="s">
        <v>924</v>
      </c>
      <c r="H4" s="44" t="s">
        <v>924</v>
      </c>
      <c r="I4" s="44" t="s">
        <v>924</v>
      </c>
      <c r="J4" s="44" t="s">
        <v>924</v>
      </c>
      <c r="K4" s="44" t="s">
        <v>924</v>
      </c>
      <c r="L4" s="44" t="s">
        <v>924</v>
      </c>
    </row>
    <row r="5" spans="1:12" ht="30" x14ac:dyDescent="0.25">
      <c r="A5" s="45"/>
      <c r="B5" s="44" t="s">
        <v>923</v>
      </c>
      <c r="C5" s="44" t="s">
        <v>923</v>
      </c>
      <c r="D5" s="44" t="s">
        <v>923</v>
      </c>
      <c r="E5" s="44" t="s">
        <v>923</v>
      </c>
      <c r="F5" s="44" t="s">
        <v>923</v>
      </c>
      <c r="G5" s="44" t="s">
        <v>923</v>
      </c>
      <c r="H5" s="44" t="s">
        <v>923</v>
      </c>
      <c r="I5" s="44" t="s">
        <v>923</v>
      </c>
      <c r="J5" s="44" t="s">
        <v>923</v>
      </c>
      <c r="K5" s="44" t="s">
        <v>923</v>
      </c>
      <c r="L5" s="44" t="s">
        <v>923</v>
      </c>
    </row>
    <row r="6" spans="1:12" x14ac:dyDescent="0.25">
      <c r="A6" s="5" t="s">
        <v>922</v>
      </c>
      <c r="B6" s="41">
        <v>44.848999999999997</v>
      </c>
      <c r="C6" s="41">
        <v>8.1579999999999995</v>
      </c>
      <c r="D6" s="41">
        <v>6.7370000000000001</v>
      </c>
      <c r="E6" s="41">
        <v>4.1470000000000002</v>
      </c>
      <c r="F6" s="41">
        <v>-13.05</v>
      </c>
      <c r="G6" s="41">
        <v>251.82499999999999</v>
      </c>
      <c r="H6" s="41">
        <v>72.834000000000003</v>
      </c>
      <c r="I6" s="41">
        <v>4.76</v>
      </c>
      <c r="J6" s="9" t="s">
        <v>23</v>
      </c>
      <c r="K6" s="9" t="s">
        <v>23</v>
      </c>
      <c r="L6" s="9" t="s">
        <v>23</v>
      </c>
    </row>
    <row r="7" spans="1:12" x14ac:dyDescent="0.25">
      <c r="A7" s="5" t="s">
        <v>921</v>
      </c>
      <c r="B7" s="41">
        <v>57.633000000000003</v>
      </c>
      <c r="C7" s="41">
        <v>25.084</v>
      </c>
      <c r="D7" s="41">
        <v>23.725000000000001</v>
      </c>
      <c r="E7" s="41">
        <v>19.311</v>
      </c>
      <c r="F7" s="41">
        <v>15.493</v>
      </c>
      <c r="G7" s="41">
        <v>21.152000000000001</v>
      </c>
      <c r="H7" s="41">
        <v>11.227</v>
      </c>
      <c r="I7" s="41">
        <v>0.222</v>
      </c>
      <c r="J7" s="9" t="s">
        <v>23</v>
      </c>
      <c r="K7" s="9" t="s">
        <v>23</v>
      </c>
      <c r="L7" s="9" t="s">
        <v>23</v>
      </c>
    </row>
    <row r="8" spans="1:12" x14ac:dyDescent="0.25">
      <c r="A8" s="5" t="s">
        <v>920</v>
      </c>
      <c r="B8" s="41">
        <v>53.018000000000001</v>
      </c>
      <c r="C8" s="41">
        <v>11.938000000000001</v>
      </c>
      <c r="D8" s="41">
        <v>9.5359999999999996</v>
      </c>
      <c r="E8" s="41">
        <v>6.9589999999999996</v>
      </c>
      <c r="F8" s="41">
        <v>10.659000000000001</v>
      </c>
      <c r="G8" s="41">
        <v>3.6509999999999998</v>
      </c>
      <c r="H8" s="41">
        <v>29.709</v>
      </c>
      <c r="I8" s="41">
        <v>1.41</v>
      </c>
      <c r="J8" s="9" t="s">
        <v>23</v>
      </c>
      <c r="K8" s="9" t="s">
        <v>23</v>
      </c>
      <c r="L8" s="9" t="s">
        <v>23</v>
      </c>
    </row>
    <row r="9" spans="1:12" x14ac:dyDescent="0.25">
      <c r="A9" s="5" t="s">
        <v>919</v>
      </c>
      <c r="B9" s="41">
        <v>41.084000000000003</v>
      </c>
      <c r="C9" s="41">
        <v>11.654999999999999</v>
      </c>
      <c r="D9" s="41">
        <v>10.89</v>
      </c>
      <c r="E9" s="41">
        <v>7.2619999999999996</v>
      </c>
      <c r="F9" s="41">
        <v>10.335000000000001</v>
      </c>
      <c r="G9" s="41">
        <v>5.6619999999999999</v>
      </c>
      <c r="H9" s="41">
        <v>15.539</v>
      </c>
      <c r="I9" s="41">
        <v>0.505</v>
      </c>
      <c r="J9" s="9" t="s">
        <v>23</v>
      </c>
      <c r="K9" s="9" t="s">
        <v>23</v>
      </c>
      <c r="L9" s="9" t="s">
        <v>23</v>
      </c>
    </row>
    <row r="10" spans="1:12" x14ac:dyDescent="0.25">
      <c r="A10" s="5" t="s">
        <v>918</v>
      </c>
      <c r="B10" s="41">
        <v>47.92</v>
      </c>
      <c r="C10" s="41">
        <v>6.5439999999999996</v>
      </c>
      <c r="D10" s="41">
        <v>3.9140000000000001</v>
      </c>
      <c r="E10" s="41">
        <v>-3.8969999999999998</v>
      </c>
      <c r="F10" s="41">
        <v>-9.4280000000000008</v>
      </c>
      <c r="G10" s="41">
        <v>-10.723000000000001</v>
      </c>
      <c r="H10" s="41">
        <v>40.738999999999997</v>
      </c>
      <c r="I10" s="41">
        <v>2.238</v>
      </c>
      <c r="J10" s="9" t="s">
        <v>23</v>
      </c>
      <c r="K10" s="9" t="s">
        <v>23</v>
      </c>
      <c r="L10" s="9" t="s">
        <v>23</v>
      </c>
    </row>
    <row r="11" spans="1:12" x14ac:dyDescent="0.25">
      <c r="A11" s="5" t="s">
        <v>917</v>
      </c>
      <c r="B11" s="41">
        <v>58.787999999999997</v>
      </c>
      <c r="C11" s="41">
        <v>11.215999999999999</v>
      </c>
      <c r="D11" s="41">
        <v>8.2490000000000006</v>
      </c>
      <c r="E11" s="41">
        <v>4.6319999999999997</v>
      </c>
      <c r="F11" s="41">
        <v>-3.63</v>
      </c>
      <c r="G11" s="41">
        <v>-19.582000000000001</v>
      </c>
      <c r="H11" s="41">
        <v>44.71</v>
      </c>
      <c r="I11" s="41">
        <v>2.387</v>
      </c>
      <c r="J11" s="9" t="s">
        <v>23</v>
      </c>
      <c r="K11" s="9" t="s">
        <v>23</v>
      </c>
      <c r="L11" s="9" t="s">
        <v>23</v>
      </c>
    </row>
    <row r="12" spans="1:12" x14ac:dyDescent="0.25">
      <c r="A12" s="5" t="s">
        <v>916</v>
      </c>
      <c r="B12" s="41">
        <v>53.506999999999998</v>
      </c>
      <c r="C12" s="41">
        <v>7.67</v>
      </c>
      <c r="D12" s="41">
        <v>4.9530000000000003</v>
      </c>
      <c r="E12" s="41">
        <v>-1.996</v>
      </c>
      <c r="F12" s="41">
        <v>-4.1449999999999996</v>
      </c>
      <c r="G12" s="41">
        <v>-6.8019999999999996</v>
      </c>
      <c r="H12" s="41">
        <v>78.298000000000002</v>
      </c>
      <c r="I12" s="41">
        <v>4.1680000000000001</v>
      </c>
      <c r="J12" s="9" t="s">
        <v>23</v>
      </c>
      <c r="K12" s="9" t="s">
        <v>23</v>
      </c>
      <c r="L12" s="9" t="s">
        <v>23</v>
      </c>
    </row>
    <row r="13" spans="1:12" x14ac:dyDescent="0.25">
      <c r="A13" s="5" t="s">
        <v>915</v>
      </c>
      <c r="B13" s="41">
        <v>61.134999999999998</v>
      </c>
      <c r="C13" s="41">
        <v>14.885</v>
      </c>
      <c r="D13" s="41">
        <v>11.744</v>
      </c>
      <c r="E13" s="41">
        <v>6.2460000000000004</v>
      </c>
      <c r="F13" s="41">
        <v>8.2910000000000004</v>
      </c>
      <c r="G13" s="41">
        <v>29.913</v>
      </c>
      <c r="H13" s="41">
        <v>51.789000000000001</v>
      </c>
      <c r="I13" s="41">
        <v>1.6080000000000001</v>
      </c>
      <c r="J13" s="9" t="s">
        <v>23</v>
      </c>
      <c r="K13" s="9" t="s">
        <v>23</v>
      </c>
      <c r="L13" s="9" t="s">
        <v>23</v>
      </c>
    </row>
    <row r="14" spans="1:12" x14ac:dyDescent="0.25">
      <c r="A14" s="5" t="s">
        <v>914</v>
      </c>
      <c r="B14" s="41">
        <v>50.268000000000001</v>
      </c>
      <c r="C14" s="41">
        <v>9.68</v>
      </c>
      <c r="D14" s="41">
        <v>8.0709999999999997</v>
      </c>
      <c r="E14" s="41">
        <v>6.61</v>
      </c>
      <c r="F14" s="41">
        <v>-1.7330000000000001</v>
      </c>
      <c r="G14" s="41">
        <v>-14.609</v>
      </c>
      <c r="H14" s="41">
        <v>21.087</v>
      </c>
      <c r="I14" s="41">
        <v>0.91</v>
      </c>
      <c r="J14" s="9" t="s">
        <v>23</v>
      </c>
      <c r="K14" s="9" t="s">
        <v>23</v>
      </c>
      <c r="L14" s="9" t="s">
        <v>23</v>
      </c>
    </row>
    <row r="15" spans="1:12" x14ac:dyDescent="0.25">
      <c r="A15" s="5" t="s">
        <v>913</v>
      </c>
      <c r="B15" s="41">
        <v>30.869</v>
      </c>
      <c r="C15" s="41">
        <v>24.79</v>
      </c>
      <c r="D15" s="41">
        <v>21.221</v>
      </c>
      <c r="E15" s="41">
        <v>12.38</v>
      </c>
      <c r="F15" s="41">
        <v>3.0609999999999999</v>
      </c>
      <c r="G15" s="41">
        <v>19.427</v>
      </c>
      <c r="H15" s="41">
        <v>57.863</v>
      </c>
      <c r="I15" s="41">
        <v>2.327</v>
      </c>
      <c r="J15" s="9" t="s">
        <v>23</v>
      </c>
      <c r="K15" s="9" t="s">
        <v>23</v>
      </c>
      <c r="L15" s="9" t="s">
        <v>23</v>
      </c>
    </row>
    <row r="16" spans="1:12" x14ac:dyDescent="0.25">
      <c r="A16" s="5" t="s">
        <v>912</v>
      </c>
      <c r="B16" s="41">
        <v>59.25</v>
      </c>
      <c r="C16" s="41">
        <v>26.620999999999999</v>
      </c>
      <c r="D16" s="41">
        <v>24.86</v>
      </c>
      <c r="E16" s="41">
        <v>23.353999999999999</v>
      </c>
      <c r="F16" s="41">
        <v>2.0910000000000002</v>
      </c>
      <c r="G16" s="41">
        <v>-2.4750000000000001</v>
      </c>
      <c r="H16" s="41">
        <v>48.604999999999997</v>
      </c>
      <c r="I16" s="41">
        <v>1.5049999999999999</v>
      </c>
      <c r="J16" s="9" t="s">
        <v>23</v>
      </c>
      <c r="K16" s="9" t="s">
        <v>23</v>
      </c>
      <c r="L16" s="9" t="s">
        <v>23</v>
      </c>
    </row>
    <row r="18" spans="1:12" x14ac:dyDescent="0.25">
      <c r="A18" s="10" t="s">
        <v>911</v>
      </c>
      <c r="B18" s="41">
        <v>30.87</v>
      </c>
      <c r="C18" s="41">
        <v>6.54</v>
      </c>
      <c r="D18" s="41">
        <v>3.91</v>
      </c>
      <c r="E18" s="41">
        <v>-3.9</v>
      </c>
      <c r="F18" s="41">
        <v>-13.05</v>
      </c>
      <c r="G18" s="41">
        <v>-19.579999999999998</v>
      </c>
      <c r="H18" s="41">
        <v>11.23</v>
      </c>
      <c r="I18" s="41">
        <v>0.22</v>
      </c>
      <c r="J18" s="9" t="s">
        <v>23</v>
      </c>
      <c r="K18" s="9" t="s">
        <v>23</v>
      </c>
      <c r="L18" s="9" t="s">
        <v>23</v>
      </c>
    </row>
    <row r="19" spans="1:12" x14ac:dyDescent="0.25">
      <c r="A19" s="10" t="s">
        <v>331</v>
      </c>
      <c r="B19" s="41">
        <v>51.64</v>
      </c>
      <c r="C19" s="41">
        <v>11.44</v>
      </c>
      <c r="D19" s="41">
        <v>8.89</v>
      </c>
      <c r="E19" s="41">
        <v>6.43</v>
      </c>
      <c r="F19" s="41">
        <v>0.66</v>
      </c>
      <c r="G19" s="41">
        <v>4.66</v>
      </c>
      <c r="H19" s="41">
        <v>42.72</v>
      </c>
      <c r="I19" s="41">
        <v>1.92</v>
      </c>
      <c r="J19" s="9" t="s">
        <v>23</v>
      </c>
      <c r="K19" s="9" t="s">
        <v>23</v>
      </c>
      <c r="L19" s="9" t="s">
        <v>23</v>
      </c>
    </row>
    <row r="20" spans="1:12" x14ac:dyDescent="0.25">
      <c r="A20" s="10" t="s">
        <v>910</v>
      </c>
      <c r="B20" s="41">
        <v>49.91</v>
      </c>
      <c r="C20" s="41">
        <v>13.16</v>
      </c>
      <c r="D20" s="41">
        <v>10.9</v>
      </c>
      <c r="E20" s="41">
        <v>6.17</v>
      </c>
      <c r="F20" s="41">
        <v>1.59</v>
      </c>
      <c r="G20" s="41">
        <v>27.99</v>
      </c>
      <c r="H20" s="41">
        <v>42.38</v>
      </c>
      <c r="I20" s="41">
        <v>2.06</v>
      </c>
      <c r="J20" s="9" t="s">
        <v>23</v>
      </c>
      <c r="K20" s="9" t="s">
        <v>23</v>
      </c>
      <c r="L20" s="9" t="s">
        <v>23</v>
      </c>
    </row>
    <row r="21" spans="1:12" x14ac:dyDescent="0.25">
      <c r="A21" s="10" t="s">
        <v>909</v>
      </c>
      <c r="B21" s="41">
        <v>61.14</v>
      </c>
      <c r="C21" s="41">
        <v>25.08</v>
      </c>
      <c r="D21" s="41">
        <v>23.73</v>
      </c>
      <c r="E21" s="41">
        <v>19.309999999999999</v>
      </c>
      <c r="F21" s="41">
        <v>15.49</v>
      </c>
      <c r="G21" s="41">
        <v>251.83</v>
      </c>
      <c r="H21" s="41">
        <v>78.3</v>
      </c>
      <c r="I21" s="41">
        <v>4.76</v>
      </c>
      <c r="J21" s="9" t="s">
        <v>23</v>
      </c>
      <c r="K21" s="9" t="s">
        <v>23</v>
      </c>
      <c r="L21" s="9" t="s">
        <v>23</v>
      </c>
    </row>
  </sheetData>
  <pageMargins left="0.7" right="0.7" top="0.75" bottom="0.75" header="0.3" footer="0.3"/>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DBB7A-A397-476A-9D1A-C18470259D23}">
  <sheetPr>
    <tabColor theme="8" tint="0.79998168889431442"/>
  </sheetPr>
  <dimension ref="A1:D10"/>
  <sheetViews>
    <sheetView showGridLines="0" workbookViewId="0">
      <selection sqref="A1:XFD1048576"/>
    </sheetView>
  </sheetViews>
  <sheetFormatPr defaultRowHeight="15" x14ac:dyDescent="0.25"/>
  <cols>
    <col min="1" max="1" width="48.5703125" customWidth="1"/>
  </cols>
  <sheetData>
    <row r="1" spans="1:4" ht="39.950000000000003" customHeight="1" x14ac:dyDescent="0.25">
      <c r="A1" s="3"/>
      <c r="B1" s="3"/>
      <c r="C1" s="3"/>
      <c r="D1" s="3"/>
    </row>
    <row r="3" spans="1:4" x14ac:dyDescent="0.25">
      <c r="A3" s="10" t="s">
        <v>961</v>
      </c>
    </row>
    <row r="4" spans="1:4" x14ac:dyDescent="0.25">
      <c r="A4" s="10" t="s">
        <v>960</v>
      </c>
    </row>
    <row r="5" spans="1:4" x14ac:dyDescent="0.25">
      <c r="A5" s="5" t="s">
        <v>959</v>
      </c>
    </row>
    <row r="6" spans="1:4" x14ac:dyDescent="0.25">
      <c r="A6" s="5" t="s">
        <v>958</v>
      </c>
    </row>
    <row r="7" spans="1:4" x14ac:dyDescent="0.25">
      <c r="A7" s="5" t="s">
        <v>957</v>
      </c>
    </row>
    <row r="8" spans="1:4" x14ac:dyDescent="0.25">
      <c r="A8" s="5" t="s">
        <v>956</v>
      </c>
    </row>
    <row r="9" spans="1:4" x14ac:dyDescent="0.25">
      <c r="A9" s="5" t="s">
        <v>955</v>
      </c>
    </row>
    <row r="10" spans="1:4" x14ac:dyDescent="0.25">
      <c r="A10" s="5" t="s">
        <v>954</v>
      </c>
    </row>
  </sheetData>
  <pageMargins left="0.75" right="0.75" top="1" bottom="1" header="0.5" footer="0.5"/>
  <pageSetup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C0DC9-0D07-419A-8DC2-17C817ECD098}">
  <sheetPr>
    <tabColor theme="8" tint="0.79998168889431442"/>
  </sheetPr>
  <dimension ref="B2:D23"/>
  <sheetViews>
    <sheetView showGridLines="0" workbookViewId="0">
      <selection sqref="A1:XFD1048576"/>
    </sheetView>
  </sheetViews>
  <sheetFormatPr defaultRowHeight="15" customHeight="1" x14ac:dyDescent="0.2"/>
  <cols>
    <col min="1" max="1" width="9.140625" style="47"/>
    <col min="2" max="2" width="20.7109375" style="47" bestFit="1" customWidth="1"/>
    <col min="3" max="3" width="10.5703125" style="47" bestFit="1" customWidth="1"/>
    <col min="4" max="4" width="159.7109375" style="47" bestFit="1" customWidth="1"/>
    <col min="5" max="16384" width="9.140625" style="47"/>
  </cols>
  <sheetData>
    <row r="2" spans="2:4" ht="15" customHeight="1" x14ac:dyDescent="0.2">
      <c r="B2" s="111" t="s">
        <v>1184</v>
      </c>
      <c r="C2" s="111" t="s">
        <v>108</v>
      </c>
      <c r="D2" s="111" t="s">
        <v>1185</v>
      </c>
    </row>
    <row r="3" spans="2:4" ht="15" customHeight="1" x14ac:dyDescent="0.2">
      <c r="B3" s="112" t="s">
        <v>1186</v>
      </c>
      <c r="C3" s="113">
        <v>0.5</v>
      </c>
      <c r="D3" s="114" t="s">
        <v>1187</v>
      </c>
    </row>
    <row r="4" spans="2:4" ht="15" customHeight="1" x14ac:dyDescent="0.2">
      <c r="B4" s="112" t="s">
        <v>1129</v>
      </c>
      <c r="C4" s="113">
        <v>0.25</v>
      </c>
      <c r="D4" s="114" t="s">
        <v>1188</v>
      </c>
    </row>
    <row r="5" spans="2:4" ht="15" customHeight="1" x14ac:dyDescent="0.2">
      <c r="B5" s="112" t="s">
        <v>1189</v>
      </c>
      <c r="C5" s="113">
        <v>0.25</v>
      </c>
      <c r="D5" s="114" t="s">
        <v>1190</v>
      </c>
    </row>
    <row r="8" spans="2:4" ht="15" customHeight="1" x14ac:dyDescent="0.2">
      <c r="B8" s="115" t="s">
        <v>1191</v>
      </c>
      <c r="D8" s="47" t="s">
        <v>1192</v>
      </c>
    </row>
    <row r="9" spans="2:4" ht="15" customHeight="1" x14ac:dyDescent="0.2">
      <c r="B9" s="116"/>
    </row>
    <row r="10" spans="2:4" ht="15" customHeight="1" x14ac:dyDescent="0.2">
      <c r="B10" s="117" t="str">
        <f>"1. Moody's EDF Model ("&amp;TEXT(C3,"0.0%")&amp;"):"</f>
        <v>1. Moody's EDF Model (50.0%):</v>
      </c>
    </row>
    <row r="11" spans="2:4" ht="15" customHeight="1" x14ac:dyDescent="0.2">
      <c r="B11" s="118" t="s">
        <v>1193</v>
      </c>
    </row>
    <row r="12" spans="2:4" ht="15" customHeight="1" x14ac:dyDescent="0.2">
      <c r="B12" s="118" t="s">
        <v>1194</v>
      </c>
    </row>
    <row r="13" spans="2:4" ht="15" customHeight="1" x14ac:dyDescent="0.2">
      <c r="B13" s="118" t="s">
        <v>1195</v>
      </c>
    </row>
    <row r="14" spans="2:4" ht="15" customHeight="1" x14ac:dyDescent="0.2">
      <c r="B14" s="116"/>
    </row>
    <row r="15" spans="2:4" ht="15" customHeight="1" x14ac:dyDescent="0.2">
      <c r="B15" s="117" t="str">
        <f>"2. Altman Z-Score ("&amp;TEXT(C4,"0.0%")&amp;"):"</f>
        <v>2. Altman Z-Score (25.0%):</v>
      </c>
    </row>
    <row r="16" spans="2:4" ht="15" customHeight="1" x14ac:dyDescent="0.2">
      <c r="B16" s="118" t="s">
        <v>1196</v>
      </c>
    </row>
    <row r="17" spans="2:2" ht="15" customHeight="1" x14ac:dyDescent="0.2">
      <c r="B17" s="118" t="s">
        <v>1197</v>
      </c>
    </row>
    <row r="18" spans="2:2" ht="15" customHeight="1" x14ac:dyDescent="0.2">
      <c r="B18" s="118" t="s">
        <v>1198</v>
      </c>
    </row>
    <row r="19" spans="2:2" ht="15" customHeight="1" x14ac:dyDescent="0.2">
      <c r="B19" s="116"/>
    </row>
    <row r="20" spans="2:2" ht="15" customHeight="1" x14ac:dyDescent="0.2">
      <c r="B20" s="117" t="str">
        <f>"3. Financial Metrics ("&amp;TEXT(C5,"0.0%")&amp;"):"</f>
        <v>3. Financial Metrics (25.0%):</v>
      </c>
    </row>
    <row r="21" spans="2:2" ht="15" customHeight="1" x14ac:dyDescent="0.2">
      <c r="B21" s="118" t="s">
        <v>1199</v>
      </c>
    </row>
    <row r="22" spans="2:2" ht="15" customHeight="1" x14ac:dyDescent="0.2">
      <c r="B22" s="118" t="s">
        <v>1200</v>
      </c>
    </row>
    <row r="23" spans="2:2" ht="15" customHeight="1" x14ac:dyDescent="0.2">
      <c r="B23" s="118" t="s">
        <v>1201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F0939-0E99-494B-89DF-F34D179CFEA4}">
  <sheetPr>
    <tabColor theme="8" tint="0.79998168889431442"/>
  </sheetPr>
  <dimension ref="A2:AH106"/>
  <sheetViews>
    <sheetView showGridLines="0" topLeftCell="Q1" zoomScale="144" workbookViewId="0">
      <selection sqref="A1:XFD1048576"/>
    </sheetView>
  </sheetViews>
  <sheetFormatPr defaultColWidth="12.7109375" defaultRowHeight="12.75" x14ac:dyDescent="0.2"/>
  <cols>
    <col min="1" max="16384" width="12.7109375" style="47"/>
  </cols>
  <sheetData>
    <row r="2" spans="1:34" s="119" customFormat="1" x14ac:dyDescent="0.2">
      <c r="A2" s="119" t="s">
        <v>203</v>
      </c>
      <c r="B2" s="119" t="s">
        <v>1202</v>
      </c>
    </row>
    <row r="4" spans="1:34" x14ac:dyDescent="0.2">
      <c r="B4" s="107" t="s">
        <v>1203</v>
      </c>
      <c r="H4" s="47" t="s">
        <v>1204</v>
      </c>
      <c r="I4" s="120" t="s">
        <v>1205</v>
      </c>
      <c r="S4" s="107" t="s">
        <v>1203</v>
      </c>
    </row>
    <row r="5" spans="1:34" x14ac:dyDescent="0.2">
      <c r="B5" s="107" t="s">
        <v>1206</v>
      </c>
      <c r="C5" s="121" t="s">
        <v>1207</v>
      </c>
      <c r="D5" s="122"/>
      <c r="E5" s="122"/>
      <c r="F5" s="122"/>
      <c r="G5" s="122"/>
      <c r="H5" s="122"/>
      <c r="I5" s="122"/>
      <c r="J5" s="122"/>
      <c r="K5" s="122"/>
      <c r="L5" s="122"/>
      <c r="M5" s="122"/>
      <c r="N5" s="122"/>
      <c r="O5" s="122"/>
      <c r="P5" s="122"/>
      <c r="Q5" s="122"/>
      <c r="S5" s="107" t="s">
        <v>1208</v>
      </c>
      <c r="T5" s="121" t="s">
        <v>1207</v>
      </c>
      <c r="U5" s="122"/>
      <c r="V5" s="122"/>
      <c r="W5" s="122"/>
      <c r="X5" s="122"/>
      <c r="Y5" s="122"/>
      <c r="Z5" s="122"/>
      <c r="AA5" s="122"/>
      <c r="AB5" s="122"/>
      <c r="AC5" s="122"/>
      <c r="AD5" s="122"/>
      <c r="AE5" s="122"/>
      <c r="AF5" s="122"/>
      <c r="AG5" s="122"/>
      <c r="AH5" s="122"/>
    </row>
    <row r="6" spans="1:34" x14ac:dyDescent="0.2">
      <c r="B6" s="123" t="s">
        <v>1209</v>
      </c>
      <c r="C6" s="123">
        <v>1</v>
      </c>
      <c r="D6" s="123">
        <v>2</v>
      </c>
      <c r="E6" s="123">
        <v>3</v>
      </c>
      <c r="F6" s="123">
        <v>4</v>
      </c>
      <c r="G6" s="123">
        <v>5</v>
      </c>
      <c r="H6" s="123">
        <v>6</v>
      </c>
      <c r="I6" s="123">
        <v>7</v>
      </c>
      <c r="J6" s="123">
        <v>8</v>
      </c>
      <c r="K6" s="123">
        <v>9</v>
      </c>
      <c r="L6" s="123">
        <v>10</v>
      </c>
      <c r="M6" s="123">
        <v>11</v>
      </c>
      <c r="N6" s="123">
        <v>12</v>
      </c>
      <c r="O6" s="123">
        <v>13</v>
      </c>
      <c r="P6" s="123">
        <v>14</v>
      </c>
      <c r="Q6" s="123">
        <v>15</v>
      </c>
      <c r="S6" s="123" t="str">
        <f>B6</f>
        <v>Rating</v>
      </c>
      <c r="T6" s="124">
        <f t="shared" ref="T6:AH6" si="0">C6</f>
        <v>1</v>
      </c>
      <c r="U6" s="124">
        <f t="shared" si="0"/>
        <v>2</v>
      </c>
      <c r="V6" s="124">
        <f t="shared" si="0"/>
        <v>3</v>
      </c>
      <c r="W6" s="124">
        <f t="shared" si="0"/>
        <v>4</v>
      </c>
      <c r="X6" s="124">
        <f t="shared" si="0"/>
        <v>5</v>
      </c>
      <c r="Y6" s="124">
        <f t="shared" si="0"/>
        <v>6</v>
      </c>
      <c r="Z6" s="124">
        <f t="shared" si="0"/>
        <v>7</v>
      </c>
      <c r="AA6" s="124">
        <f t="shared" si="0"/>
        <v>8</v>
      </c>
      <c r="AB6" s="124">
        <f t="shared" si="0"/>
        <v>9</v>
      </c>
      <c r="AC6" s="124">
        <f t="shared" si="0"/>
        <v>10</v>
      </c>
      <c r="AD6" s="124">
        <f t="shared" si="0"/>
        <v>11</v>
      </c>
      <c r="AE6" s="124">
        <f t="shared" si="0"/>
        <v>12</v>
      </c>
      <c r="AF6" s="124">
        <f t="shared" si="0"/>
        <v>13</v>
      </c>
      <c r="AG6" s="124">
        <f t="shared" si="0"/>
        <v>14</v>
      </c>
      <c r="AH6" s="124">
        <f t="shared" si="0"/>
        <v>15</v>
      </c>
    </row>
    <row r="7" spans="1:34" x14ac:dyDescent="0.2">
      <c r="B7" s="125" t="s">
        <v>974</v>
      </c>
      <c r="C7" s="126">
        <v>0</v>
      </c>
      <c r="D7" s="126">
        <v>0.03</v>
      </c>
      <c r="E7" s="126">
        <v>0.13</v>
      </c>
      <c r="F7" s="126">
        <v>0.24</v>
      </c>
      <c r="G7" s="126">
        <v>0.34</v>
      </c>
      <c r="H7" s="126">
        <v>0.45</v>
      </c>
      <c r="I7" s="126">
        <v>0.5</v>
      </c>
      <c r="J7" s="126">
        <v>0.57999999999999996</v>
      </c>
      <c r="K7" s="126">
        <v>0.64</v>
      </c>
      <c r="L7" s="126">
        <v>0.69</v>
      </c>
      <c r="M7" s="126">
        <v>0.72</v>
      </c>
      <c r="N7" s="126">
        <v>0.75</v>
      </c>
      <c r="O7" s="126">
        <v>0.78</v>
      </c>
      <c r="P7" s="126">
        <v>0.83</v>
      </c>
      <c r="Q7" s="126">
        <v>0.89</v>
      </c>
      <c r="S7" s="125" t="str">
        <f t="shared" ref="S7:S16" si="1">B7</f>
        <v>AAA</v>
      </c>
      <c r="T7" s="127">
        <f>C7/100</f>
        <v>0</v>
      </c>
      <c r="U7" s="127">
        <f t="shared" ref="U7:AH16" si="2">D7/100</f>
        <v>2.9999999999999997E-4</v>
      </c>
      <c r="V7" s="127">
        <f t="shared" si="2"/>
        <v>1.2999999999999999E-3</v>
      </c>
      <c r="W7" s="127">
        <f t="shared" si="2"/>
        <v>2.3999999999999998E-3</v>
      </c>
      <c r="X7" s="127">
        <f t="shared" si="2"/>
        <v>3.4000000000000002E-3</v>
      </c>
      <c r="Y7" s="127">
        <f t="shared" si="2"/>
        <v>4.5000000000000005E-3</v>
      </c>
      <c r="Z7" s="127">
        <f t="shared" si="2"/>
        <v>5.0000000000000001E-3</v>
      </c>
      <c r="AA7" s="127">
        <f t="shared" si="2"/>
        <v>5.7999999999999996E-3</v>
      </c>
      <c r="AB7" s="127">
        <f t="shared" si="2"/>
        <v>6.4000000000000003E-3</v>
      </c>
      <c r="AC7" s="127">
        <f t="shared" si="2"/>
        <v>6.8999999999999999E-3</v>
      </c>
      <c r="AD7" s="127">
        <f t="shared" si="2"/>
        <v>7.1999999999999998E-3</v>
      </c>
      <c r="AE7" s="127">
        <f t="shared" si="2"/>
        <v>7.4999999999999997E-3</v>
      </c>
      <c r="AF7" s="127">
        <f t="shared" si="2"/>
        <v>7.8000000000000005E-3</v>
      </c>
      <c r="AG7" s="127">
        <f t="shared" si="2"/>
        <v>8.3000000000000001E-3</v>
      </c>
      <c r="AH7" s="127">
        <f t="shared" si="2"/>
        <v>8.8999999999999999E-3</v>
      </c>
    </row>
    <row r="8" spans="1:34" x14ac:dyDescent="0.2">
      <c r="B8" s="125" t="s">
        <v>1210</v>
      </c>
      <c r="C8" s="126">
        <v>0.02</v>
      </c>
      <c r="D8" s="126">
        <v>0.06</v>
      </c>
      <c r="E8" s="126">
        <v>0.11</v>
      </c>
      <c r="F8" s="126">
        <v>0.2</v>
      </c>
      <c r="G8" s="126">
        <v>0.3</v>
      </c>
      <c r="H8" s="126">
        <v>0.4</v>
      </c>
      <c r="I8" s="126">
        <v>0.48</v>
      </c>
      <c r="J8" s="126">
        <v>0.55000000000000004</v>
      </c>
      <c r="K8" s="126">
        <v>0.62</v>
      </c>
      <c r="L8" s="126">
        <v>0.68</v>
      </c>
      <c r="M8" s="126">
        <v>0.74</v>
      </c>
      <c r="N8" s="126">
        <v>0.8</v>
      </c>
      <c r="O8" s="126">
        <v>0.86</v>
      </c>
      <c r="P8" s="126">
        <v>0.91</v>
      </c>
      <c r="Q8" s="126">
        <v>0.96</v>
      </c>
      <c r="S8" s="125" t="str">
        <f t="shared" si="1"/>
        <v>AA</v>
      </c>
      <c r="T8" s="127">
        <f t="shared" ref="T8:T16" si="3">C8/100</f>
        <v>2.0000000000000001E-4</v>
      </c>
      <c r="U8" s="127">
        <f t="shared" si="2"/>
        <v>5.9999999999999995E-4</v>
      </c>
      <c r="V8" s="127">
        <f t="shared" si="2"/>
        <v>1.1000000000000001E-3</v>
      </c>
      <c r="W8" s="127">
        <f t="shared" si="2"/>
        <v>2E-3</v>
      </c>
      <c r="X8" s="127">
        <f t="shared" si="2"/>
        <v>3.0000000000000001E-3</v>
      </c>
      <c r="Y8" s="127">
        <f t="shared" si="2"/>
        <v>4.0000000000000001E-3</v>
      </c>
      <c r="Z8" s="127">
        <f t="shared" si="2"/>
        <v>4.7999999999999996E-3</v>
      </c>
      <c r="AA8" s="127">
        <f t="shared" si="2"/>
        <v>5.5000000000000005E-3</v>
      </c>
      <c r="AB8" s="127">
        <f t="shared" si="2"/>
        <v>6.1999999999999998E-3</v>
      </c>
      <c r="AC8" s="127">
        <f t="shared" si="2"/>
        <v>6.8000000000000005E-3</v>
      </c>
      <c r="AD8" s="127">
        <f t="shared" si="2"/>
        <v>7.4000000000000003E-3</v>
      </c>
      <c r="AE8" s="127">
        <f t="shared" si="2"/>
        <v>8.0000000000000002E-3</v>
      </c>
      <c r="AF8" s="127">
        <f t="shared" si="2"/>
        <v>8.6E-3</v>
      </c>
      <c r="AG8" s="127">
        <f t="shared" si="2"/>
        <v>9.1000000000000004E-3</v>
      </c>
      <c r="AH8" s="127">
        <f t="shared" si="2"/>
        <v>9.5999999999999992E-3</v>
      </c>
    </row>
    <row r="9" spans="1:34" x14ac:dyDescent="0.2">
      <c r="B9" s="125" t="s">
        <v>1211</v>
      </c>
      <c r="C9" s="126">
        <v>0.05</v>
      </c>
      <c r="D9" s="126">
        <v>0.13</v>
      </c>
      <c r="E9" s="126">
        <v>0.21</v>
      </c>
      <c r="F9" s="126">
        <v>0.32</v>
      </c>
      <c r="G9" s="126">
        <v>0.44</v>
      </c>
      <c r="H9" s="126">
        <v>0.56999999999999995</v>
      </c>
      <c r="I9" s="126">
        <v>0.73</v>
      </c>
      <c r="J9" s="126">
        <v>0.87</v>
      </c>
      <c r="K9" s="126">
        <v>1.01</v>
      </c>
      <c r="L9" s="126">
        <v>1.1499999999999999</v>
      </c>
      <c r="M9" s="126">
        <v>1.28</v>
      </c>
      <c r="N9" s="126">
        <v>1.4</v>
      </c>
      <c r="O9" s="126">
        <v>1.52</v>
      </c>
      <c r="P9" s="126">
        <v>1.63</v>
      </c>
      <c r="Q9" s="126">
        <v>1.76</v>
      </c>
      <c r="S9" s="125" t="str">
        <f t="shared" si="1"/>
        <v>A</v>
      </c>
      <c r="T9" s="127">
        <f t="shared" si="3"/>
        <v>5.0000000000000001E-4</v>
      </c>
      <c r="U9" s="127">
        <f t="shared" si="2"/>
        <v>1.2999999999999999E-3</v>
      </c>
      <c r="V9" s="127">
        <f t="shared" si="2"/>
        <v>2.0999999999999999E-3</v>
      </c>
      <c r="W9" s="127">
        <f t="shared" si="2"/>
        <v>3.2000000000000002E-3</v>
      </c>
      <c r="X9" s="127">
        <f t="shared" si="2"/>
        <v>4.4000000000000003E-3</v>
      </c>
      <c r="Y9" s="127">
        <f t="shared" si="2"/>
        <v>5.6999999999999993E-3</v>
      </c>
      <c r="Z9" s="127">
        <f t="shared" si="2"/>
        <v>7.3000000000000001E-3</v>
      </c>
      <c r="AA9" s="127">
        <f t="shared" si="2"/>
        <v>8.6999999999999994E-3</v>
      </c>
      <c r="AB9" s="127">
        <f t="shared" si="2"/>
        <v>1.01E-2</v>
      </c>
      <c r="AC9" s="127">
        <f t="shared" si="2"/>
        <v>1.15E-2</v>
      </c>
      <c r="AD9" s="127">
        <f t="shared" si="2"/>
        <v>1.2800000000000001E-2</v>
      </c>
      <c r="AE9" s="127">
        <f t="shared" si="2"/>
        <v>1.3999999999999999E-2</v>
      </c>
      <c r="AF9" s="127">
        <f t="shared" si="2"/>
        <v>1.52E-2</v>
      </c>
      <c r="AG9" s="127">
        <f t="shared" si="2"/>
        <v>1.6299999999999999E-2</v>
      </c>
      <c r="AH9" s="127">
        <f t="shared" si="2"/>
        <v>1.7600000000000001E-2</v>
      </c>
    </row>
    <row r="10" spans="1:34" x14ac:dyDescent="0.2">
      <c r="B10" s="125" t="s">
        <v>1212</v>
      </c>
      <c r="C10" s="126">
        <v>0.15</v>
      </c>
      <c r="D10" s="126">
        <v>0.41</v>
      </c>
      <c r="E10" s="126">
        <v>0.72</v>
      </c>
      <c r="F10" s="126">
        <v>1.0900000000000001</v>
      </c>
      <c r="G10" s="126">
        <v>1.48</v>
      </c>
      <c r="H10" s="126">
        <v>1.85</v>
      </c>
      <c r="I10" s="126">
        <v>2.1800000000000002</v>
      </c>
      <c r="J10" s="126">
        <v>2.5</v>
      </c>
      <c r="K10" s="126">
        <v>2.8</v>
      </c>
      <c r="L10" s="126">
        <v>3.1</v>
      </c>
      <c r="M10" s="126">
        <v>3.4</v>
      </c>
      <c r="N10" s="126">
        <v>3.66</v>
      </c>
      <c r="O10" s="126">
        <v>3.86</v>
      </c>
      <c r="P10" s="126">
        <v>4.09</v>
      </c>
      <c r="Q10" s="126">
        <v>4.34</v>
      </c>
      <c r="S10" s="125" t="str">
        <f t="shared" si="1"/>
        <v>BBB</v>
      </c>
      <c r="T10" s="127">
        <f t="shared" si="3"/>
        <v>1.5E-3</v>
      </c>
      <c r="U10" s="127">
        <f t="shared" si="2"/>
        <v>4.0999999999999995E-3</v>
      </c>
      <c r="V10" s="127">
        <f t="shared" si="2"/>
        <v>7.1999999999999998E-3</v>
      </c>
      <c r="W10" s="127">
        <f t="shared" si="2"/>
        <v>1.09E-2</v>
      </c>
      <c r="X10" s="127">
        <f t="shared" si="2"/>
        <v>1.4800000000000001E-2</v>
      </c>
      <c r="Y10" s="127">
        <f t="shared" si="2"/>
        <v>1.8500000000000003E-2</v>
      </c>
      <c r="Z10" s="127">
        <f t="shared" si="2"/>
        <v>2.18E-2</v>
      </c>
      <c r="AA10" s="127">
        <f t="shared" si="2"/>
        <v>2.5000000000000001E-2</v>
      </c>
      <c r="AB10" s="127">
        <f t="shared" si="2"/>
        <v>2.7999999999999997E-2</v>
      </c>
      <c r="AC10" s="127">
        <f t="shared" si="2"/>
        <v>3.1E-2</v>
      </c>
      <c r="AD10" s="127">
        <f t="shared" si="2"/>
        <v>3.4000000000000002E-2</v>
      </c>
      <c r="AE10" s="127">
        <f t="shared" si="2"/>
        <v>3.6600000000000001E-2</v>
      </c>
      <c r="AF10" s="127">
        <f t="shared" si="2"/>
        <v>3.8599999999999995E-2</v>
      </c>
      <c r="AG10" s="127">
        <f t="shared" si="2"/>
        <v>4.0899999999999999E-2</v>
      </c>
      <c r="AH10" s="127">
        <f t="shared" si="2"/>
        <v>4.3400000000000001E-2</v>
      </c>
    </row>
    <row r="11" spans="1:34" x14ac:dyDescent="0.2">
      <c r="B11" s="125" t="s">
        <v>756</v>
      </c>
      <c r="C11" s="126">
        <v>0.6</v>
      </c>
      <c r="D11" s="126">
        <v>1.88</v>
      </c>
      <c r="E11" s="126">
        <v>3.25</v>
      </c>
      <c r="F11" s="126">
        <v>4.8099999999999996</v>
      </c>
      <c r="G11" s="126">
        <v>6.19</v>
      </c>
      <c r="H11" s="126">
        <v>7.47</v>
      </c>
      <c r="I11" s="126">
        <v>8.57</v>
      </c>
      <c r="J11" s="126">
        <v>9.56</v>
      </c>
      <c r="K11" s="126">
        <v>10.45</v>
      </c>
      <c r="L11" s="126">
        <v>11.26</v>
      </c>
      <c r="M11" s="126">
        <v>11.9</v>
      </c>
      <c r="N11" s="126">
        <v>12.52</v>
      </c>
      <c r="O11" s="126">
        <v>13.09</v>
      </c>
      <c r="P11" s="126">
        <v>13.57</v>
      </c>
      <c r="Q11" s="126">
        <v>14.08</v>
      </c>
      <c r="S11" s="125" t="str">
        <f t="shared" si="1"/>
        <v>BB</v>
      </c>
      <c r="T11" s="127">
        <f t="shared" si="3"/>
        <v>6.0000000000000001E-3</v>
      </c>
      <c r="U11" s="127">
        <f t="shared" si="2"/>
        <v>1.8799999999999997E-2</v>
      </c>
      <c r="V11" s="127">
        <f t="shared" si="2"/>
        <v>3.2500000000000001E-2</v>
      </c>
      <c r="W11" s="127">
        <f t="shared" si="2"/>
        <v>4.8099999999999997E-2</v>
      </c>
      <c r="X11" s="127">
        <f t="shared" si="2"/>
        <v>6.1900000000000004E-2</v>
      </c>
      <c r="Y11" s="127">
        <f t="shared" si="2"/>
        <v>7.4700000000000003E-2</v>
      </c>
      <c r="Z11" s="127">
        <f t="shared" si="2"/>
        <v>8.5699999999999998E-2</v>
      </c>
      <c r="AA11" s="127">
        <f t="shared" si="2"/>
        <v>9.5600000000000004E-2</v>
      </c>
      <c r="AB11" s="127">
        <f t="shared" si="2"/>
        <v>0.1045</v>
      </c>
      <c r="AC11" s="127">
        <f t="shared" si="2"/>
        <v>0.11259999999999999</v>
      </c>
      <c r="AD11" s="127">
        <f t="shared" si="2"/>
        <v>0.11900000000000001</v>
      </c>
      <c r="AE11" s="127">
        <f t="shared" si="2"/>
        <v>0.12520000000000001</v>
      </c>
      <c r="AF11" s="127">
        <f t="shared" si="2"/>
        <v>0.13089999999999999</v>
      </c>
      <c r="AG11" s="127">
        <f t="shared" si="2"/>
        <v>0.13570000000000002</v>
      </c>
      <c r="AH11" s="127">
        <f t="shared" si="2"/>
        <v>0.14080000000000001</v>
      </c>
    </row>
    <row r="12" spans="1:34" x14ac:dyDescent="0.2">
      <c r="B12" s="125" t="s">
        <v>1213</v>
      </c>
      <c r="C12" s="126">
        <v>3.18</v>
      </c>
      <c r="D12" s="126">
        <v>7.46</v>
      </c>
      <c r="E12" s="126">
        <v>11.26</v>
      </c>
      <c r="F12" s="126">
        <v>14.3</v>
      </c>
      <c r="G12" s="126">
        <v>16.670000000000002</v>
      </c>
      <c r="H12" s="126">
        <v>18.59</v>
      </c>
      <c r="I12" s="126">
        <v>20.100000000000001</v>
      </c>
      <c r="J12" s="126">
        <v>21.34</v>
      </c>
      <c r="K12" s="126">
        <v>22.45</v>
      </c>
      <c r="L12" s="126">
        <v>23.5</v>
      </c>
      <c r="M12" s="126">
        <v>24.4</v>
      </c>
      <c r="N12" s="126">
        <v>25.1</v>
      </c>
      <c r="O12" s="126">
        <v>25.75</v>
      </c>
      <c r="P12" s="126">
        <v>26.35</v>
      </c>
      <c r="Q12" s="126">
        <v>26.92</v>
      </c>
      <c r="S12" s="125" t="str">
        <f t="shared" si="1"/>
        <v>B</v>
      </c>
      <c r="T12" s="127">
        <f t="shared" si="3"/>
        <v>3.1800000000000002E-2</v>
      </c>
      <c r="U12" s="127">
        <f t="shared" si="2"/>
        <v>7.46E-2</v>
      </c>
      <c r="V12" s="127">
        <f t="shared" si="2"/>
        <v>0.11259999999999999</v>
      </c>
      <c r="W12" s="127">
        <f t="shared" si="2"/>
        <v>0.14300000000000002</v>
      </c>
      <c r="X12" s="127">
        <f t="shared" si="2"/>
        <v>0.16670000000000001</v>
      </c>
      <c r="Y12" s="127">
        <f t="shared" si="2"/>
        <v>0.18590000000000001</v>
      </c>
      <c r="Z12" s="127">
        <f t="shared" si="2"/>
        <v>0.20100000000000001</v>
      </c>
      <c r="AA12" s="127">
        <f t="shared" si="2"/>
        <v>0.21340000000000001</v>
      </c>
      <c r="AB12" s="127">
        <f t="shared" si="2"/>
        <v>0.22450000000000001</v>
      </c>
      <c r="AC12" s="127">
        <f t="shared" si="2"/>
        <v>0.23499999999999999</v>
      </c>
      <c r="AD12" s="127">
        <f t="shared" si="2"/>
        <v>0.24399999999999999</v>
      </c>
      <c r="AE12" s="127">
        <f t="shared" si="2"/>
        <v>0.251</v>
      </c>
      <c r="AF12" s="127">
        <f t="shared" si="2"/>
        <v>0.25750000000000001</v>
      </c>
      <c r="AG12" s="127">
        <f t="shared" si="2"/>
        <v>0.26350000000000001</v>
      </c>
      <c r="AH12" s="127">
        <f t="shared" si="2"/>
        <v>0.26919999999999999</v>
      </c>
    </row>
    <row r="13" spans="1:34" x14ac:dyDescent="0.2">
      <c r="B13" s="125" t="s">
        <v>1214</v>
      </c>
      <c r="C13" s="126">
        <v>26.55</v>
      </c>
      <c r="D13" s="126">
        <v>36.74</v>
      </c>
      <c r="E13" s="126">
        <v>41.8</v>
      </c>
      <c r="F13" s="126">
        <v>44.74</v>
      </c>
      <c r="G13" s="126">
        <v>46.91</v>
      </c>
      <c r="H13" s="126">
        <v>47.95</v>
      </c>
      <c r="I13" s="126">
        <v>49.08</v>
      </c>
      <c r="J13" s="126">
        <v>49.82</v>
      </c>
      <c r="K13" s="126">
        <v>50.48</v>
      </c>
      <c r="L13" s="126">
        <v>51.05</v>
      </c>
      <c r="M13" s="126">
        <v>51.49</v>
      </c>
      <c r="N13" s="126">
        <v>51.92</v>
      </c>
      <c r="O13" s="126">
        <v>52.45</v>
      </c>
      <c r="P13" s="126">
        <v>52.91</v>
      </c>
      <c r="Q13" s="126">
        <v>52.97</v>
      </c>
      <c r="S13" s="125" t="str">
        <f t="shared" si="1"/>
        <v>CCC/C</v>
      </c>
      <c r="T13" s="127">
        <f t="shared" si="3"/>
        <v>0.26550000000000001</v>
      </c>
      <c r="U13" s="127">
        <f t="shared" si="2"/>
        <v>0.3674</v>
      </c>
      <c r="V13" s="127">
        <f t="shared" si="2"/>
        <v>0.41799999999999998</v>
      </c>
      <c r="W13" s="127">
        <f t="shared" si="2"/>
        <v>0.44740000000000002</v>
      </c>
      <c r="X13" s="127">
        <f t="shared" si="2"/>
        <v>0.46909999999999996</v>
      </c>
      <c r="Y13" s="127">
        <f t="shared" si="2"/>
        <v>0.47950000000000004</v>
      </c>
      <c r="Z13" s="127">
        <f t="shared" si="2"/>
        <v>0.49079999999999996</v>
      </c>
      <c r="AA13" s="127">
        <f t="shared" si="2"/>
        <v>0.49819999999999998</v>
      </c>
      <c r="AB13" s="127">
        <f t="shared" si="2"/>
        <v>0.50479999999999992</v>
      </c>
      <c r="AC13" s="127">
        <f t="shared" si="2"/>
        <v>0.51049999999999995</v>
      </c>
      <c r="AD13" s="127">
        <f t="shared" si="2"/>
        <v>0.51490000000000002</v>
      </c>
      <c r="AE13" s="127">
        <f t="shared" si="2"/>
        <v>0.51919999999999999</v>
      </c>
      <c r="AF13" s="127">
        <f t="shared" si="2"/>
        <v>0.52450000000000008</v>
      </c>
      <c r="AG13" s="127">
        <f t="shared" si="2"/>
        <v>0.52910000000000001</v>
      </c>
      <c r="AH13" s="127">
        <f t="shared" si="2"/>
        <v>0.52969999999999995</v>
      </c>
    </row>
    <row r="14" spans="1:34" ht="25.5" x14ac:dyDescent="0.2">
      <c r="B14" s="125" t="s">
        <v>1215</v>
      </c>
      <c r="C14" s="126">
        <v>0.08</v>
      </c>
      <c r="D14" s="126">
        <v>0.23</v>
      </c>
      <c r="E14" s="126">
        <v>0.4</v>
      </c>
      <c r="F14" s="126">
        <v>0.61</v>
      </c>
      <c r="G14" s="126">
        <v>0.83</v>
      </c>
      <c r="H14" s="126">
        <v>1.05</v>
      </c>
      <c r="I14" s="126">
        <v>1.26</v>
      </c>
      <c r="J14" s="126">
        <v>1.45</v>
      </c>
      <c r="K14" s="126">
        <v>1.63</v>
      </c>
      <c r="L14" s="126">
        <v>1.81</v>
      </c>
      <c r="M14" s="126">
        <v>1.98</v>
      </c>
      <c r="N14" s="126">
        <v>2.13</v>
      </c>
      <c r="O14" s="126">
        <v>2.27</v>
      </c>
      <c r="P14" s="126">
        <v>2.4</v>
      </c>
      <c r="Q14" s="126">
        <v>2.5499999999999998</v>
      </c>
      <c r="S14" s="125" t="str">
        <f t="shared" si="1"/>
        <v>Investment-grade</v>
      </c>
      <c r="T14" s="127">
        <f t="shared" si="3"/>
        <v>8.0000000000000004E-4</v>
      </c>
      <c r="U14" s="127">
        <f t="shared" si="2"/>
        <v>2.3E-3</v>
      </c>
      <c r="V14" s="127">
        <f t="shared" si="2"/>
        <v>4.0000000000000001E-3</v>
      </c>
      <c r="W14" s="127">
        <f t="shared" si="2"/>
        <v>6.0999999999999995E-3</v>
      </c>
      <c r="X14" s="127">
        <f t="shared" si="2"/>
        <v>8.3000000000000001E-3</v>
      </c>
      <c r="Y14" s="127">
        <f t="shared" si="2"/>
        <v>1.0500000000000001E-2</v>
      </c>
      <c r="Z14" s="127">
        <f t="shared" si="2"/>
        <v>1.26E-2</v>
      </c>
      <c r="AA14" s="127">
        <f t="shared" si="2"/>
        <v>1.4499999999999999E-2</v>
      </c>
      <c r="AB14" s="127">
        <f t="shared" si="2"/>
        <v>1.6299999999999999E-2</v>
      </c>
      <c r="AC14" s="127">
        <f t="shared" si="2"/>
        <v>1.8100000000000002E-2</v>
      </c>
      <c r="AD14" s="127">
        <f t="shared" si="2"/>
        <v>1.9799999999999998E-2</v>
      </c>
      <c r="AE14" s="127">
        <f t="shared" si="2"/>
        <v>2.1299999999999999E-2</v>
      </c>
      <c r="AF14" s="127">
        <f t="shared" si="2"/>
        <v>2.2700000000000001E-2</v>
      </c>
      <c r="AG14" s="127">
        <f t="shared" si="2"/>
        <v>2.4E-2</v>
      </c>
      <c r="AH14" s="127">
        <f t="shared" si="2"/>
        <v>2.5499999999999998E-2</v>
      </c>
    </row>
    <row r="15" spans="1:34" ht="25.5" x14ac:dyDescent="0.2">
      <c r="B15" s="125" t="s">
        <v>1216</v>
      </c>
      <c r="C15" s="126">
        <v>3.6</v>
      </c>
      <c r="D15" s="126">
        <v>6.97</v>
      </c>
      <c r="E15" s="126">
        <v>9.86</v>
      </c>
      <c r="F15" s="126">
        <v>12.23</v>
      </c>
      <c r="G15" s="126">
        <v>14.16</v>
      </c>
      <c r="H15" s="126">
        <v>15.75</v>
      </c>
      <c r="I15" s="126">
        <v>17.059999999999999</v>
      </c>
      <c r="J15" s="126">
        <v>18.16</v>
      </c>
      <c r="K15" s="126">
        <v>19.14</v>
      </c>
      <c r="L15" s="126">
        <v>20.04</v>
      </c>
      <c r="M15" s="126">
        <v>20.8</v>
      </c>
      <c r="N15" s="126">
        <v>21.44</v>
      </c>
      <c r="O15" s="126">
        <v>22.05</v>
      </c>
      <c r="P15" s="126">
        <v>22.58</v>
      </c>
      <c r="Q15" s="126">
        <v>23.09</v>
      </c>
      <c r="S15" s="125" t="str">
        <f t="shared" si="1"/>
        <v>Speculative-grade</v>
      </c>
      <c r="T15" s="127">
        <f t="shared" si="3"/>
        <v>3.6000000000000004E-2</v>
      </c>
      <c r="U15" s="127">
        <f t="shared" si="2"/>
        <v>6.9699999999999998E-2</v>
      </c>
      <c r="V15" s="127">
        <f t="shared" si="2"/>
        <v>9.8599999999999993E-2</v>
      </c>
      <c r="W15" s="127">
        <f t="shared" si="2"/>
        <v>0.12230000000000001</v>
      </c>
      <c r="X15" s="127">
        <f t="shared" si="2"/>
        <v>0.1416</v>
      </c>
      <c r="Y15" s="127">
        <f t="shared" si="2"/>
        <v>0.1575</v>
      </c>
      <c r="Z15" s="127">
        <f t="shared" si="2"/>
        <v>0.17059999999999997</v>
      </c>
      <c r="AA15" s="127">
        <f t="shared" si="2"/>
        <v>0.18160000000000001</v>
      </c>
      <c r="AB15" s="127">
        <f t="shared" si="2"/>
        <v>0.19140000000000001</v>
      </c>
      <c r="AC15" s="127">
        <f t="shared" si="2"/>
        <v>0.20039999999999999</v>
      </c>
      <c r="AD15" s="127">
        <f t="shared" si="2"/>
        <v>0.20800000000000002</v>
      </c>
      <c r="AE15" s="127">
        <f t="shared" si="2"/>
        <v>0.21440000000000001</v>
      </c>
      <c r="AF15" s="127">
        <f t="shared" si="2"/>
        <v>0.2205</v>
      </c>
      <c r="AG15" s="127">
        <f t="shared" si="2"/>
        <v>0.22579999999999997</v>
      </c>
      <c r="AH15" s="127">
        <f t="shared" si="2"/>
        <v>0.23089999999999999</v>
      </c>
    </row>
    <row r="16" spans="1:34" x14ac:dyDescent="0.2">
      <c r="B16" s="125" t="s">
        <v>1217</v>
      </c>
      <c r="C16" s="126">
        <v>1.5</v>
      </c>
      <c r="D16" s="126">
        <v>2.93</v>
      </c>
      <c r="E16" s="126">
        <v>4.17</v>
      </c>
      <c r="F16" s="126">
        <v>5.22</v>
      </c>
      <c r="G16" s="126">
        <v>6.1</v>
      </c>
      <c r="H16" s="126">
        <v>6.83</v>
      </c>
      <c r="I16" s="126">
        <v>7.45</v>
      </c>
      <c r="J16" s="126">
        <v>7.97</v>
      </c>
      <c r="K16" s="126">
        <v>8.43</v>
      </c>
      <c r="L16" s="126">
        <v>8.86</v>
      </c>
      <c r="M16" s="126">
        <v>9.23</v>
      </c>
      <c r="N16" s="126">
        <v>9.5399999999999991</v>
      </c>
      <c r="O16" s="126">
        <v>9.84</v>
      </c>
      <c r="P16" s="126">
        <v>10.1</v>
      </c>
      <c r="Q16" s="126">
        <v>10.36</v>
      </c>
      <c r="S16" s="125" t="str">
        <f t="shared" si="1"/>
        <v>All rated</v>
      </c>
      <c r="T16" s="127">
        <f t="shared" si="3"/>
        <v>1.4999999999999999E-2</v>
      </c>
      <c r="U16" s="127">
        <f t="shared" si="2"/>
        <v>2.9300000000000003E-2</v>
      </c>
      <c r="V16" s="127">
        <f t="shared" si="2"/>
        <v>4.1700000000000001E-2</v>
      </c>
      <c r="W16" s="127">
        <f t="shared" si="2"/>
        <v>5.2199999999999996E-2</v>
      </c>
      <c r="X16" s="127">
        <f t="shared" si="2"/>
        <v>6.0999999999999999E-2</v>
      </c>
      <c r="Y16" s="127">
        <f t="shared" si="2"/>
        <v>6.83E-2</v>
      </c>
      <c r="Z16" s="127">
        <f t="shared" si="2"/>
        <v>7.4499999999999997E-2</v>
      </c>
      <c r="AA16" s="127">
        <f t="shared" si="2"/>
        <v>7.9699999999999993E-2</v>
      </c>
      <c r="AB16" s="127">
        <f t="shared" si="2"/>
        <v>8.43E-2</v>
      </c>
      <c r="AC16" s="127">
        <f t="shared" si="2"/>
        <v>8.8599999999999998E-2</v>
      </c>
      <c r="AD16" s="127">
        <f t="shared" si="2"/>
        <v>9.2300000000000007E-2</v>
      </c>
      <c r="AE16" s="127">
        <f t="shared" si="2"/>
        <v>9.5399999999999985E-2</v>
      </c>
      <c r="AF16" s="127">
        <f t="shared" si="2"/>
        <v>9.8400000000000001E-2</v>
      </c>
      <c r="AG16" s="127">
        <f t="shared" si="2"/>
        <v>0.10099999999999999</v>
      </c>
      <c r="AH16" s="127">
        <f t="shared" si="2"/>
        <v>0.1036</v>
      </c>
    </row>
    <row r="45" spans="1:4" s="119" customFormat="1" x14ac:dyDescent="0.2">
      <c r="A45" s="119" t="s">
        <v>203</v>
      </c>
      <c r="B45" s="119" t="s">
        <v>1219</v>
      </c>
    </row>
    <row r="47" spans="1:4" x14ac:dyDescent="0.2">
      <c r="B47" s="128" t="s">
        <v>1218</v>
      </c>
      <c r="C47" s="129" t="s">
        <v>1220</v>
      </c>
      <c r="D47" s="120" t="s">
        <v>1221</v>
      </c>
    </row>
    <row r="48" spans="1:4" x14ac:dyDescent="0.2">
      <c r="A48" s="130"/>
      <c r="B48" s="128" t="s">
        <v>974</v>
      </c>
      <c r="C48" s="131">
        <v>5.0199999999999996</v>
      </c>
    </row>
    <row r="49" spans="1:28" x14ac:dyDescent="0.2">
      <c r="A49" s="130"/>
      <c r="B49" s="128" t="s">
        <v>1210</v>
      </c>
      <c r="C49" s="131">
        <v>4.2960000000000003</v>
      </c>
    </row>
    <row r="50" spans="1:28" x14ac:dyDescent="0.2">
      <c r="A50" s="130"/>
      <c r="B50" s="128" t="s">
        <v>1211</v>
      </c>
      <c r="C50" s="131">
        <v>3.613</v>
      </c>
    </row>
    <row r="51" spans="1:28" x14ac:dyDescent="0.2">
      <c r="A51" s="130"/>
      <c r="B51" s="128" t="s">
        <v>1212</v>
      </c>
      <c r="C51" s="131">
        <v>2.7759999999999998</v>
      </c>
    </row>
    <row r="52" spans="1:28" x14ac:dyDescent="0.2">
      <c r="A52" s="130"/>
      <c r="B52" s="128" t="s">
        <v>756</v>
      </c>
      <c r="C52" s="131">
        <v>2.4489999999999998</v>
      </c>
    </row>
    <row r="53" spans="1:28" x14ac:dyDescent="0.2">
      <c r="A53" s="130"/>
      <c r="B53" s="128" t="s">
        <v>1213</v>
      </c>
      <c r="C53" s="131">
        <v>1.673</v>
      </c>
    </row>
    <row r="54" spans="1:28" x14ac:dyDescent="0.2">
      <c r="C54" s="132"/>
    </row>
    <row r="60" spans="1:28" s="119" customFormat="1" x14ac:dyDescent="0.2">
      <c r="A60" s="119" t="s">
        <v>203</v>
      </c>
      <c r="B60" s="119" t="s">
        <v>1143</v>
      </c>
    </row>
    <row r="62" spans="1:28" ht="15" x14ac:dyDescent="0.25">
      <c r="B62" s="107" t="s">
        <v>1222</v>
      </c>
      <c r="H62" s="189" t="s">
        <v>1223</v>
      </c>
    </row>
    <row r="64" spans="1:28" ht="76.5" x14ac:dyDescent="0.2">
      <c r="B64" s="190" t="s">
        <v>1224</v>
      </c>
      <c r="C64" s="190" t="s">
        <v>1128</v>
      </c>
      <c r="D64" s="190" t="s">
        <v>1225</v>
      </c>
      <c r="F64" s="190" t="s">
        <v>1226</v>
      </c>
      <c r="G64" s="190" t="s">
        <v>1128</v>
      </c>
      <c r="H64" s="190" t="s">
        <v>1225</v>
      </c>
      <c r="J64" s="190" t="s">
        <v>1227</v>
      </c>
      <c r="K64" s="190" t="s">
        <v>1128</v>
      </c>
      <c r="L64" s="190" t="s">
        <v>1225</v>
      </c>
      <c r="N64" s="190" t="s">
        <v>1228</v>
      </c>
      <c r="O64" s="190" t="s">
        <v>1128</v>
      </c>
      <c r="P64" s="190" t="s">
        <v>1225</v>
      </c>
      <c r="R64" s="190" t="s">
        <v>1229</v>
      </c>
      <c r="S64" s="190" t="s">
        <v>1128</v>
      </c>
      <c r="T64" s="190" t="s">
        <v>1225</v>
      </c>
      <c r="V64" s="190" t="s">
        <v>1230</v>
      </c>
      <c r="W64" s="190" t="s">
        <v>1128</v>
      </c>
      <c r="X64" s="190" t="s">
        <v>1225</v>
      </c>
      <c r="Z64" s="190" t="s">
        <v>1231</v>
      </c>
      <c r="AA64" s="190" t="s">
        <v>1128</v>
      </c>
      <c r="AB64" s="190" t="s">
        <v>1225</v>
      </c>
    </row>
    <row r="65" spans="1:28" ht="25.5" x14ac:dyDescent="0.2">
      <c r="A65" s="133">
        <f>_xlfn.NUMBERVALUE(_xlfn.TEXTBEFORE(RIGHT(B65,4),"x"))</f>
        <v>1</v>
      </c>
      <c r="B65" s="125" t="s">
        <v>1232</v>
      </c>
      <c r="C65" s="125" t="s">
        <v>974</v>
      </c>
      <c r="D65" s="125" t="s">
        <v>1233</v>
      </c>
      <c r="E65" s="133">
        <f>IFERROR(_xlfn.NUMBERVALUE(_xlfn.TEXTBEFORE(RIGHT(F65,4),"x")),_xlfn.NUMBERVALUE(_xlfn.TEXTBEFORE(RIGHT(F65,3),"x")))</f>
        <v>15</v>
      </c>
      <c r="F65" s="125" t="s">
        <v>1234</v>
      </c>
      <c r="G65" s="125" t="s">
        <v>974</v>
      </c>
      <c r="H65" s="125" t="s">
        <v>1233</v>
      </c>
      <c r="I65" s="133">
        <f>IFERROR(_xlfn.NUMBERVALUE(_xlfn.TEXTBEFORE(RIGHT(J65,4),"x")),_xlfn.NUMBERVALUE(_xlfn.TEXTBEFORE(RIGHT(J65,3),"x")))</f>
        <v>0.5</v>
      </c>
      <c r="J65" s="125" t="s">
        <v>1235</v>
      </c>
      <c r="K65" s="125" t="s">
        <v>974</v>
      </c>
      <c r="L65" s="125" t="s">
        <v>1233</v>
      </c>
      <c r="M65" s="133">
        <f>IFERROR(_xlfn.NUMBERVALUE(_xlfn.TEXTBEFORE(RIGHT(N65,4),"x")),_xlfn.NUMBERVALUE(_xlfn.TEXTBEFORE(RIGHT(N65,3),"x")))</f>
        <v>0.2</v>
      </c>
      <c r="N65" s="125" t="s">
        <v>1236</v>
      </c>
      <c r="O65" s="125" t="s">
        <v>974</v>
      </c>
      <c r="P65" s="125" t="s">
        <v>1233</v>
      </c>
      <c r="Q65" s="133">
        <f>IFERROR(_xlfn.NUMBERVALUE(_xlfn.TEXTBEFORE(RIGHT(R65,4),"x")),_xlfn.NUMBERVALUE(_xlfn.TEXTBEFORE(RIGHT(R65,3),"x")))</f>
        <v>0.2</v>
      </c>
      <c r="R65" s="125" t="s">
        <v>1236</v>
      </c>
      <c r="S65" s="125" t="s">
        <v>974</v>
      </c>
      <c r="T65" s="125" t="s">
        <v>1233</v>
      </c>
      <c r="U65" s="133">
        <f>IFERROR(_xlfn.NUMBERVALUE(_xlfn.TEXTBEFORE(RIGHT(V65,4),"x")),_xlfn.NUMBERVALUE(_xlfn.TEXTBEFORE(RIGHT(V65,3),"x")))</f>
        <v>5</v>
      </c>
      <c r="V65" s="125" t="s">
        <v>1237</v>
      </c>
      <c r="W65" s="125" t="s">
        <v>974</v>
      </c>
      <c r="X65" s="125" t="s">
        <v>1233</v>
      </c>
      <c r="Y65" s="133">
        <v>30</v>
      </c>
      <c r="Z65" s="125" t="s">
        <v>1238</v>
      </c>
      <c r="AA65" s="125" t="s">
        <v>974</v>
      </c>
      <c r="AB65" s="125" t="s">
        <v>1233</v>
      </c>
    </row>
    <row r="66" spans="1:28" x14ac:dyDescent="0.2">
      <c r="A66" s="133">
        <f t="shared" ref="A66:A70" si="4">_xlfn.NUMBERVALUE(_xlfn.TEXTBEFORE(RIGHT(B66,4),"x"))</f>
        <v>1.5</v>
      </c>
      <c r="B66" s="125" t="s">
        <v>1239</v>
      </c>
      <c r="C66" s="125" t="s">
        <v>1210</v>
      </c>
      <c r="D66" s="125" t="s">
        <v>1240</v>
      </c>
      <c r="E66" s="133">
        <f>IFERROR(_xlfn.NUMBERVALUE(_xlfn.TEXTBEFORE(LEFT(F66,4),"x")),_xlfn.NUMBERVALUE(_xlfn.TEXTBEFORE(LEFT(F66,3),"x")))</f>
        <v>10</v>
      </c>
      <c r="F66" s="125" t="s">
        <v>1241</v>
      </c>
      <c r="G66" s="125" t="s">
        <v>1210</v>
      </c>
      <c r="H66" s="125" t="s">
        <v>1240</v>
      </c>
      <c r="I66" s="133">
        <f t="shared" ref="I66:I70" si="5">IFERROR(_xlfn.NUMBERVALUE(_xlfn.TEXTBEFORE(RIGHT(J66,4),"x")),_xlfn.NUMBERVALUE(_xlfn.TEXTBEFORE(RIGHT(J66,3),"x")))</f>
        <v>1</v>
      </c>
      <c r="J66" s="125" t="s">
        <v>1242</v>
      </c>
      <c r="K66" s="125" t="s">
        <v>1210</v>
      </c>
      <c r="L66" s="125" t="s">
        <v>1240</v>
      </c>
      <c r="M66" s="133">
        <f t="shared" ref="M66:M70" si="6">IFERROR(_xlfn.NUMBERVALUE(_xlfn.TEXTBEFORE(RIGHT(N66,4),"x")),_xlfn.NUMBERVALUE(_xlfn.TEXTBEFORE(RIGHT(N66,3),"x")))</f>
        <v>0.5</v>
      </c>
      <c r="N66" s="125" t="s">
        <v>1243</v>
      </c>
      <c r="O66" s="125" t="s">
        <v>1210</v>
      </c>
      <c r="P66" s="125" t="s">
        <v>1240</v>
      </c>
      <c r="Q66" s="133">
        <f t="shared" ref="Q66:Q69" si="7">IFERROR(_xlfn.NUMBERVALUE(_xlfn.TEXTBEFORE(RIGHT(R66,4),"x")),_xlfn.NUMBERVALUE(_xlfn.TEXTBEFORE(RIGHT(R66,3),"x")))</f>
        <v>0.4</v>
      </c>
      <c r="R66" s="125" t="s">
        <v>1244</v>
      </c>
      <c r="S66" s="125" t="s">
        <v>1210</v>
      </c>
      <c r="T66" s="125" t="s">
        <v>1240</v>
      </c>
      <c r="U66" s="133">
        <f t="shared" ref="U66:U69" si="8">IFERROR(_xlfn.NUMBERVALUE(_xlfn.TEXTBEFORE(LEFT(V66,4),"x")),_xlfn.NUMBERVALUE(_xlfn.TEXTBEFORE(LEFT(V66,3),"x")))</f>
        <v>3</v>
      </c>
      <c r="V66" s="125" t="s">
        <v>1245</v>
      </c>
      <c r="W66" s="125" t="s">
        <v>1210</v>
      </c>
      <c r="X66" s="125" t="s">
        <v>1240</v>
      </c>
      <c r="Y66" s="133">
        <f>Y65+30</f>
        <v>60</v>
      </c>
      <c r="Z66" s="125" t="s">
        <v>1246</v>
      </c>
      <c r="AA66" s="125" t="s">
        <v>1210</v>
      </c>
      <c r="AB66" s="125" t="s">
        <v>1240</v>
      </c>
    </row>
    <row r="67" spans="1:28" ht="25.5" x14ac:dyDescent="0.2">
      <c r="A67" s="133">
        <f t="shared" si="4"/>
        <v>2.5</v>
      </c>
      <c r="B67" s="125" t="s">
        <v>1247</v>
      </c>
      <c r="C67" s="125" t="s">
        <v>1211</v>
      </c>
      <c r="D67" s="125" t="s">
        <v>1248</v>
      </c>
      <c r="E67" s="133">
        <f t="shared" ref="E67:E70" si="9">IFERROR(_xlfn.NUMBERVALUE(_xlfn.TEXTBEFORE(LEFT(F67,4),"x")),_xlfn.NUMBERVALUE(_xlfn.TEXTBEFORE(LEFT(F67,3),"x")))</f>
        <v>7</v>
      </c>
      <c r="F67" s="125" t="s">
        <v>1249</v>
      </c>
      <c r="G67" s="125" t="s">
        <v>1211</v>
      </c>
      <c r="H67" s="125" t="s">
        <v>1248</v>
      </c>
      <c r="I67" s="133">
        <f t="shared" si="5"/>
        <v>1.5</v>
      </c>
      <c r="J67" s="125" t="s">
        <v>1250</v>
      </c>
      <c r="K67" s="125" t="s">
        <v>1211</v>
      </c>
      <c r="L67" s="125" t="s">
        <v>1248</v>
      </c>
      <c r="M67" s="133">
        <f t="shared" si="6"/>
        <v>1</v>
      </c>
      <c r="N67" s="125" t="s">
        <v>1242</v>
      </c>
      <c r="O67" s="125" t="s">
        <v>1211</v>
      </c>
      <c r="P67" s="125" t="s">
        <v>1248</v>
      </c>
      <c r="Q67" s="133">
        <f t="shared" si="7"/>
        <v>0.6</v>
      </c>
      <c r="R67" s="125" t="s">
        <v>1251</v>
      </c>
      <c r="S67" s="125" t="s">
        <v>1211</v>
      </c>
      <c r="T67" s="125" t="s">
        <v>1248</v>
      </c>
      <c r="U67" s="133">
        <f t="shared" si="8"/>
        <v>2</v>
      </c>
      <c r="V67" s="125" t="s">
        <v>1252</v>
      </c>
      <c r="W67" s="125" t="s">
        <v>1211</v>
      </c>
      <c r="X67" s="125" t="s">
        <v>1248</v>
      </c>
      <c r="Y67" s="133">
        <f t="shared" ref="Y67:Y69" si="10">Y66+30</f>
        <v>90</v>
      </c>
      <c r="Z67" s="125" t="s">
        <v>1253</v>
      </c>
      <c r="AA67" s="125" t="s">
        <v>1211</v>
      </c>
      <c r="AB67" s="125" t="s">
        <v>1248</v>
      </c>
    </row>
    <row r="68" spans="1:28" ht="25.5" x14ac:dyDescent="0.2">
      <c r="A68" s="133">
        <f t="shared" si="4"/>
        <v>3.5</v>
      </c>
      <c r="B68" s="125" t="s">
        <v>1254</v>
      </c>
      <c r="C68" s="125" t="s">
        <v>1212</v>
      </c>
      <c r="D68" s="125" t="s">
        <v>1255</v>
      </c>
      <c r="E68" s="133">
        <f t="shared" si="9"/>
        <v>4</v>
      </c>
      <c r="F68" s="125" t="s">
        <v>1256</v>
      </c>
      <c r="G68" s="125" t="s">
        <v>1212</v>
      </c>
      <c r="H68" s="125" t="s">
        <v>1255</v>
      </c>
      <c r="I68" s="133">
        <f t="shared" si="5"/>
        <v>2</v>
      </c>
      <c r="J68" s="125" t="s">
        <v>1257</v>
      </c>
      <c r="K68" s="125" t="s">
        <v>1212</v>
      </c>
      <c r="L68" s="125" t="s">
        <v>1255</v>
      </c>
      <c r="M68" s="133">
        <f t="shared" si="6"/>
        <v>1.5</v>
      </c>
      <c r="N68" s="125" t="s">
        <v>1250</v>
      </c>
      <c r="O68" s="125" t="s">
        <v>1212</v>
      </c>
      <c r="P68" s="125" t="s">
        <v>1255</v>
      </c>
      <c r="Q68" s="133">
        <f t="shared" si="7"/>
        <v>0.8</v>
      </c>
      <c r="R68" s="125" t="s">
        <v>1258</v>
      </c>
      <c r="S68" s="125" t="s">
        <v>1212</v>
      </c>
      <c r="T68" s="125" t="s">
        <v>1255</v>
      </c>
      <c r="U68" s="133">
        <f t="shared" si="8"/>
        <v>1.5</v>
      </c>
      <c r="V68" s="125" t="s">
        <v>1259</v>
      </c>
      <c r="W68" s="125" t="s">
        <v>1212</v>
      </c>
      <c r="X68" s="125" t="s">
        <v>1255</v>
      </c>
      <c r="Y68" s="133">
        <f t="shared" si="10"/>
        <v>120</v>
      </c>
      <c r="Z68" s="125" t="s">
        <v>1260</v>
      </c>
      <c r="AA68" s="125" t="s">
        <v>1212</v>
      </c>
      <c r="AB68" s="125" t="s">
        <v>1255</v>
      </c>
    </row>
    <row r="69" spans="1:28" ht="51" x14ac:dyDescent="0.2">
      <c r="A69" s="133">
        <f t="shared" si="4"/>
        <v>4.5</v>
      </c>
      <c r="B69" s="125" t="s">
        <v>1261</v>
      </c>
      <c r="C69" s="125" t="s">
        <v>756</v>
      </c>
      <c r="D69" s="125" t="s">
        <v>1262</v>
      </c>
      <c r="E69" s="133">
        <f t="shared" si="9"/>
        <v>2.5</v>
      </c>
      <c r="F69" s="125" t="s">
        <v>1263</v>
      </c>
      <c r="G69" s="125" t="s">
        <v>756</v>
      </c>
      <c r="H69" s="125" t="s">
        <v>1262</v>
      </c>
      <c r="I69" s="133">
        <f t="shared" si="5"/>
        <v>3</v>
      </c>
      <c r="J69" s="125" t="s">
        <v>1264</v>
      </c>
      <c r="K69" s="125" t="s">
        <v>756</v>
      </c>
      <c r="L69" s="125" t="s">
        <v>1262</v>
      </c>
      <c r="M69" s="133">
        <f t="shared" si="6"/>
        <v>2</v>
      </c>
      <c r="N69" s="125" t="s">
        <v>1257</v>
      </c>
      <c r="O69" s="125" t="s">
        <v>756</v>
      </c>
      <c r="P69" s="125" t="s">
        <v>1262</v>
      </c>
      <c r="Q69" s="133">
        <f t="shared" si="7"/>
        <v>1</v>
      </c>
      <c r="R69" s="125" t="s">
        <v>1265</v>
      </c>
      <c r="S69" s="125" t="s">
        <v>756</v>
      </c>
      <c r="T69" s="125" t="s">
        <v>1262</v>
      </c>
      <c r="U69" s="133">
        <f t="shared" si="8"/>
        <v>1</v>
      </c>
      <c r="V69" s="125" t="s">
        <v>1266</v>
      </c>
      <c r="W69" s="125" t="s">
        <v>756</v>
      </c>
      <c r="X69" s="125" t="s">
        <v>1262</v>
      </c>
      <c r="Y69" s="133">
        <f t="shared" si="10"/>
        <v>150</v>
      </c>
      <c r="Z69" s="125" t="s">
        <v>1267</v>
      </c>
      <c r="AA69" s="125" t="s">
        <v>756</v>
      </c>
      <c r="AB69" s="125" t="s">
        <v>1262</v>
      </c>
    </row>
    <row r="70" spans="1:28" ht="25.5" x14ac:dyDescent="0.2">
      <c r="A70" s="133">
        <f t="shared" si="4"/>
        <v>6</v>
      </c>
      <c r="B70" s="125" t="s">
        <v>1268</v>
      </c>
      <c r="C70" s="125" t="s">
        <v>1213</v>
      </c>
      <c r="D70" s="125" t="s">
        <v>1269</v>
      </c>
      <c r="E70" s="133">
        <f t="shared" si="9"/>
        <v>1.5</v>
      </c>
      <c r="F70" s="125" t="s">
        <v>1270</v>
      </c>
      <c r="G70" s="125" t="s">
        <v>1213</v>
      </c>
      <c r="H70" s="125" t="s">
        <v>1269</v>
      </c>
      <c r="I70" s="133">
        <f t="shared" si="5"/>
        <v>4</v>
      </c>
      <c r="J70" s="125" t="s">
        <v>1271</v>
      </c>
      <c r="K70" s="125" t="s">
        <v>1213</v>
      </c>
      <c r="L70" s="125" t="s">
        <v>1269</v>
      </c>
      <c r="M70" s="133">
        <f t="shared" si="6"/>
        <v>3</v>
      </c>
      <c r="N70" s="125" t="s">
        <v>1264</v>
      </c>
      <c r="O70" s="125" t="s">
        <v>1213</v>
      </c>
      <c r="P70" s="125" t="s">
        <v>1269</v>
      </c>
      <c r="Q70" s="133">
        <v>1000</v>
      </c>
      <c r="R70" s="125" t="s">
        <v>1272</v>
      </c>
      <c r="S70" s="125" t="s">
        <v>1213</v>
      </c>
      <c r="T70" s="125" t="s">
        <v>1269</v>
      </c>
      <c r="U70" s="133">
        <v>-1000</v>
      </c>
      <c r="V70" s="125" t="s">
        <v>1273</v>
      </c>
      <c r="W70" s="125" t="s">
        <v>1213</v>
      </c>
      <c r="X70" s="125" t="s">
        <v>1269</v>
      </c>
      <c r="Y70" s="133">
        <v>1000</v>
      </c>
      <c r="Z70" s="125" t="s">
        <v>1274</v>
      </c>
      <c r="AA70" s="125" t="s">
        <v>1213</v>
      </c>
      <c r="AB70" s="125" t="s">
        <v>1269</v>
      </c>
    </row>
    <row r="71" spans="1:28" ht="38.25" x14ac:dyDescent="0.2">
      <c r="A71" s="133">
        <v>1000</v>
      </c>
      <c r="B71" s="125" t="s">
        <v>1275</v>
      </c>
      <c r="C71" s="125" t="s">
        <v>1214</v>
      </c>
      <c r="D71" s="125" t="s">
        <v>1276</v>
      </c>
      <c r="E71" s="133">
        <v>-1000</v>
      </c>
      <c r="F71" s="125" t="s">
        <v>1277</v>
      </c>
      <c r="G71" s="125" t="s">
        <v>1214</v>
      </c>
      <c r="H71" s="125" t="s">
        <v>1276</v>
      </c>
      <c r="I71" s="133">
        <v>1000</v>
      </c>
      <c r="J71" s="125" t="s">
        <v>1278</v>
      </c>
      <c r="K71" s="125" t="s">
        <v>1214</v>
      </c>
      <c r="L71" s="125" t="s">
        <v>1276</v>
      </c>
      <c r="M71" s="133">
        <v>1000</v>
      </c>
      <c r="N71" s="125" t="s">
        <v>1279</v>
      </c>
      <c r="O71" s="125" t="s">
        <v>1214</v>
      </c>
      <c r="P71" s="125" t="s">
        <v>1276</v>
      </c>
    </row>
    <row r="74" spans="1:28" x14ac:dyDescent="0.2">
      <c r="B74" s="134" t="s">
        <v>1280</v>
      </c>
      <c r="C74" s="135"/>
      <c r="D74" s="135"/>
      <c r="E74" s="135"/>
      <c r="F74" s="135"/>
      <c r="G74" s="135"/>
      <c r="H74" s="135"/>
      <c r="I74" s="135"/>
      <c r="J74" s="136"/>
    </row>
    <row r="76" spans="1:28" ht="25.5" x14ac:dyDescent="0.2">
      <c r="B76" s="123" t="s">
        <v>1281</v>
      </c>
      <c r="C76" s="123" t="s">
        <v>1282</v>
      </c>
      <c r="D76" s="123" t="s">
        <v>1128</v>
      </c>
      <c r="E76" s="123" t="s">
        <v>1225</v>
      </c>
      <c r="G76" s="123" t="s">
        <v>1281</v>
      </c>
      <c r="H76" s="123" t="s">
        <v>1282</v>
      </c>
      <c r="I76" s="123" t="s">
        <v>1128</v>
      </c>
      <c r="J76" s="123" t="s">
        <v>1225</v>
      </c>
    </row>
    <row r="77" spans="1:28" ht="25.5" x14ac:dyDescent="0.2">
      <c r="B77" s="191" t="s">
        <v>997</v>
      </c>
      <c r="C77" s="125" t="s">
        <v>1283</v>
      </c>
      <c r="D77" s="125" t="s">
        <v>974</v>
      </c>
      <c r="E77" s="125" t="s">
        <v>1233</v>
      </c>
      <c r="G77" s="191" t="s">
        <v>1150</v>
      </c>
      <c r="H77" s="125" t="s">
        <v>1284</v>
      </c>
      <c r="I77" s="125" t="s">
        <v>974</v>
      </c>
      <c r="J77" s="125" t="s">
        <v>1233</v>
      </c>
    </row>
    <row r="78" spans="1:28" x14ac:dyDescent="0.2">
      <c r="A78" s="137">
        <v>0.5</v>
      </c>
      <c r="B78" s="125"/>
      <c r="C78" s="125" t="s">
        <v>1285</v>
      </c>
      <c r="D78" s="125" t="s">
        <v>1210</v>
      </c>
      <c r="E78" s="125" t="s">
        <v>1240</v>
      </c>
      <c r="F78" s="133">
        <f t="shared" ref="F78:F94" si="11">IFERROR(_xlfn.NUMBERVALUE(_xlfn.TEXTBEFORE(RIGHT(H78,4),"x")),_xlfn.NUMBERVALUE(_xlfn.TEXTBEFORE(RIGHT(H78,3),"x")))</f>
        <v>2</v>
      </c>
      <c r="G78" s="125"/>
      <c r="H78" s="125" t="s">
        <v>1257</v>
      </c>
      <c r="I78" s="125" t="s">
        <v>1210</v>
      </c>
      <c r="J78" s="125" t="s">
        <v>1240</v>
      </c>
    </row>
    <row r="79" spans="1:28" ht="25.5" x14ac:dyDescent="0.2">
      <c r="A79" s="137">
        <v>0.4</v>
      </c>
      <c r="B79" s="125"/>
      <c r="C79" s="125" t="s">
        <v>1286</v>
      </c>
      <c r="D79" s="125" t="s">
        <v>1211</v>
      </c>
      <c r="E79" s="125" t="s">
        <v>1248</v>
      </c>
      <c r="F79" s="133">
        <f t="shared" si="11"/>
        <v>1.5</v>
      </c>
      <c r="G79" s="125"/>
      <c r="H79" s="125" t="s">
        <v>1250</v>
      </c>
      <c r="I79" s="125" t="s">
        <v>1211</v>
      </c>
      <c r="J79" s="125" t="s">
        <v>1248</v>
      </c>
    </row>
    <row r="80" spans="1:28" ht="25.5" x14ac:dyDescent="0.2">
      <c r="A80" s="137">
        <v>0.3</v>
      </c>
      <c r="B80" s="125"/>
      <c r="C80" s="125" t="s">
        <v>1287</v>
      </c>
      <c r="D80" s="125" t="s">
        <v>1212</v>
      </c>
      <c r="E80" s="125" t="s">
        <v>1255</v>
      </c>
      <c r="F80" s="133">
        <f t="shared" si="11"/>
        <v>1</v>
      </c>
      <c r="G80" s="125"/>
      <c r="H80" s="125" t="s">
        <v>1288</v>
      </c>
      <c r="I80" s="125" t="s">
        <v>1212</v>
      </c>
      <c r="J80" s="125" t="s">
        <v>1255</v>
      </c>
    </row>
    <row r="81" spans="1:10" ht="51" x14ac:dyDescent="0.2">
      <c r="A81" s="137">
        <v>0.2</v>
      </c>
      <c r="B81" s="125"/>
      <c r="C81" s="125" t="s">
        <v>1289</v>
      </c>
      <c r="D81" s="125" t="s">
        <v>756</v>
      </c>
      <c r="E81" s="125" t="s">
        <v>1262</v>
      </c>
      <c r="F81" s="133">
        <f t="shared" si="11"/>
        <v>0.75</v>
      </c>
      <c r="G81" s="125"/>
      <c r="H81" s="125" t="s">
        <v>1290</v>
      </c>
      <c r="I81" s="125" t="s">
        <v>756</v>
      </c>
      <c r="J81" s="125" t="s">
        <v>1262</v>
      </c>
    </row>
    <row r="82" spans="1:10" ht="25.5" x14ac:dyDescent="0.2">
      <c r="A82" s="137">
        <v>0.1</v>
      </c>
      <c r="B82" s="125"/>
      <c r="C82" s="125" t="s">
        <v>1291</v>
      </c>
      <c r="D82" s="125" t="s">
        <v>1213</v>
      </c>
      <c r="E82" s="125" t="s">
        <v>1269</v>
      </c>
      <c r="F82" s="133">
        <f t="shared" si="11"/>
        <v>0.5</v>
      </c>
      <c r="G82" s="125"/>
      <c r="H82" s="125" t="s">
        <v>1235</v>
      </c>
      <c r="I82" s="125" t="s">
        <v>1213</v>
      </c>
      <c r="J82" s="125" t="s">
        <v>1269</v>
      </c>
    </row>
    <row r="83" spans="1:10" ht="25.5" x14ac:dyDescent="0.2">
      <c r="A83" s="133"/>
      <c r="B83" s="191" t="s">
        <v>1145</v>
      </c>
      <c r="C83" s="125" t="s">
        <v>1292</v>
      </c>
      <c r="D83" s="125" t="s">
        <v>974</v>
      </c>
      <c r="E83" s="125" t="s">
        <v>1233</v>
      </c>
      <c r="F83" s="133"/>
      <c r="G83" s="191" t="s">
        <v>1151</v>
      </c>
      <c r="H83" s="125" t="s">
        <v>1293</v>
      </c>
      <c r="I83" s="125" t="s">
        <v>974</v>
      </c>
      <c r="J83" s="125" t="s">
        <v>1233</v>
      </c>
    </row>
    <row r="84" spans="1:10" x14ac:dyDescent="0.2">
      <c r="A84" s="137">
        <v>0.2</v>
      </c>
      <c r="B84" s="125"/>
      <c r="C84" s="125" t="s">
        <v>1294</v>
      </c>
      <c r="D84" s="125" t="s">
        <v>1210</v>
      </c>
      <c r="E84" s="125" t="s">
        <v>1240</v>
      </c>
      <c r="F84" s="133">
        <f t="shared" si="11"/>
        <v>1.5</v>
      </c>
      <c r="G84" s="125"/>
      <c r="H84" s="125" t="s">
        <v>1250</v>
      </c>
      <c r="I84" s="125" t="s">
        <v>1210</v>
      </c>
      <c r="J84" s="125" t="s">
        <v>1240</v>
      </c>
    </row>
    <row r="85" spans="1:10" ht="25.5" x14ac:dyDescent="0.2">
      <c r="A85" s="137">
        <v>0.15</v>
      </c>
      <c r="B85" s="125"/>
      <c r="C85" s="125" t="s">
        <v>1295</v>
      </c>
      <c r="D85" s="125" t="s">
        <v>1211</v>
      </c>
      <c r="E85" s="125" t="s">
        <v>1248</v>
      </c>
      <c r="F85" s="133">
        <f t="shared" si="11"/>
        <v>1</v>
      </c>
      <c r="G85" s="125"/>
      <c r="H85" s="125" t="s">
        <v>1265</v>
      </c>
      <c r="I85" s="125" t="s">
        <v>1211</v>
      </c>
      <c r="J85" s="125" t="s">
        <v>1248</v>
      </c>
    </row>
    <row r="86" spans="1:10" ht="25.5" x14ac:dyDescent="0.2">
      <c r="A86" s="137">
        <v>0.1</v>
      </c>
      <c r="B86" s="125"/>
      <c r="C86" s="125" t="s">
        <v>1296</v>
      </c>
      <c r="D86" s="125" t="s">
        <v>1212</v>
      </c>
      <c r="E86" s="125" t="s">
        <v>1255</v>
      </c>
      <c r="F86" s="133">
        <f t="shared" si="11"/>
        <v>0.8</v>
      </c>
      <c r="G86" s="125"/>
      <c r="H86" s="125" t="s">
        <v>1258</v>
      </c>
      <c r="I86" s="125" t="s">
        <v>1212</v>
      </c>
      <c r="J86" s="125" t="s">
        <v>1255</v>
      </c>
    </row>
    <row r="87" spans="1:10" ht="51" x14ac:dyDescent="0.2">
      <c r="A87" s="137">
        <v>0.05</v>
      </c>
      <c r="B87" s="125"/>
      <c r="C87" s="125" t="s">
        <v>1297</v>
      </c>
      <c r="D87" s="125" t="s">
        <v>756</v>
      </c>
      <c r="E87" s="125" t="s">
        <v>1262</v>
      </c>
      <c r="F87" s="133">
        <f t="shared" si="11"/>
        <v>0.6</v>
      </c>
      <c r="G87" s="125"/>
      <c r="H87" s="125" t="s">
        <v>1251</v>
      </c>
      <c r="I87" s="125" t="s">
        <v>756</v>
      </c>
      <c r="J87" s="125" t="s">
        <v>1262</v>
      </c>
    </row>
    <row r="88" spans="1:10" ht="25.5" x14ac:dyDescent="0.2">
      <c r="A88" s="137">
        <v>0.02</v>
      </c>
      <c r="B88" s="125"/>
      <c r="C88" s="125" t="s">
        <v>1298</v>
      </c>
      <c r="D88" s="125" t="s">
        <v>1213</v>
      </c>
      <c r="E88" s="125" t="s">
        <v>1269</v>
      </c>
      <c r="F88" s="133">
        <f t="shared" si="11"/>
        <v>0.4</v>
      </c>
      <c r="G88" s="125"/>
      <c r="H88" s="125" t="s">
        <v>1299</v>
      </c>
      <c r="I88" s="125" t="s">
        <v>1213</v>
      </c>
      <c r="J88" s="125" t="s">
        <v>1269</v>
      </c>
    </row>
    <row r="89" spans="1:10" ht="25.5" x14ac:dyDescent="0.2">
      <c r="A89" s="133"/>
      <c r="B89" s="191" t="s">
        <v>1300</v>
      </c>
      <c r="C89" s="125" t="s">
        <v>1301</v>
      </c>
      <c r="D89" s="125" t="s">
        <v>974</v>
      </c>
      <c r="E89" s="125" t="s">
        <v>1233</v>
      </c>
      <c r="F89" s="133"/>
      <c r="G89" s="191" t="s">
        <v>1152</v>
      </c>
      <c r="H89" s="125" t="s">
        <v>1272</v>
      </c>
      <c r="I89" s="125" t="s">
        <v>974</v>
      </c>
      <c r="J89" s="125" t="s">
        <v>1233</v>
      </c>
    </row>
    <row r="90" spans="1:10" x14ac:dyDescent="0.2">
      <c r="A90" s="137">
        <v>0.1</v>
      </c>
      <c r="B90" s="125"/>
      <c r="C90" s="125" t="s">
        <v>1302</v>
      </c>
      <c r="D90" s="125" t="s">
        <v>1210</v>
      </c>
      <c r="E90" s="125" t="s">
        <v>1240</v>
      </c>
      <c r="F90" s="133">
        <f t="shared" si="11"/>
        <v>1</v>
      </c>
      <c r="G90" s="125"/>
      <c r="H90" s="125" t="s">
        <v>1265</v>
      </c>
      <c r="I90" s="125" t="s">
        <v>1210</v>
      </c>
      <c r="J90" s="125" t="s">
        <v>1240</v>
      </c>
    </row>
    <row r="91" spans="1:10" ht="25.5" x14ac:dyDescent="0.2">
      <c r="A91" s="137">
        <v>7.0000000000000007E-2</v>
      </c>
      <c r="B91" s="125"/>
      <c r="C91" s="125" t="s">
        <v>1303</v>
      </c>
      <c r="D91" s="125" t="s">
        <v>1211</v>
      </c>
      <c r="E91" s="125" t="s">
        <v>1248</v>
      </c>
      <c r="F91" s="133">
        <f t="shared" si="11"/>
        <v>0.8</v>
      </c>
      <c r="G91" s="125"/>
      <c r="H91" s="125" t="s">
        <v>1304</v>
      </c>
      <c r="I91" s="125" t="s">
        <v>1211</v>
      </c>
      <c r="J91" s="125" t="s">
        <v>1248</v>
      </c>
    </row>
    <row r="92" spans="1:10" ht="25.5" x14ac:dyDescent="0.2">
      <c r="A92" s="137">
        <v>0.05</v>
      </c>
      <c r="B92" s="125"/>
      <c r="C92" s="125" t="s">
        <v>1305</v>
      </c>
      <c r="D92" s="125" t="s">
        <v>1212</v>
      </c>
      <c r="E92" s="125" t="s">
        <v>1255</v>
      </c>
      <c r="F92" s="133">
        <f t="shared" si="11"/>
        <v>0.5</v>
      </c>
      <c r="G92" s="125"/>
      <c r="H92" s="125" t="s">
        <v>1306</v>
      </c>
      <c r="I92" s="125" t="s">
        <v>1212</v>
      </c>
      <c r="J92" s="125" t="s">
        <v>1255</v>
      </c>
    </row>
    <row r="93" spans="1:10" ht="51" x14ac:dyDescent="0.2">
      <c r="A93" s="137">
        <v>0.03</v>
      </c>
      <c r="B93" s="125"/>
      <c r="C93" s="125" t="s">
        <v>1307</v>
      </c>
      <c r="D93" s="125" t="s">
        <v>756</v>
      </c>
      <c r="E93" s="125" t="s">
        <v>1262</v>
      </c>
      <c r="F93" s="133">
        <f t="shared" si="11"/>
        <v>0.3</v>
      </c>
      <c r="G93" s="125"/>
      <c r="H93" s="125" t="s">
        <v>1308</v>
      </c>
      <c r="I93" s="125" t="s">
        <v>756</v>
      </c>
      <c r="J93" s="125" t="s">
        <v>1262</v>
      </c>
    </row>
    <row r="94" spans="1:10" ht="25.5" x14ac:dyDescent="0.2">
      <c r="A94" s="137">
        <v>0.01</v>
      </c>
      <c r="B94" s="125"/>
      <c r="C94" s="125" t="s">
        <v>1309</v>
      </c>
      <c r="D94" s="125" t="s">
        <v>1213</v>
      </c>
      <c r="E94" s="125" t="s">
        <v>1269</v>
      </c>
      <c r="F94" s="133">
        <f t="shared" si="11"/>
        <v>0.2</v>
      </c>
      <c r="G94" s="125"/>
      <c r="H94" s="125" t="s">
        <v>1236</v>
      </c>
      <c r="I94" s="125" t="s">
        <v>1213</v>
      </c>
      <c r="J94" s="125" t="s">
        <v>1269</v>
      </c>
    </row>
    <row r="95" spans="1:10" ht="25.5" x14ac:dyDescent="0.2">
      <c r="A95" s="133"/>
      <c r="B95" s="191" t="s">
        <v>1310</v>
      </c>
      <c r="C95" s="125" t="s">
        <v>1311</v>
      </c>
      <c r="D95" s="125" t="s">
        <v>974</v>
      </c>
      <c r="E95" s="125" t="s">
        <v>1233</v>
      </c>
    </row>
    <row r="96" spans="1:10" x14ac:dyDescent="0.2">
      <c r="A96" s="137">
        <v>0.15</v>
      </c>
      <c r="B96" s="125"/>
      <c r="C96" s="125" t="s">
        <v>1312</v>
      </c>
      <c r="D96" s="125" t="s">
        <v>1210</v>
      </c>
      <c r="E96" s="125" t="s">
        <v>1240</v>
      </c>
    </row>
    <row r="97" spans="1:5" ht="25.5" x14ac:dyDescent="0.2">
      <c r="A97" s="137">
        <v>0.12</v>
      </c>
      <c r="B97" s="125"/>
      <c r="C97" s="125" t="s">
        <v>1313</v>
      </c>
      <c r="D97" s="125" t="s">
        <v>1211</v>
      </c>
      <c r="E97" s="125" t="s">
        <v>1248</v>
      </c>
    </row>
    <row r="98" spans="1:5" ht="25.5" x14ac:dyDescent="0.2">
      <c r="A98" s="137">
        <v>0.1</v>
      </c>
      <c r="B98" s="125"/>
      <c r="C98" s="125" t="s">
        <v>1296</v>
      </c>
      <c r="D98" s="125" t="s">
        <v>1212</v>
      </c>
      <c r="E98" s="125" t="s">
        <v>1255</v>
      </c>
    </row>
    <row r="99" spans="1:5" ht="51" x14ac:dyDescent="0.2">
      <c r="A99" s="137">
        <v>0.05</v>
      </c>
      <c r="B99" s="125"/>
      <c r="C99" s="125" t="s">
        <v>1297</v>
      </c>
      <c r="D99" s="125" t="s">
        <v>756</v>
      </c>
      <c r="E99" s="125" t="s">
        <v>1262</v>
      </c>
    </row>
    <row r="100" spans="1:5" ht="25.5" x14ac:dyDescent="0.2">
      <c r="A100" s="137">
        <v>0.02</v>
      </c>
      <c r="B100" s="125"/>
      <c r="C100" s="125" t="s">
        <v>1298</v>
      </c>
      <c r="D100" s="125" t="s">
        <v>1213</v>
      </c>
      <c r="E100" s="125" t="s">
        <v>1269</v>
      </c>
    </row>
    <row r="101" spans="1:5" ht="38.25" x14ac:dyDescent="0.2">
      <c r="A101" s="133"/>
      <c r="B101" s="191" t="s">
        <v>1314</v>
      </c>
      <c r="C101" s="125" t="s">
        <v>1311</v>
      </c>
      <c r="D101" s="125" t="s">
        <v>974</v>
      </c>
      <c r="E101" s="125" t="s">
        <v>1233</v>
      </c>
    </row>
    <row r="102" spans="1:5" x14ac:dyDescent="0.2">
      <c r="A102" s="137">
        <v>0.15</v>
      </c>
      <c r="B102" s="125"/>
      <c r="C102" s="125" t="s">
        <v>1312</v>
      </c>
      <c r="D102" s="125" t="s">
        <v>1210</v>
      </c>
      <c r="E102" s="125" t="s">
        <v>1240</v>
      </c>
    </row>
    <row r="103" spans="1:5" ht="25.5" x14ac:dyDescent="0.2">
      <c r="A103" s="137">
        <v>0.12</v>
      </c>
      <c r="B103" s="125"/>
      <c r="C103" s="125" t="s">
        <v>1315</v>
      </c>
      <c r="D103" s="125" t="s">
        <v>1211</v>
      </c>
      <c r="E103" s="125" t="s">
        <v>1248</v>
      </c>
    </row>
    <row r="104" spans="1:5" ht="25.5" x14ac:dyDescent="0.2">
      <c r="A104" s="137">
        <v>0.08</v>
      </c>
      <c r="B104" s="125"/>
      <c r="C104" s="125" t="s">
        <v>1316</v>
      </c>
      <c r="D104" s="125" t="s">
        <v>1212</v>
      </c>
      <c r="E104" s="125" t="s">
        <v>1255</v>
      </c>
    </row>
    <row r="105" spans="1:5" ht="51" x14ac:dyDescent="0.2">
      <c r="A105" s="137">
        <v>0.05</v>
      </c>
      <c r="B105" s="125"/>
      <c r="C105" s="125" t="s">
        <v>1297</v>
      </c>
      <c r="D105" s="125" t="s">
        <v>756</v>
      </c>
      <c r="E105" s="125" t="s">
        <v>1262</v>
      </c>
    </row>
    <row r="106" spans="1:5" ht="25.5" x14ac:dyDescent="0.2">
      <c r="A106" s="137">
        <v>0.02</v>
      </c>
      <c r="B106" s="125"/>
      <c r="C106" s="125" t="s">
        <v>1298</v>
      </c>
      <c r="D106" s="125" t="s">
        <v>1213</v>
      </c>
      <c r="E106" s="125" t="s">
        <v>1269</v>
      </c>
    </row>
  </sheetData>
  <hyperlinks>
    <hyperlink ref="I4" r:id="rId1" xr:uid="{34FEC61C-CA88-4826-A0C8-639CA3F7D57A}"/>
    <hyperlink ref="D47" r:id="rId2" xr:uid="{98C8CA9A-F4EF-4164-AD6F-35095979C4E4}"/>
    <hyperlink ref="H62" r:id="rId3" xr:uid="{DD87FE75-3194-4934-BBFF-F369EF6C683D}"/>
  </hyperlinks>
  <pageMargins left="0.7" right="0.7" top="0.75" bottom="0.75" header="0.3" footer="0.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3163A-7F96-4997-B120-2C89B679303A}">
  <sheetPr>
    <tabColor theme="8" tint="0.79998168889431442"/>
  </sheetPr>
  <dimension ref="A1:M37"/>
  <sheetViews>
    <sheetView showGridLines="0" topLeftCell="A9" workbookViewId="0">
      <selection activeCell="B28" sqref="B28"/>
    </sheetView>
  </sheetViews>
  <sheetFormatPr defaultRowHeight="15" x14ac:dyDescent="0.25"/>
  <cols>
    <col min="1" max="13" width="16.140625" customWidth="1"/>
  </cols>
  <sheetData>
    <row r="1" spans="1:13" ht="39.950000000000003" customHeight="1" x14ac:dyDescent="0.25">
      <c r="A1" s="3"/>
      <c r="B1" s="3"/>
      <c r="C1" s="3"/>
      <c r="D1" s="3"/>
    </row>
    <row r="2" spans="1:13" ht="30" customHeight="1" x14ac:dyDescent="0.3">
      <c r="A2" s="1" t="s">
        <v>420</v>
      </c>
      <c r="B2" s="1"/>
      <c r="C2" s="1"/>
      <c r="D2" s="1"/>
      <c r="E2" s="1"/>
      <c r="F2" s="1"/>
      <c r="G2" s="1"/>
      <c r="H2" s="1"/>
      <c r="I2" s="1"/>
      <c r="J2" s="1"/>
      <c r="K2" s="1"/>
      <c r="L2" s="1"/>
      <c r="M2" s="1"/>
    </row>
    <row r="3" spans="1:13" x14ac:dyDescent="0.25">
      <c r="A3" s="5" t="s">
        <v>395</v>
      </c>
    </row>
    <row r="5" spans="1:13" x14ac:dyDescent="0.25">
      <c r="A5" s="5" t="s">
        <v>389</v>
      </c>
      <c r="B5" s="2"/>
    </row>
    <row r="6" spans="1:13" x14ac:dyDescent="0.25">
      <c r="A6" s="5" t="s">
        <v>391</v>
      </c>
      <c r="B6" s="2"/>
    </row>
    <row r="7" spans="1:13" x14ac:dyDescent="0.25">
      <c r="A7" s="5" t="s">
        <v>419</v>
      </c>
      <c r="B7" s="2"/>
    </row>
    <row r="8" spans="1:13" x14ac:dyDescent="0.25">
      <c r="A8" s="5" t="s">
        <v>390</v>
      </c>
      <c r="B8" s="2"/>
    </row>
    <row r="9" spans="1:13" x14ac:dyDescent="0.25">
      <c r="A9" s="5" t="s">
        <v>418</v>
      </c>
      <c r="B9" s="2"/>
    </row>
    <row r="10" spans="1:13" x14ac:dyDescent="0.25">
      <c r="A10" s="2"/>
      <c r="B10" s="2"/>
      <c r="C10" s="2"/>
      <c r="D10" s="2"/>
      <c r="E10" s="2"/>
      <c r="F10" s="2"/>
    </row>
    <row r="12" spans="1:13" x14ac:dyDescent="0.25">
      <c r="A12" s="5"/>
    </row>
    <row r="19" spans="1:13" x14ac:dyDescent="0.25">
      <c r="A19" s="2"/>
      <c r="B19" s="2"/>
      <c r="C19" s="2"/>
      <c r="D19" s="2"/>
      <c r="E19" s="2"/>
    </row>
    <row r="20" spans="1:13" x14ac:dyDescent="0.25">
      <c r="A20" s="20"/>
      <c r="B20" s="7" t="s">
        <v>417</v>
      </c>
      <c r="C20" s="7" t="s">
        <v>416</v>
      </c>
      <c r="D20" s="7" t="s">
        <v>415</v>
      </c>
      <c r="E20" s="7" t="s">
        <v>414</v>
      </c>
    </row>
    <row r="21" spans="1:13" x14ac:dyDescent="0.25">
      <c r="A21" s="5" t="s">
        <v>413</v>
      </c>
      <c r="B21" s="19">
        <v>123.74</v>
      </c>
      <c r="C21" s="19">
        <v>3.75</v>
      </c>
      <c r="D21" s="9" t="s">
        <v>412</v>
      </c>
      <c r="E21" s="9" t="s">
        <v>411</v>
      </c>
    </row>
    <row r="22" spans="1:13" x14ac:dyDescent="0.25">
      <c r="A22" s="5" t="s">
        <v>331</v>
      </c>
      <c r="B22" s="19">
        <v>127</v>
      </c>
      <c r="C22" s="19">
        <v>3.75</v>
      </c>
      <c r="D22" s="9" t="s">
        <v>203</v>
      </c>
      <c r="E22" s="9" t="s">
        <v>203</v>
      </c>
    </row>
    <row r="23" spans="1:13" x14ac:dyDescent="0.25">
      <c r="A23" s="5" t="s">
        <v>330</v>
      </c>
      <c r="B23" s="19">
        <v>150</v>
      </c>
      <c r="C23" s="19">
        <v>3.75</v>
      </c>
      <c r="D23" s="9" t="s">
        <v>203</v>
      </c>
      <c r="E23" s="9" t="s">
        <v>203</v>
      </c>
    </row>
    <row r="24" spans="1:13" x14ac:dyDescent="0.25">
      <c r="A24" s="5" t="s">
        <v>329</v>
      </c>
      <c r="B24" s="19">
        <v>87</v>
      </c>
      <c r="C24" s="19">
        <v>3.75</v>
      </c>
      <c r="D24" s="9" t="s">
        <v>203</v>
      </c>
      <c r="E24" s="9" t="s">
        <v>203</v>
      </c>
    </row>
    <row r="25" spans="1:13" ht="30" x14ac:dyDescent="0.25">
      <c r="A25" s="2" t="s">
        <v>410</v>
      </c>
      <c r="B25" s="19">
        <v>15.92</v>
      </c>
      <c r="C25" s="19">
        <v>0</v>
      </c>
      <c r="D25" s="9" t="s">
        <v>203</v>
      </c>
      <c r="E25" s="9" t="s">
        <v>203</v>
      </c>
    </row>
    <row r="26" spans="1:13" ht="30" x14ac:dyDescent="0.25">
      <c r="A26" s="2" t="s">
        <v>409</v>
      </c>
      <c r="B26" s="9" t="s">
        <v>363</v>
      </c>
      <c r="C26" s="9" t="s">
        <v>327</v>
      </c>
      <c r="D26" s="9" t="s">
        <v>203</v>
      </c>
      <c r="E26" s="9" t="s">
        <v>203</v>
      </c>
    </row>
    <row r="27" spans="1:13" x14ac:dyDescent="0.25">
      <c r="A27" s="10" t="s">
        <v>408</v>
      </c>
    </row>
    <row r="28" spans="1:13" ht="30" x14ac:dyDescent="0.25">
      <c r="A28" s="7" t="s">
        <v>407</v>
      </c>
      <c r="B28" s="7" t="s">
        <v>406</v>
      </c>
      <c r="C28" s="7" t="s">
        <v>405</v>
      </c>
      <c r="D28" s="7" t="s">
        <v>404</v>
      </c>
      <c r="E28" s="7" t="s">
        <v>403</v>
      </c>
      <c r="F28" s="7" t="s">
        <v>402</v>
      </c>
    </row>
    <row r="29" spans="1:13" x14ac:dyDescent="0.25">
      <c r="A29" s="19">
        <v>107.67</v>
      </c>
      <c r="B29" s="19">
        <v>107.96</v>
      </c>
      <c r="C29" s="19">
        <v>107.77500000000001</v>
      </c>
      <c r="D29" s="9" t="s">
        <v>401</v>
      </c>
      <c r="E29" s="9" t="s">
        <v>400</v>
      </c>
      <c r="F29" s="9" t="s">
        <v>399</v>
      </c>
    </row>
    <row r="30" spans="1:13" x14ac:dyDescent="0.25">
      <c r="A30" s="2"/>
      <c r="B30" s="2"/>
      <c r="C30" s="2"/>
      <c r="D30" s="2"/>
      <c r="E30" s="2"/>
      <c r="F30" s="2"/>
      <c r="G30" s="2"/>
      <c r="H30" s="2"/>
      <c r="I30" s="2"/>
      <c r="J30" s="2"/>
      <c r="K30" s="2"/>
      <c r="L30" s="2"/>
      <c r="M30" s="2"/>
    </row>
    <row r="31" spans="1:13" x14ac:dyDescent="0.25">
      <c r="A31" s="2"/>
      <c r="B31" s="2"/>
      <c r="C31" s="2"/>
      <c r="D31" s="2"/>
      <c r="E31" s="2"/>
      <c r="F31" s="2"/>
      <c r="G31" s="2"/>
      <c r="H31" s="2"/>
      <c r="I31" s="2"/>
      <c r="J31" s="2"/>
      <c r="K31" s="2"/>
      <c r="L31" s="2"/>
      <c r="M31" s="2"/>
    </row>
    <row r="32" spans="1:13" ht="15" customHeight="1" x14ac:dyDescent="0.25">
      <c r="A32" s="2" t="s">
        <v>324</v>
      </c>
      <c r="B32" s="2"/>
      <c r="C32" s="2"/>
      <c r="D32" s="2"/>
      <c r="E32" s="2"/>
      <c r="F32" s="2"/>
      <c r="G32" s="2"/>
      <c r="H32" s="2"/>
      <c r="I32" s="2"/>
      <c r="J32" s="2"/>
      <c r="K32" s="2"/>
      <c r="L32" s="2"/>
      <c r="M32" s="2"/>
    </row>
    <row r="33" spans="1:13" x14ac:dyDescent="0.25">
      <c r="A33" s="2"/>
      <c r="B33" s="2"/>
      <c r="C33" s="2"/>
      <c r="D33" s="2"/>
      <c r="E33" s="2"/>
      <c r="F33" s="2"/>
      <c r="G33" s="2"/>
      <c r="H33" s="2"/>
      <c r="I33" s="2"/>
      <c r="J33" s="2"/>
      <c r="K33" s="2"/>
      <c r="L33" s="2"/>
      <c r="M33" s="2"/>
    </row>
    <row r="34" spans="1:13" ht="15" customHeight="1" x14ac:dyDescent="0.25">
      <c r="A34" s="2" t="s">
        <v>398</v>
      </c>
      <c r="B34" s="2"/>
      <c r="C34" s="2"/>
      <c r="D34" s="2"/>
      <c r="E34" s="2"/>
      <c r="F34" s="2"/>
      <c r="G34" s="2"/>
      <c r="H34" s="2"/>
      <c r="I34" s="2"/>
      <c r="J34" s="2"/>
      <c r="K34" s="2"/>
      <c r="L34" s="2"/>
      <c r="M34" s="2"/>
    </row>
    <row r="35" spans="1:13" x14ac:dyDescent="0.25">
      <c r="A35" s="2"/>
      <c r="B35" s="2"/>
      <c r="C35" s="2"/>
      <c r="D35" s="2"/>
      <c r="E35" s="2"/>
      <c r="F35" s="2"/>
      <c r="G35" s="2"/>
      <c r="H35" s="2"/>
      <c r="I35" s="2"/>
      <c r="J35" s="2"/>
      <c r="K35" s="2"/>
      <c r="L35" s="2"/>
      <c r="M35" s="2"/>
    </row>
    <row r="36" spans="1:13" x14ac:dyDescent="0.25">
      <c r="A36" s="2"/>
      <c r="B36" s="2"/>
      <c r="C36" s="2"/>
      <c r="D36" s="2"/>
      <c r="E36" s="2"/>
      <c r="F36" s="2"/>
      <c r="G36" s="2"/>
      <c r="H36" s="2"/>
      <c r="I36" s="2"/>
      <c r="J36" s="2"/>
      <c r="K36" s="2"/>
      <c r="L36" s="2"/>
      <c r="M36" s="2"/>
    </row>
    <row r="37" spans="1:13" ht="15" customHeight="1" x14ac:dyDescent="0.25">
      <c r="A37" s="2" t="s">
        <v>397</v>
      </c>
      <c r="B37" s="2"/>
      <c r="C37" s="2"/>
      <c r="D37" s="2"/>
      <c r="E37" s="2"/>
      <c r="F37" s="2"/>
      <c r="G37" s="2"/>
      <c r="H37" s="2"/>
      <c r="I37" s="2"/>
      <c r="J37" s="2"/>
      <c r="K37" s="2"/>
      <c r="L37" s="2"/>
      <c r="M37" s="2"/>
    </row>
  </sheetData>
  <pageMargins left="0.7" right="0.7" top="0.75" bottom="0.75" header="0.3" footer="0.3"/>
  <pageSetup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9AB78-6815-456F-81F1-C055F803F100}">
  <sheetPr>
    <tabColor theme="8" tint="0.79998168889431442"/>
  </sheetPr>
  <dimension ref="A1:M23"/>
  <sheetViews>
    <sheetView showGridLines="0" workbookViewId="0">
      <selection sqref="A1:XFD1048576"/>
    </sheetView>
  </sheetViews>
  <sheetFormatPr defaultRowHeight="15" x14ac:dyDescent="0.25"/>
  <cols>
    <col min="1" max="13" width="16.140625" customWidth="1"/>
  </cols>
  <sheetData>
    <row r="1" spans="1:13" ht="39.950000000000003" customHeight="1" x14ac:dyDescent="0.25">
      <c r="A1" s="3"/>
      <c r="B1" s="3"/>
      <c r="C1" s="3"/>
      <c r="D1" s="3"/>
    </row>
    <row r="2" spans="1:13" ht="30" customHeight="1" x14ac:dyDescent="0.3">
      <c r="A2" s="1" t="s">
        <v>421</v>
      </c>
      <c r="B2" s="1"/>
      <c r="C2" s="1"/>
      <c r="D2" s="1"/>
      <c r="E2" s="1"/>
      <c r="F2" s="1"/>
      <c r="G2" s="1"/>
      <c r="H2" s="1"/>
      <c r="I2" s="1"/>
      <c r="J2" s="1"/>
      <c r="K2" s="1"/>
      <c r="L2" s="1"/>
      <c r="M2" s="1"/>
    </row>
    <row r="5" spans="1:13" x14ac:dyDescent="0.25">
      <c r="A5" s="2"/>
      <c r="B5" s="2"/>
      <c r="C5" s="2"/>
      <c r="D5" s="2"/>
      <c r="E5" s="2"/>
      <c r="F5" s="2"/>
      <c r="G5" s="2"/>
      <c r="H5" s="2"/>
      <c r="I5" s="2"/>
      <c r="J5" s="2"/>
      <c r="K5" s="2"/>
      <c r="L5" s="2"/>
      <c r="M5" s="2"/>
    </row>
    <row r="6" spans="1:13" x14ac:dyDescent="0.25">
      <c r="A6" s="5"/>
    </row>
    <row r="22" spans="1:13" x14ac:dyDescent="0.25">
      <c r="A22" s="2"/>
      <c r="B22" s="2"/>
      <c r="C22" s="2"/>
      <c r="D22" s="2"/>
      <c r="E22" s="2"/>
      <c r="F22" s="2"/>
      <c r="G22" s="2"/>
      <c r="H22" s="2"/>
      <c r="I22" s="2"/>
      <c r="J22" s="2"/>
      <c r="K22" s="2"/>
      <c r="L22" s="2"/>
      <c r="M22" s="2"/>
    </row>
    <row r="23" spans="1:13" ht="15" customHeight="1" x14ac:dyDescent="0.25">
      <c r="A23" s="2" t="s">
        <v>324</v>
      </c>
      <c r="B23" s="2"/>
      <c r="C23" s="2"/>
      <c r="D23" s="2"/>
      <c r="E23" s="2"/>
      <c r="F23" s="2"/>
      <c r="G23" s="2"/>
      <c r="H23" s="2"/>
      <c r="I23" s="2"/>
      <c r="J23" s="2"/>
      <c r="K23" s="2"/>
      <c r="L23" s="2"/>
      <c r="M23" s="2"/>
    </row>
  </sheetData>
  <pageMargins left="0.75" right="0.75" top="1" bottom="1" header="0.5" footer="0.5"/>
  <pageSetup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47B72-310D-42AF-985E-6FE275177DEA}">
  <sheetPr>
    <tabColor theme="8" tint="0.79998168889431442"/>
  </sheetPr>
  <dimension ref="A1:L20"/>
  <sheetViews>
    <sheetView showGridLines="0" workbookViewId="0">
      <selection sqref="A1:XFD1048576"/>
    </sheetView>
  </sheetViews>
  <sheetFormatPr defaultRowHeight="15" x14ac:dyDescent="0.25"/>
  <cols>
    <col min="1" max="7" width="16.140625" customWidth="1"/>
  </cols>
  <sheetData>
    <row r="1" spans="1:12" ht="39.950000000000003" customHeight="1" x14ac:dyDescent="0.25">
      <c r="A1" s="3"/>
      <c r="B1" s="3"/>
      <c r="C1" s="3"/>
      <c r="D1" s="3"/>
    </row>
    <row r="2" spans="1:12" ht="30" customHeight="1" x14ac:dyDescent="0.3">
      <c r="A2" s="1" t="s">
        <v>459</v>
      </c>
      <c r="B2" s="1"/>
      <c r="C2" s="1"/>
      <c r="D2" s="1"/>
      <c r="E2" s="1"/>
      <c r="F2" s="1"/>
      <c r="G2" s="1"/>
      <c r="H2" s="1"/>
      <c r="I2" s="1"/>
      <c r="J2" s="1"/>
      <c r="K2" s="1"/>
      <c r="L2" s="1"/>
    </row>
    <row r="4" spans="1:12" x14ac:dyDescent="0.25">
      <c r="A4" s="5" t="s">
        <v>418</v>
      </c>
      <c r="B4" s="2"/>
    </row>
    <row r="5" spans="1:12" x14ac:dyDescent="0.25">
      <c r="A5" s="2"/>
      <c r="B5" s="2"/>
      <c r="C5" s="2"/>
      <c r="D5" s="2"/>
      <c r="E5" s="2"/>
      <c r="F5" s="2"/>
      <c r="G5" s="2"/>
    </row>
    <row r="6" spans="1:12" x14ac:dyDescent="0.25">
      <c r="A6" s="10" t="s">
        <v>458</v>
      </c>
    </row>
    <row r="7" spans="1:12" ht="30" x14ac:dyDescent="0.25">
      <c r="A7" s="20"/>
      <c r="B7" s="7" t="s">
        <v>457</v>
      </c>
      <c r="C7" s="7" t="s">
        <v>456</v>
      </c>
      <c r="D7" s="7" t="s">
        <v>455</v>
      </c>
      <c r="E7" s="7" t="s">
        <v>454</v>
      </c>
      <c r="F7" s="7" t="s">
        <v>453</v>
      </c>
      <c r="G7" s="7" t="s">
        <v>452</v>
      </c>
    </row>
    <row r="8" spans="1:12" x14ac:dyDescent="0.25">
      <c r="A8" s="5" t="s">
        <v>451</v>
      </c>
      <c r="B8" s="9"/>
      <c r="C8" s="9"/>
      <c r="D8" s="9"/>
      <c r="E8" s="9"/>
      <c r="F8" s="9" t="s">
        <v>382</v>
      </c>
      <c r="G8" s="9" t="s">
        <v>23</v>
      </c>
    </row>
    <row r="9" spans="1:12" x14ac:dyDescent="0.25">
      <c r="A9" s="5" t="s">
        <v>450</v>
      </c>
      <c r="B9" s="9" t="s">
        <v>449</v>
      </c>
      <c r="C9" s="9" t="s">
        <v>448</v>
      </c>
      <c r="D9" s="9" t="s">
        <v>447</v>
      </c>
      <c r="E9" s="9" t="s">
        <v>446</v>
      </c>
      <c r="F9" s="9" t="s">
        <v>445</v>
      </c>
      <c r="G9" s="9" t="s">
        <v>339</v>
      </c>
    </row>
    <row r="10" spans="1:12" x14ac:dyDescent="0.25">
      <c r="A10" s="5" t="s">
        <v>444</v>
      </c>
      <c r="B10" s="9" t="s">
        <v>443</v>
      </c>
      <c r="C10" s="9" t="s">
        <v>442</v>
      </c>
      <c r="D10" s="9" t="s">
        <v>441</v>
      </c>
      <c r="E10" s="9" t="s">
        <v>440</v>
      </c>
      <c r="F10" s="9" t="s">
        <v>439</v>
      </c>
      <c r="G10" s="9" t="s">
        <v>379</v>
      </c>
    </row>
    <row r="11" spans="1:12" x14ac:dyDescent="0.25">
      <c r="A11" s="5" t="s">
        <v>438</v>
      </c>
      <c r="B11" s="9" t="s">
        <v>437</v>
      </c>
      <c r="C11" s="9" t="s">
        <v>436</v>
      </c>
      <c r="D11" s="9" t="s">
        <v>435</v>
      </c>
      <c r="E11" s="9" t="s">
        <v>434</v>
      </c>
      <c r="F11" s="9" t="s">
        <v>383</v>
      </c>
      <c r="G11" s="9" t="s">
        <v>379</v>
      </c>
    </row>
    <row r="12" spans="1:12" x14ac:dyDescent="0.25">
      <c r="A12" s="5" t="s">
        <v>433</v>
      </c>
      <c r="B12" s="9" t="s">
        <v>432</v>
      </c>
      <c r="C12" s="9" t="s">
        <v>431</v>
      </c>
      <c r="D12" s="9" t="s">
        <v>430</v>
      </c>
      <c r="E12" s="9" t="s">
        <v>429</v>
      </c>
      <c r="F12" s="9" t="s">
        <v>382</v>
      </c>
      <c r="G12" s="9" t="s">
        <v>367</v>
      </c>
    </row>
    <row r="13" spans="1:12" x14ac:dyDescent="0.25">
      <c r="A13" s="5" t="s">
        <v>428</v>
      </c>
      <c r="B13" s="9" t="s">
        <v>427</v>
      </c>
      <c r="C13" s="9" t="s">
        <v>426</v>
      </c>
      <c r="D13" s="9" t="s">
        <v>425</v>
      </c>
      <c r="E13" s="9" t="s">
        <v>424</v>
      </c>
      <c r="F13" s="9" t="s">
        <v>381</v>
      </c>
      <c r="G13" s="9" t="s">
        <v>367</v>
      </c>
    </row>
    <row r="14" spans="1:12" x14ac:dyDescent="0.25">
      <c r="A14" s="5" t="s">
        <v>423</v>
      </c>
      <c r="B14" s="9"/>
      <c r="C14" s="9"/>
      <c r="D14" s="9"/>
      <c r="E14" s="9"/>
      <c r="F14" s="9" t="s">
        <v>380</v>
      </c>
      <c r="G14" s="9" t="s">
        <v>335</v>
      </c>
    </row>
    <row r="15" spans="1:12" x14ac:dyDescent="0.25">
      <c r="A15" s="2"/>
    </row>
    <row r="16" spans="1:12" ht="15" customHeight="1" x14ac:dyDescent="0.25">
      <c r="A16" s="2" t="s">
        <v>324</v>
      </c>
      <c r="B16" s="2"/>
      <c r="C16" s="2"/>
      <c r="D16" s="2"/>
      <c r="E16" s="2"/>
      <c r="F16" s="2"/>
    </row>
    <row r="17" spans="1:6" x14ac:dyDescent="0.25">
      <c r="A17" s="2"/>
    </row>
    <row r="18" spans="1:6" ht="15" customHeight="1" x14ac:dyDescent="0.25">
      <c r="A18" s="2" t="s">
        <v>422</v>
      </c>
      <c r="B18" s="2"/>
      <c r="C18" s="2"/>
      <c r="D18" s="2"/>
      <c r="E18" s="2"/>
      <c r="F18" s="2"/>
    </row>
    <row r="19" spans="1:6" x14ac:dyDescent="0.25">
      <c r="A19" s="2"/>
      <c r="B19" s="2"/>
      <c r="C19" s="2"/>
      <c r="D19" s="2"/>
      <c r="E19" s="2"/>
      <c r="F19" s="2"/>
    </row>
    <row r="20" spans="1:6" x14ac:dyDescent="0.25">
      <c r="A20" s="2"/>
      <c r="B20" s="2"/>
      <c r="C20" s="2"/>
      <c r="D20" s="2"/>
      <c r="E20" s="2"/>
      <c r="F20" s="2"/>
    </row>
  </sheetData>
  <pageMargins left="0.75" right="0.75" top="1" bottom="1" header="0.5" footer="0.5"/>
  <pageSetup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876A-AE45-4176-9ABD-826D11AA3A22}">
  <sheetPr>
    <tabColor theme="8" tint="0.79998168889431442"/>
  </sheetPr>
  <dimension ref="A1:L13"/>
  <sheetViews>
    <sheetView showGridLines="0" workbookViewId="0">
      <selection sqref="A1:XFD1048576"/>
    </sheetView>
  </sheetViews>
  <sheetFormatPr defaultRowHeight="15" x14ac:dyDescent="0.25"/>
  <cols>
    <col min="1" max="5" width="16.140625" customWidth="1"/>
  </cols>
  <sheetData>
    <row r="1" spans="1:12" ht="39.950000000000003" customHeight="1" x14ac:dyDescent="0.25">
      <c r="A1" s="3"/>
      <c r="B1" s="3"/>
      <c r="C1" s="3"/>
      <c r="D1" s="3"/>
    </row>
    <row r="2" spans="1:12" ht="30" customHeight="1" x14ac:dyDescent="0.3">
      <c r="A2" s="1" t="s">
        <v>471</v>
      </c>
      <c r="B2" s="1"/>
      <c r="C2" s="1"/>
      <c r="D2" s="1"/>
      <c r="E2" s="1"/>
      <c r="F2" s="1"/>
      <c r="G2" s="1"/>
      <c r="H2" s="1"/>
      <c r="I2" s="1"/>
      <c r="J2" s="1"/>
      <c r="K2" s="1"/>
      <c r="L2" s="1"/>
    </row>
    <row r="4" spans="1:12" x14ac:dyDescent="0.25">
      <c r="A4" s="5" t="s">
        <v>418</v>
      </c>
      <c r="B4" s="2"/>
    </row>
    <row r="5" spans="1:12" x14ac:dyDescent="0.25">
      <c r="A5" s="20"/>
      <c r="B5" s="7" t="s">
        <v>451</v>
      </c>
      <c r="C5" s="7" t="s">
        <v>470</v>
      </c>
      <c r="D5" s="7" t="s">
        <v>469</v>
      </c>
      <c r="E5" s="7" t="s">
        <v>468</v>
      </c>
    </row>
    <row r="6" spans="1:12" x14ac:dyDescent="0.25">
      <c r="A6" s="5" t="s">
        <v>467</v>
      </c>
      <c r="B6" s="19">
        <v>8.5399999999999991</v>
      </c>
      <c r="C6" s="19">
        <v>8.5500000000000007</v>
      </c>
      <c r="D6" s="19">
        <v>8.24</v>
      </c>
      <c r="E6" s="19">
        <v>8.69</v>
      </c>
    </row>
    <row r="7" spans="1:12" x14ac:dyDescent="0.25">
      <c r="A7" s="5" t="s">
        <v>466</v>
      </c>
      <c r="B7" s="9" t="s">
        <v>23</v>
      </c>
      <c r="C7" s="19">
        <v>2.83</v>
      </c>
      <c r="D7" s="19">
        <v>2.42</v>
      </c>
      <c r="E7" s="19">
        <v>2.36</v>
      </c>
    </row>
    <row r="8" spans="1:12" x14ac:dyDescent="0.25">
      <c r="A8" s="5" t="s">
        <v>465</v>
      </c>
      <c r="B8" s="19">
        <v>6.22</v>
      </c>
      <c r="C8" s="19">
        <v>7.3</v>
      </c>
      <c r="D8" s="19">
        <v>7.2</v>
      </c>
      <c r="E8" s="19">
        <v>7.41</v>
      </c>
    </row>
    <row r="9" spans="1:12" x14ac:dyDescent="0.25">
      <c r="A9" s="5" t="s">
        <v>464</v>
      </c>
      <c r="B9" s="19">
        <v>2.2799999999999998</v>
      </c>
      <c r="C9" s="19">
        <v>2.2799999999999998</v>
      </c>
      <c r="D9" s="19">
        <v>2.19</v>
      </c>
      <c r="E9" s="19">
        <v>2.3199999999999998</v>
      </c>
    </row>
    <row r="10" spans="1:12" x14ac:dyDescent="0.25">
      <c r="A10" s="5" t="s">
        <v>463</v>
      </c>
      <c r="B10" s="19">
        <v>8.3000000000000007</v>
      </c>
      <c r="C10" s="19">
        <v>8.3000000000000007</v>
      </c>
      <c r="D10" s="19">
        <v>8.2100000000000009</v>
      </c>
      <c r="E10" s="19">
        <v>8.7799999999999994</v>
      </c>
    </row>
    <row r="11" spans="1:12" x14ac:dyDescent="0.25">
      <c r="A11" s="5" t="s">
        <v>462</v>
      </c>
      <c r="B11" s="19">
        <v>7.55</v>
      </c>
      <c r="C11" s="19">
        <v>7.69</v>
      </c>
      <c r="D11" s="19">
        <v>7.68</v>
      </c>
      <c r="E11" s="19">
        <v>8.3000000000000007</v>
      </c>
    </row>
    <row r="12" spans="1:12" x14ac:dyDescent="0.25">
      <c r="A12" s="5" t="s">
        <v>461</v>
      </c>
      <c r="B12" s="19">
        <v>1.85</v>
      </c>
      <c r="C12" s="19">
        <v>1.87</v>
      </c>
      <c r="D12" s="19">
        <v>1.82</v>
      </c>
      <c r="E12" s="19">
        <v>1.83</v>
      </c>
    </row>
    <row r="13" spans="1:12" x14ac:dyDescent="0.25">
      <c r="A13" s="5" t="s">
        <v>460</v>
      </c>
      <c r="B13" s="19">
        <v>1.45</v>
      </c>
      <c r="C13" s="19">
        <v>1.46</v>
      </c>
      <c r="D13" s="19">
        <v>1.42</v>
      </c>
      <c r="E13" s="19">
        <v>1.43</v>
      </c>
    </row>
  </sheetData>
  <pageMargins left="0.75" right="0.75" top="1" bottom="1" header="0.5" footer="0.5"/>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7009E-B3F0-4C49-92A0-312B86F6395F}">
  <sheetPr>
    <tabColor theme="8" tint="0.79998168889431442"/>
  </sheetPr>
  <dimension ref="A1:L25"/>
  <sheetViews>
    <sheetView showGridLines="0" workbookViewId="0">
      <selection sqref="A1:XFD1048576"/>
    </sheetView>
  </sheetViews>
  <sheetFormatPr defaultRowHeight="15" x14ac:dyDescent="0.25"/>
  <cols>
    <col min="1" max="2" width="16.140625" customWidth="1"/>
  </cols>
  <sheetData>
    <row r="1" spans="1:12" ht="39.950000000000003" customHeight="1" x14ac:dyDescent="0.25">
      <c r="A1" s="3"/>
      <c r="B1" s="3"/>
      <c r="C1" s="3"/>
      <c r="D1" s="3"/>
    </row>
    <row r="2" spans="1:12" ht="30" customHeight="1" x14ac:dyDescent="0.3">
      <c r="A2" s="1" t="s">
        <v>472</v>
      </c>
      <c r="B2" s="1"/>
      <c r="C2" s="1"/>
      <c r="D2" s="1"/>
      <c r="E2" s="1"/>
      <c r="F2" s="1"/>
      <c r="G2" s="1"/>
      <c r="H2" s="1"/>
      <c r="I2" s="1"/>
      <c r="J2" s="1"/>
      <c r="K2" s="1"/>
      <c r="L2" s="1"/>
    </row>
    <row r="4" spans="1:12" x14ac:dyDescent="0.25">
      <c r="A4" s="5" t="s">
        <v>418</v>
      </c>
      <c r="B4" s="2"/>
    </row>
    <row r="5" spans="1:12" x14ac:dyDescent="0.25">
      <c r="A5" s="5"/>
    </row>
    <row r="6" spans="1:12" x14ac:dyDescent="0.25">
      <c r="A6" s="10" t="s">
        <v>458</v>
      </c>
    </row>
    <row r="7" spans="1:12" x14ac:dyDescent="0.25">
      <c r="A7" s="2"/>
    </row>
    <row r="8" spans="1:12" x14ac:dyDescent="0.25">
      <c r="A8" s="5"/>
    </row>
    <row r="24" spans="1:6" x14ac:dyDescent="0.25">
      <c r="A24" s="2"/>
    </row>
    <row r="25" spans="1:6" ht="15" customHeight="1" x14ac:dyDescent="0.25">
      <c r="A25" s="2" t="s">
        <v>324</v>
      </c>
      <c r="B25" s="2"/>
      <c r="C25" s="2"/>
      <c r="D25" s="2"/>
      <c r="E25" s="2"/>
      <c r="F25" s="2"/>
    </row>
  </sheetData>
  <pageMargins left="0.75" right="0.75" top="1" bottom="1" header="0.5" footer="0.5"/>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7B101-3038-4600-8602-94FA7487ED65}">
  <sheetPr>
    <tabColor theme="8" tint="0.79998168889431442"/>
  </sheetPr>
  <dimension ref="A1:L233"/>
  <sheetViews>
    <sheetView showGridLines="0" workbookViewId="0">
      <selection sqref="A1:XFD1048576"/>
    </sheetView>
  </sheetViews>
  <sheetFormatPr defaultRowHeight="15" x14ac:dyDescent="0.25"/>
  <cols>
    <col min="1" max="1" width="48.5703125" customWidth="1"/>
    <col min="2" max="2" width="16.28515625" customWidth="1"/>
    <col min="3" max="3" width="16.140625" customWidth="1"/>
    <col min="4" max="4" width="23.7109375" customWidth="1"/>
    <col min="5" max="5" width="23" customWidth="1"/>
    <col min="6" max="10" width="16.140625" customWidth="1"/>
  </cols>
  <sheetData>
    <row r="1" spans="1:12" ht="39.950000000000003" customHeight="1" x14ac:dyDescent="0.25">
      <c r="A1" s="3"/>
      <c r="B1" s="3"/>
      <c r="C1" s="3"/>
      <c r="D1" s="3"/>
    </row>
    <row r="2" spans="1:12" ht="30" customHeight="1" x14ac:dyDescent="0.3">
      <c r="A2" s="1" t="s">
        <v>246</v>
      </c>
      <c r="B2" s="1"/>
      <c r="C2" s="1"/>
      <c r="D2" s="1"/>
      <c r="E2" s="1"/>
      <c r="F2" s="1"/>
      <c r="G2" s="1"/>
      <c r="H2" s="1"/>
      <c r="I2" s="1"/>
      <c r="J2" s="1"/>
      <c r="K2" s="1"/>
      <c r="L2" s="1"/>
    </row>
    <row r="3" spans="1:12" x14ac:dyDescent="0.25">
      <c r="A3" s="5" t="s">
        <v>245</v>
      </c>
    </row>
    <row r="6" spans="1:12" x14ac:dyDescent="0.25">
      <c r="A6" s="5" t="s">
        <v>244</v>
      </c>
    </row>
    <row r="7" spans="1:12" x14ac:dyDescent="0.25">
      <c r="A7" s="5"/>
    </row>
    <row r="8" spans="1:12" x14ac:dyDescent="0.25">
      <c r="A8" s="2"/>
      <c r="B8" s="2"/>
      <c r="C8" s="2"/>
      <c r="D8" s="2"/>
      <c r="E8" s="2"/>
      <c r="F8" s="2"/>
      <c r="G8" s="2"/>
      <c r="H8" s="2"/>
      <c r="I8" s="2"/>
      <c r="J8" s="2"/>
    </row>
    <row r="9" spans="1:12" x14ac:dyDescent="0.25">
      <c r="A9" s="15" t="s">
        <v>243</v>
      </c>
      <c r="B9" s="15"/>
    </row>
    <row r="10" spans="1:12" x14ac:dyDescent="0.25">
      <c r="A10" s="10" t="s">
        <v>242</v>
      </c>
      <c r="B10" s="18" t="s">
        <v>42</v>
      </c>
    </row>
    <row r="11" spans="1:12" ht="30" x14ac:dyDescent="0.25">
      <c r="A11" s="10" t="s">
        <v>241</v>
      </c>
      <c r="B11" s="18" t="s">
        <v>240</v>
      </c>
    </row>
    <row r="12" spans="1:12" x14ac:dyDescent="0.25">
      <c r="A12" s="10" t="s">
        <v>239</v>
      </c>
      <c r="B12" s="18">
        <v>2024</v>
      </c>
    </row>
    <row r="13" spans="1:12" x14ac:dyDescent="0.25">
      <c r="A13" s="10" t="s">
        <v>206</v>
      </c>
      <c r="B13" s="16">
        <v>34</v>
      </c>
    </row>
    <row r="14" spans="1:12" x14ac:dyDescent="0.25">
      <c r="A14" s="10" t="s">
        <v>238</v>
      </c>
      <c r="B14" s="16">
        <v>32</v>
      </c>
    </row>
    <row r="15" spans="1:12" x14ac:dyDescent="0.25">
      <c r="A15" s="10" t="s">
        <v>237</v>
      </c>
      <c r="B15" s="16">
        <v>35</v>
      </c>
    </row>
    <row r="16" spans="1:12" x14ac:dyDescent="0.25">
      <c r="A16" s="10" t="s">
        <v>236</v>
      </c>
      <c r="B16" s="16">
        <v>26</v>
      </c>
    </row>
    <row r="17" spans="1:2" x14ac:dyDescent="0.25">
      <c r="A17" s="10" t="s">
        <v>235</v>
      </c>
      <c r="B17" s="16">
        <v>35</v>
      </c>
    </row>
    <row r="18" spans="1:2" x14ac:dyDescent="0.25">
      <c r="A18" s="10" t="s">
        <v>234</v>
      </c>
      <c r="B18" s="16">
        <v>45</v>
      </c>
    </row>
    <row r="19" spans="1:2" x14ac:dyDescent="0.25">
      <c r="A19" s="10" t="s">
        <v>233</v>
      </c>
      <c r="B19" s="16">
        <v>30</v>
      </c>
    </row>
    <row r="20" spans="1:2" x14ac:dyDescent="0.25">
      <c r="A20" s="10" t="s">
        <v>232</v>
      </c>
      <c r="B20" s="17">
        <v>45715</v>
      </c>
    </row>
    <row r="21" spans="1:2" ht="45" x14ac:dyDescent="0.25">
      <c r="A21" s="10" t="s">
        <v>231</v>
      </c>
      <c r="B21" s="18" t="s">
        <v>230</v>
      </c>
    </row>
    <row r="22" spans="1:2" x14ac:dyDescent="0.25">
      <c r="A22" s="10" t="s">
        <v>103</v>
      </c>
      <c r="B22" s="16">
        <v>32</v>
      </c>
    </row>
    <row r="23" spans="1:2" x14ac:dyDescent="0.25">
      <c r="A23" s="5"/>
    </row>
    <row r="24" spans="1:2" x14ac:dyDescent="0.25">
      <c r="A24" s="15" t="s">
        <v>229</v>
      </c>
    </row>
    <row r="25" spans="1:2" x14ac:dyDescent="0.25">
      <c r="A25" s="2"/>
    </row>
    <row r="26" spans="1:2" x14ac:dyDescent="0.25">
      <c r="A26" s="5"/>
    </row>
    <row r="45" spans="1:1" x14ac:dyDescent="0.25">
      <c r="A45" s="5" t="s">
        <v>228</v>
      </c>
    </row>
    <row r="46" spans="1:1" x14ac:dyDescent="0.25">
      <c r="A46" s="15" t="s">
        <v>227</v>
      </c>
    </row>
    <row r="47" spans="1:1" x14ac:dyDescent="0.25">
      <c r="A47" s="5" t="s">
        <v>226</v>
      </c>
    </row>
    <row r="48" spans="1:1" x14ac:dyDescent="0.25">
      <c r="A48" s="5" t="s">
        <v>225</v>
      </c>
    </row>
    <row r="49" spans="1:2" x14ac:dyDescent="0.25">
      <c r="A49" s="5" t="s">
        <v>224</v>
      </c>
    </row>
    <row r="50" spans="1:2" x14ac:dyDescent="0.25">
      <c r="A50" s="15" t="s">
        <v>223</v>
      </c>
      <c r="B50" s="15"/>
    </row>
    <row r="51" spans="1:2" x14ac:dyDescent="0.25">
      <c r="A51" s="10" t="s">
        <v>222</v>
      </c>
      <c r="B51" s="16">
        <v>67</v>
      </c>
    </row>
    <row r="52" spans="1:2" x14ac:dyDescent="0.25">
      <c r="A52" s="10" t="s">
        <v>221</v>
      </c>
      <c r="B52" s="18" t="s">
        <v>215</v>
      </c>
    </row>
    <row r="53" spans="1:2" x14ac:dyDescent="0.25">
      <c r="A53" s="10" t="s">
        <v>220</v>
      </c>
      <c r="B53" s="16">
        <v>59</v>
      </c>
    </row>
    <row r="54" spans="1:2" x14ac:dyDescent="0.25">
      <c r="A54" s="10" t="s">
        <v>219</v>
      </c>
      <c r="B54" s="16">
        <v>39</v>
      </c>
    </row>
    <row r="55" spans="1:2" x14ac:dyDescent="0.25">
      <c r="A55" s="10" t="s">
        <v>218</v>
      </c>
      <c r="B55" s="16">
        <v>22</v>
      </c>
    </row>
    <row r="56" spans="1:2" x14ac:dyDescent="0.25">
      <c r="A56" s="10" t="s">
        <v>217</v>
      </c>
      <c r="B56" s="16">
        <v>53</v>
      </c>
    </row>
    <row r="57" spans="1:2" x14ac:dyDescent="0.25">
      <c r="A57" s="10" t="s">
        <v>216</v>
      </c>
      <c r="B57" s="18" t="s">
        <v>215</v>
      </c>
    </row>
    <row r="58" spans="1:2" x14ac:dyDescent="0.25">
      <c r="A58" s="10" t="s">
        <v>214</v>
      </c>
      <c r="B58" s="16">
        <v>41</v>
      </c>
    </row>
    <row r="59" spans="1:2" x14ac:dyDescent="0.25">
      <c r="A59" s="10" t="s">
        <v>213</v>
      </c>
      <c r="B59" s="16">
        <v>22</v>
      </c>
    </row>
    <row r="60" spans="1:2" x14ac:dyDescent="0.25">
      <c r="A60" s="10" t="s">
        <v>212</v>
      </c>
      <c r="B60" s="16">
        <v>10</v>
      </c>
    </row>
    <row r="61" spans="1:2" x14ac:dyDescent="0.25">
      <c r="A61" s="10" t="s">
        <v>211</v>
      </c>
      <c r="B61" s="16">
        <v>32</v>
      </c>
    </row>
    <row r="62" spans="1:2" x14ac:dyDescent="0.25">
      <c r="A62" s="10" t="s">
        <v>210</v>
      </c>
      <c r="B62" s="18" t="s">
        <v>209</v>
      </c>
    </row>
    <row r="63" spans="1:2" x14ac:dyDescent="0.25">
      <c r="A63" s="10" t="s">
        <v>208</v>
      </c>
      <c r="B63" s="16">
        <v>2</v>
      </c>
    </row>
    <row r="64" spans="1:2" x14ac:dyDescent="0.25">
      <c r="A64" s="10" t="s">
        <v>207</v>
      </c>
      <c r="B64" s="17">
        <v>45715</v>
      </c>
    </row>
    <row r="65" spans="1:10" x14ac:dyDescent="0.25">
      <c r="A65" s="10" t="s">
        <v>206</v>
      </c>
      <c r="B65" s="16">
        <v>34</v>
      </c>
    </row>
    <row r="66" spans="1:10" x14ac:dyDescent="0.25">
      <c r="A66" s="5"/>
    </row>
    <row r="67" spans="1:10" x14ac:dyDescent="0.25">
      <c r="A67" s="15" t="s">
        <v>205</v>
      </c>
    </row>
    <row r="68" spans="1:10" x14ac:dyDescent="0.25">
      <c r="A68" s="5" t="s">
        <v>203</v>
      </c>
    </row>
    <row r="69" spans="1:10" x14ac:dyDescent="0.25">
      <c r="A69" s="5" t="s">
        <v>204</v>
      </c>
    </row>
    <row r="70" spans="1:10" x14ac:dyDescent="0.25">
      <c r="A70" s="5" t="s">
        <v>203</v>
      </c>
    </row>
    <row r="71" spans="1:10" x14ac:dyDescent="0.25">
      <c r="A71" s="5"/>
    </row>
    <row r="72" spans="1:10" x14ac:dyDescent="0.25">
      <c r="A72" s="5"/>
    </row>
    <row r="73" spans="1:10" x14ac:dyDescent="0.25">
      <c r="A73" s="15" t="s">
        <v>202</v>
      </c>
      <c r="B73" s="15"/>
      <c r="C73" s="15"/>
      <c r="D73" s="15"/>
      <c r="E73" s="15"/>
      <c r="F73" s="15"/>
      <c r="G73" s="15"/>
      <c r="H73" s="15"/>
      <c r="I73" s="15"/>
      <c r="J73" s="15"/>
    </row>
    <row r="74" spans="1:10" x14ac:dyDescent="0.25">
      <c r="A74" s="10" t="s">
        <v>201</v>
      </c>
    </row>
    <row r="75" spans="1:10" ht="45" x14ac:dyDescent="0.25">
      <c r="A75" s="6" t="s">
        <v>110</v>
      </c>
      <c r="B75" s="7" t="s">
        <v>109</v>
      </c>
      <c r="C75" s="7" t="s">
        <v>108</v>
      </c>
      <c r="D75" s="6" t="s">
        <v>107</v>
      </c>
      <c r="E75" s="6" t="s">
        <v>106</v>
      </c>
      <c r="F75" s="6" t="s">
        <v>105</v>
      </c>
      <c r="G75" s="6" t="s">
        <v>104</v>
      </c>
      <c r="H75" s="7" t="s">
        <v>103</v>
      </c>
      <c r="I75" s="7" t="s">
        <v>102</v>
      </c>
      <c r="J75" s="7" t="s">
        <v>101</v>
      </c>
    </row>
    <row r="76" spans="1:10" x14ac:dyDescent="0.25">
      <c r="A76" s="10" t="s">
        <v>200</v>
      </c>
      <c r="B76" s="13">
        <v>68</v>
      </c>
      <c r="C76" s="13">
        <v>8</v>
      </c>
      <c r="D76" s="10" t="s">
        <v>40</v>
      </c>
      <c r="E76" s="10" t="s">
        <v>40</v>
      </c>
      <c r="F76" s="10" t="s">
        <v>40</v>
      </c>
      <c r="G76" s="10" t="s">
        <v>42</v>
      </c>
      <c r="H76" s="13">
        <v>40</v>
      </c>
      <c r="I76" s="13">
        <v>98</v>
      </c>
      <c r="J76" s="13">
        <v>27</v>
      </c>
    </row>
    <row r="77" spans="1:10" x14ac:dyDescent="0.25">
      <c r="A77" s="5" t="s">
        <v>199</v>
      </c>
      <c r="B77" s="12">
        <v>87</v>
      </c>
      <c r="C77" s="12">
        <v>19</v>
      </c>
      <c r="D77" s="5" t="s">
        <v>40</v>
      </c>
      <c r="E77" s="5" t="s">
        <v>54</v>
      </c>
      <c r="F77" s="5" t="s">
        <v>42</v>
      </c>
      <c r="G77" s="5" t="s">
        <v>41</v>
      </c>
      <c r="H77" s="12">
        <v>50</v>
      </c>
      <c r="I77" s="12">
        <v>100</v>
      </c>
      <c r="J77" s="9" t="s">
        <v>40</v>
      </c>
    </row>
    <row r="78" spans="1:10" x14ac:dyDescent="0.25">
      <c r="A78" s="5" t="s">
        <v>198</v>
      </c>
      <c r="B78" s="12">
        <v>85</v>
      </c>
      <c r="C78" s="12">
        <v>16</v>
      </c>
      <c r="D78" s="5" t="s">
        <v>40</v>
      </c>
      <c r="E78" s="5" t="s">
        <v>54</v>
      </c>
      <c r="F78" s="5" t="s">
        <v>42</v>
      </c>
      <c r="G78" s="5" t="s">
        <v>41</v>
      </c>
      <c r="H78" s="12">
        <v>51</v>
      </c>
      <c r="I78" s="12">
        <v>100</v>
      </c>
      <c r="J78" s="9" t="s">
        <v>40</v>
      </c>
    </row>
    <row r="79" spans="1:10" x14ac:dyDescent="0.25">
      <c r="A79" s="5" t="s">
        <v>197</v>
      </c>
      <c r="B79" s="12">
        <v>81</v>
      </c>
      <c r="C79" s="12">
        <v>14</v>
      </c>
      <c r="D79" s="5" t="s">
        <v>40</v>
      </c>
      <c r="E79" s="5" t="s">
        <v>54</v>
      </c>
      <c r="F79" s="5" t="s">
        <v>42</v>
      </c>
      <c r="G79" s="5" t="s">
        <v>41</v>
      </c>
      <c r="H79" s="12">
        <v>46</v>
      </c>
      <c r="I79" s="12">
        <v>100</v>
      </c>
      <c r="J79" s="9" t="s">
        <v>40</v>
      </c>
    </row>
    <row r="80" spans="1:10" x14ac:dyDescent="0.25">
      <c r="A80" s="5" t="s">
        <v>196</v>
      </c>
      <c r="B80" s="12">
        <v>30</v>
      </c>
      <c r="C80" s="12">
        <v>9</v>
      </c>
      <c r="D80" s="5" t="s">
        <v>40</v>
      </c>
      <c r="E80" s="5" t="s">
        <v>43</v>
      </c>
      <c r="F80" s="5" t="s">
        <v>42</v>
      </c>
      <c r="G80" s="5" t="s">
        <v>41</v>
      </c>
      <c r="H80" s="12">
        <v>36</v>
      </c>
      <c r="I80" s="12">
        <v>100</v>
      </c>
      <c r="J80" s="12">
        <v>30</v>
      </c>
    </row>
    <row r="81" spans="1:10" x14ac:dyDescent="0.25">
      <c r="A81" s="5" t="s">
        <v>195</v>
      </c>
      <c r="B81" s="12">
        <v>28</v>
      </c>
      <c r="C81" s="12">
        <v>8</v>
      </c>
      <c r="D81" s="5" t="s">
        <v>40</v>
      </c>
      <c r="E81" s="5" t="s">
        <v>43</v>
      </c>
      <c r="F81" s="5" t="s">
        <v>42</v>
      </c>
      <c r="G81" s="5" t="s">
        <v>41</v>
      </c>
      <c r="H81" s="12">
        <v>15</v>
      </c>
      <c r="I81" s="12">
        <v>100</v>
      </c>
      <c r="J81" s="12">
        <v>0</v>
      </c>
    </row>
    <row r="82" spans="1:10" x14ac:dyDescent="0.25">
      <c r="A82" s="5" t="s">
        <v>194</v>
      </c>
      <c r="B82" s="12">
        <v>100</v>
      </c>
      <c r="C82" s="12">
        <v>7</v>
      </c>
      <c r="D82" s="5" t="s">
        <v>40</v>
      </c>
      <c r="E82" s="5" t="s">
        <v>43</v>
      </c>
      <c r="F82" s="5" t="s">
        <v>42</v>
      </c>
      <c r="G82" s="5" t="s">
        <v>41</v>
      </c>
      <c r="H82" s="12">
        <v>48</v>
      </c>
      <c r="I82" s="12">
        <v>100</v>
      </c>
      <c r="J82" s="12">
        <v>0</v>
      </c>
    </row>
    <row r="83" spans="1:10" x14ac:dyDescent="0.25">
      <c r="A83" s="5" t="s">
        <v>193</v>
      </c>
      <c r="B83" s="12">
        <v>44</v>
      </c>
      <c r="C83" s="12">
        <v>7</v>
      </c>
      <c r="D83" s="5" t="s">
        <v>40</v>
      </c>
      <c r="E83" s="5" t="s">
        <v>54</v>
      </c>
      <c r="F83" s="5" t="s">
        <v>41</v>
      </c>
      <c r="G83" s="5" t="s">
        <v>41</v>
      </c>
      <c r="H83" s="12">
        <v>34</v>
      </c>
      <c r="I83" s="12">
        <v>100</v>
      </c>
      <c r="J83" s="12">
        <v>0</v>
      </c>
    </row>
    <row r="84" spans="1:10" x14ac:dyDescent="0.25">
      <c r="A84" s="5" t="s">
        <v>192</v>
      </c>
      <c r="B84" s="12">
        <v>100</v>
      </c>
      <c r="C84" s="12">
        <v>5</v>
      </c>
      <c r="D84" s="5" t="s">
        <v>40</v>
      </c>
      <c r="E84" s="5" t="s">
        <v>43</v>
      </c>
      <c r="F84" s="5" t="s">
        <v>42</v>
      </c>
      <c r="G84" s="5" t="s">
        <v>41</v>
      </c>
      <c r="H84" s="12">
        <v>15</v>
      </c>
      <c r="I84" s="12">
        <v>100</v>
      </c>
      <c r="J84" s="12">
        <v>60</v>
      </c>
    </row>
    <row r="85" spans="1:10" x14ac:dyDescent="0.25">
      <c r="A85" s="5" t="s">
        <v>191</v>
      </c>
      <c r="B85" s="12">
        <v>0</v>
      </c>
      <c r="C85" s="12">
        <v>5</v>
      </c>
      <c r="D85" s="5" t="s">
        <v>40</v>
      </c>
      <c r="E85" s="5" t="s">
        <v>43</v>
      </c>
      <c r="F85" s="5" t="s">
        <v>42</v>
      </c>
      <c r="G85" s="5" t="s">
        <v>41</v>
      </c>
      <c r="H85" s="12">
        <v>33</v>
      </c>
      <c r="I85" s="12">
        <v>100</v>
      </c>
      <c r="J85" s="12">
        <v>0</v>
      </c>
    </row>
    <row r="86" spans="1:10" x14ac:dyDescent="0.25">
      <c r="A86" s="5" t="s">
        <v>190</v>
      </c>
      <c r="B86" s="12">
        <v>80</v>
      </c>
      <c r="C86" s="12">
        <v>4</v>
      </c>
      <c r="D86" s="5" t="s">
        <v>40</v>
      </c>
      <c r="E86" s="5" t="s">
        <v>43</v>
      </c>
      <c r="F86" s="5" t="s">
        <v>42</v>
      </c>
      <c r="G86" s="5" t="s">
        <v>41</v>
      </c>
      <c r="H86" s="12">
        <v>34</v>
      </c>
      <c r="I86" s="12">
        <v>100</v>
      </c>
      <c r="J86" s="12">
        <v>0</v>
      </c>
    </row>
    <row r="87" spans="1:10" x14ac:dyDescent="0.25">
      <c r="A87" s="5" t="s">
        <v>189</v>
      </c>
      <c r="B87" s="12">
        <v>100</v>
      </c>
      <c r="C87" s="12">
        <v>3</v>
      </c>
      <c r="D87" s="5" t="s">
        <v>40</v>
      </c>
      <c r="E87" s="5" t="s">
        <v>43</v>
      </c>
      <c r="F87" s="5" t="s">
        <v>42</v>
      </c>
      <c r="G87" s="5" t="s">
        <v>41</v>
      </c>
      <c r="H87" s="12">
        <v>43</v>
      </c>
      <c r="I87" s="12">
        <v>100</v>
      </c>
      <c r="J87" s="12">
        <v>0</v>
      </c>
    </row>
    <row r="88" spans="1:10" x14ac:dyDescent="0.25">
      <c r="A88" s="5" t="s">
        <v>188</v>
      </c>
      <c r="B88" s="12">
        <v>28</v>
      </c>
      <c r="C88" s="12">
        <v>3</v>
      </c>
      <c r="D88" s="5" t="s">
        <v>40</v>
      </c>
      <c r="E88" s="5" t="s">
        <v>54</v>
      </c>
      <c r="F88" s="5" t="s">
        <v>41</v>
      </c>
      <c r="G88" s="5" t="s">
        <v>42</v>
      </c>
      <c r="H88" s="12">
        <v>27</v>
      </c>
      <c r="I88" s="12">
        <v>100</v>
      </c>
      <c r="J88" s="12">
        <v>28</v>
      </c>
    </row>
    <row r="89" spans="1:10" x14ac:dyDescent="0.25">
      <c r="A89" s="10" t="s">
        <v>187</v>
      </c>
      <c r="B89" s="13">
        <v>25</v>
      </c>
      <c r="C89" s="13">
        <v>7</v>
      </c>
      <c r="D89" s="10" t="s">
        <v>40</v>
      </c>
      <c r="E89" s="10" t="s">
        <v>40</v>
      </c>
      <c r="F89" s="10" t="s">
        <v>40</v>
      </c>
      <c r="G89" s="10" t="s">
        <v>41</v>
      </c>
      <c r="H89" s="13">
        <v>23</v>
      </c>
      <c r="I89" s="13">
        <v>100</v>
      </c>
      <c r="J89" s="13">
        <v>14</v>
      </c>
    </row>
    <row r="90" spans="1:10" x14ac:dyDescent="0.25">
      <c r="A90" s="5" t="s">
        <v>186</v>
      </c>
      <c r="B90" s="12">
        <v>36</v>
      </c>
      <c r="C90" s="12">
        <v>25</v>
      </c>
      <c r="D90" s="5" t="s">
        <v>40</v>
      </c>
      <c r="E90" s="5" t="s">
        <v>54</v>
      </c>
      <c r="F90" s="5" t="s">
        <v>41</v>
      </c>
      <c r="G90" s="5" t="s">
        <v>41</v>
      </c>
      <c r="H90" s="12">
        <v>22</v>
      </c>
      <c r="I90" s="12">
        <v>100</v>
      </c>
      <c r="J90" s="12">
        <v>36</v>
      </c>
    </row>
    <row r="91" spans="1:10" x14ac:dyDescent="0.25">
      <c r="A91" s="5" t="s">
        <v>185</v>
      </c>
      <c r="B91" s="12">
        <v>0</v>
      </c>
      <c r="C91" s="12">
        <v>20</v>
      </c>
      <c r="D91" s="5" t="s">
        <v>40</v>
      </c>
      <c r="E91" s="5" t="s">
        <v>54</v>
      </c>
      <c r="F91" s="5" t="s">
        <v>41</v>
      </c>
      <c r="G91" s="5" t="s">
        <v>41</v>
      </c>
      <c r="H91" s="12">
        <v>36</v>
      </c>
      <c r="I91" s="12">
        <v>100</v>
      </c>
      <c r="J91" s="12">
        <v>0</v>
      </c>
    </row>
    <row r="92" spans="1:10" x14ac:dyDescent="0.25">
      <c r="A92" s="5" t="s">
        <v>184</v>
      </c>
      <c r="B92" s="12">
        <v>34</v>
      </c>
      <c r="C92" s="12">
        <v>15</v>
      </c>
      <c r="D92" s="5" t="s">
        <v>40</v>
      </c>
      <c r="E92" s="5" t="s">
        <v>43</v>
      </c>
      <c r="F92" s="5" t="s">
        <v>42</v>
      </c>
      <c r="G92" s="5" t="s">
        <v>41</v>
      </c>
      <c r="H92" s="12">
        <v>20</v>
      </c>
      <c r="I92" s="12">
        <v>100</v>
      </c>
      <c r="J92" s="12">
        <v>0</v>
      </c>
    </row>
    <row r="93" spans="1:10" x14ac:dyDescent="0.25">
      <c r="A93" s="5" t="s">
        <v>183</v>
      </c>
      <c r="B93" s="12">
        <v>33</v>
      </c>
      <c r="C93" s="12">
        <v>15</v>
      </c>
      <c r="D93" s="5" t="s">
        <v>40</v>
      </c>
      <c r="E93" s="5" t="s">
        <v>43</v>
      </c>
      <c r="F93" s="5" t="s">
        <v>42</v>
      </c>
      <c r="G93" s="5" t="s">
        <v>41</v>
      </c>
      <c r="H93" s="12">
        <v>20</v>
      </c>
      <c r="I93" s="12">
        <v>100</v>
      </c>
      <c r="J93" s="9" t="s">
        <v>40</v>
      </c>
    </row>
    <row r="94" spans="1:10" x14ac:dyDescent="0.25">
      <c r="A94" s="5" t="s">
        <v>182</v>
      </c>
      <c r="B94" s="12">
        <v>40</v>
      </c>
      <c r="C94" s="12">
        <v>15</v>
      </c>
      <c r="D94" s="5" t="s">
        <v>40</v>
      </c>
      <c r="E94" s="5" t="s">
        <v>43</v>
      </c>
      <c r="F94" s="5" t="s">
        <v>42</v>
      </c>
      <c r="G94" s="5" t="s">
        <v>41</v>
      </c>
      <c r="H94" s="12">
        <v>17</v>
      </c>
      <c r="I94" s="12">
        <v>100</v>
      </c>
      <c r="J94" s="9" t="s">
        <v>40</v>
      </c>
    </row>
    <row r="95" spans="1:10" x14ac:dyDescent="0.25">
      <c r="A95" s="5" t="s">
        <v>181</v>
      </c>
      <c r="B95" s="12">
        <v>0</v>
      </c>
      <c r="C95" s="12">
        <v>10</v>
      </c>
      <c r="D95" s="5" t="s">
        <v>40</v>
      </c>
      <c r="E95" s="5" t="s">
        <v>54</v>
      </c>
      <c r="F95" s="5" t="s">
        <v>41</v>
      </c>
      <c r="G95" s="5" t="s">
        <v>41</v>
      </c>
      <c r="H95" s="12">
        <v>15</v>
      </c>
      <c r="I95" s="12">
        <v>100</v>
      </c>
      <c r="J95" s="9" t="s">
        <v>40</v>
      </c>
    </row>
    <row r="96" spans="1:10" x14ac:dyDescent="0.25">
      <c r="A96" s="10" t="s">
        <v>180</v>
      </c>
      <c r="B96" s="13">
        <v>0</v>
      </c>
      <c r="C96" s="13">
        <v>3</v>
      </c>
      <c r="D96" s="10" t="s">
        <v>40</v>
      </c>
      <c r="E96" s="10" t="s">
        <v>40</v>
      </c>
      <c r="F96" s="10" t="s">
        <v>40</v>
      </c>
      <c r="G96" s="10" t="s">
        <v>41</v>
      </c>
      <c r="H96" s="13">
        <v>13</v>
      </c>
      <c r="I96" s="13">
        <v>97</v>
      </c>
      <c r="J96" s="13">
        <v>0</v>
      </c>
    </row>
    <row r="97" spans="1:10" x14ac:dyDescent="0.25">
      <c r="A97" s="5" t="s">
        <v>179</v>
      </c>
      <c r="B97" s="12">
        <v>0</v>
      </c>
      <c r="C97" s="12">
        <v>50</v>
      </c>
      <c r="D97" s="5" t="s">
        <v>40</v>
      </c>
      <c r="E97" s="5" t="s">
        <v>43</v>
      </c>
      <c r="F97" s="5" t="s">
        <v>42</v>
      </c>
      <c r="G97" s="5" t="s">
        <v>41</v>
      </c>
      <c r="H97" s="12">
        <v>10</v>
      </c>
      <c r="I97" s="12">
        <v>97</v>
      </c>
      <c r="J97" s="12">
        <v>0</v>
      </c>
    </row>
    <row r="98" spans="1:10" x14ac:dyDescent="0.25">
      <c r="A98" s="5" t="s">
        <v>178</v>
      </c>
      <c r="B98" s="12">
        <v>0</v>
      </c>
      <c r="C98" s="12">
        <v>30</v>
      </c>
      <c r="D98" s="5" t="s">
        <v>40</v>
      </c>
      <c r="E98" s="5" t="s">
        <v>43</v>
      </c>
      <c r="F98" s="5" t="s">
        <v>42</v>
      </c>
      <c r="G98" s="5" t="s">
        <v>41</v>
      </c>
      <c r="H98" s="12">
        <v>9</v>
      </c>
      <c r="I98" s="12">
        <v>100</v>
      </c>
      <c r="J98" s="12">
        <v>0</v>
      </c>
    </row>
    <row r="99" spans="1:10" x14ac:dyDescent="0.25">
      <c r="A99" s="5" t="s">
        <v>177</v>
      </c>
      <c r="B99" s="12">
        <v>0</v>
      </c>
      <c r="C99" s="12">
        <v>20</v>
      </c>
      <c r="D99" s="5" t="s">
        <v>40</v>
      </c>
      <c r="E99" s="5" t="s">
        <v>54</v>
      </c>
      <c r="F99" s="5" t="s">
        <v>41</v>
      </c>
      <c r="G99" s="5" t="s">
        <v>41</v>
      </c>
      <c r="H99" s="12">
        <v>27</v>
      </c>
      <c r="I99" s="12">
        <v>100</v>
      </c>
      <c r="J99" s="12">
        <v>0</v>
      </c>
    </row>
    <row r="100" spans="1:10" x14ac:dyDescent="0.25">
      <c r="A100" s="10" t="s">
        <v>176</v>
      </c>
      <c r="B100" s="13">
        <v>46</v>
      </c>
      <c r="C100" s="13">
        <v>3</v>
      </c>
      <c r="D100" s="10" t="s">
        <v>40</v>
      </c>
      <c r="E100" s="10" t="s">
        <v>40</v>
      </c>
      <c r="F100" s="10" t="s">
        <v>40</v>
      </c>
      <c r="G100" s="10" t="s">
        <v>41</v>
      </c>
      <c r="H100" s="13">
        <v>33</v>
      </c>
      <c r="I100" s="13">
        <v>100</v>
      </c>
      <c r="J100" s="13">
        <v>0</v>
      </c>
    </row>
    <row r="101" spans="1:10" x14ac:dyDescent="0.25">
      <c r="A101" s="5" t="s">
        <v>175</v>
      </c>
      <c r="B101" s="12">
        <v>100</v>
      </c>
      <c r="C101" s="12">
        <v>30</v>
      </c>
      <c r="D101" s="5" t="s">
        <v>40</v>
      </c>
      <c r="E101" s="5" t="s">
        <v>43</v>
      </c>
      <c r="F101" s="5" t="s">
        <v>42</v>
      </c>
      <c r="G101" s="5" t="s">
        <v>41</v>
      </c>
      <c r="H101" s="12">
        <v>42</v>
      </c>
      <c r="I101" s="12">
        <v>100</v>
      </c>
      <c r="J101" s="12">
        <v>0</v>
      </c>
    </row>
    <row r="102" spans="1:10" x14ac:dyDescent="0.25">
      <c r="A102" s="5" t="s">
        <v>174</v>
      </c>
      <c r="B102" s="12">
        <v>0</v>
      </c>
      <c r="C102" s="12">
        <v>30</v>
      </c>
      <c r="D102" s="5" t="s">
        <v>40</v>
      </c>
      <c r="E102" s="5" t="s">
        <v>43</v>
      </c>
      <c r="F102" s="5" t="s">
        <v>42</v>
      </c>
      <c r="G102" s="5" t="s">
        <v>41</v>
      </c>
      <c r="H102" s="12">
        <v>21</v>
      </c>
      <c r="I102" s="12">
        <v>100</v>
      </c>
      <c r="J102" s="12">
        <v>0</v>
      </c>
    </row>
    <row r="103" spans="1:10" x14ac:dyDescent="0.25">
      <c r="A103" s="5" t="s">
        <v>173</v>
      </c>
      <c r="B103" s="12">
        <v>0</v>
      </c>
      <c r="C103" s="12">
        <v>20</v>
      </c>
      <c r="D103" s="5" t="s">
        <v>40</v>
      </c>
      <c r="E103" s="5" t="s">
        <v>43</v>
      </c>
      <c r="F103" s="5" t="s">
        <v>42</v>
      </c>
      <c r="G103" s="5" t="s">
        <v>41</v>
      </c>
      <c r="H103" s="12">
        <v>34</v>
      </c>
      <c r="I103" s="12">
        <v>100</v>
      </c>
      <c r="J103" s="12">
        <v>0</v>
      </c>
    </row>
    <row r="104" spans="1:10" x14ac:dyDescent="0.25">
      <c r="A104" s="5" t="s">
        <v>172</v>
      </c>
      <c r="B104" s="12">
        <v>80</v>
      </c>
      <c r="C104" s="12">
        <v>20</v>
      </c>
      <c r="D104" s="5" t="s">
        <v>40</v>
      </c>
      <c r="E104" s="5" t="s">
        <v>43</v>
      </c>
      <c r="F104" s="5" t="s">
        <v>42</v>
      </c>
      <c r="G104" s="5" t="s">
        <v>41</v>
      </c>
      <c r="H104" s="12">
        <v>39</v>
      </c>
      <c r="I104" s="12">
        <v>100</v>
      </c>
      <c r="J104" s="12">
        <v>0</v>
      </c>
    </row>
    <row r="105" spans="1:10" x14ac:dyDescent="0.25">
      <c r="A105" s="10" t="s">
        <v>171</v>
      </c>
      <c r="B105" s="13">
        <v>42</v>
      </c>
      <c r="C105" s="13">
        <v>3</v>
      </c>
      <c r="D105" s="10" t="s">
        <v>40</v>
      </c>
      <c r="E105" s="10" t="s">
        <v>40</v>
      </c>
      <c r="F105" s="10" t="s">
        <v>40</v>
      </c>
      <c r="G105" s="10" t="s">
        <v>41</v>
      </c>
      <c r="H105" s="13">
        <v>28</v>
      </c>
      <c r="I105" s="13">
        <v>100</v>
      </c>
      <c r="J105" s="14" t="s">
        <v>40</v>
      </c>
    </row>
    <row r="106" spans="1:10" x14ac:dyDescent="0.25">
      <c r="A106" s="5" t="s">
        <v>170</v>
      </c>
      <c r="B106" s="12">
        <v>18</v>
      </c>
      <c r="C106" s="12">
        <v>40</v>
      </c>
      <c r="D106" s="5" t="s">
        <v>40</v>
      </c>
      <c r="E106" s="5" t="s">
        <v>43</v>
      </c>
      <c r="F106" s="5" t="s">
        <v>42</v>
      </c>
      <c r="G106" s="5" t="s">
        <v>41</v>
      </c>
      <c r="H106" s="12">
        <v>27</v>
      </c>
      <c r="I106" s="12">
        <v>100</v>
      </c>
      <c r="J106" s="9" t="s">
        <v>40</v>
      </c>
    </row>
    <row r="107" spans="1:10" x14ac:dyDescent="0.25">
      <c r="A107" s="5" t="s">
        <v>169</v>
      </c>
      <c r="B107" s="12">
        <v>82</v>
      </c>
      <c r="C107" s="12">
        <v>30</v>
      </c>
      <c r="D107" s="5" t="s">
        <v>40</v>
      </c>
      <c r="E107" s="5" t="s">
        <v>54</v>
      </c>
      <c r="F107" s="5" t="s">
        <v>41</v>
      </c>
      <c r="G107" s="5" t="s">
        <v>41</v>
      </c>
      <c r="H107" s="12">
        <v>30</v>
      </c>
      <c r="I107" s="12">
        <v>100</v>
      </c>
      <c r="J107" s="9" t="s">
        <v>40</v>
      </c>
    </row>
    <row r="108" spans="1:10" x14ac:dyDescent="0.25">
      <c r="A108" s="5" t="s">
        <v>168</v>
      </c>
      <c r="B108" s="12">
        <v>35</v>
      </c>
      <c r="C108" s="12">
        <v>30</v>
      </c>
      <c r="D108" s="5" t="s">
        <v>40</v>
      </c>
      <c r="E108" s="5" t="s">
        <v>54</v>
      </c>
      <c r="F108" s="5" t="s">
        <v>41</v>
      </c>
      <c r="G108" s="5" t="s">
        <v>41</v>
      </c>
      <c r="H108" s="12">
        <v>26</v>
      </c>
      <c r="I108" s="12">
        <v>100</v>
      </c>
      <c r="J108" s="9" t="s">
        <v>40</v>
      </c>
    </row>
    <row r="109" spans="1:10" x14ac:dyDescent="0.25">
      <c r="A109" s="10" t="s">
        <v>167</v>
      </c>
      <c r="B109" s="13">
        <v>22</v>
      </c>
      <c r="C109" s="13">
        <v>3</v>
      </c>
      <c r="D109" s="10" t="s">
        <v>40</v>
      </c>
      <c r="E109" s="10" t="s">
        <v>40</v>
      </c>
      <c r="F109" s="10" t="s">
        <v>40</v>
      </c>
      <c r="G109" s="10" t="s">
        <v>41</v>
      </c>
      <c r="H109" s="13">
        <v>12</v>
      </c>
      <c r="I109" s="13">
        <v>96</v>
      </c>
      <c r="J109" s="14" t="s">
        <v>40</v>
      </c>
    </row>
    <row r="110" spans="1:10" x14ac:dyDescent="0.25">
      <c r="A110" s="5" t="s">
        <v>166</v>
      </c>
      <c r="B110" s="12">
        <v>0</v>
      </c>
      <c r="C110" s="12">
        <v>40</v>
      </c>
      <c r="D110" s="5" t="s">
        <v>40</v>
      </c>
      <c r="E110" s="5" t="s">
        <v>43</v>
      </c>
      <c r="F110" s="5" t="s">
        <v>42</v>
      </c>
      <c r="G110" s="5" t="s">
        <v>41</v>
      </c>
      <c r="H110" s="12">
        <v>10</v>
      </c>
      <c r="I110" s="12">
        <v>100</v>
      </c>
      <c r="J110" s="9" t="s">
        <v>40</v>
      </c>
    </row>
    <row r="111" spans="1:10" x14ac:dyDescent="0.25">
      <c r="A111" s="5" t="s">
        <v>165</v>
      </c>
      <c r="B111" s="12">
        <v>40</v>
      </c>
      <c r="C111" s="12">
        <v>40</v>
      </c>
      <c r="D111" s="5" t="s">
        <v>40</v>
      </c>
      <c r="E111" s="5" t="s">
        <v>43</v>
      </c>
      <c r="F111" s="5" t="s">
        <v>42</v>
      </c>
      <c r="G111" s="5" t="s">
        <v>41</v>
      </c>
      <c r="H111" s="12">
        <v>16</v>
      </c>
      <c r="I111" s="12">
        <v>100</v>
      </c>
      <c r="J111" s="9" t="s">
        <v>40</v>
      </c>
    </row>
    <row r="112" spans="1:10" x14ac:dyDescent="0.25">
      <c r="A112" s="5" t="s">
        <v>164</v>
      </c>
      <c r="B112" s="12">
        <v>30</v>
      </c>
      <c r="C112" s="12">
        <v>10</v>
      </c>
      <c r="D112" s="5" t="s">
        <v>40</v>
      </c>
      <c r="E112" s="5" t="s">
        <v>54</v>
      </c>
      <c r="F112" s="5" t="s">
        <v>41</v>
      </c>
      <c r="G112" s="5" t="s">
        <v>41</v>
      </c>
      <c r="H112" s="12">
        <v>10</v>
      </c>
      <c r="I112" s="12">
        <v>100</v>
      </c>
      <c r="J112" s="9" t="s">
        <v>40</v>
      </c>
    </row>
    <row r="113" spans="1:10" x14ac:dyDescent="0.25">
      <c r="A113" s="5" t="s">
        <v>163</v>
      </c>
      <c r="B113" s="12">
        <v>30</v>
      </c>
      <c r="C113" s="12">
        <v>10</v>
      </c>
      <c r="D113" s="5" t="s">
        <v>40</v>
      </c>
      <c r="E113" s="5" t="s">
        <v>54</v>
      </c>
      <c r="F113" s="5" t="s">
        <v>41</v>
      </c>
      <c r="G113" s="5" t="s">
        <v>41</v>
      </c>
      <c r="H113" s="12">
        <v>6</v>
      </c>
      <c r="I113" s="12">
        <v>85</v>
      </c>
      <c r="J113" s="9" t="s">
        <v>40</v>
      </c>
    </row>
    <row r="114" spans="1:10" x14ac:dyDescent="0.25">
      <c r="A114" s="10" t="s">
        <v>162</v>
      </c>
      <c r="B114" s="13">
        <v>8</v>
      </c>
      <c r="C114" s="13">
        <v>3</v>
      </c>
      <c r="D114" s="10" t="s">
        <v>40</v>
      </c>
      <c r="E114" s="10" t="s">
        <v>40</v>
      </c>
      <c r="F114" s="10" t="s">
        <v>40</v>
      </c>
      <c r="G114" s="10" t="s">
        <v>41</v>
      </c>
      <c r="H114" s="13">
        <v>34</v>
      </c>
      <c r="I114" s="13">
        <v>100</v>
      </c>
      <c r="J114" s="13">
        <v>8</v>
      </c>
    </row>
    <row r="115" spans="1:10" x14ac:dyDescent="0.25">
      <c r="A115" s="5" t="s">
        <v>161</v>
      </c>
      <c r="B115" s="12">
        <v>0</v>
      </c>
      <c r="C115" s="12">
        <v>50</v>
      </c>
      <c r="D115" s="5" t="s">
        <v>40</v>
      </c>
      <c r="E115" s="5" t="s">
        <v>54</v>
      </c>
      <c r="F115" s="5" t="s">
        <v>42</v>
      </c>
      <c r="G115" s="5" t="s">
        <v>41</v>
      </c>
      <c r="H115" s="12">
        <v>39</v>
      </c>
      <c r="I115" s="12">
        <v>100</v>
      </c>
      <c r="J115" s="12">
        <v>0</v>
      </c>
    </row>
    <row r="116" spans="1:10" x14ac:dyDescent="0.25">
      <c r="A116" s="5" t="s">
        <v>160</v>
      </c>
      <c r="B116" s="12">
        <v>15</v>
      </c>
      <c r="C116" s="12">
        <v>50</v>
      </c>
      <c r="D116" s="5" t="s">
        <v>40</v>
      </c>
      <c r="E116" s="5" t="s">
        <v>43</v>
      </c>
      <c r="F116" s="5" t="s">
        <v>42</v>
      </c>
      <c r="G116" s="5" t="s">
        <v>41</v>
      </c>
      <c r="H116" s="12">
        <v>28</v>
      </c>
      <c r="I116" s="12">
        <v>100</v>
      </c>
      <c r="J116" s="9" t="s">
        <v>40</v>
      </c>
    </row>
    <row r="117" spans="1:10" x14ac:dyDescent="0.25">
      <c r="A117" s="10" t="s">
        <v>159</v>
      </c>
      <c r="B117" s="13">
        <v>0</v>
      </c>
      <c r="C117" s="13">
        <v>3</v>
      </c>
      <c r="D117" s="10" t="s">
        <v>40</v>
      </c>
      <c r="E117" s="10" t="s">
        <v>40</v>
      </c>
      <c r="F117" s="10" t="s">
        <v>40</v>
      </c>
      <c r="G117" s="10" t="s">
        <v>41</v>
      </c>
      <c r="H117" s="13">
        <v>37</v>
      </c>
      <c r="I117" s="13">
        <v>97</v>
      </c>
      <c r="J117" s="13">
        <v>0</v>
      </c>
    </row>
    <row r="118" spans="1:10" x14ac:dyDescent="0.25">
      <c r="A118" s="5" t="s">
        <v>158</v>
      </c>
      <c r="B118" s="12">
        <v>0</v>
      </c>
      <c r="C118" s="12">
        <v>30</v>
      </c>
      <c r="D118" s="5" t="s">
        <v>40</v>
      </c>
      <c r="E118" s="5" t="s">
        <v>54</v>
      </c>
      <c r="F118" s="5" t="s">
        <v>42</v>
      </c>
      <c r="G118" s="5" t="s">
        <v>41</v>
      </c>
      <c r="H118" s="12">
        <v>42</v>
      </c>
      <c r="I118" s="12">
        <v>100</v>
      </c>
      <c r="J118" s="12">
        <v>0</v>
      </c>
    </row>
    <row r="119" spans="1:10" x14ac:dyDescent="0.25">
      <c r="A119" s="5" t="s">
        <v>157</v>
      </c>
      <c r="B119" s="12">
        <v>0</v>
      </c>
      <c r="C119" s="12">
        <v>30</v>
      </c>
      <c r="D119" s="5" t="s">
        <v>40</v>
      </c>
      <c r="E119" s="5" t="s">
        <v>43</v>
      </c>
      <c r="F119" s="5" t="s">
        <v>42</v>
      </c>
      <c r="G119" s="5" t="s">
        <v>41</v>
      </c>
      <c r="H119" s="12">
        <v>33</v>
      </c>
      <c r="I119" s="12">
        <v>100</v>
      </c>
      <c r="J119" s="9" t="s">
        <v>40</v>
      </c>
    </row>
    <row r="120" spans="1:10" x14ac:dyDescent="0.25">
      <c r="A120" s="5" t="s">
        <v>156</v>
      </c>
      <c r="B120" s="12">
        <v>0</v>
      </c>
      <c r="C120" s="12">
        <v>20</v>
      </c>
      <c r="D120" s="5" t="s">
        <v>40</v>
      </c>
      <c r="E120" s="5" t="s">
        <v>54</v>
      </c>
      <c r="F120" s="5" t="s">
        <v>41</v>
      </c>
      <c r="G120" s="5" t="s">
        <v>41</v>
      </c>
      <c r="H120" s="12">
        <v>38</v>
      </c>
      <c r="I120" s="12">
        <v>100</v>
      </c>
      <c r="J120" s="12">
        <v>0</v>
      </c>
    </row>
    <row r="121" spans="1:10" x14ac:dyDescent="0.25">
      <c r="A121" s="5" t="s">
        <v>155</v>
      </c>
      <c r="B121" s="12">
        <v>0</v>
      </c>
      <c r="C121" s="12">
        <v>20</v>
      </c>
      <c r="D121" s="5" t="s">
        <v>40</v>
      </c>
      <c r="E121" s="5" t="s">
        <v>54</v>
      </c>
      <c r="F121" s="5" t="s">
        <v>41</v>
      </c>
      <c r="G121" s="5" t="s">
        <v>41</v>
      </c>
      <c r="H121" s="12">
        <v>33</v>
      </c>
      <c r="I121" s="12">
        <v>100</v>
      </c>
      <c r="J121" s="12">
        <v>0</v>
      </c>
    </row>
    <row r="122" spans="1:10" x14ac:dyDescent="0.25">
      <c r="A122" s="10" t="s">
        <v>154</v>
      </c>
      <c r="B122" s="13">
        <v>14</v>
      </c>
      <c r="C122" s="13">
        <v>2</v>
      </c>
      <c r="D122" s="10" t="s">
        <v>40</v>
      </c>
      <c r="E122" s="10" t="s">
        <v>40</v>
      </c>
      <c r="F122" s="10" t="s">
        <v>40</v>
      </c>
      <c r="G122" s="10" t="s">
        <v>41</v>
      </c>
      <c r="H122" s="13">
        <v>45</v>
      </c>
      <c r="I122" s="13">
        <v>100</v>
      </c>
      <c r="J122" s="13">
        <v>-7</v>
      </c>
    </row>
    <row r="123" spans="1:10" x14ac:dyDescent="0.25">
      <c r="A123" s="5" t="s">
        <v>153</v>
      </c>
      <c r="B123" s="12">
        <v>27</v>
      </c>
      <c r="C123" s="12">
        <v>50</v>
      </c>
      <c r="D123" s="5" t="s">
        <v>40</v>
      </c>
      <c r="E123" s="5" t="s">
        <v>54</v>
      </c>
      <c r="F123" s="5" t="s">
        <v>42</v>
      </c>
      <c r="G123" s="5" t="s">
        <v>41</v>
      </c>
      <c r="H123" s="12">
        <v>46</v>
      </c>
      <c r="I123" s="12">
        <v>100</v>
      </c>
      <c r="J123" s="12">
        <v>5</v>
      </c>
    </row>
    <row r="124" spans="1:10" x14ac:dyDescent="0.25">
      <c r="A124" s="5" t="s">
        <v>152</v>
      </c>
      <c r="B124" s="12">
        <v>0</v>
      </c>
      <c r="C124" s="12">
        <v>50</v>
      </c>
      <c r="D124" s="5" t="s">
        <v>40</v>
      </c>
      <c r="E124" s="5" t="s">
        <v>43</v>
      </c>
      <c r="F124" s="5" t="s">
        <v>42</v>
      </c>
      <c r="G124" s="5" t="s">
        <v>41</v>
      </c>
      <c r="H124" s="12">
        <v>43</v>
      </c>
      <c r="I124" s="12">
        <v>100</v>
      </c>
      <c r="J124" s="9" t="s">
        <v>40</v>
      </c>
    </row>
    <row r="125" spans="1:10" x14ac:dyDescent="0.25">
      <c r="A125" s="10" t="s">
        <v>151</v>
      </c>
    </row>
    <row r="126" spans="1:10" ht="45" x14ac:dyDescent="0.25">
      <c r="A126" s="6" t="s">
        <v>110</v>
      </c>
      <c r="B126" s="7" t="s">
        <v>109</v>
      </c>
      <c r="C126" s="7" t="s">
        <v>108</v>
      </c>
      <c r="D126" s="6" t="s">
        <v>107</v>
      </c>
      <c r="E126" s="6" t="s">
        <v>106</v>
      </c>
      <c r="F126" s="6" t="s">
        <v>105</v>
      </c>
      <c r="G126" s="6" t="s">
        <v>104</v>
      </c>
      <c r="H126" s="7" t="s">
        <v>103</v>
      </c>
      <c r="I126" s="7" t="s">
        <v>102</v>
      </c>
      <c r="J126" s="7" t="s">
        <v>101</v>
      </c>
    </row>
    <row r="127" spans="1:10" x14ac:dyDescent="0.25">
      <c r="A127" s="10" t="s">
        <v>150</v>
      </c>
      <c r="B127" s="13">
        <v>11</v>
      </c>
      <c r="C127" s="13">
        <v>8</v>
      </c>
      <c r="D127" s="10" t="s">
        <v>40</v>
      </c>
      <c r="E127" s="10" t="s">
        <v>40</v>
      </c>
      <c r="F127" s="10" t="s">
        <v>40</v>
      </c>
      <c r="G127" s="10" t="s">
        <v>41</v>
      </c>
      <c r="H127" s="13">
        <v>34</v>
      </c>
      <c r="I127" s="13">
        <v>90</v>
      </c>
      <c r="J127" s="13">
        <v>11</v>
      </c>
    </row>
    <row r="128" spans="1:10" x14ac:dyDescent="0.25">
      <c r="A128" s="5" t="s">
        <v>149</v>
      </c>
      <c r="B128" s="12">
        <v>0</v>
      </c>
      <c r="C128" s="12">
        <v>15</v>
      </c>
      <c r="D128" s="5" t="s">
        <v>40</v>
      </c>
      <c r="E128" s="5" t="s">
        <v>43</v>
      </c>
      <c r="F128" s="5" t="s">
        <v>42</v>
      </c>
      <c r="G128" s="5" t="s">
        <v>41</v>
      </c>
      <c r="H128" s="12">
        <v>60</v>
      </c>
      <c r="I128" s="12">
        <v>100</v>
      </c>
      <c r="J128" s="12">
        <v>0</v>
      </c>
    </row>
    <row r="129" spans="1:10" x14ac:dyDescent="0.25">
      <c r="A129" s="5" t="s">
        <v>148</v>
      </c>
      <c r="B129" s="12">
        <v>0</v>
      </c>
      <c r="C129" s="12">
        <v>15</v>
      </c>
      <c r="D129" s="5" t="s">
        <v>40</v>
      </c>
      <c r="E129" s="5" t="s">
        <v>54</v>
      </c>
      <c r="F129" s="5" t="s">
        <v>41</v>
      </c>
      <c r="G129" s="5" t="s">
        <v>41</v>
      </c>
      <c r="H129" s="12">
        <v>48</v>
      </c>
      <c r="I129" s="12">
        <v>100</v>
      </c>
      <c r="J129" s="12">
        <v>0</v>
      </c>
    </row>
    <row r="130" spans="1:10" x14ac:dyDescent="0.25">
      <c r="A130" s="5" t="s">
        <v>147</v>
      </c>
      <c r="B130" s="12">
        <v>22</v>
      </c>
      <c r="C130" s="12">
        <v>10</v>
      </c>
      <c r="D130" s="5" t="s">
        <v>40</v>
      </c>
      <c r="E130" s="5" t="s">
        <v>43</v>
      </c>
      <c r="F130" s="5" t="s">
        <v>42</v>
      </c>
      <c r="G130" s="5" t="s">
        <v>41</v>
      </c>
      <c r="H130" s="12">
        <v>31</v>
      </c>
      <c r="I130" s="12">
        <v>100</v>
      </c>
      <c r="J130" s="12">
        <v>22</v>
      </c>
    </row>
    <row r="131" spans="1:10" x14ac:dyDescent="0.25">
      <c r="A131" s="5" t="s">
        <v>146</v>
      </c>
      <c r="B131" s="12">
        <v>0</v>
      </c>
      <c r="C131" s="12">
        <v>10</v>
      </c>
      <c r="D131" s="5" t="s">
        <v>40</v>
      </c>
      <c r="E131" s="5" t="s">
        <v>54</v>
      </c>
      <c r="F131" s="5" t="s">
        <v>41</v>
      </c>
      <c r="G131" s="5" t="s">
        <v>41</v>
      </c>
      <c r="H131" s="12">
        <v>31</v>
      </c>
      <c r="I131" s="12">
        <v>100</v>
      </c>
      <c r="J131" s="9" t="s">
        <v>40</v>
      </c>
    </row>
    <row r="132" spans="1:10" x14ac:dyDescent="0.25">
      <c r="A132" s="5" t="s">
        <v>145</v>
      </c>
      <c r="B132" s="12">
        <v>18</v>
      </c>
      <c r="C132" s="12">
        <v>10</v>
      </c>
      <c r="D132" s="5" t="s">
        <v>40</v>
      </c>
      <c r="E132" s="5" t="s">
        <v>43</v>
      </c>
      <c r="F132" s="5" t="s">
        <v>42</v>
      </c>
      <c r="G132" s="5" t="s">
        <v>41</v>
      </c>
      <c r="H132" s="12">
        <v>23</v>
      </c>
      <c r="I132" s="12">
        <v>83</v>
      </c>
      <c r="J132" s="9" t="s">
        <v>40</v>
      </c>
    </row>
    <row r="133" spans="1:10" x14ac:dyDescent="0.25">
      <c r="A133" s="5" t="s">
        <v>144</v>
      </c>
      <c r="B133" s="12">
        <v>0</v>
      </c>
      <c r="C133" s="12">
        <v>10</v>
      </c>
      <c r="D133" s="5" t="s">
        <v>40</v>
      </c>
      <c r="E133" s="5" t="s">
        <v>54</v>
      </c>
      <c r="F133" s="5" t="s">
        <v>41</v>
      </c>
      <c r="G133" s="5" t="s">
        <v>41</v>
      </c>
      <c r="H133" s="12">
        <v>32</v>
      </c>
      <c r="I133" s="12">
        <v>100</v>
      </c>
      <c r="J133" s="9" t="s">
        <v>40</v>
      </c>
    </row>
    <row r="134" spans="1:10" x14ac:dyDescent="0.25">
      <c r="A134" s="5" t="s">
        <v>143</v>
      </c>
      <c r="B134" s="12">
        <v>20</v>
      </c>
      <c r="C134" s="12">
        <v>10</v>
      </c>
      <c r="D134" s="5" t="s">
        <v>40</v>
      </c>
      <c r="E134" s="5" t="s">
        <v>54</v>
      </c>
      <c r="F134" s="5" t="s">
        <v>41</v>
      </c>
      <c r="G134" s="5" t="s">
        <v>41</v>
      </c>
      <c r="H134" s="12">
        <v>24</v>
      </c>
      <c r="I134" s="12">
        <v>100</v>
      </c>
      <c r="J134" s="9" t="s">
        <v>40</v>
      </c>
    </row>
    <row r="135" spans="1:10" x14ac:dyDescent="0.25">
      <c r="A135" s="5" t="s">
        <v>142</v>
      </c>
      <c r="B135" s="12">
        <v>52</v>
      </c>
      <c r="C135" s="12">
        <v>10</v>
      </c>
      <c r="D135" s="5" t="s">
        <v>40</v>
      </c>
      <c r="E135" s="5" t="s">
        <v>43</v>
      </c>
      <c r="F135" s="5" t="s">
        <v>42</v>
      </c>
      <c r="G135" s="5" t="s">
        <v>41</v>
      </c>
      <c r="H135" s="12">
        <v>15</v>
      </c>
      <c r="I135" s="12">
        <v>97</v>
      </c>
      <c r="J135" s="9" t="s">
        <v>40</v>
      </c>
    </row>
    <row r="136" spans="1:10" x14ac:dyDescent="0.25">
      <c r="A136" s="5" t="s">
        <v>141</v>
      </c>
      <c r="B136" s="12">
        <v>0</v>
      </c>
      <c r="C136" s="12">
        <v>10</v>
      </c>
      <c r="D136" s="5" t="s">
        <v>40</v>
      </c>
      <c r="E136" s="5" t="s">
        <v>54</v>
      </c>
      <c r="F136" s="5" t="s">
        <v>41</v>
      </c>
      <c r="G136" s="5" t="s">
        <v>41</v>
      </c>
      <c r="H136" s="12">
        <v>32</v>
      </c>
      <c r="I136" s="12">
        <v>100</v>
      </c>
      <c r="J136" s="9" t="s">
        <v>40</v>
      </c>
    </row>
    <row r="137" spans="1:10" x14ac:dyDescent="0.25">
      <c r="A137" s="10" t="s">
        <v>140</v>
      </c>
      <c r="B137" s="13">
        <v>22</v>
      </c>
      <c r="C137" s="13">
        <v>7</v>
      </c>
      <c r="D137" s="10" t="s">
        <v>40</v>
      </c>
      <c r="E137" s="10" t="s">
        <v>40</v>
      </c>
      <c r="F137" s="10" t="s">
        <v>40</v>
      </c>
      <c r="G137" s="10" t="s">
        <v>42</v>
      </c>
      <c r="H137" s="13">
        <v>27</v>
      </c>
      <c r="I137" s="13">
        <v>99</v>
      </c>
      <c r="J137" s="13">
        <v>11</v>
      </c>
    </row>
    <row r="138" spans="1:10" x14ac:dyDescent="0.25">
      <c r="A138" s="5" t="s">
        <v>139</v>
      </c>
      <c r="B138" s="12">
        <v>32</v>
      </c>
      <c r="C138" s="12">
        <v>30</v>
      </c>
      <c r="D138" s="5" t="s">
        <v>40</v>
      </c>
      <c r="E138" s="5" t="s">
        <v>54</v>
      </c>
      <c r="F138" s="5" t="s">
        <v>41</v>
      </c>
      <c r="G138" s="5" t="s">
        <v>42</v>
      </c>
      <c r="H138" s="12">
        <v>30</v>
      </c>
      <c r="I138" s="12">
        <v>100</v>
      </c>
      <c r="J138" s="12">
        <v>32</v>
      </c>
    </row>
    <row r="139" spans="1:10" x14ac:dyDescent="0.25">
      <c r="A139" s="5" t="s">
        <v>138</v>
      </c>
      <c r="B139" s="12">
        <v>20</v>
      </c>
      <c r="C139" s="12">
        <v>20</v>
      </c>
      <c r="D139" s="5" t="s">
        <v>40</v>
      </c>
      <c r="E139" s="5" t="s">
        <v>54</v>
      </c>
      <c r="F139" s="5" t="s">
        <v>41</v>
      </c>
      <c r="G139" s="5" t="s">
        <v>41</v>
      </c>
      <c r="H139" s="12">
        <v>22</v>
      </c>
      <c r="I139" s="12">
        <v>100</v>
      </c>
      <c r="J139" s="12">
        <v>7</v>
      </c>
    </row>
    <row r="140" spans="1:10" x14ac:dyDescent="0.25">
      <c r="A140" s="5" t="s">
        <v>137</v>
      </c>
      <c r="B140" s="12">
        <v>0</v>
      </c>
      <c r="C140" s="12">
        <v>20</v>
      </c>
      <c r="D140" s="5" t="s">
        <v>40</v>
      </c>
      <c r="E140" s="5" t="s">
        <v>43</v>
      </c>
      <c r="F140" s="5" t="s">
        <v>42</v>
      </c>
      <c r="G140" s="5" t="s">
        <v>41</v>
      </c>
      <c r="H140" s="12">
        <v>15</v>
      </c>
      <c r="I140" s="12">
        <v>100</v>
      </c>
      <c r="J140" s="9" t="s">
        <v>40</v>
      </c>
    </row>
    <row r="141" spans="1:10" x14ac:dyDescent="0.25">
      <c r="A141" s="5" t="s">
        <v>136</v>
      </c>
      <c r="B141" s="12">
        <v>44</v>
      </c>
      <c r="C141" s="12">
        <v>10</v>
      </c>
      <c r="D141" s="5" t="s">
        <v>40</v>
      </c>
      <c r="E141" s="5" t="s">
        <v>54</v>
      </c>
      <c r="F141" s="5" t="s">
        <v>41</v>
      </c>
      <c r="G141" s="5" t="s">
        <v>42</v>
      </c>
      <c r="H141" s="12">
        <v>35</v>
      </c>
      <c r="I141" s="12">
        <v>100</v>
      </c>
      <c r="J141" s="9" t="s">
        <v>40</v>
      </c>
    </row>
    <row r="142" spans="1:10" x14ac:dyDescent="0.25">
      <c r="A142" s="5" t="s">
        <v>135</v>
      </c>
      <c r="B142" s="12">
        <v>0</v>
      </c>
      <c r="C142" s="12">
        <v>10</v>
      </c>
      <c r="D142" s="5" t="s">
        <v>40</v>
      </c>
      <c r="E142" s="5" t="s">
        <v>54</v>
      </c>
      <c r="F142" s="5" t="s">
        <v>41</v>
      </c>
      <c r="G142" s="5" t="s">
        <v>41</v>
      </c>
      <c r="H142" s="12">
        <v>30</v>
      </c>
      <c r="I142" s="12">
        <v>100</v>
      </c>
      <c r="J142" s="12">
        <v>0</v>
      </c>
    </row>
    <row r="143" spans="1:10" x14ac:dyDescent="0.25">
      <c r="A143" s="5" t="s">
        <v>134</v>
      </c>
      <c r="B143" s="12">
        <v>41</v>
      </c>
      <c r="C143" s="12">
        <v>10</v>
      </c>
      <c r="D143" s="5" t="s">
        <v>40</v>
      </c>
      <c r="E143" s="5" t="s">
        <v>54</v>
      </c>
      <c r="F143" s="5" t="s">
        <v>41</v>
      </c>
      <c r="G143" s="5" t="s">
        <v>42</v>
      </c>
      <c r="H143" s="12">
        <v>34</v>
      </c>
      <c r="I143" s="12">
        <v>100</v>
      </c>
      <c r="J143" s="12">
        <v>3</v>
      </c>
    </row>
    <row r="144" spans="1:10" x14ac:dyDescent="0.25">
      <c r="A144" s="10" t="s">
        <v>133</v>
      </c>
      <c r="B144" s="13">
        <v>50</v>
      </c>
      <c r="C144" s="13">
        <v>6</v>
      </c>
      <c r="D144" s="10" t="s">
        <v>40</v>
      </c>
      <c r="E144" s="10" t="s">
        <v>40</v>
      </c>
      <c r="F144" s="10" t="s">
        <v>40</v>
      </c>
      <c r="G144" s="10" t="s">
        <v>41</v>
      </c>
      <c r="H144" s="13">
        <v>34</v>
      </c>
      <c r="I144" s="13">
        <v>100</v>
      </c>
      <c r="J144" s="13">
        <v>6</v>
      </c>
    </row>
    <row r="145" spans="1:10" x14ac:dyDescent="0.25">
      <c r="A145" s="5" t="s">
        <v>132</v>
      </c>
      <c r="B145" s="12">
        <v>0</v>
      </c>
      <c r="C145" s="12">
        <v>25</v>
      </c>
      <c r="D145" s="5" t="s">
        <v>40</v>
      </c>
      <c r="E145" s="5" t="s">
        <v>54</v>
      </c>
      <c r="F145" s="5" t="s">
        <v>41</v>
      </c>
      <c r="G145" s="5" t="s">
        <v>41</v>
      </c>
      <c r="H145" s="12">
        <v>30</v>
      </c>
      <c r="I145" s="12">
        <v>100</v>
      </c>
      <c r="J145" s="12">
        <v>0</v>
      </c>
    </row>
    <row r="146" spans="1:10" x14ac:dyDescent="0.25">
      <c r="A146" s="5" t="s">
        <v>131</v>
      </c>
      <c r="B146" s="12">
        <v>100</v>
      </c>
      <c r="C146" s="12">
        <v>25</v>
      </c>
      <c r="D146" s="5" t="s">
        <v>40</v>
      </c>
      <c r="E146" s="5" t="s">
        <v>43</v>
      </c>
      <c r="F146" s="5" t="s">
        <v>42</v>
      </c>
      <c r="G146" s="5" t="s">
        <v>41</v>
      </c>
      <c r="H146" s="12">
        <v>58</v>
      </c>
      <c r="I146" s="12">
        <v>100</v>
      </c>
      <c r="J146" s="12">
        <v>0</v>
      </c>
    </row>
    <row r="147" spans="1:10" x14ac:dyDescent="0.25">
      <c r="A147" s="5" t="s">
        <v>130</v>
      </c>
      <c r="B147" s="12">
        <v>34</v>
      </c>
      <c r="C147" s="12">
        <v>25</v>
      </c>
      <c r="D147" s="5" t="s">
        <v>40</v>
      </c>
      <c r="E147" s="5" t="s">
        <v>43</v>
      </c>
      <c r="F147" s="5" t="s">
        <v>42</v>
      </c>
      <c r="G147" s="5" t="s">
        <v>41</v>
      </c>
      <c r="H147" s="12">
        <v>23</v>
      </c>
      <c r="I147" s="12">
        <v>100</v>
      </c>
      <c r="J147" s="12">
        <v>0</v>
      </c>
    </row>
    <row r="148" spans="1:10" x14ac:dyDescent="0.25">
      <c r="A148" s="5" t="s">
        <v>129</v>
      </c>
      <c r="B148" s="12">
        <v>65</v>
      </c>
      <c r="C148" s="12">
        <v>25</v>
      </c>
      <c r="D148" s="5" t="s">
        <v>40</v>
      </c>
      <c r="E148" s="5" t="s">
        <v>43</v>
      </c>
      <c r="F148" s="5" t="s">
        <v>42</v>
      </c>
      <c r="G148" s="5" t="s">
        <v>41</v>
      </c>
      <c r="H148" s="12">
        <v>26</v>
      </c>
      <c r="I148" s="12">
        <v>100</v>
      </c>
      <c r="J148" s="12">
        <v>25</v>
      </c>
    </row>
    <row r="149" spans="1:10" x14ac:dyDescent="0.25">
      <c r="A149" s="10" t="s">
        <v>128</v>
      </c>
      <c r="B149" s="13">
        <v>15</v>
      </c>
      <c r="C149" s="13">
        <v>6</v>
      </c>
      <c r="D149" s="10" t="s">
        <v>40</v>
      </c>
      <c r="E149" s="10" t="s">
        <v>40</v>
      </c>
      <c r="F149" s="10" t="s">
        <v>40</v>
      </c>
      <c r="G149" s="10" t="s">
        <v>41</v>
      </c>
      <c r="H149" s="13">
        <v>28</v>
      </c>
      <c r="I149" s="13">
        <v>100</v>
      </c>
      <c r="J149" s="13">
        <v>11</v>
      </c>
    </row>
    <row r="150" spans="1:10" x14ac:dyDescent="0.25">
      <c r="A150" s="5" t="s">
        <v>127</v>
      </c>
      <c r="B150" s="12">
        <v>0</v>
      </c>
      <c r="C150" s="12">
        <v>26</v>
      </c>
      <c r="D150" s="5" t="s">
        <v>40</v>
      </c>
      <c r="E150" s="5" t="s">
        <v>43</v>
      </c>
      <c r="F150" s="5" t="s">
        <v>42</v>
      </c>
      <c r="G150" s="5" t="s">
        <v>41</v>
      </c>
      <c r="H150" s="12">
        <v>16</v>
      </c>
      <c r="I150" s="12">
        <v>100</v>
      </c>
      <c r="J150" s="12">
        <v>0</v>
      </c>
    </row>
    <row r="151" spans="1:10" x14ac:dyDescent="0.25">
      <c r="A151" s="5" t="s">
        <v>126</v>
      </c>
      <c r="B151" s="12">
        <v>40</v>
      </c>
      <c r="C151" s="12">
        <v>23</v>
      </c>
      <c r="D151" s="5" t="s">
        <v>40</v>
      </c>
      <c r="E151" s="5" t="s">
        <v>54</v>
      </c>
      <c r="F151" s="5" t="s">
        <v>41</v>
      </c>
      <c r="G151" s="5" t="s">
        <v>41</v>
      </c>
      <c r="H151" s="12">
        <v>34</v>
      </c>
      <c r="I151" s="12">
        <v>100</v>
      </c>
      <c r="J151" s="12">
        <v>35</v>
      </c>
    </row>
    <row r="152" spans="1:10" x14ac:dyDescent="0.25">
      <c r="A152" s="5" t="s">
        <v>125</v>
      </c>
      <c r="B152" s="12">
        <v>0</v>
      </c>
      <c r="C152" s="12">
        <v>23</v>
      </c>
      <c r="D152" s="5" t="s">
        <v>40</v>
      </c>
      <c r="E152" s="5" t="s">
        <v>54</v>
      </c>
      <c r="F152" s="5" t="s">
        <v>41</v>
      </c>
      <c r="G152" s="5" t="s">
        <v>41</v>
      </c>
      <c r="H152" s="12">
        <v>24</v>
      </c>
      <c r="I152" s="12">
        <v>100</v>
      </c>
      <c r="J152" s="12">
        <v>0</v>
      </c>
    </row>
    <row r="153" spans="1:10" x14ac:dyDescent="0.25">
      <c r="A153" s="5" t="s">
        <v>124</v>
      </c>
      <c r="B153" s="12">
        <v>32</v>
      </c>
      <c r="C153" s="12">
        <v>17</v>
      </c>
      <c r="D153" s="5" t="s">
        <v>40</v>
      </c>
      <c r="E153" s="5" t="s">
        <v>43</v>
      </c>
      <c r="F153" s="5" t="s">
        <v>42</v>
      </c>
      <c r="G153" s="5" t="s">
        <v>41</v>
      </c>
      <c r="H153" s="12">
        <v>49</v>
      </c>
      <c r="I153" s="12">
        <v>100</v>
      </c>
      <c r="J153" s="12">
        <v>16</v>
      </c>
    </row>
    <row r="154" spans="1:10" x14ac:dyDescent="0.25">
      <c r="A154" s="5" t="s">
        <v>123</v>
      </c>
      <c r="B154" s="12">
        <v>0</v>
      </c>
      <c r="C154" s="12">
        <v>11</v>
      </c>
      <c r="D154" s="5" t="s">
        <v>40</v>
      </c>
      <c r="E154" s="5" t="s">
        <v>43</v>
      </c>
      <c r="F154" s="5" t="s">
        <v>42</v>
      </c>
      <c r="G154" s="5" t="s">
        <v>41</v>
      </c>
      <c r="H154" s="12">
        <v>25</v>
      </c>
      <c r="I154" s="12">
        <v>100</v>
      </c>
      <c r="J154" s="12">
        <v>0</v>
      </c>
    </row>
    <row r="155" spans="1:10" x14ac:dyDescent="0.25">
      <c r="A155" s="10" t="s">
        <v>122</v>
      </c>
      <c r="B155" s="13">
        <v>30</v>
      </c>
      <c r="C155" s="13">
        <v>5</v>
      </c>
      <c r="D155" s="10" t="s">
        <v>40</v>
      </c>
      <c r="E155" s="10" t="s">
        <v>40</v>
      </c>
      <c r="F155" s="10" t="s">
        <v>40</v>
      </c>
      <c r="G155" s="10" t="s">
        <v>42</v>
      </c>
      <c r="H155" s="13">
        <v>37</v>
      </c>
      <c r="I155" s="13">
        <v>95</v>
      </c>
      <c r="J155" s="13">
        <v>-2</v>
      </c>
    </row>
    <row r="156" spans="1:10" x14ac:dyDescent="0.25">
      <c r="A156" s="5" t="s">
        <v>121</v>
      </c>
      <c r="B156" s="12">
        <v>35</v>
      </c>
      <c r="C156" s="12">
        <v>21</v>
      </c>
      <c r="D156" s="5" t="s">
        <v>40</v>
      </c>
      <c r="E156" s="5" t="s">
        <v>54</v>
      </c>
      <c r="F156" s="5" t="s">
        <v>41</v>
      </c>
      <c r="G156" s="5" t="s">
        <v>41</v>
      </c>
      <c r="H156" s="12">
        <v>37</v>
      </c>
      <c r="I156" s="12">
        <v>98</v>
      </c>
      <c r="J156" s="12">
        <v>0</v>
      </c>
    </row>
    <row r="157" spans="1:10" x14ac:dyDescent="0.25">
      <c r="A157" s="5" t="s">
        <v>120</v>
      </c>
      <c r="B157" s="12">
        <v>15</v>
      </c>
      <c r="C157" s="12">
        <v>20</v>
      </c>
      <c r="D157" s="5" t="s">
        <v>40</v>
      </c>
      <c r="E157" s="5" t="s">
        <v>54</v>
      </c>
      <c r="F157" s="5" t="s">
        <v>41</v>
      </c>
      <c r="G157" s="5" t="s">
        <v>41</v>
      </c>
      <c r="H157" s="12">
        <v>28</v>
      </c>
      <c r="I157" s="12">
        <v>100</v>
      </c>
      <c r="J157" s="12">
        <v>0</v>
      </c>
    </row>
    <row r="158" spans="1:10" x14ac:dyDescent="0.25">
      <c r="A158" s="5" t="s">
        <v>119</v>
      </c>
      <c r="B158" s="12">
        <v>100</v>
      </c>
      <c r="C158" s="12">
        <v>15</v>
      </c>
      <c r="D158" s="5" t="s">
        <v>40</v>
      </c>
      <c r="E158" s="5" t="s">
        <v>43</v>
      </c>
      <c r="F158" s="5" t="s">
        <v>42</v>
      </c>
      <c r="G158" s="5" t="s">
        <v>41</v>
      </c>
      <c r="H158" s="12">
        <v>54</v>
      </c>
      <c r="I158" s="12">
        <v>100</v>
      </c>
      <c r="J158" s="12">
        <v>0</v>
      </c>
    </row>
    <row r="159" spans="1:10" x14ac:dyDescent="0.25">
      <c r="A159" s="5" t="s">
        <v>118</v>
      </c>
      <c r="B159" s="12">
        <v>0</v>
      </c>
      <c r="C159" s="12">
        <v>12</v>
      </c>
      <c r="D159" s="5" t="s">
        <v>40</v>
      </c>
      <c r="E159" s="5" t="s">
        <v>43</v>
      </c>
      <c r="F159" s="5" t="s">
        <v>42</v>
      </c>
      <c r="G159" s="5" t="s">
        <v>41</v>
      </c>
      <c r="H159" s="12">
        <v>42</v>
      </c>
      <c r="I159" s="12">
        <v>100</v>
      </c>
      <c r="J159" s="12">
        <v>0</v>
      </c>
    </row>
    <row r="160" spans="1:10" x14ac:dyDescent="0.25">
      <c r="A160" s="5" t="s">
        <v>117</v>
      </c>
      <c r="B160" s="12">
        <v>10</v>
      </c>
      <c r="C160" s="12">
        <v>12</v>
      </c>
      <c r="D160" s="5" t="s">
        <v>40</v>
      </c>
      <c r="E160" s="5" t="s">
        <v>54</v>
      </c>
      <c r="F160" s="5" t="s">
        <v>41</v>
      </c>
      <c r="G160" s="5" t="s">
        <v>41</v>
      </c>
      <c r="H160" s="12">
        <v>38</v>
      </c>
      <c r="I160" s="12">
        <v>100</v>
      </c>
      <c r="J160" s="12">
        <v>0</v>
      </c>
    </row>
    <row r="161" spans="1:10" x14ac:dyDescent="0.25">
      <c r="A161" s="5" t="s">
        <v>116</v>
      </c>
      <c r="B161" s="12">
        <v>34</v>
      </c>
      <c r="C161" s="12">
        <v>10</v>
      </c>
      <c r="D161" s="5" t="s">
        <v>40</v>
      </c>
      <c r="E161" s="5" t="s">
        <v>54</v>
      </c>
      <c r="F161" s="5" t="s">
        <v>41</v>
      </c>
      <c r="G161" s="5" t="s">
        <v>42</v>
      </c>
      <c r="H161" s="12">
        <v>35</v>
      </c>
      <c r="I161" s="12">
        <v>100</v>
      </c>
      <c r="J161" s="12">
        <v>-5</v>
      </c>
    </row>
    <row r="162" spans="1:10" x14ac:dyDescent="0.25">
      <c r="A162" s="5" t="s">
        <v>115</v>
      </c>
      <c r="B162" s="12">
        <v>0</v>
      </c>
      <c r="C162" s="12">
        <v>10</v>
      </c>
      <c r="D162" s="5" t="s">
        <v>40</v>
      </c>
      <c r="E162" s="5" t="s">
        <v>54</v>
      </c>
      <c r="F162" s="5" t="s">
        <v>41</v>
      </c>
      <c r="G162" s="5" t="s">
        <v>41</v>
      </c>
      <c r="H162" s="12">
        <v>30</v>
      </c>
      <c r="I162" s="12">
        <v>100</v>
      </c>
      <c r="J162" s="12">
        <v>-14</v>
      </c>
    </row>
    <row r="163" spans="1:10" x14ac:dyDescent="0.25">
      <c r="A163" s="10" t="s">
        <v>114</v>
      </c>
      <c r="B163" s="13">
        <v>49</v>
      </c>
      <c r="C163" s="13">
        <v>3</v>
      </c>
      <c r="D163" s="10" t="s">
        <v>40</v>
      </c>
      <c r="E163" s="10" t="s">
        <v>40</v>
      </c>
      <c r="F163" s="10" t="s">
        <v>40</v>
      </c>
      <c r="G163" s="10" t="s">
        <v>41</v>
      </c>
      <c r="H163" s="13">
        <v>27</v>
      </c>
      <c r="I163" s="13">
        <v>100</v>
      </c>
      <c r="J163" s="13">
        <v>16</v>
      </c>
    </row>
    <row r="164" spans="1:10" x14ac:dyDescent="0.25">
      <c r="A164" s="5" t="s">
        <v>113</v>
      </c>
      <c r="B164" s="12">
        <v>57</v>
      </c>
      <c r="C164" s="12">
        <v>50</v>
      </c>
      <c r="D164" s="5" t="s">
        <v>40</v>
      </c>
      <c r="E164" s="5" t="s">
        <v>43</v>
      </c>
      <c r="F164" s="5" t="s">
        <v>42</v>
      </c>
      <c r="G164" s="5" t="s">
        <v>41</v>
      </c>
      <c r="H164" s="12">
        <v>39</v>
      </c>
      <c r="I164" s="12">
        <v>100</v>
      </c>
      <c r="J164" s="12">
        <v>31</v>
      </c>
    </row>
    <row r="165" spans="1:10" x14ac:dyDescent="0.25">
      <c r="A165" s="5" t="s">
        <v>112</v>
      </c>
      <c r="B165" s="12">
        <v>40</v>
      </c>
      <c r="C165" s="12">
        <v>50</v>
      </c>
      <c r="D165" s="5" t="s">
        <v>40</v>
      </c>
      <c r="E165" s="5" t="s">
        <v>43</v>
      </c>
      <c r="F165" s="5" t="s">
        <v>42</v>
      </c>
      <c r="G165" s="5" t="s">
        <v>41</v>
      </c>
      <c r="H165" s="12">
        <v>15</v>
      </c>
      <c r="I165" s="12">
        <v>100</v>
      </c>
      <c r="J165" s="12">
        <v>0</v>
      </c>
    </row>
    <row r="166" spans="1:10" x14ac:dyDescent="0.25">
      <c r="A166" s="10" t="s">
        <v>111</v>
      </c>
    </row>
    <row r="167" spans="1:10" ht="45" x14ac:dyDescent="0.25">
      <c r="A167" s="6" t="s">
        <v>110</v>
      </c>
      <c r="B167" s="7" t="s">
        <v>109</v>
      </c>
      <c r="C167" s="7" t="s">
        <v>108</v>
      </c>
      <c r="D167" s="6" t="s">
        <v>107</v>
      </c>
      <c r="E167" s="6" t="s">
        <v>106</v>
      </c>
      <c r="F167" s="6" t="s">
        <v>105</v>
      </c>
      <c r="G167" s="6" t="s">
        <v>104</v>
      </c>
      <c r="H167" s="7" t="s">
        <v>103</v>
      </c>
      <c r="I167" s="7" t="s">
        <v>102</v>
      </c>
      <c r="J167" s="7" t="s">
        <v>101</v>
      </c>
    </row>
    <row r="168" spans="1:10" x14ac:dyDescent="0.25">
      <c r="A168" s="10" t="s">
        <v>100</v>
      </c>
      <c r="B168" s="13">
        <v>81</v>
      </c>
      <c r="C168" s="13">
        <v>7</v>
      </c>
      <c r="D168" s="10" t="s">
        <v>40</v>
      </c>
      <c r="E168" s="10" t="s">
        <v>40</v>
      </c>
      <c r="F168" s="10" t="s">
        <v>40</v>
      </c>
      <c r="G168" s="10" t="s">
        <v>41</v>
      </c>
      <c r="H168" s="13">
        <v>46</v>
      </c>
      <c r="I168" s="13">
        <v>84</v>
      </c>
      <c r="J168" s="13">
        <v>7</v>
      </c>
    </row>
    <row r="169" spans="1:10" x14ac:dyDescent="0.25">
      <c r="A169" s="5" t="s">
        <v>99</v>
      </c>
      <c r="B169" s="12">
        <v>41</v>
      </c>
      <c r="C169" s="12">
        <v>14</v>
      </c>
      <c r="D169" s="5" t="s">
        <v>40</v>
      </c>
      <c r="E169" s="5" t="s">
        <v>43</v>
      </c>
      <c r="F169" s="5" t="s">
        <v>42</v>
      </c>
      <c r="G169" s="5" t="s">
        <v>41</v>
      </c>
      <c r="H169" s="12">
        <v>45</v>
      </c>
      <c r="I169" s="12">
        <v>100</v>
      </c>
      <c r="J169" s="12">
        <v>-21</v>
      </c>
    </row>
    <row r="170" spans="1:10" x14ac:dyDescent="0.25">
      <c r="A170" s="5" t="s">
        <v>98</v>
      </c>
      <c r="B170" s="12">
        <v>97</v>
      </c>
      <c r="C170" s="12">
        <v>8</v>
      </c>
      <c r="D170" s="5" t="s">
        <v>40</v>
      </c>
      <c r="E170" s="5" t="s">
        <v>43</v>
      </c>
      <c r="F170" s="5" t="s">
        <v>42</v>
      </c>
      <c r="G170" s="5" t="s">
        <v>41</v>
      </c>
      <c r="H170" s="12">
        <v>36</v>
      </c>
      <c r="I170" s="12">
        <v>100</v>
      </c>
      <c r="J170" s="12">
        <v>8</v>
      </c>
    </row>
    <row r="171" spans="1:10" x14ac:dyDescent="0.25">
      <c r="A171" s="5" t="s">
        <v>97</v>
      </c>
      <c r="B171" s="12">
        <v>100</v>
      </c>
      <c r="C171" s="12">
        <v>8</v>
      </c>
      <c r="D171" s="5" t="s">
        <v>40</v>
      </c>
      <c r="E171" s="5" t="s">
        <v>43</v>
      </c>
      <c r="F171" s="5" t="s">
        <v>42</v>
      </c>
      <c r="G171" s="5" t="s">
        <v>41</v>
      </c>
      <c r="H171" s="12">
        <v>96</v>
      </c>
      <c r="I171" s="12">
        <v>100</v>
      </c>
      <c r="J171" s="12">
        <v>0</v>
      </c>
    </row>
    <row r="172" spans="1:10" x14ac:dyDescent="0.25">
      <c r="A172" s="5" t="s">
        <v>96</v>
      </c>
      <c r="B172" s="12">
        <v>66</v>
      </c>
      <c r="C172" s="12">
        <v>7</v>
      </c>
      <c r="D172" s="5" t="s">
        <v>40</v>
      </c>
      <c r="E172" s="5" t="s">
        <v>43</v>
      </c>
      <c r="F172" s="5" t="s">
        <v>42</v>
      </c>
      <c r="G172" s="5" t="s">
        <v>41</v>
      </c>
      <c r="H172" s="12">
        <v>55</v>
      </c>
      <c r="I172" s="12">
        <v>100</v>
      </c>
      <c r="J172" s="12">
        <v>8</v>
      </c>
    </row>
    <row r="173" spans="1:10" x14ac:dyDescent="0.25">
      <c r="A173" s="5" t="s">
        <v>95</v>
      </c>
      <c r="B173" s="12">
        <v>100</v>
      </c>
      <c r="C173" s="12">
        <v>7</v>
      </c>
      <c r="D173" s="5" t="s">
        <v>40</v>
      </c>
      <c r="E173" s="5" t="s">
        <v>43</v>
      </c>
      <c r="F173" s="5" t="s">
        <v>42</v>
      </c>
      <c r="G173" s="5" t="s">
        <v>41</v>
      </c>
      <c r="H173" s="12">
        <v>45</v>
      </c>
      <c r="I173" s="12">
        <v>100</v>
      </c>
      <c r="J173" s="12">
        <v>100</v>
      </c>
    </row>
    <row r="174" spans="1:10" x14ac:dyDescent="0.25">
      <c r="A174" s="5" t="s">
        <v>94</v>
      </c>
      <c r="B174" s="12">
        <v>100</v>
      </c>
      <c r="C174" s="12">
        <v>6</v>
      </c>
      <c r="D174" s="5" t="s">
        <v>40</v>
      </c>
      <c r="E174" s="5" t="s">
        <v>43</v>
      </c>
      <c r="F174" s="5" t="s">
        <v>42</v>
      </c>
      <c r="G174" s="5" t="s">
        <v>41</v>
      </c>
      <c r="H174" s="12">
        <v>73</v>
      </c>
      <c r="I174" s="12">
        <v>100</v>
      </c>
      <c r="J174" s="12">
        <v>0</v>
      </c>
    </row>
    <row r="175" spans="1:10" x14ac:dyDescent="0.25">
      <c r="A175" s="5" t="s">
        <v>93</v>
      </c>
      <c r="B175" s="12">
        <v>100</v>
      </c>
      <c r="C175" s="12">
        <v>6</v>
      </c>
      <c r="D175" s="5" t="s">
        <v>40</v>
      </c>
      <c r="E175" s="5" t="s">
        <v>43</v>
      </c>
      <c r="F175" s="5" t="s">
        <v>42</v>
      </c>
      <c r="G175" s="5" t="s">
        <v>41</v>
      </c>
      <c r="H175" s="12">
        <v>48</v>
      </c>
      <c r="I175" s="12">
        <v>100</v>
      </c>
      <c r="J175" s="12">
        <v>0</v>
      </c>
    </row>
    <row r="176" spans="1:10" x14ac:dyDescent="0.25">
      <c r="A176" s="5" t="s">
        <v>92</v>
      </c>
      <c r="B176" s="12">
        <v>38</v>
      </c>
      <c r="C176" s="12">
        <v>6</v>
      </c>
      <c r="D176" s="5" t="s">
        <v>40</v>
      </c>
      <c r="E176" s="5" t="s">
        <v>43</v>
      </c>
      <c r="F176" s="5" t="s">
        <v>42</v>
      </c>
      <c r="G176" s="5" t="s">
        <v>41</v>
      </c>
      <c r="H176" s="12">
        <v>11</v>
      </c>
      <c r="I176" s="12">
        <v>80</v>
      </c>
      <c r="J176" s="12">
        <v>20</v>
      </c>
    </row>
    <row r="177" spans="1:10" x14ac:dyDescent="0.25">
      <c r="A177" s="5" t="s">
        <v>91</v>
      </c>
      <c r="B177" s="12">
        <v>100</v>
      </c>
      <c r="C177" s="12">
        <v>6</v>
      </c>
      <c r="D177" s="5" t="s">
        <v>40</v>
      </c>
      <c r="E177" s="5" t="s">
        <v>43</v>
      </c>
      <c r="F177" s="5" t="s">
        <v>42</v>
      </c>
      <c r="G177" s="5" t="s">
        <v>41</v>
      </c>
      <c r="H177" s="12">
        <v>13</v>
      </c>
      <c r="I177" s="12">
        <v>100</v>
      </c>
      <c r="J177" s="12">
        <v>0</v>
      </c>
    </row>
    <row r="178" spans="1:10" x14ac:dyDescent="0.25">
      <c r="A178" s="5" t="s">
        <v>90</v>
      </c>
      <c r="B178" s="12">
        <v>100</v>
      </c>
      <c r="C178" s="12">
        <v>6</v>
      </c>
      <c r="D178" s="5" t="s">
        <v>40</v>
      </c>
      <c r="E178" s="5" t="s">
        <v>54</v>
      </c>
      <c r="F178" s="5" t="s">
        <v>41</v>
      </c>
      <c r="G178" s="5" t="s">
        <v>41</v>
      </c>
      <c r="H178" s="12">
        <v>42</v>
      </c>
      <c r="I178" s="12">
        <v>100</v>
      </c>
      <c r="J178" s="12">
        <v>0</v>
      </c>
    </row>
    <row r="179" spans="1:10" x14ac:dyDescent="0.25">
      <c r="A179" s="5" t="s">
        <v>89</v>
      </c>
      <c r="B179" s="12">
        <v>54</v>
      </c>
      <c r="C179" s="12">
        <v>6</v>
      </c>
      <c r="D179" s="5" t="s">
        <v>40</v>
      </c>
      <c r="E179" s="5" t="s">
        <v>43</v>
      </c>
      <c r="F179" s="5" t="s">
        <v>42</v>
      </c>
      <c r="G179" s="5" t="s">
        <v>41</v>
      </c>
      <c r="H179" s="12">
        <v>9</v>
      </c>
      <c r="I179" s="12">
        <v>100</v>
      </c>
      <c r="J179" s="12">
        <v>0</v>
      </c>
    </row>
    <row r="180" spans="1:10" x14ac:dyDescent="0.25">
      <c r="A180" s="5" t="s">
        <v>88</v>
      </c>
      <c r="B180" s="12">
        <v>100</v>
      </c>
      <c r="C180" s="12">
        <v>6</v>
      </c>
      <c r="D180" s="5" t="s">
        <v>40</v>
      </c>
      <c r="E180" s="5" t="s">
        <v>43</v>
      </c>
      <c r="F180" s="5" t="s">
        <v>42</v>
      </c>
      <c r="G180" s="5" t="s">
        <v>41</v>
      </c>
      <c r="H180" s="12">
        <v>29</v>
      </c>
      <c r="I180" s="12">
        <v>100</v>
      </c>
      <c r="J180" s="12">
        <v>0</v>
      </c>
    </row>
    <row r="181" spans="1:10" x14ac:dyDescent="0.25">
      <c r="A181" s="5" t="s">
        <v>87</v>
      </c>
      <c r="B181" s="12">
        <v>91</v>
      </c>
      <c r="C181" s="12">
        <v>5</v>
      </c>
      <c r="D181" s="5" t="s">
        <v>40</v>
      </c>
      <c r="E181" s="5" t="s">
        <v>54</v>
      </c>
      <c r="F181" s="5" t="s">
        <v>41</v>
      </c>
      <c r="G181" s="5" t="s">
        <v>41</v>
      </c>
      <c r="H181" s="12">
        <v>54</v>
      </c>
      <c r="I181" s="12">
        <v>100</v>
      </c>
      <c r="J181" s="12">
        <v>2</v>
      </c>
    </row>
    <row r="182" spans="1:10" x14ac:dyDescent="0.25">
      <c r="A182" s="5" t="s">
        <v>86</v>
      </c>
      <c r="B182" s="9" t="s">
        <v>40</v>
      </c>
      <c r="C182" s="12">
        <v>5</v>
      </c>
      <c r="D182" s="5" t="s">
        <v>44</v>
      </c>
      <c r="E182" s="5" t="s">
        <v>43</v>
      </c>
      <c r="F182" s="5" t="s">
        <v>42</v>
      </c>
      <c r="G182" s="5" t="s">
        <v>41</v>
      </c>
      <c r="H182" s="12">
        <v>99</v>
      </c>
      <c r="I182" s="12">
        <v>100</v>
      </c>
      <c r="J182" s="9" t="s">
        <v>40</v>
      </c>
    </row>
    <row r="183" spans="1:10" x14ac:dyDescent="0.25">
      <c r="A183" s="5" t="s">
        <v>85</v>
      </c>
      <c r="B183" s="12">
        <v>100</v>
      </c>
      <c r="C183" s="12">
        <v>4</v>
      </c>
      <c r="D183" s="5" t="s">
        <v>40</v>
      </c>
      <c r="E183" s="5" t="s">
        <v>43</v>
      </c>
      <c r="F183" s="5" t="s">
        <v>42</v>
      </c>
      <c r="G183" s="5" t="s">
        <v>41</v>
      </c>
      <c r="H183" s="12">
        <v>73</v>
      </c>
      <c r="I183" s="12">
        <v>100</v>
      </c>
      <c r="J183" s="12">
        <v>0</v>
      </c>
    </row>
    <row r="184" spans="1:10" x14ac:dyDescent="0.25">
      <c r="A184" s="10" t="s">
        <v>84</v>
      </c>
      <c r="B184" s="13">
        <v>24</v>
      </c>
      <c r="C184" s="13">
        <v>6</v>
      </c>
      <c r="D184" s="10" t="s">
        <v>40</v>
      </c>
      <c r="E184" s="10" t="s">
        <v>40</v>
      </c>
      <c r="F184" s="10" t="s">
        <v>40</v>
      </c>
      <c r="G184" s="10" t="s">
        <v>41</v>
      </c>
      <c r="H184" s="13">
        <v>21</v>
      </c>
      <c r="I184" s="13">
        <v>99</v>
      </c>
      <c r="J184" s="13">
        <v>-3</v>
      </c>
    </row>
    <row r="185" spans="1:10" x14ac:dyDescent="0.25">
      <c r="A185" s="5" t="s">
        <v>83</v>
      </c>
      <c r="B185" s="12">
        <v>50</v>
      </c>
      <c r="C185" s="12">
        <v>20</v>
      </c>
      <c r="D185" s="5" t="s">
        <v>40</v>
      </c>
      <c r="E185" s="5" t="s">
        <v>43</v>
      </c>
      <c r="F185" s="5" t="s">
        <v>42</v>
      </c>
      <c r="G185" s="5" t="s">
        <v>41</v>
      </c>
      <c r="H185" s="12">
        <v>33</v>
      </c>
      <c r="I185" s="12">
        <v>100</v>
      </c>
      <c r="J185" s="12">
        <v>0</v>
      </c>
    </row>
    <row r="186" spans="1:10" x14ac:dyDescent="0.25">
      <c r="A186" s="5" t="s">
        <v>82</v>
      </c>
      <c r="B186" s="12">
        <v>15</v>
      </c>
      <c r="C186" s="12">
        <v>20</v>
      </c>
      <c r="D186" s="5" t="s">
        <v>40</v>
      </c>
      <c r="E186" s="5" t="s">
        <v>54</v>
      </c>
      <c r="F186" s="5" t="s">
        <v>41</v>
      </c>
      <c r="G186" s="5" t="s">
        <v>41</v>
      </c>
      <c r="H186" s="12">
        <v>18</v>
      </c>
      <c r="I186" s="12">
        <v>100</v>
      </c>
      <c r="J186" s="12">
        <v>-10</v>
      </c>
    </row>
    <row r="187" spans="1:10" x14ac:dyDescent="0.25">
      <c r="A187" s="5" t="s">
        <v>81</v>
      </c>
      <c r="B187" s="12">
        <v>0</v>
      </c>
      <c r="C187" s="12">
        <v>20</v>
      </c>
      <c r="D187" s="5" t="s">
        <v>40</v>
      </c>
      <c r="E187" s="5" t="s">
        <v>43</v>
      </c>
      <c r="F187" s="5" t="s">
        <v>42</v>
      </c>
      <c r="G187" s="5" t="s">
        <v>41</v>
      </c>
      <c r="H187" s="12">
        <v>15</v>
      </c>
      <c r="I187" s="12">
        <v>100</v>
      </c>
      <c r="J187" s="12">
        <v>0</v>
      </c>
    </row>
    <row r="188" spans="1:10" x14ac:dyDescent="0.25">
      <c r="A188" s="5" t="s">
        <v>80</v>
      </c>
      <c r="B188" s="12">
        <v>0</v>
      </c>
      <c r="C188" s="12">
        <v>15</v>
      </c>
      <c r="D188" s="5" t="s">
        <v>40</v>
      </c>
      <c r="E188" s="5" t="s">
        <v>43</v>
      </c>
      <c r="F188" s="5" t="s">
        <v>42</v>
      </c>
      <c r="G188" s="5" t="s">
        <v>41</v>
      </c>
      <c r="H188" s="12">
        <v>14</v>
      </c>
      <c r="I188" s="12">
        <v>100</v>
      </c>
      <c r="J188" s="12">
        <v>0</v>
      </c>
    </row>
    <row r="189" spans="1:10" x14ac:dyDescent="0.25">
      <c r="A189" s="5" t="s">
        <v>79</v>
      </c>
      <c r="B189" s="12">
        <v>20</v>
      </c>
      <c r="C189" s="12">
        <v>15</v>
      </c>
      <c r="D189" s="5" t="s">
        <v>40</v>
      </c>
      <c r="E189" s="5" t="s">
        <v>54</v>
      </c>
      <c r="F189" s="5" t="s">
        <v>41</v>
      </c>
      <c r="G189" s="5" t="s">
        <v>41</v>
      </c>
      <c r="H189" s="12">
        <v>14</v>
      </c>
      <c r="I189" s="12">
        <v>100</v>
      </c>
      <c r="J189" s="12">
        <v>0</v>
      </c>
    </row>
    <row r="190" spans="1:10" x14ac:dyDescent="0.25">
      <c r="A190" s="5" t="s">
        <v>78</v>
      </c>
      <c r="B190" s="12">
        <v>83</v>
      </c>
      <c r="C190" s="12">
        <v>10</v>
      </c>
      <c r="D190" s="5" t="s">
        <v>40</v>
      </c>
      <c r="E190" s="5" t="s">
        <v>43</v>
      </c>
      <c r="F190" s="5" t="s">
        <v>42</v>
      </c>
      <c r="G190" s="5" t="s">
        <v>41</v>
      </c>
      <c r="H190" s="12">
        <v>40</v>
      </c>
      <c r="I190" s="12">
        <v>100</v>
      </c>
      <c r="J190" s="12">
        <v>-9</v>
      </c>
    </row>
    <row r="191" spans="1:10" x14ac:dyDescent="0.25">
      <c r="A191" s="10" t="s">
        <v>77</v>
      </c>
      <c r="B191" s="13">
        <v>43</v>
      </c>
      <c r="C191" s="13">
        <v>4</v>
      </c>
      <c r="D191" s="10" t="s">
        <v>40</v>
      </c>
      <c r="E191" s="10" t="s">
        <v>40</v>
      </c>
      <c r="F191" s="10" t="s">
        <v>40</v>
      </c>
      <c r="G191" s="10" t="s">
        <v>41</v>
      </c>
      <c r="H191" s="13">
        <v>45</v>
      </c>
      <c r="I191" s="13">
        <v>100</v>
      </c>
      <c r="J191" s="13">
        <v>0</v>
      </c>
    </row>
    <row r="192" spans="1:10" x14ac:dyDescent="0.25">
      <c r="A192" s="5" t="s">
        <v>76</v>
      </c>
      <c r="B192" s="12">
        <v>88</v>
      </c>
      <c r="C192" s="12">
        <v>25</v>
      </c>
      <c r="D192" s="5" t="s">
        <v>40</v>
      </c>
      <c r="E192" s="5" t="s">
        <v>43</v>
      </c>
      <c r="F192" s="5" t="s">
        <v>42</v>
      </c>
      <c r="G192" s="5" t="s">
        <v>41</v>
      </c>
      <c r="H192" s="12">
        <v>77</v>
      </c>
      <c r="I192" s="12">
        <v>100</v>
      </c>
      <c r="J192" s="12">
        <v>0</v>
      </c>
    </row>
    <row r="193" spans="1:10" x14ac:dyDescent="0.25">
      <c r="A193" s="5" t="s">
        <v>75</v>
      </c>
      <c r="B193" s="12">
        <v>40</v>
      </c>
      <c r="C193" s="12">
        <v>25</v>
      </c>
      <c r="D193" s="5" t="s">
        <v>40</v>
      </c>
      <c r="E193" s="5" t="s">
        <v>43</v>
      </c>
      <c r="F193" s="5" t="s">
        <v>42</v>
      </c>
      <c r="G193" s="5" t="s">
        <v>41</v>
      </c>
      <c r="H193" s="12">
        <v>34</v>
      </c>
      <c r="I193" s="12">
        <v>100</v>
      </c>
      <c r="J193" s="12">
        <v>0</v>
      </c>
    </row>
    <row r="194" spans="1:10" x14ac:dyDescent="0.25">
      <c r="A194" s="5" t="s">
        <v>74</v>
      </c>
      <c r="B194" s="12">
        <v>0</v>
      </c>
      <c r="C194" s="12">
        <v>20</v>
      </c>
      <c r="D194" s="5" t="s">
        <v>40</v>
      </c>
      <c r="E194" s="5" t="s">
        <v>43</v>
      </c>
      <c r="F194" s="5" t="s">
        <v>42</v>
      </c>
      <c r="G194" s="5" t="s">
        <v>41</v>
      </c>
      <c r="H194" s="12">
        <v>29</v>
      </c>
      <c r="I194" s="12">
        <v>100</v>
      </c>
      <c r="J194" s="12">
        <v>0</v>
      </c>
    </row>
    <row r="195" spans="1:10" x14ac:dyDescent="0.25">
      <c r="A195" s="5" t="s">
        <v>73</v>
      </c>
      <c r="B195" s="12">
        <v>56</v>
      </c>
      <c r="C195" s="12">
        <v>20</v>
      </c>
      <c r="D195" s="5" t="s">
        <v>40</v>
      </c>
      <c r="E195" s="5" t="s">
        <v>43</v>
      </c>
      <c r="F195" s="5" t="s">
        <v>42</v>
      </c>
      <c r="G195" s="5" t="s">
        <v>41</v>
      </c>
      <c r="H195" s="12">
        <v>42</v>
      </c>
      <c r="I195" s="12">
        <v>100</v>
      </c>
      <c r="J195" s="12">
        <v>0</v>
      </c>
    </row>
    <row r="196" spans="1:10" x14ac:dyDescent="0.25">
      <c r="A196" s="5" t="s">
        <v>72</v>
      </c>
      <c r="B196" s="12">
        <v>0</v>
      </c>
      <c r="C196" s="12">
        <v>10</v>
      </c>
      <c r="D196" s="5" t="s">
        <v>40</v>
      </c>
      <c r="E196" s="5" t="s">
        <v>43</v>
      </c>
      <c r="F196" s="5" t="s">
        <v>42</v>
      </c>
      <c r="G196" s="5" t="s">
        <v>41</v>
      </c>
      <c r="H196" s="12">
        <v>31</v>
      </c>
      <c r="I196" s="12">
        <v>100</v>
      </c>
      <c r="J196" s="12">
        <v>0</v>
      </c>
    </row>
    <row r="197" spans="1:10" x14ac:dyDescent="0.25">
      <c r="A197" s="10" t="s">
        <v>71</v>
      </c>
      <c r="B197" s="13">
        <v>39</v>
      </c>
      <c r="C197" s="13">
        <v>3</v>
      </c>
      <c r="D197" s="10" t="s">
        <v>40</v>
      </c>
      <c r="E197" s="10" t="s">
        <v>40</v>
      </c>
      <c r="F197" s="10" t="s">
        <v>40</v>
      </c>
      <c r="G197" s="10" t="s">
        <v>41</v>
      </c>
      <c r="H197" s="13">
        <v>24</v>
      </c>
      <c r="I197" s="13">
        <v>86</v>
      </c>
      <c r="J197" s="13">
        <v>8</v>
      </c>
    </row>
    <row r="198" spans="1:10" x14ac:dyDescent="0.25">
      <c r="A198" s="5" t="s">
        <v>70</v>
      </c>
      <c r="B198" s="12">
        <v>80</v>
      </c>
      <c r="C198" s="12">
        <v>43</v>
      </c>
      <c r="D198" s="5" t="s">
        <v>40</v>
      </c>
      <c r="E198" s="5" t="s">
        <v>43</v>
      </c>
      <c r="F198" s="5" t="s">
        <v>42</v>
      </c>
      <c r="G198" s="5" t="s">
        <v>41</v>
      </c>
      <c r="H198" s="12">
        <v>41</v>
      </c>
      <c r="I198" s="12">
        <v>100</v>
      </c>
      <c r="J198" s="12">
        <v>20</v>
      </c>
    </row>
    <row r="199" spans="1:10" x14ac:dyDescent="0.25">
      <c r="A199" s="5" t="s">
        <v>69</v>
      </c>
      <c r="B199" s="12">
        <v>10</v>
      </c>
      <c r="C199" s="12">
        <v>42</v>
      </c>
      <c r="D199" s="5" t="s">
        <v>40</v>
      </c>
      <c r="E199" s="5" t="s">
        <v>43</v>
      </c>
      <c r="F199" s="5" t="s">
        <v>42</v>
      </c>
      <c r="G199" s="5" t="s">
        <v>41</v>
      </c>
      <c r="H199" s="12">
        <v>13</v>
      </c>
      <c r="I199" s="12">
        <v>71</v>
      </c>
      <c r="J199" s="12">
        <v>-20</v>
      </c>
    </row>
    <row r="200" spans="1:10" x14ac:dyDescent="0.25">
      <c r="A200" s="5" t="s">
        <v>68</v>
      </c>
      <c r="B200" s="12">
        <v>0</v>
      </c>
      <c r="C200" s="12">
        <v>15</v>
      </c>
      <c r="D200" s="5" t="s">
        <v>40</v>
      </c>
      <c r="E200" s="5" t="s">
        <v>43</v>
      </c>
      <c r="F200" s="5" t="s">
        <v>42</v>
      </c>
      <c r="G200" s="5" t="s">
        <v>41</v>
      </c>
      <c r="H200" s="12">
        <v>5</v>
      </c>
      <c r="I200" s="12">
        <v>100</v>
      </c>
      <c r="J200" s="12">
        <v>0</v>
      </c>
    </row>
    <row r="201" spans="1:10" x14ac:dyDescent="0.25">
      <c r="A201" s="10" t="s">
        <v>67</v>
      </c>
      <c r="B201" s="13">
        <v>65</v>
      </c>
      <c r="C201" s="13">
        <v>2</v>
      </c>
      <c r="D201" s="10" t="s">
        <v>40</v>
      </c>
      <c r="E201" s="10" t="s">
        <v>40</v>
      </c>
      <c r="F201" s="10" t="s">
        <v>40</v>
      </c>
      <c r="G201" s="10" t="s">
        <v>41</v>
      </c>
      <c r="H201" s="13">
        <v>36</v>
      </c>
      <c r="I201" s="13">
        <v>83</v>
      </c>
      <c r="J201" s="13">
        <v>32</v>
      </c>
    </row>
    <row r="202" spans="1:10" x14ac:dyDescent="0.25">
      <c r="A202" s="5" t="s">
        <v>66</v>
      </c>
      <c r="B202" s="12">
        <v>75</v>
      </c>
      <c r="C202" s="12">
        <v>40</v>
      </c>
      <c r="D202" s="5" t="s">
        <v>40</v>
      </c>
      <c r="E202" s="5" t="s">
        <v>54</v>
      </c>
      <c r="F202" s="5" t="s">
        <v>41</v>
      </c>
      <c r="G202" s="5" t="s">
        <v>41</v>
      </c>
      <c r="H202" s="12">
        <v>33</v>
      </c>
      <c r="I202" s="12">
        <v>88</v>
      </c>
      <c r="J202" s="12">
        <v>75</v>
      </c>
    </row>
    <row r="203" spans="1:10" x14ac:dyDescent="0.25">
      <c r="A203" s="5" t="s">
        <v>65</v>
      </c>
      <c r="B203" s="12">
        <v>35</v>
      </c>
      <c r="C203" s="12">
        <v>30</v>
      </c>
      <c r="D203" s="5" t="s">
        <v>40</v>
      </c>
      <c r="E203" s="5" t="s">
        <v>54</v>
      </c>
      <c r="F203" s="5" t="s">
        <v>41</v>
      </c>
      <c r="G203" s="5" t="s">
        <v>41</v>
      </c>
      <c r="H203" s="12">
        <v>32</v>
      </c>
      <c r="I203" s="12">
        <v>96</v>
      </c>
      <c r="J203" s="12">
        <v>5</v>
      </c>
    </row>
    <row r="204" spans="1:10" x14ac:dyDescent="0.25">
      <c r="A204" s="5" t="s">
        <v>64</v>
      </c>
      <c r="B204" s="12">
        <v>80</v>
      </c>
      <c r="C204" s="12">
        <v>30</v>
      </c>
      <c r="D204" s="5" t="s">
        <v>40</v>
      </c>
      <c r="E204" s="5" t="s">
        <v>54</v>
      </c>
      <c r="F204" s="5" t="s">
        <v>41</v>
      </c>
      <c r="G204" s="5" t="s">
        <v>41</v>
      </c>
      <c r="H204" s="12">
        <v>45</v>
      </c>
      <c r="I204" s="12">
        <v>100</v>
      </c>
      <c r="J204" s="12">
        <v>0</v>
      </c>
    </row>
    <row r="205" spans="1:10" x14ac:dyDescent="0.25">
      <c r="A205" s="10" t="s">
        <v>63</v>
      </c>
      <c r="B205" s="13">
        <v>39</v>
      </c>
      <c r="C205" s="13">
        <v>2</v>
      </c>
      <c r="D205" s="10" t="s">
        <v>40</v>
      </c>
      <c r="E205" s="10" t="s">
        <v>40</v>
      </c>
      <c r="F205" s="10" t="s">
        <v>40</v>
      </c>
      <c r="G205" s="10" t="s">
        <v>41</v>
      </c>
      <c r="H205" s="13">
        <v>34</v>
      </c>
      <c r="I205" s="13">
        <v>100</v>
      </c>
      <c r="J205" s="13">
        <v>0</v>
      </c>
    </row>
    <row r="206" spans="1:10" x14ac:dyDescent="0.25">
      <c r="A206" s="5" t="s">
        <v>62</v>
      </c>
      <c r="B206" s="12">
        <v>50</v>
      </c>
      <c r="C206" s="12">
        <v>25</v>
      </c>
      <c r="D206" s="5" t="s">
        <v>40</v>
      </c>
      <c r="E206" s="5" t="s">
        <v>43</v>
      </c>
      <c r="F206" s="5" t="s">
        <v>42</v>
      </c>
      <c r="G206" s="5" t="s">
        <v>41</v>
      </c>
      <c r="H206" s="12">
        <v>45</v>
      </c>
      <c r="I206" s="12">
        <v>100</v>
      </c>
      <c r="J206" s="12">
        <v>-17</v>
      </c>
    </row>
    <row r="207" spans="1:10" x14ac:dyDescent="0.25">
      <c r="A207" s="5" t="s">
        <v>61</v>
      </c>
      <c r="B207" s="12">
        <v>33</v>
      </c>
      <c r="C207" s="12">
        <v>25</v>
      </c>
      <c r="D207" s="5" t="s">
        <v>40</v>
      </c>
      <c r="E207" s="5" t="s">
        <v>43</v>
      </c>
      <c r="F207" s="5" t="s">
        <v>42</v>
      </c>
      <c r="G207" s="5" t="s">
        <v>41</v>
      </c>
      <c r="H207" s="12">
        <v>23</v>
      </c>
      <c r="I207" s="12">
        <v>100</v>
      </c>
      <c r="J207" s="12">
        <v>-1</v>
      </c>
    </row>
    <row r="208" spans="1:10" x14ac:dyDescent="0.25">
      <c r="A208" s="5" t="s">
        <v>60</v>
      </c>
      <c r="B208" s="12">
        <v>20</v>
      </c>
      <c r="C208" s="12">
        <v>20</v>
      </c>
      <c r="D208" s="5" t="s">
        <v>40</v>
      </c>
      <c r="E208" s="5" t="s">
        <v>43</v>
      </c>
      <c r="F208" s="5" t="s">
        <v>42</v>
      </c>
      <c r="G208" s="5" t="s">
        <v>41</v>
      </c>
      <c r="H208" s="12">
        <v>35</v>
      </c>
      <c r="I208" s="12">
        <v>100</v>
      </c>
      <c r="J208" s="12">
        <v>0</v>
      </c>
    </row>
    <row r="209" spans="1:10" x14ac:dyDescent="0.25">
      <c r="A209" s="5" t="s">
        <v>59</v>
      </c>
      <c r="B209" s="12">
        <v>95</v>
      </c>
      <c r="C209" s="12">
        <v>15</v>
      </c>
      <c r="D209" s="5" t="s">
        <v>40</v>
      </c>
      <c r="E209" s="5" t="s">
        <v>54</v>
      </c>
      <c r="F209" s="5" t="s">
        <v>41</v>
      </c>
      <c r="G209" s="5" t="s">
        <v>41</v>
      </c>
      <c r="H209" s="12">
        <v>38</v>
      </c>
      <c r="I209" s="12">
        <v>100</v>
      </c>
      <c r="J209" s="12">
        <v>32</v>
      </c>
    </row>
    <row r="210" spans="1:10" x14ac:dyDescent="0.25">
      <c r="A210" s="5" t="s">
        <v>58</v>
      </c>
      <c r="B210" s="12">
        <v>0</v>
      </c>
      <c r="C210" s="12">
        <v>15</v>
      </c>
      <c r="D210" s="5" t="s">
        <v>40</v>
      </c>
      <c r="E210" s="5" t="s">
        <v>54</v>
      </c>
      <c r="F210" s="5" t="s">
        <v>41</v>
      </c>
      <c r="G210" s="5" t="s">
        <v>41</v>
      </c>
      <c r="H210" s="12">
        <v>28</v>
      </c>
      <c r="I210" s="12">
        <v>100</v>
      </c>
      <c r="J210" s="12">
        <v>0</v>
      </c>
    </row>
    <row r="211" spans="1:10" x14ac:dyDescent="0.25">
      <c r="A211" s="10" t="s">
        <v>57</v>
      </c>
      <c r="B211" s="13">
        <v>7</v>
      </c>
      <c r="C211" s="13">
        <v>2</v>
      </c>
      <c r="D211" s="10" t="s">
        <v>40</v>
      </c>
      <c r="E211" s="10" t="s">
        <v>40</v>
      </c>
      <c r="F211" s="10" t="s">
        <v>40</v>
      </c>
      <c r="G211" s="10" t="s">
        <v>41</v>
      </c>
      <c r="H211" s="13">
        <v>23</v>
      </c>
      <c r="I211" s="13">
        <v>95</v>
      </c>
      <c r="J211" s="13">
        <v>0</v>
      </c>
    </row>
    <row r="212" spans="1:10" x14ac:dyDescent="0.25">
      <c r="A212" s="5" t="s">
        <v>56</v>
      </c>
      <c r="B212" s="12">
        <v>17</v>
      </c>
      <c r="C212" s="12">
        <v>45</v>
      </c>
      <c r="D212" s="5" t="s">
        <v>40</v>
      </c>
      <c r="E212" s="5" t="s">
        <v>54</v>
      </c>
      <c r="F212" s="5" t="s">
        <v>41</v>
      </c>
      <c r="G212" s="5" t="s">
        <v>41</v>
      </c>
      <c r="H212" s="12">
        <v>28</v>
      </c>
      <c r="I212" s="12">
        <v>100</v>
      </c>
      <c r="J212" s="12">
        <v>0</v>
      </c>
    </row>
    <row r="213" spans="1:10" x14ac:dyDescent="0.25">
      <c r="A213" s="5" t="s">
        <v>55</v>
      </c>
      <c r="B213" s="12">
        <v>0</v>
      </c>
      <c r="C213" s="12">
        <v>35</v>
      </c>
      <c r="D213" s="5" t="s">
        <v>40</v>
      </c>
      <c r="E213" s="5" t="s">
        <v>54</v>
      </c>
      <c r="F213" s="5" t="s">
        <v>41</v>
      </c>
      <c r="G213" s="5" t="s">
        <v>41</v>
      </c>
      <c r="H213" s="12">
        <v>26</v>
      </c>
      <c r="I213" s="12">
        <v>100</v>
      </c>
      <c r="J213" s="12">
        <v>0</v>
      </c>
    </row>
    <row r="214" spans="1:10" x14ac:dyDescent="0.25">
      <c r="A214" s="5" t="s">
        <v>53</v>
      </c>
      <c r="B214" s="12">
        <v>0</v>
      </c>
      <c r="C214" s="12">
        <v>20</v>
      </c>
      <c r="D214" s="5" t="s">
        <v>40</v>
      </c>
      <c r="E214" s="5" t="s">
        <v>43</v>
      </c>
      <c r="F214" s="5" t="s">
        <v>42</v>
      </c>
      <c r="G214" s="5" t="s">
        <v>41</v>
      </c>
      <c r="H214" s="12">
        <v>4</v>
      </c>
      <c r="I214" s="12">
        <v>100</v>
      </c>
      <c r="J214" s="12">
        <v>0</v>
      </c>
    </row>
    <row r="215" spans="1:10" x14ac:dyDescent="0.25">
      <c r="A215" s="10" t="s">
        <v>52</v>
      </c>
      <c r="B215" s="13">
        <v>21</v>
      </c>
      <c r="C215" s="13">
        <v>2</v>
      </c>
      <c r="D215" s="10" t="s">
        <v>40</v>
      </c>
      <c r="E215" s="10" t="s">
        <v>40</v>
      </c>
      <c r="F215" s="10" t="s">
        <v>40</v>
      </c>
      <c r="G215" s="10" t="s">
        <v>41</v>
      </c>
      <c r="H215" s="13">
        <v>28</v>
      </c>
      <c r="I215" s="13">
        <v>100</v>
      </c>
      <c r="J215" s="13">
        <v>21</v>
      </c>
    </row>
    <row r="216" spans="1:10" x14ac:dyDescent="0.25">
      <c r="A216" s="5" t="s">
        <v>51</v>
      </c>
      <c r="B216" s="12">
        <v>0</v>
      </c>
      <c r="C216" s="12">
        <v>50</v>
      </c>
      <c r="D216" s="5" t="s">
        <v>40</v>
      </c>
      <c r="E216" s="5" t="s">
        <v>43</v>
      </c>
      <c r="F216" s="5" t="s">
        <v>42</v>
      </c>
      <c r="G216" s="5" t="s">
        <v>41</v>
      </c>
      <c r="H216" s="12">
        <v>14</v>
      </c>
      <c r="I216" s="12">
        <v>100</v>
      </c>
      <c r="J216" s="12">
        <v>0</v>
      </c>
    </row>
    <row r="217" spans="1:10" x14ac:dyDescent="0.25">
      <c r="A217" s="5" t="s">
        <v>50</v>
      </c>
      <c r="B217" s="12">
        <v>0</v>
      </c>
      <c r="C217" s="12">
        <v>29</v>
      </c>
      <c r="D217" s="5" t="s">
        <v>40</v>
      </c>
      <c r="E217" s="5" t="s">
        <v>43</v>
      </c>
      <c r="F217" s="5" t="s">
        <v>42</v>
      </c>
      <c r="G217" s="5" t="s">
        <v>41</v>
      </c>
      <c r="H217" s="12">
        <v>24</v>
      </c>
      <c r="I217" s="12">
        <v>100</v>
      </c>
      <c r="J217" s="12">
        <v>0</v>
      </c>
    </row>
    <row r="218" spans="1:10" x14ac:dyDescent="0.25">
      <c r="A218" s="5" t="s">
        <v>49</v>
      </c>
      <c r="B218" s="12">
        <v>100</v>
      </c>
      <c r="C218" s="12">
        <v>21</v>
      </c>
      <c r="D218" s="5" t="s">
        <v>40</v>
      </c>
      <c r="E218" s="5" t="s">
        <v>43</v>
      </c>
      <c r="F218" s="5" t="s">
        <v>42</v>
      </c>
      <c r="G218" s="5" t="s">
        <v>41</v>
      </c>
      <c r="H218" s="12">
        <v>81</v>
      </c>
      <c r="I218" s="12">
        <v>100</v>
      </c>
      <c r="J218" s="12">
        <v>100</v>
      </c>
    </row>
    <row r="219" spans="1:10" x14ac:dyDescent="0.25">
      <c r="A219" s="10" t="s">
        <v>48</v>
      </c>
      <c r="B219" s="13">
        <v>38</v>
      </c>
      <c r="C219" s="13">
        <v>2</v>
      </c>
      <c r="D219" s="10" t="s">
        <v>40</v>
      </c>
      <c r="E219" s="10" t="s">
        <v>40</v>
      </c>
      <c r="F219" s="10" t="s">
        <v>40</v>
      </c>
      <c r="G219" s="10" t="s">
        <v>41</v>
      </c>
      <c r="H219" s="13">
        <v>41</v>
      </c>
      <c r="I219" s="13">
        <v>100</v>
      </c>
      <c r="J219" s="13">
        <v>-25</v>
      </c>
    </row>
    <row r="220" spans="1:10" x14ac:dyDescent="0.25">
      <c r="A220" s="5" t="s">
        <v>47</v>
      </c>
      <c r="B220" s="12">
        <v>0</v>
      </c>
      <c r="C220" s="12">
        <v>40</v>
      </c>
      <c r="D220" s="5" t="s">
        <v>40</v>
      </c>
      <c r="E220" s="5" t="s">
        <v>43</v>
      </c>
      <c r="F220" s="5" t="s">
        <v>42</v>
      </c>
      <c r="G220" s="5" t="s">
        <v>41</v>
      </c>
      <c r="H220" s="12">
        <v>26</v>
      </c>
      <c r="I220" s="12">
        <v>100</v>
      </c>
      <c r="J220" s="12">
        <v>-50</v>
      </c>
    </row>
    <row r="221" spans="1:10" x14ac:dyDescent="0.25">
      <c r="A221" s="5" t="s">
        <v>46</v>
      </c>
      <c r="B221" s="12">
        <v>75</v>
      </c>
      <c r="C221" s="12">
        <v>40</v>
      </c>
      <c r="D221" s="5" t="s">
        <v>40</v>
      </c>
      <c r="E221" s="5" t="s">
        <v>43</v>
      </c>
      <c r="F221" s="5" t="s">
        <v>42</v>
      </c>
      <c r="G221" s="5" t="s">
        <v>41</v>
      </c>
      <c r="H221" s="12">
        <v>56</v>
      </c>
      <c r="I221" s="12">
        <v>100</v>
      </c>
      <c r="J221" s="12">
        <v>0</v>
      </c>
    </row>
    <row r="222" spans="1:10" x14ac:dyDescent="0.25">
      <c r="A222" s="5" t="s">
        <v>45</v>
      </c>
      <c r="B222" s="9" t="s">
        <v>40</v>
      </c>
      <c r="C222" s="12">
        <v>20</v>
      </c>
      <c r="D222" s="5" t="s">
        <v>44</v>
      </c>
      <c r="E222" s="5" t="s">
        <v>43</v>
      </c>
      <c r="F222" s="5" t="s">
        <v>42</v>
      </c>
      <c r="G222" s="5" t="s">
        <v>41</v>
      </c>
      <c r="H222" s="12">
        <v>74</v>
      </c>
      <c r="I222" s="12">
        <v>100</v>
      </c>
      <c r="J222" s="9" t="s">
        <v>40</v>
      </c>
    </row>
    <row r="223" spans="1:10" x14ac:dyDescent="0.25">
      <c r="A223" s="5"/>
    </row>
    <row r="224" spans="1:10" ht="15" customHeight="1" x14ac:dyDescent="0.25">
      <c r="A224" s="2" t="s">
        <v>39</v>
      </c>
      <c r="B224" s="2"/>
      <c r="C224" s="2"/>
      <c r="D224" s="2"/>
      <c r="E224" s="2"/>
      <c r="F224" s="2"/>
    </row>
    <row r="225" spans="1:6" x14ac:dyDescent="0.25">
      <c r="A225" s="2"/>
      <c r="B225" s="2"/>
      <c r="C225" s="2"/>
      <c r="D225" s="2"/>
      <c r="E225" s="2"/>
      <c r="F225" s="2"/>
    </row>
    <row r="226" spans="1:6" x14ac:dyDescent="0.25">
      <c r="A226" s="2"/>
      <c r="B226" s="2"/>
      <c r="C226" s="2"/>
      <c r="D226" s="2"/>
      <c r="E226" s="2"/>
      <c r="F226" s="2"/>
    </row>
    <row r="227" spans="1:6" x14ac:dyDescent="0.25">
      <c r="A227" s="2"/>
      <c r="B227" s="2"/>
      <c r="C227" s="2"/>
      <c r="D227" s="2"/>
      <c r="E227" s="2"/>
      <c r="F227" s="2"/>
    </row>
    <row r="228" spans="1:6" x14ac:dyDescent="0.25">
      <c r="A228" s="2"/>
      <c r="B228" s="2"/>
      <c r="C228" s="2"/>
      <c r="D228" s="2"/>
      <c r="E228" s="2"/>
      <c r="F228" s="2"/>
    </row>
    <row r="229" spans="1:6" x14ac:dyDescent="0.25">
      <c r="A229" s="2"/>
      <c r="B229" s="2"/>
      <c r="C229" s="2"/>
      <c r="D229" s="2"/>
      <c r="E229" s="2"/>
      <c r="F229" s="2"/>
    </row>
    <row r="230" spans="1:6" x14ac:dyDescent="0.25">
      <c r="A230" s="2"/>
      <c r="B230" s="2"/>
      <c r="C230" s="2"/>
      <c r="D230" s="2"/>
      <c r="E230" s="2"/>
      <c r="F230" s="2"/>
    </row>
    <row r="231" spans="1:6" x14ac:dyDescent="0.25">
      <c r="A231" s="2"/>
      <c r="B231" s="2"/>
      <c r="C231" s="2"/>
      <c r="D231" s="2"/>
      <c r="E231" s="2"/>
      <c r="F231" s="2"/>
    </row>
    <row r="232" spans="1:6" x14ac:dyDescent="0.25">
      <c r="A232" s="2"/>
      <c r="B232" s="2"/>
      <c r="C232" s="2"/>
      <c r="D232" s="2"/>
      <c r="E232" s="2"/>
      <c r="F232" s="2"/>
    </row>
    <row r="233" spans="1:6" x14ac:dyDescent="0.25">
      <c r="A233" s="5"/>
    </row>
  </sheetData>
  <pageMargins left="0.7" right="0.7" top="0.75" bottom="0.75" header="0.3" footer="0.3"/>
  <pageSetup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396A9-C5E6-48A7-BBEE-8CFF9FE57207}">
  <sheetPr>
    <tabColor theme="8" tint="0.79998168889431442"/>
  </sheetPr>
  <dimension ref="A1:L45"/>
  <sheetViews>
    <sheetView showGridLines="0" workbookViewId="0">
      <selection sqref="A1:XFD1048576"/>
    </sheetView>
  </sheetViews>
  <sheetFormatPr defaultRowHeight="15" x14ac:dyDescent="0.25"/>
  <cols>
    <col min="1" max="1" width="48.5703125" customWidth="1"/>
    <col min="2" max="2" width="16.5703125" customWidth="1"/>
    <col min="3" max="3" width="15.42578125" customWidth="1"/>
    <col min="4" max="4" width="21.5703125" customWidth="1"/>
    <col min="5" max="5" width="16.140625" customWidth="1"/>
  </cols>
  <sheetData>
    <row r="1" spans="1:12" ht="39.950000000000003" customHeight="1" x14ac:dyDescent="0.25">
      <c r="A1" s="3"/>
      <c r="B1" s="3"/>
      <c r="C1" s="3"/>
      <c r="D1" s="3"/>
    </row>
    <row r="2" spans="1:12" ht="30" customHeight="1" x14ac:dyDescent="0.3">
      <c r="A2" s="1" t="s">
        <v>515</v>
      </c>
      <c r="B2" s="1"/>
      <c r="C2" s="1"/>
      <c r="D2" s="1"/>
      <c r="E2" s="1"/>
      <c r="F2" s="1"/>
      <c r="G2" s="1"/>
      <c r="H2" s="1"/>
      <c r="I2" s="1"/>
      <c r="J2" s="1"/>
      <c r="K2" s="1"/>
      <c r="L2" s="1"/>
    </row>
    <row r="3" spans="1:12" x14ac:dyDescent="0.25">
      <c r="A3" s="5" t="s">
        <v>395</v>
      </c>
    </row>
    <row r="5" spans="1:12" x14ac:dyDescent="0.25">
      <c r="A5" s="5" t="s">
        <v>514</v>
      </c>
      <c r="B5" s="2"/>
    </row>
    <row r="6" spans="1:12" x14ac:dyDescent="0.25">
      <c r="A6" s="5" t="s">
        <v>513</v>
      </c>
      <c r="B6" s="2"/>
    </row>
    <row r="7" spans="1:12" ht="60" x14ac:dyDescent="0.25">
      <c r="A7" s="15" t="s">
        <v>512</v>
      </c>
      <c r="B7" s="15"/>
      <c r="C7" s="15"/>
      <c r="D7" s="15"/>
      <c r="E7" s="15" t="s">
        <v>511</v>
      </c>
    </row>
    <row r="8" spans="1:12" ht="75" x14ac:dyDescent="0.25">
      <c r="A8" s="6" t="s">
        <v>510</v>
      </c>
      <c r="B8" s="7" t="s">
        <v>509</v>
      </c>
      <c r="C8" s="7" t="s">
        <v>508</v>
      </c>
      <c r="D8" s="7" t="s">
        <v>507</v>
      </c>
      <c r="E8" s="5"/>
    </row>
    <row r="9" spans="1:12" x14ac:dyDescent="0.25">
      <c r="A9" s="2" t="s">
        <v>506</v>
      </c>
      <c r="B9" s="12">
        <v>57530686</v>
      </c>
      <c r="C9" s="27">
        <v>102.6</v>
      </c>
      <c r="D9" s="26">
        <v>6200.3696829999999</v>
      </c>
    </row>
    <row r="10" spans="1:12" x14ac:dyDescent="0.25">
      <c r="A10" s="2" t="s">
        <v>505</v>
      </c>
      <c r="B10" s="12">
        <v>1619681</v>
      </c>
      <c r="C10" s="27">
        <v>2.89</v>
      </c>
      <c r="D10" s="26">
        <v>174.56111899999999</v>
      </c>
    </row>
    <row r="11" spans="1:12" x14ac:dyDescent="0.25">
      <c r="A11" s="2" t="s">
        <v>504</v>
      </c>
      <c r="B11" s="12">
        <v>64844</v>
      </c>
      <c r="C11" s="27">
        <v>0.12</v>
      </c>
      <c r="D11" s="26">
        <v>6.9885619999999999</v>
      </c>
    </row>
    <row r="12" spans="1:12" x14ac:dyDescent="0.25">
      <c r="A12" s="22" t="s">
        <v>503</v>
      </c>
      <c r="B12" s="13">
        <v>56074561</v>
      </c>
      <c r="C12" s="25">
        <v>105.61</v>
      </c>
      <c r="D12" s="24">
        <v>6381.9193640000003</v>
      </c>
    </row>
    <row r="13" spans="1:12" x14ac:dyDescent="0.25">
      <c r="A13" s="5"/>
    </row>
    <row r="14" spans="1:12" x14ac:dyDescent="0.25">
      <c r="A14" s="15" t="s">
        <v>502</v>
      </c>
      <c r="B14" s="15"/>
    </row>
    <row r="15" spans="1:12" x14ac:dyDescent="0.25">
      <c r="A15" s="22" t="s">
        <v>501</v>
      </c>
      <c r="B15" s="23" t="s">
        <v>203</v>
      </c>
    </row>
    <row r="16" spans="1:12" x14ac:dyDescent="0.25">
      <c r="A16" s="22" t="s">
        <v>500</v>
      </c>
      <c r="B16" s="23" t="s">
        <v>203</v>
      </c>
    </row>
    <row r="17" spans="1:2" x14ac:dyDescent="0.25">
      <c r="A17" s="22" t="s">
        <v>499</v>
      </c>
      <c r="B17" s="23" t="s">
        <v>203</v>
      </c>
    </row>
    <row r="18" spans="1:2" x14ac:dyDescent="0.25">
      <c r="A18" s="22" t="s">
        <v>498</v>
      </c>
      <c r="B18" s="21">
        <v>1619681</v>
      </c>
    </row>
    <row r="19" spans="1:2" x14ac:dyDescent="0.25">
      <c r="A19" s="22" t="s">
        <v>497</v>
      </c>
      <c r="B19" s="21">
        <v>825981</v>
      </c>
    </row>
    <row r="20" spans="1:2" x14ac:dyDescent="0.25">
      <c r="A20" s="22" t="s">
        <v>496</v>
      </c>
      <c r="B20" s="21">
        <v>216140</v>
      </c>
    </row>
    <row r="21" spans="1:2" x14ac:dyDescent="0.25">
      <c r="A21" s="22" t="s">
        <v>495</v>
      </c>
      <c r="B21" s="21">
        <v>132328</v>
      </c>
    </row>
    <row r="22" spans="1:2" x14ac:dyDescent="0.25">
      <c r="A22" s="22" t="s">
        <v>494</v>
      </c>
      <c r="B22" s="21">
        <v>84344</v>
      </c>
    </row>
    <row r="23" spans="1:2" x14ac:dyDescent="0.25">
      <c r="A23" s="22" t="s">
        <v>493</v>
      </c>
      <c r="B23" s="21">
        <v>76982</v>
      </c>
    </row>
    <row r="24" spans="1:2" x14ac:dyDescent="0.25">
      <c r="A24" s="22" t="s">
        <v>492</v>
      </c>
      <c r="B24" s="21">
        <v>75428</v>
      </c>
    </row>
    <row r="25" spans="1:2" x14ac:dyDescent="0.25">
      <c r="A25" s="22" t="s">
        <v>491</v>
      </c>
      <c r="B25" s="21">
        <v>74667</v>
      </c>
    </row>
    <row r="26" spans="1:2" x14ac:dyDescent="0.25">
      <c r="A26" s="22" t="s">
        <v>490</v>
      </c>
      <c r="B26" s="21">
        <v>33455</v>
      </c>
    </row>
    <row r="27" spans="1:2" x14ac:dyDescent="0.25">
      <c r="A27" s="22" t="s">
        <v>489</v>
      </c>
      <c r="B27" s="21">
        <v>30357</v>
      </c>
    </row>
    <row r="28" spans="1:2" x14ac:dyDescent="0.25">
      <c r="A28" s="22" t="s">
        <v>488</v>
      </c>
      <c r="B28" s="21">
        <v>13416</v>
      </c>
    </row>
    <row r="29" spans="1:2" x14ac:dyDescent="0.25">
      <c r="A29" s="22" t="s">
        <v>487</v>
      </c>
      <c r="B29" s="21">
        <v>13122</v>
      </c>
    </row>
    <row r="30" spans="1:2" x14ac:dyDescent="0.25">
      <c r="A30" s="22" t="s">
        <v>486</v>
      </c>
      <c r="B30" s="21">
        <v>12156</v>
      </c>
    </row>
    <row r="31" spans="1:2" x14ac:dyDescent="0.25">
      <c r="A31" s="22" t="s">
        <v>485</v>
      </c>
      <c r="B31" s="21">
        <v>8496</v>
      </c>
    </row>
    <row r="32" spans="1:2" x14ac:dyDescent="0.25">
      <c r="A32" s="22" t="s">
        <v>484</v>
      </c>
      <c r="B32" s="21">
        <v>7460</v>
      </c>
    </row>
    <row r="33" spans="1:5" x14ac:dyDescent="0.25">
      <c r="A33" s="22" t="s">
        <v>483</v>
      </c>
      <c r="B33" s="21">
        <v>6157</v>
      </c>
      <c r="E33" s="5"/>
    </row>
    <row r="34" spans="1:5" x14ac:dyDescent="0.25">
      <c r="A34" s="22" t="s">
        <v>482</v>
      </c>
      <c r="B34" s="21">
        <v>5414</v>
      </c>
    </row>
    <row r="35" spans="1:5" x14ac:dyDescent="0.25">
      <c r="A35" s="22" t="s">
        <v>481</v>
      </c>
      <c r="B35" s="21">
        <v>2778</v>
      </c>
    </row>
    <row r="36" spans="1:5" x14ac:dyDescent="0.25">
      <c r="A36" s="22" t="s">
        <v>480</v>
      </c>
      <c r="B36" s="21">
        <v>1000</v>
      </c>
    </row>
    <row r="37" spans="1:5" x14ac:dyDescent="0.25">
      <c r="A37" s="22" t="s">
        <v>479</v>
      </c>
      <c r="B37" s="21">
        <v>64844</v>
      </c>
    </row>
    <row r="38" spans="1:5" x14ac:dyDescent="0.25">
      <c r="A38" s="22" t="s">
        <v>478</v>
      </c>
      <c r="B38" s="21">
        <v>39400</v>
      </c>
    </row>
    <row r="39" spans="1:5" x14ac:dyDescent="0.25">
      <c r="A39" s="22" t="s">
        <v>477</v>
      </c>
      <c r="B39" s="21">
        <v>25444</v>
      </c>
    </row>
    <row r="40" spans="1:5" x14ac:dyDescent="0.25">
      <c r="A40" s="22" t="s">
        <v>476</v>
      </c>
      <c r="B40" s="21">
        <v>1684525</v>
      </c>
    </row>
    <row r="41" spans="1:5" x14ac:dyDescent="0.25">
      <c r="A41" s="22" t="s">
        <v>475</v>
      </c>
      <c r="B41" s="21">
        <v>54390036</v>
      </c>
    </row>
    <row r="42" spans="1:5" x14ac:dyDescent="0.25">
      <c r="A42" s="22" t="s">
        <v>474</v>
      </c>
      <c r="B42" s="21">
        <v>56074561</v>
      </c>
    </row>
    <row r="43" spans="1:5" x14ac:dyDescent="0.25">
      <c r="A43" s="22" t="s">
        <v>473</v>
      </c>
      <c r="B43" s="21">
        <v>97</v>
      </c>
    </row>
    <row r="44" spans="1:5" x14ac:dyDescent="0.25">
      <c r="A44" s="5"/>
    </row>
    <row r="45" spans="1:5" x14ac:dyDescent="0.25">
      <c r="A45" s="5"/>
    </row>
  </sheetData>
  <pageMargins left="0.7" right="0.7" top="0.75" bottom="0.75" header="0.3" footer="0.3"/>
  <pageSetup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0BB8C-EF6B-47DE-BCA6-A0AF53AF967E}">
  <sheetPr>
    <tabColor theme="8" tint="0.79998168889431442"/>
  </sheetPr>
  <dimension ref="A1:L29"/>
  <sheetViews>
    <sheetView showGridLines="0" workbookViewId="0">
      <selection sqref="A1:XFD1048576"/>
    </sheetView>
  </sheetViews>
  <sheetFormatPr defaultRowHeight="15" x14ac:dyDescent="0.25"/>
  <cols>
    <col min="1" max="1" width="34.5703125" customWidth="1"/>
    <col min="2" max="2" width="18.5703125" customWidth="1"/>
    <col min="3" max="3" width="19.28515625" customWidth="1"/>
    <col min="4" max="4" width="16.140625" customWidth="1"/>
    <col min="5" max="5" width="19.5703125" customWidth="1"/>
    <col min="6" max="8" width="16.140625" customWidth="1"/>
  </cols>
  <sheetData>
    <row r="1" spans="1:12" ht="39.950000000000003" customHeight="1" x14ac:dyDescent="0.25">
      <c r="A1" s="3"/>
      <c r="B1" s="3"/>
      <c r="C1" s="3"/>
      <c r="D1" s="3"/>
    </row>
    <row r="2" spans="1:12" ht="30" customHeight="1" x14ac:dyDescent="0.3">
      <c r="A2" s="1" t="s">
        <v>527</v>
      </c>
      <c r="B2" s="1"/>
      <c r="C2" s="1"/>
      <c r="D2" s="1"/>
      <c r="E2" s="1"/>
      <c r="F2" s="1"/>
      <c r="G2" s="1"/>
      <c r="H2" s="1"/>
      <c r="I2" s="1"/>
      <c r="J2" s="1"/>
      <c r="K2" s="1"/>
      <c r="L2" s="1"/>
    </row>
    <row r="3" spans="1:12" x14ac:dyDescent="0.25">
      <c r="A3" s="5" t="s">
        <v>514</v>
      </c>
      <c r="B3" s="2"/>
    </row>
    <row r="4" spans="1:12" x14ac:dyDescent="0.25">
      <c r="A4" s="5" t="s">
        <v>513</v>
      </c>
      <c r="B4" s="2"/>
    </row>
    <row r="5" spans="1:12" ht="30" x14ac:dyDescent="0.25">
      <c r="A5" s="15" t="s">
        <v>526</v>
      </c>
      <c r="B5" s="15"/>
      <c r="C5" s="15"/>
      <c r="D5" s="15"/>
      <c r="E5" s="15"/>
      <c r="F5" s="15"/>
      <c r="G5" s="15"/>
      <c r="H5" s="15" t="s">
        <v>525</v>
      </c>
    </row>
    <row r="6" spans="1:12" ht="45" x14ac:dyDescent="0.25">
      <c r="A6" s="6" t="s">
        <v>524</v>
      </c>
      <c r="B6" s="6" t="s">
        <v>523</v>
      </c>
      <c r="C6" s="7" t="s">
        <v>509</v>
      </c>
      <c r="D6" s="7" t="s">
        <v>508</v>
      </c>
      <c r="E6" s="7" t="s">
        <v>507</v>
      </c>
      <c r="F6" s="29" t="s">
        <v>522</v>
      </c>
      <c r="G6" s="6" t="s">
        <v>521</v>
      </c>
      <c r="H6" s="5"/>
    </row>
    <row r="7" spans="1:12" x14ac:dyDescent="0.25">
      <c r="A7" s="5" t="s">
        <v>520</v>
      </c>
      <c r="B7" s="9">
        <v>3000896</v>
      </c>
      <c r="C7" s="12">
        <v>5894786</v>
      </c>
      <c r="D7" s="27">
        <v>10.51</v>
      </c>
      <c r="E7" s="26">
        <v>635.31056100000001</v>
      </c>
      <c r="F7" s="28">
        <v>45747</v>
      </c>
      <c r="G7" s="5" t="s">
        <v>41</v>
      </c>
    </row>
    <row r="8" spans="1:12" x14ac:dyDescent="0.25">
      <c r="A8" s="5" t="s">
        <v>519</v>
      </c>
      <c r="B8" s="9">
        <v>4048287</v>
      </c>
      <c r="C8" s="12">
        <v>5175591</v>
      </c>
      <c r="D8" s="27">
        <v>9.23</v>
      </c>
      <c r="E8" s="26">
        <v>557.79931999999997</v>
      </c>
      <c r="F8" s="28">
        <v>45747</v>
      </c>
      <c r="G8" s="5" t="s">
        <v>41</v>
      </c>
    </row>
    <row r="9" spans="1:12" x14ac:dyDescent="0.25">
      <c r="A9" s="5" t="s">
        <v>518</v>
      </c>
      <c r="B9" s="9">
        <v>109776</v>
      </c>
      <c r="C9" s="12">
        <v>5169024</v>
      </c>
      <c r="D9" s="27">
        <v>9.2200000000000006</v>
      </c>
      <c r="E9" s="26">
        <v>557.09156099999996</v>
      </c>
      <c r="F9" s="28">
        <v>45747</v>
      </c>
      <c r="G9" s="5" t="s">
        <v>41</v>
      </c>
    </row>
    <row r="10" spans="1:12" x14ac:dyDescent="0.25">
      <c r="A10" s="5" t="s">
        <v>517</v>
      </c>
      <c r="B10" s="9">
        <v>108633495</v>
      </c>
      <c r="C10" s="12">
        <v>2852280</v>
      </c>
      <c r="D10" s="27">
        <v>5.09</v>
      </c>
      <c r="E10" s="26">
        <v>307.40447699999999</v>
      </c>
      <c r="F10" s="28">
        <v>45747</v>
      </c>
      <c r="G10" s="5" t="s">
        <v>41</v>
      </c>
    </row>
    <row r="11" spans="1:12" x14ac:dyDescent="0.25">
      <c r="A11" s="5" t="s">
        <v>516</v>
      </c>
      <c r="B11" s="9">
        <v>110652</v>
      </c>
      <c r="C11" s="12">
        <v>1788031</v>
      </c>
      <c r="D11" s="27">
        <v>3.19</v>
      </c>
      <c r="E11" s="26">
        <v>192.70504099999999</v>
      </c>
      <c r="F11" s="28">
        <v>45747</v>
      </c>
      <c r="G11" s="5" t="s">
        <v>41</v>
      </c>
    </row>
    <row r="12" spans="1:12" x14ac:dyDescent="0.25">
      <c r="A12" s="5"/>
    </row>
    <row r="28" spans="1:8" x14ac:dyDescent="0.25">
      <c r="H28" s="5"/>
    </row>
    <row r="29" spans="1:8" x14ac:dyDescent="0.25">
      <c r="A29" s="5"/>
    </row>
  </sheetData>
  <pageMargins left="0.75" right="0.75" top="1" bottom="1" header="0.5" footer="0.5"/>
  <pageSetup orientation="portrait"/>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9D0C4-18D4-4D19-A84E-BE3D75224E54}">
  <sheetPr>
    <tabColor theme="8" tint="0.79998168889431442"/>
  </sheetPr>
  <dimension ref="A1:L29"/>
  <sheetViews>
    <sheetView showGridLines="0" workbookViewId="0">
      <selection sqref="A1:XFD1048576"/>
    </sheetView>
  </sheetViews>
  <sheetFormatPr defaultRowHeight="15" x14ac:dyDescent="0.25"/>
  <cols>
    <col min="1" max="1" width="48.5703125" customWidth="1"/>
    <col min="2" max="2" width="19.28515625" customWidth="1"/>
    <col min="3" max="3" width="16.140625" customWidth="1"/>
    <col min="4" max="4" width="19.5703125" customWidth="1"/>
    <col min="5" max="6" width="16.140625" customWidth="1"/>
  </cols>
  <sheetData>
    <row r="1" spans="1:12" ht="39.950000000000003" customHeight="1" x14ac:dyDescent="0.25">
      <c r="A1" s="3"/>
      <c r="B1" s="3"/>
      <c r="C1" s="3"/>
      <c r="D1" s="3"/>
    </row>
    <row r="2" spans="1:12" ht="30" customHeight="1" x14ac:dyDescent="0.3">
      <c r="A2" s="1" t="s">
        <v>535</v>
      </c>
      <c r="B2" s="1"/>
      <c r="C2" s="1"/>
      <c r="D2" s="1"/>
      <c r="E2" s="1"/>
      <c r="F2" s="1"/>
      <c r="G2" s="1"/>
      <c r="H2" s="1"/>
      <c r="I2" s="1"/>
      <c r="J2" s="1"/>
      <c r="K2" s="1"/>
      <c r="L2" s="1"/>
    </row>
    <row r="3" spans="1:12" x14ac:dyDescent="0.25">
      <c r="A3" s="5" t="s">
        <v>514</v>
      </c>
      <c r="B3" s="2"/>
    </row>
    <row r="4" spans="1:12" x14ac:dyDescent="0.25">
      <c r="A4" s="5" t="s">
        <v>513</v>
      </c>
      <c r="B4" s="2"/>
    </row>
    <row r="5" spans="1:12" ht="45" x14ac:dyDescent="0.25">
      <c r="A5" s="15" t="s">
        <v>534</v>
      </c>
      <c r="B5" s="15"/>
      <c r="C5" s="15"/>
      <c r="D5" s="15"/>
      <c r="E5" s="15"/>
      <c r="F5" s="15" t="s">
        <v>533</v>
      </c>
    </row>
    <row r="6" spans="1:12" ht="45" x14ac:dyDescent="0.25">
      <c r="A6" s="6" t="s">
        <v>524</v>
      </c>
      <c r="B6" s="7" t="s">
        <v>509</v>
      </c>
      <c r="C6" s="7" t="s">
        <v>508</v>
      </c>
      <c r="D6" s="7" t="s">
        <v>507</v>
      </c>
      <c r="E6" s="29" t="s">
        <v>522</v>
      </c>
      <c r="F6" s="5"/>
    </row>
    <row r="7" spans="1:12" x14ac:dyDescent="0.25">
      <c r="A7" s="5" t="s">
        <v>532</v>
      </c>
      <c r="B7" s="12">
        <v>1827254</v>
      </c>
      <c r="C7" s="27">
        <v>3.26</v>
      </c>
      <c r="D7" s="26">
        <v>196.932299</v>
      </c>
      <c r="E7" s="28">
        <v>45838</v>
      </c>
    </row>
    <row r="8" spans="1:12" x14ac:dyDescent="0.25">
      <c r="A8" s="5" t="s">
        <v>531</v>
      </c>
      <c r="B8" s="12">
        <v>1705178</v>
      </c>
      <c r="C8" s="27">
        <v>3.04</v>
      </c>
      <c r="D8" s="26">
        <v>183.77555799999999</v>
      </c>
      <c r="E8" s="28">
        <v>45808</v>
      </c>
    </row>
    <row r="9" spans="1:12" x14ac:dyDescent="0.25">
      <c r="A9" s="5" t="s">
        <v>530</v>
      </c>
      <c r="B9" s="12">
        <v>1301873</v>
      </c>
      <c r="C9" s="27">
        <v>2.3199999999999998</v>
      </c>
      <c r="D9" s="26">
        <v>140.30936199999999</v>
      </c>
      <c r="E9" s="28">
        <v>45838</v>
      </c>
    </row>
    <row r="10" spans="1:12" x14ac:dyDescent="0.25">
      <c r="A10" s="5" t="s">
        <v>529</v>
      </c>
      <c r="B10" s="12">
        <v>1288987</v>
      </c>
      <c r="C10" s="27">
        <v>2.2999999999999998</v>
      </c>
      <c r="D10" s="26">
        <v>138.92057299999999</v>
      </c>
      <c r="E10" s="28">
        <v>45747</v>
      </c>
    </row>
    <row r="11" spans="1:12" x14ac:dyDescent="0.25">
      <c r="A11" s="5" t="s">
        <v>528</v>
      </c>
      <c r="B11" s="12">
        <v>1174614</v>
      </c>
      <c r="C11" s="27">
        <v>2.09</v>
      </c>
      <c r="D11" s="26">
        <v>126.59402300000001</v>
      </c>
      <c r="E11" s="28">
        <v>45808</v>
      </c>
    </row>
    <row r="12" spans="1:12" x14ac:dyDescent="0.25">
      <c r="A12" s="5"/>
    </row>
    <row r="28" spans="1:6" x14ac:dyDescent="0.25">
      <c r="F28" s="5"/>
    </row>
    <row r="29" spans="1:6" x14ac:dyDescent="0.25">
      <c r="A29" s="5"/>
    </row>
  </sheetData>
  <pageMargins left="0.75" right="0.75" top="1" bottom="1" header="0.5" footer="0.5"/>
  <pageSetup orientation="portrait"/>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B2438-98FC-47ED-93A0-348683427A70}">
  <sheetPr>
    <tabColor theme="8" tint="0.79998168889431442"/>
  </sheetPr>
  <dimension ref="A1:L32"/>
  <sheetViews>
    <sheetView showGridLines="0" workbookViewId="0">
      <selection sqref="A1:XFD1048576"/>
    </sheetView>
  </sheetViews>
  <sheetFormatPr defaultRowHeight="15" x14ac:dyDescent="0.25"/>
  <cols>
    <col min="1" max="1" width="27" customWidth="1"/>
    <col min="2" max="2" width="16.5703125" customWidth="1"/>
    <col min="3" max="3" width="23.85546875" customWidth="1"/>
    <col min="4" max="4" width="12.85546875" customWidth="1"/>
    <col min="5" max="5" width="21.5703125" customWidth="1"/>
    <col min="6" max="6" width="11.140625" customWidth="1"/>
    <col min="7" max="7" width="16.140625" customWidth="1"/>
  </cols>
  <sheetData>
    <row r="1" spans="1:12" ht="39.950000000000003" customHeight="1" x14ac:dyDescent="0.25">
      <c r="A1" s="3"/>
      <c r="B1" s="3"/>
      <c r="C1" s="3"/>
      <c r="D1" s="3"/>
    </row>
    <row r="2" spans="1:12" ht="30" customHeight="1" x14ac:dyDescent="0.3">
      <c r="A2" s="1" t="s">
        <v>551</v>
      </c>
      <c r="B2" s="1"/>
      <c r="C2" s="1"/>
      <c r="D2" s="1"/>
      <c r="E2" s="1"/>
      <c r="F2" s="1"/>
      <c r="G2" s="1"/>
      <c r="H2" s="1"/>
      <c r="I2" s="1"/>
      <c r="J2" s="1"/>
      <c r="K2" s="1"/>
      <c r="L2" s="1"/>
    </row>
    <row r="3" spans="1:12" x14ac:dyDescent="0.25">
      <c r="A3" s="5" t="s">
        <v>514</v>
      </c>
      <c r="B3" s="2"/>
    </row>
    <row r="4" spans="1:12" x14ac:dyDescent="0.25">
      <c r="A4" s="5" t="s">
        <v>513</v>
      </c>
      <c r="B4" s="2"/>
    </row>
    <row r="5" spans="1:12" ht="45" x14ac:dyDescent="0.25">
      <c r="A5" s="15" t="s">
        <v>550</v>
      </c>
      <c r="B5" s="15"/>
      <c r="C5" s="15"/>
      <c r="D5" s="15"/>
      <c r="E5" s="15"/>
      <c r="F5" s="15"/>
      <c r="G5" s="15" t="s">
        <v>549</v>
      </c>
    </row>
    <row r="6" spans="1:12" ht="75" x14ac:dyDescent="0.25">
      <c r="A6" s="6" t="s">
        <v>510</v>
      </c>
      <c r="B6" s="7" t="s">
        <v>509</v>
      </c>
      <c r="C6" s="7" t="s">
        <v>548</v>
      </c>
      <c r="D6" s="7" t="s">
        <v>508</v>
      </c>
      <c r="E6" s="7" t="s">
        <v>507</v>
      </c>
      <c r="F6" s="7" t="s">
        <v>547</v>
      </c>
      <c r="G6" s="5"/>
    </row>
    <row r="7" spans="1:12" ht="30" x14ac:dyDescent="0.25">
      <c r="A7" s="2" t="s">
        <v>546</v>
      </c>
      <c r="B7" s="12">
        <v>45753612</v>
      </c>
      <c r="C7" s="27">
        <v>79.529056893220428</v>
      </c>
      <c r="D7" s="27">
        <v>81.59</v>
      </c>
      <c r="E7" s="26">
        <v>4931.0955329999997</v>
      </c>
      <c r="F7" s="12">
        <v>432</v>
      </c>
    </row>
    <row r="8" spans="1:12" ht="30" x14ac:dyDescent="0.25">
      <c r="A8" s="2" t="s">
        <v>545</v>
      </c>
      <c r="B8" s="12">
        <v>6048061</v>
      </c>
      <c r="C8" s="27">
        <v>10.512756618268032</v>
      </c>
      <c r="D8" s="27">
        <v>10.79</v>
      </c>
      <c r="E8" s="26">
        <v>651.82977400000004</v>
      </c>
      <c r="F8" s="12">
        <v>59</v>
      </c>
    </row>
    <row r="9" spans="1:12" x14ac:dyDescent="0.25">
      <c r="A9" s="2" t="s">
        <v>544</v>
      </c>
      <c r="B9" s="12">
        <v>1618199</v>
      </c>
      <c r="C9" s="27">
        <v>2.8127580470707407</v>
      </c>
      <c r="D9" s="27">
        <v>2.89</v>
      </c>
      <c r="E9" s="26">
        <v>174.401397</v>
      </c>
      <c r="F9" s="12">
        <v>32</v>
      </c>
    </row>
    <row r="10" spans="1:12" ht="30" x14ac:dyDescent="0.25">
      <c r="A10" s="2" t="s">
        <v>543</v>
      </c>
      <c r="B10" s="12">
        <v>1201693</v>
      </c>
      <c r="C10" s="27">
        <v>2.088786147969798</v>
      </c>
      <c r="D10" s="27">
        <v>2.14</v>
      </c>
      <c r="E10" s="26">
        <v>129.512463</v>
      </c>
      <c r="F10" s="12">
        <v>29</v>
      </c>
    </row>
    <row r="11" spans="1:12" ht="30" x14ac:dyDescent="0.25">
      <c r="A11" s="2" t="s">
        <v>542</v>
      </c>
      <c r="B11" s="12">
        <v>589755</v>
      </c>
      <c r="C11" s="27">
        <v>1.0251137975305908</v>
      </c>
      <c r="D11" s="27">
        <v>1.05</v>
      </c>
      <c r="E11" s="26">
        <v>63.560845</v>
      </c>
      <c r="F11" s="12">
        <v>2</v>
      </c>
    </row>
    <row r="12" spans="1:12" x14ac:dyDescent="0.25">
      <c r="A12" s="2" t="s">
        <v>541</v>
      </c>
      <c r="B12" s="12">
        <v>397676</v>
      </c>
      <c r="C12" s="27">
        <v>0.69124154021038442</v>
      </c>
      <c r="D12" s="27">
        <v>0.71</v>
      </c>
      <c r="E12" s="26">
        <v>42.859529999999999</v>
      </c>
      <c r="F12" s="12">
        <v>33</v>
      </c>
    </row>
    <row r="13" spans="1:12" ht="30" x14ac:dyDescent="0.25">
      <c r="A13" s="2" t="s">
        <v>540</v>
      </c>
      <c r="B13" s="12">
        <v>71788</v>
      </c>
      <c r="C13" s="27">
        <v>0.12478210324139009</v>
      </c>
      <c r="D13" s="27">
        <v>0.13</v>
      </c>
      <c r="E13" s="26">
        <v>7.7369510000000004</v>
      </c>
      <c r="F13" s="12">
        <v>1</v>
      </c>
    </row>
    <row r="14" spans="1:12" x14ac:dyDescent="0.25">
      <c r="A14" s="2" t="s">
        <v>539</v>
      </c>
      <c r="B14" s="12">
        <v>30575</v>
      </c>
      <c r="C14" s="27">
        <v>5.3145550880446597E-2</v>
      </c>
      <c r="D14" s="27">
        <v>0.05</v>
      </c>
      <c r="E14" s="26">
        <v>3.29522</v>
      </c>
      <c r="F14" s="12">
        <v>3</v>
      </c>
    </row>
    <row r="15" spans="1:12" x14ac:dyDescent="0.25">
      <c r="A15" s="2" t="s">
        <v>538</v>
      </c>
      <c r="B15" s="12">
        <v>27928</v>
      </c>
      <c r="C15" s="27">
        <v>4.8544528045433001E-2</v>
      </c>
      <c r="D15" s="27">
        <v>0.05</v>
      </c>
      <c r="E15" s="26">
        <v>3.0099399999999998</v>
      </c>
      <c r="F15" s="12">
        <v>2</v>
      </c>
    </row>
    <row r="16" spans="1:12" x14ac:dyDescent="0.25">
      <c r="A16" s="2" t="s">
        <v>537</v>
      </c>
      <c r="B16" s="12">
        <v>3368</v>
      </c>
      <c r="C16" s="27">
        <v>5.8542670601911002E-3</v>
      </c>
      <c r="D16" s="27">
        <v>0.01</v>
      </c>
      <c r="E16" s="26">
        <v>0.36298599999999998</v>
      </c>
      <c r="F16" s="12">
        <v>1</v>
      </c>
    </row>
    <row r="17" spans="1:7" x14ac:dyDescent="0.25">
      <c r="A17" s="2" t="s">
        <v>536</v>
      </c>
      <c r="B17" s="12">
        <v>1788031</v>
      </c>
      <c r="C17" s="27">
        <v>3.1079605065025646</v>
      </c>
      <c r="D17" s="27">
        <v>3.19</v>
      </c>
      <c r="E17" s="26">
        <v>192.70504099999999</v>
      </c>
      <c r="F17" s="12">
        <v>1</v>
      </c>
    </row>
    <row r="18" spans="1:7" x14ac:dyDescent="0.25">
      <c r="A18" s="22" t="s">
        <v>503</v>
      </c>
      <c r="B18" s="13">
        <v>57530686</v>
      </c>
      <c r="C18" s="25">
        <v>100</v>
      </c>
      <c r="D18" s="25">
        <v>102.6</v>
      </c>
      <c r="E18" s="24">
        <v>6200.3696799999998</v>
      </c>
      <c r="F18" s="13">
        <v>595</v>
      </c>
    </row>
    <row r="19" spans="1:7" x14ac:dyDescent="0.25">
      <c r="A19" s="5"/>
    </row>
    <row r="31" spans="1:7" x14ac:dyDescent="0.25">
      <c r="G31" s="5"/>
    </row>
    <row r="32" spans="1:7" x14ac:dyDescent="0.25">
      <c r="A32" s="5"/>
    </row>
  </sheetData>
  <pageMargins left="0.75" right="0.75" top="1" bottom="1" header="0.5" footer="0.5"/>
  <pageSetup orientation="portrait"/>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F219C-9356-4125-AEF7-715D67178F81}">
  <sheetPr>
    <tabColor theme="8" tint="0.79998168889431442"/>
  </sheetPr>
  <dimension ref="A1:L82"/>
  <sheetViews>
    <sheetView showGridLines="0" workbookViewId="0">
      <selection sqref="A1:XFD1048576"/>
    </sheetView>
  </sheetViews>
  <sheetFormatPr defaultRowHeight="15" x14ac:dyDescent="0.25"/>
  <cols>
    <col min="1" max="1" width="27" customWidth="1"/>
    <col min="2" max="2" width="16.140625" customWidth="1"/>
    <col min="3" max="3" width="16.5703125" customWidth="1"/>
    <col min="4" max="4" width="16.140625" customWidth="1"/>
    <col min="5" max="5" width="48.5703125" customWidth="1"/>
  </cols>
  <sheetData>
    <row r="1" spans="1:12" ht="39.950000000000003" customHeight="1" x14ac:dyDescent="0.25">
      <c r="A1" s="3"/>
      <c r="B1" s="3"/>
      <c r="C1" s="3"/>
      <c r="D1" s="3"/>
    </row>
    <row r="2" spans="1:12" ht="30" customHeight="1" x14ac:dyDescent="0.3">
      <c r="A2" s="1" t="s">
        <v>647</v>
      </c>
      <c r="B2" s="1"/>
      <c r="C2" s="1"/>
      <c r="D2" s="1"/>
      <c r="E2" s="1"/>
      <c r="F2" s="1"/>
      <c r="G2" s="1"/>
      <c r="H2" s="1"/>
      <c r="I2" s="1"/>
      <c r="J2" s="1"/>
      <c r="K2" s="1"/>
      <c r="L2" s="1"/>
    </row>
    <row r="3" spans="1:12" x14ac:dyDescent="0.25">
      <c r="A3" s="5" t="s">
        <v>514</v>
      </c>
      <c r="B3" s="2"/>
    </row>
    <row r="4" spans="1:12" x14ac:dyDescent="0.25">
      <c r="A4" s="5" t="s">
        <v>513</v>
      </c>
      <c r="B4" s="2"/>
    </row>
    <row r="5" spans="1:12" ht="15" customHeight="1" x14ac:dyDescent="0.25">
      <c r="A5" s="15" t="s">
        <v>646</v>
      </c>
      <c r="B5" s="15"/>
      <c r="C5" s="15"/>
      <c r="D5" s="15"/>
      <c r="E5" s="2"/>
    </row>
    <row r="6" spans="1:12" ht="45" x14ac:dyDescent="0.25">
      <c r="A6" s="6" t="s">
        <v>645</v>
      </c>
      <c r="B6" s="7" t="s">
        <v>644</v>
      </c>
      <c r="C6" s="7" t="s">
        <v>509</v>
      </c>
      <c r="D6" s="7" t="s">
        <v>508</v>
      </c>
      <c r="E6" s="2"/>
    </row>
    <row r="7" spans="1:12" x14ac:dyDescent="0.25">
      <c r="A7" s="22" t="s">
        <v>643</v>
      </c>
      <c r="B7" s="14" t="s">
        <v>642</v>
      </c>
      <c r="C7" s="13">
        <v>46182206</v>
      </c>
      <c r="D7" s="25">
        <v>82.36</v>
      </c>
      <c r="E7" s="10" t="s">
        <v>641</v>
      </c>
    </row>
    <row r="8" spans="1:12" x14ac:dyDescent="0.25">
      <c r="A8" s="2" t="s">
        <v>640</v>
      </c>
      <c r="B8" s="9" t="s">
        <v>639</v>
      </c>
      <c r="C8" s="12">
        <v>13205598</v>
      </c>
      <c r="D8" s="27">
        <v>23.55</v>
      </c>
      <c r="E8" s="2"/>
    </row>
    <row r="9" spans="1:12" x14ac:dyDescent="0.25">
      <c r="A9" s="2" t="s">
        <v>638</v>
      </c>
      <c r="B9" s="9" t="s">
        <v>637</v>
      </c>
      <c r="C9" s="12">
        <v>10924577</v>
      </c>
      <c r="D9" s="27">
        <v>19.48</v>
      </c>
      <c r="E9" s="5"/>
    </row>
    <row r="10" spans="1:12" x14ac:dyDescent="0.25">
      <c r="A10" s="2" t="s">
        <v>636</v>
      </c>
      <c r="B10" s="9" t="s">
        <v>635</v>
      </c>
      <c r="C10" s="12">
        <v>6448332</v>
      </c>
      <c r="D10" s="27">
        <v>11.5</v>
      </c>
    </row>
    <row r="11" spans="1:12" x14ac:dyDescent="0.25">
      <c r="A11" s="2" t="s">
        <v>634</v>
      </c>
      <c r="B11" s="9" t="s">
        <v>562</v>
      </c>
      <c r="C11" s="12">
        <v>3440945</v>
      </c>
      <c r="D11" s="27">
        <v>6.14</v>
      </c>
    </row>
    <row r="12" spans="1:12" x14ac:dyDescent="0.25">
      <c r="A12" s="2" t="s">
        <v>633</v>
      </c>
      <c r="B12" s="9" t="s">
        <v>568</v>
      </c>
      <c r="C12" s="12">
        <v>3165391</v>
      </c>
      <c r="D12" s="27">
        <v>5.64</v>
      </c>
    </row>
    <row r="13" spans="1:12" x14ac:dyDescent="0.25">
      <c r="A13" s="2" t="s">
        <v>632</v>
      </c>
      <c r="B13" s="9" t="s">
        <v>624</v>
      </c>
      <c r="C13" s="12">
        <v>1265437</v>
      </c>
      <c r="D13" s="27">
        <v>2.2599999999999998</v>
      </c>
    </row>
    <row r="14" spans="1:12" x14ac:dyDescent="0.25">
      <c r="A14" s="2" t="s">
        <v>631</v>
      </c>
      <c r="B14" s="9" t="s">
        <v>630</v>
      </c>
      <c r="C14" s="12">
        <v>1206254</v>
      </c>
      <c r="D14" s="27">
        <v>2.15</v>
      </c>
    </row>
    <row r="15" spans="1:12" x14ac:dyDescent="0.25">
      <c r="A15" s="2" t="s">
        <v>629</v>
      </c>
      <c r="B15" s="9" t="s">
        <v>606</v>
      </c>
      <c r="C15" s="12">
        <v>995005</v>
      </c>
      <c r="D15" s="27">
        <v>1.77</v>
      </c>
    </row>
    <row r="16" spans="1:12" x14ac:dyDescent="0.25">
      <c r="A16" s="2" t="s">
        <v>628</v>
      </c>
      <c r="B16" s="9" t="s">
        <v>606</v>
      </c>
      <c r="C16" s="12">
        <v>574343</v>
      </c>
      <c r="D16" s="27">
        <v>1.02</v>
      </c>
    </row>
    <row r="17" spans="1:4" x14ac:dyDescent="0.25">
      <c r="A17" s="2" t="s">
        <v>627</v>
      </c>
      <c r="B17" s="9" t="s">
        <v>560</v>
      </c>
      <c r="C17" s="12">
        <v>365307</v>
      </c>
      <c r="D17" s="27">
        <v>0.65</v>
      </c>
    </row>
    <row r="18" spans="1:4" x14ac:dyDescent="0.25">
      <c r="A18" s="2" t="s">
        <v>626</v>
      </c>
      <c r="B18" s="9" t="s">
        <v>560</v>
      </c>
      <c r="C18" s="12">
        <v>282909</v>
      </c>
      <c r="D18" s="27">
        <v>0.5</v>
      </c>
    </row>
    <row r="19" spans="1:4" x14ac:dyDescent="0.25">
      <c r="A19" s="2" t="s">
        <v>625</v>
      </c>
      <c r="B19" s="9" t="s">
        <v>624</v>
      </c>
      <c r="C19" s="12">
        <v>267126</v>
      </c>
      <c r="D19" s="27">
        <v>0.48</v>
      </c>
    </row>
    <row r="20" spans="1:4" x14ac:dyDescent="0.25">
      <c r="A20" s="2" t="s">
        <v>623</v>
      </c>
      <c r="B20" s="9" t="s">
        <v>554</v>
      </c>
      <c r="C20" s="12">
        <v>207199</v>
      </c>
      <c r="D20" s="27">
        <v>0.37</v>
      </c>
    </row>
    <row r="21" spans="1:4" x14ac:dyDescent="0.25">
      <c r="A21" s="2" t="s">
        <v>622</v>
      </c>
      <c r="B21" s="9" t="s">
        <v>564</v>
      </c>
      <c r="C21" s="12">
        <v>197039</v>
      </c>
      <c r="D21" s="27">
        <v>0.35</v>
      </c>
    </row>
    <row r="22" spans="1:4" x14ac:dyDescent="0.25">
      <c r="A22" s="2" t="s">
        <v>621</v>
      </c>
      <c r="B22" s="9" t="s">
        <v>554</v>
      </c>
      <c r="C22" s="12">
        <v>173868</v>
      </c>
      <c r="D22" s="27">
        <v>0.31</v>
      </c>
    </row>
    <row r="23" spans="1:4" x14ac:dyDescent="0.25">
      <c r="A23" s="2" t="s">
        <v>620</v>
      </c>
      <c r="B23" s="9" t="s">
        <v>619</v>
      </c>
      <c r="C23" s="12">
        <v>165777</v>
      </c>
      <c r="D23" s="27">
        <v>0.3</v>
      </c>
    </row>
    <row r="24" spans="1:4" x14ac:dyDescent="0.25">
      <c r="A24" s="2" t="s">
        <v>618</v>
      </c>
      <c r="B24" s="9" t="s">
        <v>552</v>
      </c>
      <c r="C24" s="12">
        <v>149316</v>
      </c>
      <c r="D24" s="27">
        <v>0.27</v>
      </c>
    </row>
    <row r="25" spans="1:4" x14ac:dyDescent="0.25">
      <c r="A25" s="2" t="s">
        <v>617</v>
      </c>
      <c r="B25" s="9" t="s">
        <v>554</v>
      </c>
      <c r="C25" s="12">
        <v>147970</v>
      </c>
      <c r="D25" s="27">
        <v>0.26</v>
      </c>
    </row>
    <row r="26" spans="1:4" x14ac:dyDescent="0.25">
      <c r="A26" s="2" t="s">
        <v>616</v>
      </c>
      <c r="B26" s="9" t="s">
        <v>568</v>
      </c>
      <c r="C26" s="12">
        <v>145042</v>
      </c>
      <c r="D26" s="27">
        <v>0.26</v>
      </c>
    </row>
    <row r="27" spans="1:4" x14ac:dyDescent="0.25">
      <c r="A27" s="2" t="s">
        <v>615</v>
      </c>
      <c r="B27" s="9" t="s">
        <v>556</v>
      </c>
      <c r="C27" s="12">
        <v>101700</v>
      </c>
      <c r="D27" s="27">
        <v>0.18</v>
      </c>
    </row>
    <row r="28" spans="1:4" x14ac:dyDescent="0.25">
      <c r="A28" s="2" t="s">
        <v>614</v>
      </c>
      <c r="B28" s="9" t="s">
        <v>613</v>
      </c>
      <c r="C28" s="12">
        <v>84356</v>
      </c>
      <c r="D28" s="27">
        <v>0.15</v>
      </c>
    </row>
    <row r="29" spans="1:4" x14ac:dyDescent="0.25">
      <c r="A29" s="2" t="s">
        <v>612</v>
      </c>
      <c r="B29" s="9" t="s">
        <v>554</v>
      </c>
      <c r="C29" s="12">
        <v>82527</v>
      </c>
      <c r="D29" s="27">
        <v>0.15</v>
      </c>
    </row>
    <row r="30" spans="1:4" x14ac:dyDescent="0.25">
      <c r="A30" s="2" t="s">
        <v>611</v>
      </c>
      <c r="B30" s="9" t="s">
        <v>610</v>
      </c>
      <c r="C30" s="12">
        <v>73600</v>
      </c>
      <c r="D30" s="27">
        <v>0.13</v>
      </c>
    </row>
    <row r="31" spans="1:4" x14ac:dyDescent="0.25">
      <c r="A31" s="2" t="s">
        <v>609</v>
      </c>
      <c r="B31" s="9" t="s">
        <v>552</v>
      </c>
      <c r="C31" s="12">
        <v>63082</v>
      </c>
      <c r="D31" s="27">
        <v>0.11</v>
      </c>
    </row>
    <row r="32" spans="1:4" x14ac:dyDescent="0.25">
      <c r="A32" s="2" t="s">
        <v>608</v>
      </c>
      <c r="B32" s="9" t="s">
        <v>552</v>
      </c>
      <c r="C32" s="12">
        <v>62410</v>
      </c>
      <c r="D32" s="27">
        <v>0.11</v>
      </c>
    </row>
    <row r="33" spans="1:4" x14ac:dyDescent="0.25">
      <c r="A33" s="2" t="s">
        <v>607</v>
      </c>
      <c r="B33" s="9" t="s">
        <v>606</v>
      </c>
      <c r="C33" s="12">
        <v>59471</v>
      </c>
      <c r="D33" s="27">
        <v>0.11</v>
      </c>
    </row>
    <row r="34" spans="1:4" x14ac:dyDescent="0.25">
      <c r="A34" s="2" t="s">
        <v>605</v>
      </c>
      <c r="B34" s="9" t="s">
        <v>554</v>
      </c>
      <c r="C34" s="12">
        <v>56284</v>
      </c>
      <c r="D34" s="27">
        <v>0.1</v>
      </c>
    </row>
    <row r="35" spans="1:4" x14ac:dyDescent="0.25">
      <c r="A35" s="2" t="s">
        <v>604</v>
      </c>
      <c r="B35" s="9" t="s">
        <v>554</v>
      </c>
      <c r="C35" s="12">
        <v>56305</v>
      </c>
      <c r="D35" s="27">
        <v>0.1</v>
      </c>
    </row>
    <row r="36" spans="1:4" x14ac:dyDescent="0.25">
      <c r="A36" s="2" t="s">
        <v>603</v>
      </c>
      <c r="B36" s="9" t="s">
        <v>556</v>
      </c>
      <c r="C36" s="12">
        <v>50000</v>
      </c>
      <c r="D36" s="27">
        <v>0.09</v>
      </c>
    </row>
    <row r="37" spans="1:4" x14ac:dyDescent="0.25">
      <c r="A37" s="2" t="s">
        <v>602</v>
      </c>
      <c r="B37" s="9" t="s">
        <v>556</v>
      </c>
      <c r="C37" s="12">
        <v>46524</v>
      </c>
      <c r="D37" s="27">
        <v>0.08</v>
      </c>
    </row>
    <row r="38" spans="1:4" x14ac:dyDescent="0.25">
      <c r="A38" s="2" t="s">
        <v>601</v>
      </c>
      <c r="B38" s="9" t="s">
        <v>560</v>
      </c>
      <c r="C38" s="12">
        <v>46769</v>
      </c>
      <c r="D38" s="27">
        <v>0.08</v>
      </c>
    </row>
    <row r="39" spans="1:4" x14ac:dyDescent="0.25">
      <c r="A39" s="2" t="s">
        <v>600</v>
      </c>
      <c r="B39" s="9" t="s">
        <v>560</v>
      </c>
      <c r="C39" s="12">
        <v>46795</v>
      </c>
      <c r="D39" s="27">
        <v>0.08</v>
      </c>
    </row>
    <row r="40" spans="1:4" x14ac:dyDescent="0.25">
      <c r="A40" s="2" t="s">
        <v>599</v>
      </c>
      <c r="B40" s="9" t="s">
        <v>560</v>
      </c>
      <c r="C40" s="12">
        <v>42619</v>
      </c>
      <c r="D40" s="27">
        <v>0.08</v>
      </c>
    </row>
    <row r="41" spans="1:4" x14ac:dyDescent="0.25">
      <c r="A41" s="2" t="s">
        <v>598</v>
      </c>
      <c r="B41" s="9" t="s">
        <v>554</v>
      </c>
      <c r="C41" s="12">
        <v>44041</v>
      </c>
      <c r="D41" s="27">
        <v>0.08</v>
      </c>
    </row>
    <row r="42" spans="1:4" x14ac:dyDescent="0.25">
      <c r="A42" s="2" t="s">
        <v>597</v>
      </c>
      <c r="B42" s="9" t="s">
        <v>552</v>
      </c>
      <c r="C42" s="12">
        <v>40472</v>
      </c>
      <c r="D42" s="27">
        <v>7.0000000000000007E-2</v>
      </c>
    </row>
    <row r="43" spans="1:4" x14ac:dyDescent="0.25">
      <c r="A43" s="2" t="s">
        <v>596</v>
      </c>
      <c r="B43" s="9" t="s">
        <v>560</v>
      </c>
      <c r="C43" s="12">
        <v>35372</v>
      </c>
      <c r="D43" s="27">
        <v>0.06</v>
      </c>
    </row>
    <row r="44" spans="1:4" x14ac:dyDescent="0.25">
      <c r="A44" s="2" t="s">
        <v>595</v>
      </c>
      <c r="B44" s="9" t="s">
        <v>560</v>
      </c>
      <c r="C44" s="12">
        <v>21780</v>
      </c>
      <c r="D44" s="27">
        <v>0.04</v>
      </c>
    </row>
    <row r="45" spans="1:4" x14ac:dyDescent="0.25">
      <c r="A45" s="2" t="s">
        <v>594</v>
      </c>
      <c r="B45" s="9" t="s">
        <v>554</v>
      </c>
      <c r="C45" s="12">
        <v>16914</v>
      </c>
      <c r="D45" s="27">
        <v>0.03</v>
      </c>
    </row>
    <row r="46" spans="1:4" x14ac:dyDescent="0.25">
      <c r="A46" s="2" t="s">
        <v>593</v>
      </c>
      <c r="B46" s="9" t="s">
        <v>560</v>
      </c>
      <c r="C46" s="12">
        <v>17375</v>
      </c>
      <c r="D46" s="27">
        <v>0.03</v>
      </c>
    </row>
    <row r="47" spans="1:4" x14ac:dyDescent="0.25">
      <c r="A47" s="2" t="s">
        <v>592</v>
      </c>
      <c r="B47" s="9" t="s">
        <v>554</v>
      </c>
      <c r="C47" s="12">
        <v>10399</v>
      </c>
      <c r="D47" s="27">
        <v>0.02</v>
      </c>
    </row>
    <row r="48" spans="1:4" x14ac:dyDescent="0.25">
      <c r="A48" s="2" t="s">
        <v>591</v>
      </c>
      <c r="B48" s="9" t="s">
        <v>554</v>
      </c>
      <c r="C48" s="12">
        <v>11462</v>
      </c>
      <c r="D48" s="27">
        <v>0.02</v>
      </c>
    </row>
    <row r="49" spans="1:4" x14ac:dyDescent="0.25">
      <c r="A49" s="2" t="s">
        <v>590</v>
      </c>
      <c r="B49" s="9" t="s">
        <v>552</v>
      </c>
      <c r="C49" s="12">
        <v>10042</v>
      </c>
      <c r="D49" s="27">
        <v>0.02</v>
      </c>
    </row>
    <row r="50" spans="1:4" x14ac:dyDescent="0.25">
      <c r="A50" s="2" t="s">
        <v>589</v>
      </c>
      <c r="B50" s="9" t="s">
        <v>552</v>
      </c>
      <c r="C50" s="12">
        <v>12356</v>
      </c>
      <c r="D50" s="27">
        <v>0.02</v>
      </c>
    </row>
    <row r="51" spans="1:4" x14ac:dyDescent="0.25">
      <c r="A51" s="2" t="s">
        <v>588</v>
      </c>
      <c r="B51" s="9" t="s">
        <v>564</v>
      </c>
      <c r="C51" s="12">
        <v>12366</v>
      </c>
      <c r="D51" s="27">
        <v>0.02</v>
      </c>
    </row>
    <row r="52" spans="1:4" x14ac:dyDescent="0.25">
      <c r="A52" s="2" t="s">
        <v>587</v>
      </c>
      <c r="B52" s="9" t="s">
        <v>556</v>
      </c>
      <c r="C52" s="12">
        <v>12600</v>
      </c>
      <c r="D52" s="27">
        <v>0.02</v>
      </c>
    </row>
    <row r="53" spans="1:4" x14ac:dyDescent="0.25">
      <c r="A53" s="2" t="s">
        <v>586</v>
      </c>
      <c r="B53" s="9" t="s">
        <v>554</v>
      </c>
      <c r="C53" s="12">
        <v>4868</v>
      </c>
      <c r="D53" s="27">
        <v>0.01</v>
      </c>
    </row>
    <row r="54" spans="1:4" x14ac:dyDescent="0.25">
      <c r="A54" s="2" t="s">
        <v>585</v>
      </c>
      <c r="B54" s="9" t="s">
        <v>554</v>
      </c>
      <c r="C54" s="12">
        <v>3602</v>
      </c>
      <c r="D54" s="27">
        <v>0.01</v>
      </c>
    </row>
    <row r="55" spans="1:4" x14ac:dyDescent="0.25">
      <c r="A55" s="2" t="s">
        <v>584</v>
      </c>
      <c r="B55" s="9" t="s">
        <v>554</v>
      </c>
      <c r="C55" s="12">
        <v>6933</v>
      </c>
      <c r="D55" s="27">
        <v>0.01</v>
      </c>
    </row>
    <row r="56" spans="1:4" x14ac:dyDescent="0.25">
      <c r="A56" s="2" t="s">
        <v>583</v>
      </c>
      <c r="B56" s="9" t="s">
        <v>556</v>
      </c>
      <c r="C56" s="12">
        <v>7083</v>
      </c>
      <c r="D56" s="27">
        <v>0.01</v>
      </c>
    </row>
    <row r="57" spans="1:4" x14ac:dyDescent="0.25">
      <c r="A57" s="2" t="s">
        <v>582</v>
      </c>
      <c r="B57" s="9" t="s">
        <v>556</v>
      </c>
      <c r="C57" s="12">
        <v>2934</v>
      </c>
      <c r="D57" s="27">
        <v>0.01</v>
      </c>
    </row>
    <row r="58" spans="1:4" x14ac:dyDescent="0.25">
      <c r="A58" s="2" t="s">
        <v>581</v>
      </c>
      <c r="B58" s="9" t="s">
        <v>556</v>
      </c>
      <c r="C58" s="12">
        <v>1016</v>
      </c>
      <c r="D58" s="27">
        <v>0</v>
      </c>
    </row>
    <row r="59" spans="1:4" x14ac:dyDescent="0.25">
      <c r="A59" s="2" t="s">
        <v>580</v>
      </c>
      <c r="B59" s="9" t="s">
        <v>554</v>
      </c>
      <c r="C59" s="12">
        <v>128</v>
      </c>
      <c r="D59" s="27">
        <v>0</v>
      </c>
    </row>
    <row r="60" spans="1:4" x14ac:dyDescent="0.25">
      <c r="A60" s="2" t="s">
        <v>579</v>
      </c>
      <c r="B60" s="9" t="s">
        <v>556</v>
      </c>
      <c r="C60" s="12">
        <v>15</v>
      </c>
      <c r="D60" s="27">
        <v>0</v>
      </c>
    </row>
    <row r="61" spans="1:4" x14ac:dyDescent="0.25">
      <c r="A61" s="2" t="s">
        <v>578</v>
      </c>
      <c r="B61" s="9" t="s">
        <v>556</v>
      </c>
      <c r="C61" s="12">
        <v>374</v>
      </c>
      <c r="D61" s="27">
        <v>0</v>
      </c>
    </row>
    <row r="62" spans="1:4" x14ac:dyDescent="0.25">
      <c r="A62" s="2" t="s">
        <v>577</v>
      </c>
      <c r="B62" s="9" t="s">
        <v>560</v>
      </c>
      <c r="C62" s="12">
        <v>2532</v>
      </c>
      <c r="D62" s="27">
        <v>0</v>
      </c>
    </row>
    <row r="63" spans="1:4" x14ac:dyDescent="0.25">
      <c r="A63" s="2" t="s">
        <v>576</v>
      </c>
      <c r="B63" s="9" t="s">
        <v>554</v>
      </c>
      <c r="C63" s="12">
        <v>339</v>
      </c>
      <c r="D63" s="27">
        <v>0</v>
      </c>
    </row>
    <row r="64" spans="1:4" x14ac:dyDescent="0.25">
      <c r="A64" s="2" t="s">
        <v>553</v>
      </c>
      <c r="B64" s="9" t="s">
        <v>575</v>
      </c>
      <c r="C64" s="12">
        <v>1707326</v>
      </c>
      <c r="D64" s="27">
        <v>3.07</v>
      </c>
    </row>
    <row r="65" spans="1:4" x14ac:dyDescent="0.25">
      <c r="A65" s="22" t="s">
        <v>574</v>
      </c>
      <c r="B65" s="14" t="s">
        <v>552</v>
      </c>
      <c r="C65" s="13">
        <v>2864599</v>
      </c>
      <c r="D65" s="25">
        <v>5.1100000000000003</v>
      </c>
    </row>
    <row r="66" spans="1:4" x14ac:dyDescent="0.25">
      <c r="A66" s="2" t="s">
        <v>573</v>
      </c>
      <c r="B66" s="9" t="s">
        <v>554</v>
      </c>
      <c r="C66" s="12">
        <v>11859</v>
      </c>
      <c r="D66" s="27">
        <v>0.02</v>
      </c>
    </row>
    <row r="67" spans="1:4" x14ac:dyDescent="0.25">
      <c r="A67" s="2" t="s">
        <v>553</v>
      </c>
      <c r="B67" s="9" t="s">
        <v>554</v>
      </c>
      <c r="C67" s="12">
        <v>2852740</v>
      </c>
      <c r="D67" s="27">
        <v>5.09</v>
      </c>
    </row>
    <row r="68" spans="1:4" x14ac:dyDescent="0.25">
      <c r="A68" s="22" t="s">
        <v>572</v>
      </c>
      <c r="B68" s="14" t="s">
        <v>571</v>
      </c>
      <c r="C68" s="13">
        <v>1441049</v>
      </c>
      <c r="D68" s="25">
        <v>2.57</v>
      </c>
    </row>
    <row r="69" spans="1:4" x14ac:dyDescent="0.25">
      <c r="A69" s="2" t="s">
        <v>570</v>
      </c>
      <c r="B69" s="9" t="s">
        <v>558</v>
      </c>
      <c r="C69" s="12">
        <v>1410561</v>
      </c>
      <c r="D69" s="27">
        <v>2.52</v>
      </c>
    </row>
    <row r="70" spans="1:4" x14ac:dyDescent="0.25">
      <c r="A70" s="2" t="s">
        <v>553</v>
      </c>
      <c r="B70" s="9" t="s">
        <v>566</v>
      </c>
      <c r="C70" s="12">
        <v>30488</v>
      </c>
      <c r="D70" s="27">
        <v>0.05</v>
      </c>
    </row>
    <row r="71" spans="1:4" x14ac:dyDescent="0.25">
      <c r="A71" s="22" t="s">
        <v>569</v>
      </c>
      <c r="B71" s="14" t="s">
        <v>568</v>
      </c>
      <c r="C71" s="13">
        <v>1423846</v>
      </c>
      <c r="D71" s="25">
        <v>2.54</v>
      </c>
    </row>
    <row r="72" spans="1:4" x14ac:dyDescent="0.25">
      <c r="A72" s="2" t="s">
        <v>567</v>
      </c>
      <c r="B72" s="9" t="s">
        <v>566</v>
      </c>
      <c r="C72" s="12">
        <v>1411258</v>
      </c>
      <c r="D72" s="27">
        <v>2.52</v>
      </c>
    </row>
    <row r="73" spans="1:4" x14ac:dyDescent="0.25">
      <c r="A73" s="2" t="s">
        <v>565</v>
      </c>
      <c r="B73" s="9" t="s">
        <v>564</v>
      </c>
      <c r="C73" s="12">
        <v>9257</v>
      </c>
      <c r="D73" s="27">
        <v>0.02</v>
      </c>
    </row>
    <row r="74" spans="1:4" x14ac:dyDescent="0.25">
      <c r="A74" s="2" t="s">
        <v>553</v>
      </c>
      <c r="B74" s="9" t="s">
        <v>552</v>
      </c>
      <c r="C74" s="12">
        <v>3331</v>
      </c>
      <c r="D74" s="27">
        <v>0</v>
      </c>
    </row>
    <row r="75" spans="1:4" x14ac:dyDescent="0.25">
      <c r="A75" s="22" t="s">
        <v>563</v>
      </c>
      <c r="B75" s="14" t="s">
        <v>562</v>
      </c>
      <c r="C75" s="13">
        <v>693971</v>
      </c>
      <c r="D75" s="25">
        <v>1.24</v>
      </c>
    </row>
    <row r="76" spans="1:4" x14ac:dyDescent="0.25">
      <c r="A76" s="2" t="s">
        <v>561</v>
      </c>
      <c r="B76" s="9" t="s">
        <v>560</v>
      </c>
      <c r="C76" s="12">
        <v>338053</v>
      </c>
      <c r="D76" s="27">
        <v>0.6</v>
      </c>
    </row>
    <row r="77" spans="1:4" x14ac:dyDescent="0.25">
      <c r="A77" s="2" t="s">
        <v>559</v>
      </c>
      <c r="B77" s="9" t="s">
        <v>558</v>
      </c>
      <c r="C77" s="12">
        <v>140718</v>
      </c>
      <c r="D77" s="27">
        <v>0.25</v>
      </c>
    </row>
    <row r="78" spans="1:4" x14ac:dyDescent="0.25">
      <c r="A78" s="2" t="s">
        <v>557</v>
      </c>
      <c r="B78" s="9" t="s">
        <v>556</v>
      </c>
      <c r="C78" s="12">
        <v>85000</v>
      </c>
      <c r="D78" s="27">
        <v>0.15</v>
      </c>
    </row>
    <row r="79" spans="1:4" x14ac:dyDescent="0.25">
      <c r="A79" s="2" t="s">
        <v>555</v>
      </c>
      <c r="B79" s="9" t="s">
        <v>554</v>
      </c>
      <c r="C79" s="12">
        <v>60582</v>
      </c>
      <c r="D79" s="27">
        <v>0.11</v>
      </c>
    </row>
    <row r="80" spans="1:4" x14ac:dyDescent="0.25">
      <c r="A80" s="2" t="s">
        <v>553</v>
      </c>
      <c r="B80" s="9" t="s">
        <v>552</v>
      </c>
      <c r="C80" s="12">
        <v>69618</v>
      </c>
      <c r="D80" s="27">
        <v>0.13</v>
      </c>
    </row>
    <row r="81" spans="1:1" x14ac:dyDescent="0.25">
      <c r="A81" s="5"/>
    </row>
    <row r="82" spans="1:1" x14ac:dyDescent="0.25">
      <c r="A82" s="5"/>
    </row>
  </sheetData>
  <pageMargins left="0.75" right="0.75" top="1" bottom="1" header="0.5" footer="0.5"/>
  <pageSetup orientation="portrait"/>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EF4A9-DE20-4E9E-B0B7-2FDF4B9AF1B4}">
  <sheetPr>
    <tabColor theme="8" tint="0.79998168889431442"/>
  </sheetPr>
  <dimension ref="A1:L23"/>
  <sheetViews>
    <sheetView showGridLines="0" workbookViewId="0">
      <selection sqref="A1:XFD1048576"/>
    </sheetView>
  </sheetViews>
  <sheetFormatPr defaultRowHeight="15" x14ac:dyDescent="0.25"/>
  <cols>
    <col min="1" max="1" width="27" customWidth="1"/>
    <col min="2" max="2" width="16.5703125" customWidth="1"/>
    <col min="3" max="3" width="22.42578125" customWidth="1"/>
    <col min="4" max="4" width="15.42578125" customWidth="1"/>
    <col min="5" max="5" width="21.5703125" customWidth="1"/>
    <col min="6" max="6" width="11.140625" customWidth="1"/>
    <col min="7" max="7" width="16.140625" customWidth="1"/>
  </cols>
  <sheetData>
    <row r="1" spans="1:12" ht="39.950000000000003" customHeight="1" x14ac:dyDescent="0.25">
      <c r="A1" s="3"/>
      <c r="B1" s="3"/>
      <c r="C1" s="3"/>
      <c r="D1" s="3"/>
    </row>
    <row r="2" spans="1:12" ht="30" customHeight="1" x14ac:dyDescent="0.3">
      <c r="A2" s="1" t="s">
        <v>654</v>
      </c>
      <c r="B2" s="1"/>
      <c r="C2" s="1"/>
      <c r="D2" s="1"/>
      <c r="E2" s="1"/>
      <c r="F2" s="1"/>
      <c r="G2" s="1"/>
      <c r="H2" s="1"/>
      <c r="I2" s="1"/>
      <c r="J2" s="1"/>
      <c r="K2" s="1"/>
      <c r="L2" s="1"/>
    </row>
    <row r="3" spans="1:12" x14ac:dyDescent="0.25">
      <c r="A3" s="5" t="s">
        <v>514</v>
      </c>
      <c r="B3" s="2"/>
    </row>
    <row r="4" spans="1:12" x14ac:dyDescent="0.25">
      <c r="A4" s="5" t="s">
        <v>513</v>
      </c>
      <c r="B4" s="2"/>
    </row>
    <row r="5" spans="1:12" ht="45" x14ac:dyDescent="0.25">
      <c r="A5" s="15" t="s">
        <v>653</v>
      </c>
      <c r="B5" s="15"/>
      <c r="C5" s="15"/>
      <c r="D5" s="15"/>
      <c r="E5" s="15"/>
      <c r="F5" s="15"/>
      <c r="G5" s="15" t="s">
        <v>652</v>
      </c>
    </row>
    <row r="6" spans="1:12" ht="75" x14ac:dyDescent="0.25">
      <c r="A6" s="6" t="s">
        <v>510</v>
      </c>
      <c r="B6" s="7" t="s">
        <v>509</v>
      </c>
      <c r="C6" s="7" t="s">
        <v>548</v>
      </c>
      <c r="D6" s="7" t="s">
        <v>508</v>
      </c>
      <c r="E6" s="7" t="s">
        <v>507</v>
      </c>
      <c r="F6" s="7" t="s">
        <v>547</v>
      </c>
      <c r="G6" s="5"/>
    </row>
    <row r="7" spans="1:12" x14ac:dyDescent="0.25">
      <c r="A7" s="5" t="s">
        <v>651</v>
      </c>
      <c r="B7" s="12">
        <v>50287968</v>
      </c>
      <c r="C7" s="27">
        <v>87.410687228725209</v>
      </c>
      <c r="D7" s="27">
        <v>89.68</v>
      </c>
      <c r="E7" s="26">
        <v>5419.7857510000003</v>
      </c>
      <c r="F7" s="12">
        <v>530</v>
      </c>
    </row>
    <row r="8" spans="1:12" x14ac:dyDescent="0.25">
      <c r="A8" s="5" t="s">
        <v>650</v>
      </c>
      <c r="B8" s="12">
        <v>6924390</v>
      </c>
      <c r="C8" s="27">
        <v>12.03599414754067</v>
      </c>
      <c r="D8" s="27">
        <v>12.35</v>
      </c>
      <c r="E8" s="26">
        <v>746.27613199999996</v>
      </c>
      <c r="F8" s="12">
        <v>39</v>
      </c>
    </row>
    <row r="9" spans="1:12" x14ac:dyDescent="0.25">
      <c r="A9" s="5" t="s">
        <v>649</v>
      </c>
      <c r="B9" s="12">
        <v>316298</v>
      </c>
      <c r="C9" s="27">
        <v>0.54979007203216734</v>
      </c>
      <c r="D9" s="27">
        <v>0.56000000000000005</v>
      </c>
      <c r="E9" s="26">
        <v>34.089016000000001</v>
      </c>
      <c r="F9" s="12">
        <v>25</v>
      </c>
    </row>
    <row r="10" spans="1:12" x14ac:dyDescent="0.25">
      <c r="A10" s="5" t="s">
        <v>648</v>
      </c>
      <c r="B10" s="12">
        <v>2030</v>
      </c>
      <c r="C10" s="27">
        <v>3.5285517019559998E-3</v>
      </c>
      <c r="D10" s="27">
        <v>0</v>
      </c>
      <c r="E10" s="26">
        <v>0.21878300000000001</v>
      </c>
      <c r="F10" s="12">
        <v>1</v>
      </c>
    </row>
    <row r="11" spans="1:12" x14ac:dyDescent="0.25">
      <c r="A11" s="10" t="s">
        <v>503</v>
      </c>
      <c r="B11" s="13">
        <v>57530686</v>
      </c>
      <c r="C11" s="25">
        <v>100</v>
      </c>
      <c r="D11" s="25">
        <v>102.59</v>
      </c>
      <c r="E11" s="24">
        <v>6200.3696819999996</v>
      </c>
      <c r="F11" s="13">
        <v>595</v>
      </c>
    </row>
    <row r="12" spans="1:12" x14ac:dyDescent="0.25">
      <c r="A12" s="5"/>
    </row>
    <row r="22" spans="1:7" x14ac:dyDescent="0.25">
      <c r="G22" s="5"/>
    </row>
    <row r="23" spans="1:7" x14ac:dyDescent="0.25">
      <c r="A23" s="5"/>
    </row>
  </sheetData>
  <pageMargins left="0.75" right="0.75" top="1" bottom="1" header="0.5" footer="0.5"/>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979F4-57D6-4292-BF68-106262827941}">
  <sheetPr>
    <tabColor theme="8" tint="0.79998168889431442"/>
  </sheetPr>
  <dimension ref="A1:L27"/>
  <sheetViews>
    <sheetView showGridLines="0" workbookViewId="0">
      <selection sqref="A1:XFD1048576"/>
    </sheetView>
  </sheetViews>
  <sheetFormatPr defaultRowHeight="15" x14ac:dyDescent="0.25"/>
  <cols>
    <col min="1" max="1" width="27" customWidth="1"/>
    <col min="2" max="2" width="16.5703125" customWidth="1"/>
    <col min="3" max="3" width="23.85546875" customWidth="1"/>
    <col min="4" max="4" width="12.85546875" customWidth="1"/>
    <col min="5" max="5" width="21.5703125" customWidth="1"/>
    <col min="6" max="6" width="11.140625" customWidth="1"/>
    <col min="7" max="7" width="16.140625" customWidth="1"/>
  </cols>
  <sheetData>
    <row r="1" spans="1:12" ht="39.950000000000003" customHeight="1" x14ac:dyDescent="0.25">
      <c r="A1" s="3"/>
      <c r="B1" s="3"/>
      <c r="C1" s="3"/>
      <c r="D1" s="3"/>
    </row>
    <row r="2" spans="1:12" ht="30" customHeight="1" x14ac:dyDescent="0.3">
      <c r="A2" s="1" t="s">
        <v>661</v>
      </c>
      <c r="B2" s="1"/>
      <c r="C2" s="1"/>
      <c r="D2" s="1"/>
      <c r="E2" s="1"/>
      <c r="F2" s="1"/>
      <c r="G2" s="1"/>
      <c r="H2" s="1"/>
      <c r="I2" s="1"/>
      <c r="J2" s="1"/>
      <c r="K2" s="1"/>
      <c r="L2" s="1"/>
    </row>
    <row r="3" spans="1:12" x14ac:dyDescent="0.25">
      <c r="A3" s="5" t="s">
        <v>514</v>
      </c>
      <c r="B3" s="2"/>
    </row>
    <row r="4" spans="1:12" x14ac:dyDescent="0.25">
      <c r="A4" s="5" t="s">
        <v>513</v>
      </c>
      <c r="B4" s="2"/>
    </row>
    <row r="5" spans="1:12" ht="45" x14ac:dyDescent="0.25">
      <c r="A5" s="15" t="s">
        <v>660</v>
      </c>
      <c r="B5" s="15"/>
      <c r="C5" s="15"/>
      <c r="D5" s="15"/>
      <c r="E5" s="15"/>
      <c r="F5" s="15"/>
      <c r="G5" s="15" t="s">
        <v>659</v>
      </c>
    </row>
    <row r="6" spans="1:12" ht="75" x14ac:dyDescent="0.25">
      <c r="A6" s="6" t="s">
        <v>510</v>
      </c>
      <c r="B6" s="7" t="s">
        <v>509</v>
      </c>
      <c r="C6" s="7" t="s">
        <v>548</v>
      </c>
      <c r="D6" s="7" t="s">
        <v>508</v>
      </c>
      <c r="E6" s="7" t="s">
        <v>507</v>
      </c>
      <c r="F6" s="7" t="s">
        <v>547</v>
      </c>
      <c r="G6" s="5"/>
    </row>
    <row r="7" spans="1:12" x14ac:dyDescent="0.25">
      <c r="A7" s="5" t="s">
        <v>658</v>
      </c>
      <c r="B7" s="12">
        <v>52225668</v>
      </c>
      <c r="C7" s="27">
        <v>90.778802811424839</v>
      </c>
      <c r="D7" s="27">
        <v>93.14</v>
      </c>
      <c r="E7" s="26">
        <v>5628.6213680000001</v>
      </c>
      <c r="F7" s="12">
        <v>566</v>
      </c>
    </row>
    <row r="8" spans="1:12" x14ac:dyDescent="0.25">
      <c r="A8" s="5" t="s">
        <v>657</v>
      </c>
      <c r="B8" s="12">
        <v>4697088</v>
      </c>
      <c r="C8" s="27">
        <v>8.1644915549937984</v>
      </c>
      <c r="D8" s="27">
        <v>8.3800000000000008</v>
      </c>
      <c r="E8" s="26">
        <v>506.22865899999999</v>
      </c>
      <c r="F8" s="12">
        <v>12</v>
      </c>
    </row>
    <row r="9" spans="1:12" x14ac:dyDescent="0.25">
      <c r="A9" s="5" t="s">
        <v>656</v>
      </c>
      <c r="B9" s="12">
        <v>593914</v>
      </c>
      <c r="C9" s="27">
        <v>1.0323429830125788</v>
      </c>
      <c r="D9" s="27">
        <v>1.06</v>
      </c>
      <c r="E9" s="26">
        <v>64.009080999999995</v>
      </c>
      <c r="F9" s="12">
        <v>13</v>
      </c>
    </row>
    <row r="10" spans="1:12" x14ac:dyDescent="0.25">
      <c r="A10" s="5" t="s">
        <v>655</v>
      </c>
      <c r="B10" s="12">
        <v>14016</v>
      </c>
      <c r="C10" s="27">
        <v>2.4362650568776401E-2</v>
      </c>
      <c r="D10" s="27">
        <v>0.02</v>
      </c>
      <c r="E10" s="26">
        <v>1.5105740000000001</v>
      </c>
      <c r="F10" s="12">
        <v>4</v>
      </c>
    </row>
    <row r="11" spans="1:12" x14ac:dyDescent="0.25">
      <c r="A11" s="10" t="s">
        <v>503</v>
      </c>
      <c r="B11" s="13">
        <v>57530686</v>
      </c>
      <c r="C11" s="25">
        <v>100</v>
      </c>
      <c r="D11" s="25">
        <v>102.6</v>
      </c>
      <c r="E11" s="24">
        <v>6200.3696819999996</v>
      </c>
      <c r="F11" s="13">
        <v>595</v>
      </c>
    </row>
    <row r="12" spans="1:12" x14ac:dyDescent="0.25">
      <c r="A12" s="5"/>
    </row>
    <row r="25" spans="1:7" x14ac:dyDescent="0.25">
      <c r="G25" s="5"/>
    </row>
    <row r="26" spans="1:7" x14ac:dyDescent="0.25">
      <c r="A26" s="5"/>
    </row>
    <row r="27" spans="1:7" x14ac:dyDescent="0.25">
      <c r="A27" s="5"/>
    </row>
  </sheetData>
  <pageMargins left="0.75" right="0.75" top="1" bottom="1" header="0.5" footer="0.5"/>
  <pageSetup orientation="portrait"/>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3F3C7-51F2-49AE-90E7-67B5A6A7EC78}">
  <sheetPr>
    <tabColor theme="8" tint="0.79998168889431442"/>
  </sheetPr>
  <dimension ref="A1:L29"/>
  <sheetViews>
    <sheetView showGridLines="0" workbookViewId="0">
      <selection sqref="A1:XFD1048576"/>
    </sheetView>
  </sheetViews>
  <sheetFormatPr defaultRowHeight="15" x14ac:dyDescent="0.25"/>
  <cols>
    <col min="1" max="1" width="27" customWidth="1"/>
    <col min="2" max="2" width="16.5703125" customWidth="1"/>
    <col min="3" max="3" width="22.42578125" customWidth="1"/>
    <col min="4" max="4" width="12.85546875" customWidth="1"/>
    <col min="5" max="5" width="21.5703125" customWidth="1"/>
    <col min="6" max="6" width="11.140625" customWidth="1"/>
    <col min="7" max="7" width="16.140625" customWidth="1"/>
  </cols>
  <sheetData>
    <row r="1" spans="1:12" ht="39.950000000000003" customHeight="1" x14ac:dyDescent="0.25">
      <c r="A1" s="3"/>
      <c r="B1" s="3"/>
      <c r="C1" s="3"/>
      <c r="D1" s="3"/>
    </row>
    <row r="2" spans="1:12" ht="30" customHeight="1" x14ac:dyDescent="0.3">
      <c r="A2" s="1" t="s">
        <v>669</v>
      </c>
      <c r="B2" s="1"/>
      <c r="C2" s="1"/>
      <c r="D2" s="1"/>
      <c r="E2" s="1"/>
      <c r="F2" s="1"/>
      <c r="G2" s="1"/>
      <c r="H2" s="1"/>
      <c r="I2" s="1"/>
      <c r="J2" s="1"/>
      <c r="K2" s="1"/>
      <c r="L2" s="1"/>
    </row>
    <row r="3" spans="1:12" x14ac:dyDescent="0.25">
      <c r="A3" s="5" t="s">
        <v>514</v>
      </c>
      <c r="B3" s="2"/>
    </row>
    <row r="4" spans="1:12" x14ac:dyDescent="0.25">
      <c r="A4" s="5" t="s">
        <v>513</v>
      </c>
      <c r="B4" s="2"/>
    </row>
    <row r="5" spans="1:12" ht="60" x14ac:dyDescent="0.25">
      <c r="A5" s="15" t="s">
        <v>668</v>
      </c>
      <c r="B5" s="15"/>
      <c r="C5" s="15"/>
      <c r="D5" s="15"/>
      <c r="E5" s="15"/>
      <c r="F5" s="15"/>
      <c r="G5" s="15" t="s">
        <v>667</v>
      </c>
    </row>
    <row r="6" spans="1:12" ht="75" x14ac:dyDescent="0.25">
      <c r="A6" s="6" t="s">
        <v>510</v>
      </c>
      <c r="B6" s="7" t="s">
        <v>509</v>
      </c>
      <c r="C6" s="7" t="s">
        <v>548</v>
      </c>
      <c r="D6" s="7" t="s">
        <v>508</v>
      </c>
      <c r="E6" s="7" t="s">
        <v>507</v>
      </c>
      <c r="F6" s="7" t="s">
        <v>547</v>
      </c>
      <c r="G6" s="5"/>
    </row>
    <row r="7" spans="1:12" x14ac:dyDescent="0.25">
      <c r="A7" s="5" t="s">
        <v>666</v>
      </c>
      <c r="B7" s="12">
        <v>31575068</v>
      </c>
      <c r="C7" s="27">
        <v>54.883871887083011</v>
      </c>
      <c r="D7" s="27">
        <v>56.31</v>
      </c>
      <c r="E7" s="26">
        <v>3403.0029530000002</v>
      </c>
      <c r="F7" s="12">
        <v>246</v>
      </c>
    </row>
    <row r="8" spans="1:12" x14ac:dyDescent="0.25">
      <c r="A8" s="5" t="s">
        <v>665</v>
      </c>
      <c r="B8" s="12">
        <v>11225416</v>
      </c>
      <c r="C8" s="27">
        <v>19.51204962165756</v>
      </c>
      <c r="D8" s="27">
        <v>20.02</v>
      </c>
      <c r="E8" s="26">
        <v>1209.819209</v>
      </c>
      <c r="F8" s="12">
        <v>243</v>
      </c>
    </row>
    <row r="9" spans="1:12" x14ac:dyDescent="0.25">
      <c r="A9" s="5" t="s">
        <v>664</v>
      </c>
      <c r="B9" s="12">
        <v>5056159</v>
      </c>
      <c r="C9" s="27">
        <v>8.7886297757687082</v>
      </c>
      <c r="D9" s="27">
        <v>9.02</v>
      </c>
      <c r="E9" s="26">
        <v>544.92753600000003</v>
      </c>
      <c r="F9" s="12">
        <v>63</v>
      </c>
    </row>
    <row r="10" spans="1:12" x14ac:dyDescent="0.25">
      <c r="A10" s="5" t="s">
        <v>663</v>
      </c>
      <c r="B10" s="12">
        <v>4083909</v>
      </c>
      <c r="C10" s="27">
        <v>7.0986620948688151</v>
      </c>
      <c r="D10" s="27">
        <v>7.28</v>
      </c>
      <c r="E10" s="26">
        <v>440.14329199999997</v>
      </c>
      <c r="F10" s="12">
        <v>48</v>
      </c>
    </row>
    <row r="11" spans="1:12" x14ac:dyDescent="0.25">
      <c r="A11" s="5" t="s">
        <v>662</v>
      </c>
      <c r="B11" s="12">
        <v>288136</v>
      </c>
      <c r="C11" s="27">
        <v>0.5008388045294645</v>
      </c>
      <c r="D11" s="27">
        <v>0.51</v>
      </c>
      <c r="E11" s="26">
        <v>31.053857000000001</v>
      </c>
      <c r="F11" s="12">
        <v>10</v>
      </c>
    </row>
    <row r="12" spans="1:12" x14ac:dyDescent="0.25">
      <c r="A12" s="10" t="s">
        <v>536</v>
      </c>
      <c r="B12" s="13">
        <v>3513967</v>
      </c>
      <c r="C12" s="25">
        <v>6.1079873095898769</v>
      </c>
      <c r="D12" s="25">
        <v>6.27</v>
      </c>
      <c r="E12" s="24">
        <v>378.71779299999997</v>
      </c>
      <c r="F12" s="13">
        <v>77</v>
      </c>
    </row>
    <row r="13" spans="1:12" x14ac:dyDescent="0.25">
      <c r="A13" s="10" t="s">
        <v>503</v>
      </c>
      <c r="B13" s="13">
        <v>55742655</v>
      </c>
      <c r="C13" s="25">
        <v>96.892039493497435</v>
      </c>
      <c r="D13" s="25">
        <v>99.41</v>
      </c>
      <c r="E13" s="24">
        <v>6007.66464</v>
      </c>
      <c r="F13" s="13">
        <v>687</v>
      </c>
    </row>
    <row r="14" spans="1:12" x14ac:dyDescent="0.25">
      <c r="A14" s="5"/>
    </row>
    <row r="28" spans="1:7" x14ac:dyDescent="0.25">
      <c r="G28" s="5"/>
    </row>
    <row r="29" spans="1:7" x14ac:dyDescent="0.25">
      <c r="A29" s="5"/>
    </row>
  </sheetData>
  <pageMargins left="0.75" right="0.75" top="1" bottom="1" header="0.5" footer="0.5"/>
  <pageSetup orientation="portrait"/>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110E6-704B-4BB6-B41D-10DE8DD807E4}">
  <sheetPr>
    <tabColor theme="8" tint="0.79998168889431442"/>
  </sheetPr>
  <dimension ref="A1:L13"/>
  <sheetViews>
    <sheetView showGridLines="0" workbookViewId="0">
      <selection sqref="A1:XFD1048576"/>
    </sheetView>
  </sheetViews>
  <sheetFormatPr defaultRowHeight="15" x14ac:dyDescent="0.25"/>
  <cols>
    <col min="1" max="1" width="43.5703125" customWidth="1"/>
    <col min="2" max="3" width="19.28515625" customWidth="1"/>
    <col min="4" max="6" width="16.140625" customWidth="1"/>
    <col min="7" max="7" width="44.85546875" customWidth="1"/>
    <col min="8" max="9" width="19.28515625" customWidth="1"/>
    <col min="10" max="10" width="15.85546875" customWidth="1"/>
    <col min="11" max="12" width="16.140625" customWidth="1"/>
  </cols>
  <sheetData>
    <row r="1" spans="1:12" ht="39.950000000000003" customHeight="1" x14ac:dyDescent="0.25">
      <c r="A1" s="3"/>
      <c r="B1" s="3"/>
      <c r="C1" s="3"/>
      <c r="D1" s="3"/>
    </row>
    <row r="2" spans="1:12" ht="30" customHeight="1" x14ac:dyDescent="0.3">
      <c r="A2" s="1" t="s">
        <v>684</v>
      </c>
      <c r="B2" s="1"/>
      <c r="C2" s="1"/>
      <c r="D2" s="1"/>
      <c r="E2" s="1"/>
      <c r="F2" s="1"/>
      <c r="G2" s="1"/>
      <c r="H2" s="1"/>
      <c r="I2" s="1"/>
      <c r="J2" s="1"/>
      <c r="K2" s="1"/>
      <c r="L2" s="1"/>
    </row>
    <row r="3" spans="1:12" x14ac:dyDescent="0.25">
      <c r="A3" s="5" t="s">
        <v>514</v>
      </c>
      <c r="B3" s="2"/>
    </row>
    <row r="4" spans="1:12" x14ac:dyDescent="0.25">
      <c r="A4" s="5" t="s">
        <v>513</v>
      </c>
      <c r="B4" s="2"/>
    </row>
    <row r="5" spans="1:12" x14ac:dyDescent="0.25">
      <c r="A5" s="15" t="s">
        <v>683</v>
      </c>
      <c r="B5" s="15"/>
      <c r="C5" s="15"/>
      <c r="D5" s="15"/>
      <c r="E5" s="15"/>
      <c r="F5" s="15"/>
      <c r="G5" s="15" t="s">
        <v>682</v>
      </c>
      <c r="H5" s="15"/>
      <c r="I5" s="15"/>
      <c r="J5" s="15"/>
      <c r="K5" s="15"/>
      <c r="L5" s="15"/>
    </row>
    <row r="6" spans="1:12" ht="30" x14ac:dyDescent="0.25">
      <c r="A6" s="6" t="s">
        <v>681</v>
      </c>
      <c r="B6" s="6" t="s">
        <v>523</v>
      </c>
      <c r="C6" s="7" t="s">
        <v>509</v>
      </c>
      <c r="D6" s="7" t="s">
        <v>679</v>
      </c>
      <c r="E6" s="29" t="s">
        <v>522</v>
      </c>
      <c r="F6" s="6" t="s">
        <v>521</v>
      </c>
      <c r="G6" s="6" t="s">
        <v>680</v>
      </c>
      <c r="H6" s="6" t="s">
        <v>523</v>
      </c>
      <c r="I6" s="7" t="s">
        <v>509</v>
      </c>
      <c r="J6" s="7" t="s">
        <v>679</v>
      </c>
      <c r="K6" s="29" t="s">
        <v>522</v>
      </c>
      <c r="L6" s="6" t="s">
        <v>521</v>
      </c>
    </row>
    <row r="7" spans="1:12" x14ac:dyDescent="0.25">
      <c r="A7" s="5" t="s">
        <v>678</v>
      </c>
      <c r="B7" s="9">
        <v>4026996</v>
      </c>
      <c r="C7" s="12">
        <v>880260</v>
      </c>
      <c r="D7" s="12">
        <v>566847</v>
      </c>
      <c r="E7" s="28">
        <v>45747</v>
      </c>
      <c r="F7" s="5" t="s">
        <v>41</v>
      </c>
      <c r="G7" s="5" t="s">
        <v>677</v>
      </c>
      <c r="H7" s="9">
        <v>4539004</v>
      </c>
      <c r="I7" s="12">
        <v>700956</v>
      </c>
      <c r="J7" s="12">
        <v>-1336165</v>
      </c>
      <c r="K7" s="28">
        <v>45747</v>
      </c>
      <c r="L7" s="5" t="s">
        <v>41</v>
      </c>
    </row>
    <row r="8" spans="1:12" x14ac:dyDescent="0.25">
      <c r="A8" s="5" t="s">
        <v>676</v>
      </c>
      <c r="B8" s="9">
        <v>4135463</v>
      </c>
      <c r="C8" s="12">
        <v>606765</v>
      </c>
      <c r="D8" s="12">
        <v>534013</v>
      </c>
      <c r="E8" s="28">
        <v>45747</v>
      </c>
      <c r="F8" s="5" t="s">
        <v>41</v>
      </c>
      <c r="G8" s="5" t="s">
        <v>675</v>
      </c>
      <c r="H8" s="9">
        <v>4677902</v>
      </c>
      <c r="I8" s="12">
        <v>0</v>
      </c>
      <c r="J8" s="12">
        <v>-534279</v>
      </c>
      <c r="K8" s="28">
        <v>45747</v>
      </c>
      <c r="L8" s="5" t="s">
        <v>41</v>
      </c>
    </row>
    <row r="9" spans="1:12" x14ac:dyDescent="0.25">
      <c r="A9" s="5" t="s">
        <v>674</v>
      </c>
      <c r="B9" s="9">
        <v>4252195</v>
      </c>
      <c r="C9" s="12">
        <v>924958</v>
      </c>
      <c r="D9" s="12">
        <v>476202</v>
      </c>
      <c r="E9" s="28">
        <v>45747</v>
      </c>
      <c r="F9" s="5" t="s">
        <v>41</v>
      </c>
      <c r="G9" s="5" t="s">
        <v>673</v>
      </c>
      <c r="H9" s="9">
        <v>4235024</v>
      </c>
      <c r="I9" s="12">
        <v>0</v>
      </c>
      <c r="J9" s="12">
        <v>-400123</v>
      </c>
      <c r="K9" s="28">
        <v>45565</v>
      </c>
      <c r="L9" s="5" t="s">
        <v>41</v>
      </c>
    </row>
    <row r="10" spans="1:12" x14ac:dyDescent="0.25">
      <c r="A10" s="5" t="s">
        <v>672</v>
      </c>
      <c r="B10" s="9">
        <v>4251390</v>
      </c>
      <c r="C10" s="12">
        <v>516131</v>
      </c>
      <c r="D10" s="12">
        <v>458988</v>
      </c>
      <c r="E10" s="28">
        <v>45747</v>
      </c>
      <c r="F10" s="5" t="s">
        <v>41</v>
      </c>
      <c r="G10" s="5" t="s">
        <v>518</v>
      </c>
      <c r="H10" s="9">
        <v>109776</v>
      </c>
      <c r="I10" s="12">
        <v>5169024</v>
      </c>
      <c r="J10" s="12">
        <v>-308550</v>
      </c>
      <c r="K10" s="28">
        <v>45747</v>
      </c>
      <c r="L10" s="5" t="s">
        <v>41</v>
      </c>
    </row>
    <row r="11" spans="1:12" x14ac:dyDescent="0.25">
      <c r="A11" s="5" t="s">
        <v>671</v>
      </c>
      <c r="B11" s="9">
        <v>4156268</v>
      </c>
      <c r="C11" s="12">
        <v>1115022</v>
      </c>
      <c r="D11" s="12">
        <v>257612</v>
      </c>
      <c r="E11" s="28">
        <v>45747</v>
      </c>
      <c r="F11" s="5" t="s">
        <v>41</v>
      </c>
      <c r="G11" s="5" t="s">
        <v>670</v>
      </c>
      <c r="H11" s="9">
        <v>4139922</v>
      </c>
      <c r="I11" s="12">
        <v>0</v>
      </c>
      <c r="J11" s="12">
        <v>-297000</v>
      </c>
      <c r="K11" s="28">
        <v>45747</v>
      </c>
      <c r="L11" s="5" t="s">
        <v>41</v>
      </c>
    </row>
    <row r="12" spans="1:12" x14ac:dyDescent="0.25">
      <c r="A12" s="5"/>
      <c r="G12" s="5"/>
    </row>
    <row r="13" spans="1:12" x14ac:dyDescent="0.25">
      <c r="A13" s="5"/>
    </row>
  </sheetData>
  <pageMargins left="0.75" right="0.75" top="1" bottom="1" header="0.5" footer="0.5"/>
  <pageSetup orientation="portrait"/>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EAEB6-9B68-4123-AF61-71772D2A6E9C}">
  <sheetPr>
    <tabColor theme="8" tint="0.79998168889431442"/>
  </sheetPr>
  <dimension ref="A1:L33"/>
  <sheetViews>
    <sheetView showGridLines="0" workbookViewId="0">
      <selection sqref="A1:XFD1048576"/>
    </sheetView>
  </sheetViews>
  <sheetFormatPr defaultRowHeight="15" x14ac:dyDescent="0.25"/>
  <cols>
    <col min="1" max="1" width="27" customWidth="1"/>
    <col min="2" max="2" width="16.140625" customWidth="1"/>
    <col min="3" max="3" width="16.5703125" customWidth="1"/>
    <col min="4" max="4" width="22" customWidth="1"/>
    <col min="5" max="5" width="16.140625" customWidth="1"/>
    <col min="6" max="6" width="19.28515625" customWidth="1"/>
  </cols>
  <sheetData>
    <row r="1" spans="1:12" ht="39.950000000000003" customHeight="1" x14ac:dyDescent="0.25">
      <c r="A1" s="3"/>
      <c r="B1" s="3"/>
      <c r="C1" s="3"/>
      <c r="D1" s="3"/>
    </row>
    <row r="2" spans="1:12" ht="30" customHeight="1" x14ac:dyDescent="0.3">
      <c r="A2" s="1" t="s">
        <v>698</v>
      </c>
      <c r="B2" s="1"/>
      <c r="C2" s="1"/>
      <c r="D2" s="1"/>
      <c r="E2" s="1"/>
      <c r="F2" s="1"/>
      <c r="G2" s="1"/>
      <c r="H2" s="1"/>
      <c r="I2" s="1"/>
      <c r="J2" s="1"/>
      <c r="K2" s="1"/>
      <c r="L2" s="1"/>
    </row>
    <row r="3" spans="1:12" x14ac:dyDescent="0.25">
      <c r="A3" s="5" t="s">
        <v>514</v>
      </c>
      <c r="B3" s="2"/>
    </row>
    <row r="4" spans="1:12" x14ac:dyDescent="0.25">
      <c r="A4" s="5" t="s">
        <v>513</v>
      </c>
      <c r="B4" s="2"/>
    </row>
    <row r="5" spans="1:12" x14ac:dyDescent="0.25">
      <c r="A5" s="5"/>
    </row>
    <row r="6" spans="1:12" x14ac:dyDescent="0.25">
      <c r="A6" s="15" t="s">
        <v>506</v>
      </c>
      <c r="B6" s="15"/>
      <c r="C6" s="15"/>
      <c r="D6" s="15" t="s">
        <v>505</v>
      </c>
      <c r="E6" s="15"/>
      <c r="F6" s="15"/>
    </row>
    <row r="7" spans="1:12" ht="30" x14ac:dyDescent="0.25">
      <c r="A7" s="6" t="s">
        <v>691</v>
      </c>
      <c r="B7" s="7" t="s">
        <v>644</v>
      </c>
      <c r="C7" s="7" t="s">
        <v>509</v>
      </c>
      <c r="D7" s="6" t="s">
        <v>691</v>
      </c>
      <c r="E7" s="7" t="s">
        <v>644</v>
      </c>
      <c r="F7" s="7" t="s">
        <v>509</v>
      </c>
    </row>
    <row r="8" spans="1:12" x14ac:dyDescent="0.25">
      <c r="A8" s="5" t="s">
        <v>690</v>
      </c>
      <c r="B8" s="9" t="s">
        <v>697</v>
      </c>
      <c r="C8" s="12">
        <v>56176984</v>
      </c>
      <c r="D8" s="5" t="s">
        <v>690</v>
      </c>
      <c r="E8" s="9" t="s">
        <v>558</v>
      </c>
      <c r="F8" s="12">
        <v>1622806</v>
      </c>
    </row>
    <row r="9" spans="1:12" x14ac:dyDescent="0.25">
      <c r="A9" s="5" t="s">
        <v>689</v>
      </c>
      <c r="B9" s="9" t="s">
        <v>696</v>
      </c>
      <c r="C9" s="12">
        <v>1154683</v>
      </c>
      <c r="D9" s="5" t="s">
        <v>689</v>
      </c>
      <c r="E9" s="9" t="s">
        <v>556</v>
      </c>
      <c r="F9" s="12">
        <v>17877</v>
      </c>
    </row>
    <row r="10" spans="1:12" x14ac:dyDescent="0.25">
      <c r="A10" s="5" t="s">
        <v>688</v>
      </c>
      <c r="B10" s="9" t="s">
        <v>695</v>
      </c>
      <c r="C10" s="12">
        <v>5699164</v>
      </c>
      <c r="D10" s="5" t="s">
        <v>688</v>
      </c>
      <c r="E10" s="9" t="s">
        <v>554</v>
      </c>
      <c r="F10" s="12">
        <v>1982</v>
      </c>
    </row>
    <row r="11" spans="1:12" x14ac:dyDescent="0.25">
      <c r="A11" s="5" t="s">
        <v>687</v>
      </c>
      <c r="B11" s="9" t="s">
        <v>694</v>
      </c>
      <c r="C11" s="12">
        <v>-3880578</v>
      </c>
      <c r="D11" s="5" t="s">
        <v>687</v>
      </c>
      <c r="E11" s="9" t="s">
        <v>624</v>
      </c>
      <c r="F11" s="12">
        <v>-293768</v>
      </c>
    </row>
    <row r="12" spans="1:12" x14ac:dyDescent="0.25">
      <c r="A12" s="5" t="s">
        <v>686</v>
      </c>
      <c r="B12" s="9" t="s">
        <v>693</v>
      </c>
      <c r="C12" s="12">
        <v>-2051112</v>
      </c>
      <c r="D12" s="5" t="s">
        <v>686</v>
      </c>
      <c r="E12" s="9"/>
      <c r="F12" s="9"/>
    </row>
    <row r="13" spans="1:12" x14ac:dyDescent="0.25">
      <c r="A13" s="15" t="s">
        <v>692</v>
      </c>
      <c r="B13" s="15"/>
      <c r="C13" s="15"/>
    </row>
    <row r="14" spans="1:12" ht="30" x14ac:dyDescent="0.25">
      <c r="A14" s="6" t="s">
        <v>691</v>
      </c>
      <c r="B14" s="7" t="s">
        <v>644</v>
      </c>
      <c r="C14" s="7" t="s">
        <v>509</v>
      </c>
    </row>
    <row r="15" spans="1:12" x14ac:dyDescent="0.25">
      <c r="A15" s="5" t="s">
        <v>690</v>
      </c>
      <c r="B15" s="9" t="s">
        <v>554</v>
      </c>
      <c r="C15" s="12">
        <v>64844</v>
      </c>
    </row>
    <row r="16" spans="1:12" x14ac:dyDescent="0.25">
      <c r="A16" s="5" t="s">
        <v>689</v>
      </c>
      <c r="B16" s="9"/>
      <c r="C16" s="9"/>
    </row>
    <row r="17" spans="1:6" x14ac:dyDescent="0.25">
      <c r="A17" s="5" t="s">
        <v>688</v>
      </c>
      <c r="B17" s="9" t="s">
        <v>556</v>
      </c>
      <c r="C17" s="12">
        <v>1056</v>
      </c>
    </row>
    <row r="18" spans="1:6" x14ac:dyDescent="0.25">
      <c r="A18" s="5" t="s">
        <v>687</v>
      </c>
      <c r="B18" s="9" t="s">
        <v>556</v>
      </c>
      <c r="C18" s="12">
        <v>-1128</v>
      </c>
    </row>
    <row r="19" spans="1:6" x14ac:dyDescent="0.25">
      <c r="A19" s="5" t="s">
        <v>686</v>
      </c>
      <c r="B19" s="9"/>
      <c r="C19" s="9"/>
    </row>
    <row r="20" spans="1:6" x14ac:dyDescent="0.25">
      <c r="A20" s="5"/>
    </row>
    <row r="21" spans="1:6" x14ac:dyDescent="0.25">
      <c r="A21" s="5"/>
    </row>
    <row r="22" spans="1:6" x14ac:dyDescent="0.25">
      <c r="A22" s="5"/>
    </row>
    <row r="23" spans="1:6" x14ac:dyDescent="0.25">
      <c r="A23" s="5"/>
    </row>
    <row r="24" spans="1:6" x14ac:dyDescent="0.25">
      <c r="A24" s="5"/>
    </row>
    <row r="25" spans="1:6" ht="15" customHeight="1" x14ac:dyDescent="0.25">
      <c r="A25" s="2" t="s">
        <v>685</v>
      </c>
      <c r="B25" s="2"/>
      <c r="C25" s="2"/>
      <c r="D25" s="2"/>
      <c r="E25" s="2"/>
      <c r="F25" s="2"/>
    </row>
    <row r="26" spans="1:6" x14ac:dyDescent="0.25">
      <c r="A26" s="2"/>
      <c r="B26" s="2"/>
      <c r="C26" s="2"/>
      <c r="D26" s="2"/>
      <c r="E26" s="2"/>
      <c r="F26" s="2"/>
    </row>
    <row r="27" spans="1:6" x14ac:dyDescent="0.25">
      <c r="A27" s="2"/>
      <c r="B27" s="2"/>
      <c r="C27" s="2"/>
      <c r="D27" s="2"/>
      <c r="E27" s="2"/>
      <c r="F27" s="2"/>
    </row>
    <row r="28" spans="1:6" x14ac:dyDescent="0.25">
      <c r="A28" s="2"/>
      <c r="B28" s="2"/>
      <c r="C28" s="2"/>
      <c r="D28" s="2"/>
      <c r="E28" s="2"/>
      <c r="F28" s="2"/>
    </row>
    <row r="29" spans="1:6" x14ac:dyDescent="0.25">
      <c r="A29" s="2"/>
      <c r="B29" s="2"/>
      <c r="C29" s="2"/>
      <c r="D29" s="2"/>
      <c r="E29" s="2"/>
      <c r="F29" s="2"/>
    </row>
    <row r="30" spans="1:6" x14ac:dyDescent="0.25">
      <c r="A30" s="2"/>
      <c r="B30" s="2"/>
      <c r="C30" s="2"/>
      <c r="D30" s="2"/>
      <c r="E30" s="2"/>
      <c r="F30" s="2"/>
    </row>
    <row r="31" spans="1:6" x14ac:dyDescent="0.25">
      <c r="A31" s="2"/>
      <c r="B31" s="2"/>
      <c r="C31" s="2"/>
      <c r="D31" s="2"/>
      <c r="E31" s="2"/>
      <c r="F31" s="2"/>
    </row>
    <row r="32" spans="1:6" x14ac:dyDescent="0.25">
      <c r="A32" s="2"/>
      <c r="B32" s="2"/>
      <c r="C32" s="2"/>
      <c r="D32" s="2"/>
      <c r="E32" s="2"/>
      <c r="F32" s="2"/>
    </row>
    <row r="33" spans="1:6" x14ac:dyDescent="0.25">
      <c r="A33" s="2"/>
      <c r="B33" s="2"/>
      <c r="C33" s="2"/>
      <c r="D33" s="2"/>
      <c r="E33" s="2"/>
      <c r="F33" s="2"/>
    </row>
  </sheetData>
  <pageMargins left="0.75" right="0.75" top="1" bottom="1" header="0.5" footer="0.5"/>
  <pageSetup orientation="portrait"/>
  <drawing r:id="rId1"/>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32</vt:i4>
      </vt:variant>
      <vt:variant>
        <vt:lpstr>Named Ranges</vt:lpstr>
      </vt:variant>
      <vt:variant>
        <vt:i4>2</vt:i4>
      </vt:variant>
    </vt:vector>
  </HeadingPairs>
  <TitlesOfParts>
    <vt:vector size="34" baseType="lpstr">
      <vt:lpstr>Monarch Research Format</vt:lpstr>
      <vt:lpstr>3 Statement and DCF Model</vt:lpstr>
      <vt:lpstr>Trading Comparables</vt:lpstr>
      <vt:lpstr>Stock Data</vt:lpstr>
      <vt:lpstr>Corporate Profile</vt:lpstr>
      <vt:lpstr>Income Statement (As Reported)</vt:lpstr>
      <vt:lpstr>Cash Flow (As Reported)</vt:lpstr>
      <vt:lpstr>Fixed Asset Workings</vt:lpstr>
      <vt:lpstr>Balance Sheet (As Reported)</vt:lpstr>
      <vt:lpstr>Stock Chart</vt:lpstr>
      <vt:lpstr>Consensus</vt:lpstr>
      <vt:lpstr>Comps1</vt:lpstr>
      <vt:lpstr>Comps2</vt:lpstr>
      <vt:lpstr>Screening Criteria</vt:lpstr>
      <vt:lpstr>Importance of Credit Models</vt:lpstr>
      <vt:lpstr>Default Rate to Implied Rating</vt:lpstr>
      <vt:lpstr>Sentiment Analysis</vt:lpstr>
      <vt:lpstr>Current Consensus Trend</vt:lpstr>
      <vt:lpstr>Mean Estimates and Actuals Summ</vt:lpstr>
      <vt:lpstr>Multiples</vt:lpstr>
      <vt:lpstr>Surprise Chart</vt:lpstr>
      <vt:lpstr>ESG Scores</vt:lpstr>
      <vt:lpstr>Summary</vt:lpstr>
      <vt:lpstr>Top Holders</vt:lpstr>
      <vt:lpstr>Top Mutual Fund Holders</vt:lpstr>
      <vt:lpstr>Inst. Owner Type</vt:lpstr>
      <vt:lpstr>Country</vt:lpstr>
      <vt:lpstr>Style</vt:lpstr>
      <vt:lpstr>Market Cap</vt:lpstr>
      <vt:lpstr>Turnover</vt:lpstr>
      <vt:lpstr>Top Buyers and Sellers</vt:lpstr>
      <vt:lpstr>Ownership Activity</vt:lpstr>
      <vt:lpstr>firstyear</vt:lpstr>
      <vt:lpstr>wacc</vt:lpstr>
    </vt:vector>
  </TitlesOfParts>
  <Manager/>
  <Company>SoftArtisans,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DELL</dc:creator>
  <cp:keywords/>
  <dc:description/>
  <cp:lastModifiedBy>Dang Duong Nguyen</cp:lastModifiedBy>
  <dcterms:created xsi:type="dcterms:W3CDTF">2025-07-25T16:53:22Z</dcterms:created>
  <dcterms:modified xsi:type="dcterms:W3CDTF">2025-08-04T21:07:09Z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xcelWriter version">
    <vt:lpwstr/>
  </property>
</Properties>
</file>